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735" windowWidth="15315" windowHeight="1170" tabRatio="599" firstSheet="8" activeTab="13"/>
  </bookViews>
  <sheets>
    <sheet name="Sheet2" sheetId="32" r:id="rId1"/>
    <sheet name="Sheet1" sheetId="3" r:id="rId2"/>
    <sheet name="2017 Հունվար" sheetId="27" r:id="rId3"/>
    <sheet name="2017 Փետրվար" sheetId="28" r:id="rId4"/>
    <sheet name="2017 Մարտ" sheetId="29" r:id="rId5"/>
    <sheet name="2017 Ապրիլ" sheetId="30" r:id="rId6"/>
    <sheet name="2017 Մայիս" sheetId="31" r:id="rId7"/>
    <sheet name="2017 Հունիս" sheetId="33" r:id="rId8"/>
    <sheet name="2017 Հուլիս" sheetId="34" r:id="rId9"/>
    <sheet name="2017 Օգոստոս" sheetId="37" r:id="rId10"/>
    <sheet name="2017 Սեպտեմբեր" sheetId="35" r:id="rId11"/>
    <sheet name="2017 Հոկտեմբեր" sheetId="38" r:id="rId12"/>
    <sheet name="2017 Նոյեմբեր" sheetId="40" r:id="rId13"/>
    <sheet name="2017 Դեկտեմբեր" sheetId="39" r:id="rId14"/>
  </sheets>
  <calcPr calcId="145621"/>
</workbook>
</file>

<file path=xl/calcChain.xml><?xml version="1.0" encoding="utf-8"?>
<calcChain xmlns="http://schemas.openxmlformats.org/spreadsheetml/2006/main">
  <c r="H272" i="31" l="1"/>
  <c r="T136" i="39" l="1"/>
  <c r="Q136" i="39"/>
  <c r="N136" i="39"/>
  <c r="K136" i="39"/>
  <c r="H136" i="39"/>
  <c r="E136" i="39"/>
  <c r="F10" i="3" l="1"/>
  <c r="F9" i="3"/>
  <c r="F8" i="3"/>
  <c r="K331" i="39" l="1"/>
  <c r="H331" i="39"/>
  <c r="E331" i="39"/>
  <c r="L171" i="39" l="1"/>
  <c r="M337" i="39" l="1"/>
  <c r="M336" i="39"/>
  <c r="M314" i="39"/>
  <c r="M313" i="39"/>
  <c r="M312" i="39"/>
  <c r="M311" i="39"/>
  <c r="M310" i="39"/>
  <c r="M306" i="39"/>
  <c r="M304" i="39"/>
  <c r="M303" i="39"/>
  <c r="M302" i="39"/>
  <c r="M292" i="39"/>
  <c r="M288" i="39"/>
  <c r="M287" i="39"/>
  <c r="M279" i="39"/>
  <c r="M242" i="39"/>
  <c r="M228" i="39"/>
  <c r="M222" i="39"/>
  <c r="E165" i="39" l="1"/>
  <c r="H165" i="39"/>
  <c r="K165" i="39"/>
  <c r="L165" i="39"/>
  <c r="N165" i="39" s="1"/>
  <c r="M165" i="39"/>
  <c r="Q165" i="39"/>
  <c r="T165" i="39"/>
  <c r="S393" i="40" l="1"/>
  <c r="R393" i="40"/>
  <c r="P393" i="40"/>
  <c r="O393" i="40"/>
  <c r="M393" i="40"/>
  <c r="L393" i="40"/>
  <c r="N393" i="40" s="1"/>
  <c r="K393" i="40"/>
  <c r="J393" i="40"/>
  <c r="I393" i="40"/>
  <c r="G393" i="40"/>
  <c r="F393" i="40"/>
  <c r="D393" i="40"/>
  <c r="C393" i="40"/>
  <c r="T387" i="40"/>
  <c r="Q387" i="40"/>
  <c r="N387" i="40"/>
  <c r="K387" i="40"/>
  <c r="H387" i="40"/>
  <c r="E387" i="40"/>
  <c r="U386" i="40"/>
  <c r="T386" i="40"/>
  <c r="S386" i="40"/>
  <c r="R386" i="40"/>
  <c r="Q386" i="40"/>
  <c r="P386" i="40"/>
  <c r="O386" i="40"/>
  <c r="M386" i="40"/>
  <c r="M40" i="40" s="1"/>
  <c r="L386" i="40"/>
  <c r="N386" i="40" s="1"/>
  <c r="J386" i="40"/>
  <c r="I386" i="40"/>
  <c r="H386" i="40"/>
  <c r="G386" i="40"/>
  <c r="F386" i="40"/>
  <c r="E386" i="40"/>
  <c r="D386" i="40"/>
  <c r="C386" i="40"/>
  <c r="T384" i="40"/>
  <c r="Q384" i="40"/>
  <c r="N384" i="40"/>
  <c r="K384" i="40"/>
  <c r="H384" i="40"/>
  <c r="E384" i="40"/>
  <c r="T383" i="40"/>
  <c r="Q383" i="40"/>
  <c r="N383" i="40"/>
  <c r="K383" i="40"/>
  <c r="H383" i="40"/>
  <c r="E383" i="40"/>
  <c r="T382" i="40"/>
  <c r="Q382" i="40"/>
  <c r="N382" i="40"/>
  <c r="K382" i="40"/>
  <c r="H382" i="40"/>
  <c r="E382" i="40"/>
  <c r="Q381" i="40"/>
  <c r="N381" i="40"/>
  <c r="K381" i="40"/>
  <c r="H381" i="40"/>
  <c r="E381" i="40"/>
  <c r="T380" i="40"/>
  <c r="Q380" i="40"/>
  <c r="N380" i="40"/>
  <c r="K380" i="40"/>
  <c r="H380" i="40"/>
  <c r="E380" i="40"/>
  <c r="T379" i="40"/>
  <c r="Q379" i="40"/>
  <c r="N379" i="40"/>
  <c r="K379" i="40"/>
  <c r="H379" i="40"/>
  <c r="E379" i="40"/>
  <c r="T378" i="40"/>
  <c r="Q378" i="40"/>
  <c r="N378" i="40"/>
  <c r="K378" i="40"/>
  <c r="E378" i="40"/>
  <c r="T377" i="40"/>
  <c r="Q377" i="40"/>
  <c r="N377" i="40"/>
  <c r="K377" i="40"/>
  <c r="H377" i="40"/>
  <c r="E377" i="40"/>
  <c r="T376" i="40"/>
  <c r="Q376" i="40"/>
  <c r="N376" i="40"/>
  <c r="K376" i="40"/>
  <c r="H376" i="40"/>
  <c r="E376" i="40"/>
  <c r="T375" i="40"/>
  <c r="Q375" i="40"/>
  <c r="N375" i="40"/>
  <c r="K375" i="40"/>
  <c r="H375" i="40"/>
  <c r="E375" i="40"/>
  <c r="T374" i="40"/>
  <c r="Q374" i="40"/>
  <c r="N374" i="40"/>
  <c r="K374" i="40"/>
  <c r="H374" i="40"/>
  <c r="E374" i="40"/>
  <c r="T373" i="40"/>
  <c r="Q373" i="40"/>
  <c r="N373" i="40"/>
  <c r="K373" i="40"/>
  <c r="H373" i="40"/>
  <c r="E373" i="40"/>
  <c r="T372" i="40"/>
  <c r="Q372" i="40"/>
  <c r="N372" i="40"/>
  <c r="K372" i="40"/>
  <c r="H372" i="40"/>
  <c r="E372" i="40"/>
  <c r="T371" i="40"/>
  <c r="Q371" i="40"/>
  <c r="N371" i="40"/>
  <c r="K371" i="40"/>
  <c r="H371" i="40"/>
  <c r="E371" i="40"/>
  <c r="T370" i="40"/>
  <c r="Q370" i="40"/>
  <c r="N370" i="40"/>
  <c r="K370" i="40"/>
  <c r="H370" i="40"/>
  <c r="E370" i="40"/>
  <c r="T369" i="40"/>
  <c r="Q369" i="40"/>
  <c r="K369" i="40"/>
  <c r="H369" i="40"/>
  <c r="E369" i="40"/>
  <c r="U368" i="40"/>
  <c r="T368" i="40"/>
  <c r="S368" i="40"/>
  <c r="R368" i="40"/>
  <c r="Q368" i="40"/>
  <c r="P368" i="40"/>
  <c r="O368" i="40"/>
  <c r="M368" i="40"/>
  <c r="M367" i="40" s="1"/>
  <c r="M38" i="40" s="1"/>
  <c r="L368" i="40"/>
  <c r="J368" i="40"/>
  <c r="I368" i="40"/>
  <c r="H368" i="40"/>
  <c r="G368" i="40"/>
  <c r="F368" i="40"/>
  <c r="E368" i="40"/>
  <c r="D368" i="40"/>
  <c r="C368" i="40"/>
  <c r="R367" i="40"/>
  <c r="O367" i="40"/>
  <c r="J367" i="40"/>
  <c r="J38" i="40" s="1"/>
  <c r="F367" i="40"/>
  <c r="C367" i="40"/>
  <c r="T365" i="40"/>
  <c r="Q365" i="40"/>
  <c r="N365" i="40"/>
  <c r="K365" i="40"/>
  <c r="H365" i="40"/>
  <c r="E365" i="40"/>
  <c r="T364" i="40"/>
  <c r="Q364" i="40"/>
  <c r="N364" i="40"/>
  <c r="K364" i="40"/>
  <c r="H364" i="40"/>
  <c r="E364" i="40"/>
  <c r="T363" i="40"/>
  <c r="Q363" i="40"/>
  <c r="N363" i="40"/>
  <c r="K363" i="40"/>
  <c r="H363" i="40"/>
  <c r="E363" i="40"/>
  <c r="T362" i="40"/>
  <c r="Q362" i="40"/>
  <c r="N362" i="40"/>
  <c r="K362" i="40"/>
  <c r="H362" i="40"/>
  <c r="E362" i="40"/>
  <c r="Q361" i="40"/>
  <c r="N361" i="40"/>
  <c r="K361" i="40"/>
  <c r="H361" i="40"/>
  <c r="E361" i="40"/>
  <c r="T360" i="40"/>
  <c r="Q360" i="40"/>
  <c r="N360" i="40"/>
  <c r="K360" i="40"/>
  <c r="H360" i="40"/>
  <c r="E360" i="40"/>
  <c r="T359" i="40"/>
  <c r="Q359" i="40"/>
  <c r="N359" i="40"/>
  <c r="H359" i="40"/>
  <c r="T358" i="40"/>
  <c r="Q358" i="40"/>
  <c r="N358" i="40"/>
  <c r="K358" i="40"/>
  <c r="H358" i="40"/>
  <c r="E358" i="40"/>
  <c r="T357" i="40"/>
  <c r="Q357" i="40"/>
  <c r="N357" i="40"/>
  <c r="K357" i="40"/>
  <c r="H357" i="40"/>
  <c r="E357" i="40"/>
  <c r="U356" i="40"/>
  <c r="T356" i="40"/>
  <c r="S356" i="40"/>
  <c r="R356" i="40"/>
  <c r="P356" i="40"/>
  <c r="Q356" i="40" s="1"/>
  <c r="O356" i="40"/>
  <c r="M356" i="40"/>
  <c r="M333" i="40" s="1"/>
  <c r="L356" i="40"/>
  <c r="J356" i="40"/>
  <c r="I356" i="40"/>
  <c r="K356" i="40" s="1"/>
  <c r="H356" i="40"/>
  <c r="G356" i="40"/>
  <c r="F356" i="40"/>
  <c r="D356" i="40"/>
  <c r="E356" i="40" s="1"/>
  <c r="C356" i="40"/>
  <c r="T354" i="40"/>
  <c r="Q354" i="40"/>
  <c r="N354" i="40"/>
  <c r="K354" i="40"/>
  <c r="H354" i="40"/>
  <c r="E354" i="40"/>
  <c r="T353" i="40"/>
  <c r="Q353" i="40"/>
  <c r="N353" i="40"/>
  <c r="K353" i="40"/>
  <c r="H353" i="40"/>
  <c r="E353" i="40"/>
  <c r="T352" i="40"/>
  <c r="Q352" i="40"/>
  <c r="N352" i="40"/>
  <c r="K352" i="40"/>
  <c r="H352" i="40"/>
  <c r="E352" i="40"/>
  <c r="T351" i="40"/>
  <c r="Q351" i="40"/>
  <c r="N351" i="40"/>
  <c r="K351" i="40"/>
  <c r="H351" i="40"/>
  <c r="E351" i="40"/>
  <c r="T350" i="40"/>
  <c r="Q350" i="40"/>
  <c r="N350" i="40"/>
  <c r="K350" i="40"/>
  <c r="H350" i="40"/>
  <c r="E350" i="40"/>
  <c r="T349" i="40"/>
  <c r="Q349" i="40"/>
  <c r="N349" i="40"/>
  <c r="K349" i="40"/>
  <c r="H349" i="40"/>
  <c r="E349" i="40"/>
  <c r="T348" i="40"/>
  <c r="Q348" i="40"/>
  <c r="N348" i="40"/>
  <c r="K348" i="40"/>
  <c r="H348" i="40"/>
  <c r="E348" i="40"/>
  <c r="T347" i="40"/>
  <c r="Q347" i="40"/>
  <c r="N347" i="40"/>
  <c r="K347" i="40"/>
  <c r="H347" i="40"/>
  <c r="E347" i="40"/>
  <c r="T346" i="40"/>
  <c r="Q346" i="40"/>
  <c r="N346" i="40"/>
  <c r="K346" i="40"/>
  <c r="H346" i="40"/>
  <c r="E346" i="40"/>
  <c r="T345" i="40"/>
  <c r="Q345" i="40"/>
  <c r="N345" i="40"/>
  <c r="K345" i="40"/>
  <c r="H345" i="40"/>
  <c r="E345" i="40"/>
  <c r="T344" i="40"/>
  <c r="Q344" i="40"/>
  <c r="N344" i="40"/>
  <c r="K344" i="40"/>
  <c r="H344" i="40"/>
  <c r="E344" i="40"/>
  <c r="T343" i="40"/>
  <c r="Q343" i="40"/>
  <c r="N343" i="40"/>
  <c r="K343" i="40"/>
  <c r="H343" i="40"/>
  <c r="E343" i="40"/>
  <c r="U342" i="40"/>
  <c r="S342" i="40"/>
  <c r="T342" i="40" s="1"/>
  <c r="R342" i="40"/>
  <c r="P342" i="40"/>
  <c r="P36" i="40" s="1"/>
  <c r="Q36" i="40" s="1"/>
  <c r="O342" i="40"/>
  <c r="M342" i="40"/>
  <c r="L342" i="40"/>
  <c r="N342" i="40" s="1"/>
  <c r="K342" i="40"/>
  <c r="J342" i="40"/>
  <c r="I342" i="40"/>
  <c r="G342" i="40"/>
  <c r="H342" i="40" s="1"/>
  <c r="F342" i="40"/>
  <c r="D342" i="40"/>
  <c r="C342" i="40"/>
  <c r="T340" i="40"/>
  <c r="Q340" i="40"/>
  <c r="N340" i="40"/>
  <c r="K340" i="40"/>
  <c r="H340" i="40"/>
  <c r="E340" i="40"/>
  <c r="T339" i="40"/>
  <c r="Q339" i="40"/>
  <c r="N339" i="40"/>
  <c r="K339" i="40"/>
  <c r="H339" i="40"/>
  <c r="E339" i="40"/>
  <c r="T338" i="40"/>
  <c r="Q338" i="40"/>
  <c r="N338" i="40"/>
  <c r="K338" i="40"/>
  <c r="H338" i="40"/>
  <c r="E338" i="40"/>
  <c r="T337" i="40"/>
  <c r="Q337" i="40"/>
  <c r="M337" i="40"/>
  <c r="L337" i="40"/>
  <c r="N337" i="40" s="1"/>
  <c r="K337" i="40"/>
  <c r="H337" i="40"/>
  <c r="E337" i="40"/>
  <c r="T336" i="40"/>
  <c r="Q336" i="40"/>
  <c r="M336" i="40"/>
  <c r="L336" i="40"/>
  <c r="K336" i="40"/>
  <c r="H336" i="40"/>
  <c r="E336" i="40"/>
  <c r="T335" i="40"/>
  <c r="Q335" i="40"/>
  <c r="N335" i="40"/>
  <c r="K335" i="40"/>
  <c r="H335" i="40"/>
  <c r="E335" i="40"/>
  <c r="U334" i="40"/>
  <c r="S334" i="40"/>
  <c r="R334" i="40"/>
  <c r="P334" i="40"/>
  <c r="O334" i="40"/>
  <c r="M334" i="40"/>
  <c r="J334" i="40"/>
  <c r="I334" i="40"/>
  <c r="G334" i="40"/>
  <c r="F334" i="40"/>
  <c r="D334" i="40"/>
  <c r="C334" i="40"/>
  <c r="I333" i="40"/>
  <c r="D333" i="40"/>
  <c r="D34" i="40" s="1"/>
  <c r="T331" i="40"/>
  <c r="Q331" i="40"/>
  <c r="N331" i="40"/>
  <c r="K331" i="40"/>
  <c r="H331" i="40"/>
  <c r="E331" i="40"/>
  <c r="T330" i="40"/>
  <c r="Q330" i="40"/>
  <c r="M330" i="40"/>
  <c r="L330" i="40"/>
  <c r="N330" i="40" s="1"/>
  <c r="K330" i="40"/>
  <c r="H330" i="40"/>
  <c r="E330" i="40"/>
  <c r="T329" i="40"/>
  <c r="Q329" i="40"/>
  <c r="M329" i="40"/>
  <c r="L329" i="40"/>
  <c r="K329" i="40"/>
  <c r="H329" i="40"/>
  <c r="E329" i="40"/>
  <c r="T328" i="40"/>
  <c r="Q328" i="40"/>
  <c r="M328" i="40"/>
  <c r="L328" i="40"/>
  <c r="N328" i="40" s="1"/>
  <c r="K328" i="40"/>
  <c r="H328" i="40"/>
  <c r="E328" i="40"/>
  <c r="T327" i="40"/>
  <c r="Q327" i="40"/>
  <c r="M327" i="40"/>
  <c r="L327" i="40"/>
  <c r="K327" i="40"/>
  <c r="H327" i="40"/>
  <c r="E327" i="40"/>
  <c r="T326" i="40"/>
  <c r="Q326" i="40"/>
  <c r="M326" i="40"/>
  <c r="L326" i="40"/>
  <c r="N326" i="40" s="1"/>
  <c r="K326" i="40"/>
  <c r="H326" i="40"/>
  <c r="E326" i="40"/>
  <c r="T325" i="40"/>
  <c r="Q325" i="40"/>
  <c r="N325" i="40"/>
  <c r="K325" i="40"/>
  <c r="H325" i="40"/>
  <c r="E325" i="40"/>
  <c r="U324" i="40"/>
  <c r="S324" i="40"/>
  <c r="T324" i="40" s="1"/>
  <c r="R324" i="40"/>
  <c r="P324" i="40"/>
  <c r="P33" i="40" s="1"/>
  <c r="O324" i="40"/>
  <c r="K324" i="40"/>
  <c r="J324" i="40"/>
  <c r="I324" i="40"/>
  <c r="H324" i="40"/>
  <c r="G324" i="40"/>
  <c r="F324" i="40"/>
  <c r="D324" i="40"/>
  <c r="C324" i="40"/>
  <c r="E324" i="40" s="1"/>
  <c r="S316" i="40"/>
  <c r="R316" i="40"/>
  <c r="Q316" i="40"/>
  <c r="P316" i="40"/>
  <c r="O316" i="40"/>
  <c r="N316" i="40"/>
  <c r="M316" i="40"/>
  <c r="L316" i="40"/>
  <c r="J316" i="40"/>
  <c r="I316" i="40"/>
  <c r="K316" i="40" s="1"/>
  <c r="G316" i="40"/>
  <c r="F316" i="40"/>
  <c r="E316" i="40"/>
  <c r="D316" i="40"/>
  <c r="C316" i="40"/>
  <c r="T314" i="40"/>
  <c r="Q314" i="40"/>
  <c r="M314" i="40"/>
  <c r="L314" i="40"/>
  <c r="N314" i="40" s="1"/>
  <c r="K314" i="40"/>
  <c r="H314" i="40"/>
  <c r="E314" i="40"/>
  <c r="T313" i="40"/>
  <c r="Q313" i="40"/>
  <c r="M313" i="40"/>
  <c r="L313" i="40"/>
  <c r="N313" i="40" s="1"/>
  <c r="K313" i="40"/>
  <c r="H313" i="40"/>
  <c r="E313" i="40"/>
  <c r="T312" i="40"/>
  <c r="Q312" i="40"/>
  <c r="M312" i="40"/>
  <c r="L312" i="40"/>
  <c r="N312" i="40" s="1"/>
  <c r="K312" i="40"/>
  <c r="H312" i="40"/>
  <c r="E312" i="40"/>
  <c r="T311" i="40"/>
  <c r="Q311" i="40"/>
  <c r="M311" i="40"/>
  <c r="L311" i="40"/>
  <c r="N311" i="40" s="1"/>
  <c r="K311" i="40"/>
  <c r="H311" i="40"/>
  <c r="E311" i="40"/>
  <c r="T310" i="40"/>
  <c r="Q310" i="40"/>
  <c r="M310" i="40"/>
  <c r="L310" i="40"/>
  <c r="N310" i="40" s="1"/>
  <c r="K310" i="40"/>
  <c r="H310" i="40"/>
  <c r="E310" i="40"/>
  <c r="T309" i="40"/>
  <c r="Q309" i="40"/>
  <c r="N309" i="40"/>
  <c r="K309" i="40"/>
  <c r="H309" i="40"/>
  <c r="E309" i="40"/>
  <c r="T308" i="40"/>
  <c r="Q308" i="40"/>
  <c r="N308" i="40"/>
  <c r="K308" i="40"/>
  <c r="H308" i="40"/>
  <c r="E308" i="40"/>
  <c r="T307" i="40"/>
  <c r="Q307" i="40"/>
  <c r="N307" i="40"/>
  <c r="K307" i="40"/>
  <c r="H307" i="40"/>
  <c r="E307" i="40"/>
  <c r="T306" i="40"/>
  <c r="Q306" i="40"/>
  <c r="M306" i="40"/>
  <c r="L306" i="40"/>
  <c r="K306" i="40"/>
  <c r="H306" i="40"/>
  <c r="E306" i="40"/>
  <c r="T305" i="40"/>
  <c r="Q305" i="40"/>
  <c r="N305" i="40"/>
  <c r="K305" i="40"/>
  <c r="H305" i="40"/>
  <c r="E305" i="40"/>
  <c r="T304" i="40"/>
  <c r="Q304" i="40"/>
  <c r="M304" i="40"/>
  <c r="L304" i="40"/>
  <c r="N304" i="40" s="1"/>
  <c r="K304" i="40"/>
  <c r="H304" i="40"/>
  <c r="E304" i="40"/>
  <c r="T303" i="40"/>
  <c r="Q303" i="40"/>
  <c r="M303" i="40"/>
  <c r="L303" i="40"/>
  <c r="N303" i="40" s="1"/>
  <c r="K303" i="40"/>
  <c r="H303" i="40"/>
  <c r="E303" i="40"/>
  <c r="T302" i="40"/>
  <c r="Q302" i="40"/>
  <c r="M302" i="40"/>
  <c r="L302" i="40"/>
  <c r="K302" i="40"/>
  <c r="H302" i="40"/>
  <c r="E302" i="40"/>
  <c r="T301" i="40"/>
  <c r="Q301" i="40"/>
  <c r="N301" i="40"/>
  <c r="K301" i="40"/>
  <c r="H301" i="40"/>
  <c r="E301" i="40"/>
  <c r="T300" i="40"/>
  <c r="Q300" i="40"/>
  <c r="N300" i="40"/>
  <c r="K300" i="40"/>
  <c r="H300" i="40"/>
  <c r="E300" i="40"/>
  <c r="T299" i="40"/>
  <c r="Q299" i="40"/>
  <c r="N299" i="40"/>
  <c r="K299" i="40"/>
  <c r="H299" i="40"/>
  <c r="E299" i="40"/>
  <c r="T298" i="40"/>
  <c r="Q298" i="40"/>
  <c r="N298" i="40"/>
  <c r="K298" i="40"/>
  <c r="H298" i="40"/>
  <c r="E298" i="40"/>
  <c r="T297" i="40"/>
  <c r="Q297" i="40"/>
  <c r="N297" i="40"/>
  <c r="K297" i="40"/>
  <c r="H297" i="40"/>
  <c r="E297" i="40"/>
  <c r="T296" i="40"/>
  <c r="Q296" i="40"/>
  <c r="N296" i="40"/>
  <c r="K296" i="40"/>
  <c r="H296" i="40"/>
  <c r="E296" i="40"/>
  <c r="T295" i="40"/>
  <c r="Q295" i="40"/>
  <c r="N295" i="40"/>
  <c r="K295" i="40"/>
  <c r="H295" i="40"/>
  <c r="E295" i="40"/>
  <c r="U294" i="40"/>
  <c r="S294" i="40"/>
  <c r="R294" i="40"/>
  <c r="T294" i="40" s="1"/>
  <c r="Q294" i="40"/>
  <c r="P294" i="40"/>
  <c r="O294" i="40"/>
  <c r="J294" i="40"/>
  <c r="K294" i="40" s="1"/>
  <c r="I294" i="40"/>
  <c r="G294" i="40"/>
  <c r="F294" i="40"/>
  <c r="D294" i="40"/>
  <c r="C294" i="40"/>
  <c r="E294" i="40" s="1"/>
  <c r="T292" i="40"/>
  <c r="Q292" i="40"/>
  <c r="M292" i="40"/>
  <c r="L292" i="40"/>
  <c r="K292" i="40"/>
  <c r="H292" i="40"/>
  <c r="E292" i="40"/>
  <c r="T291" i="40"/>
  <c r="Q291" i="40"/>
  <c r="N291" i="40"/>
  <c r="K291" i="40"/>
  <c r="H291" i="40"/>
  <c r="E291" i="40"/>
  <c r="T290" i="40"/>
  <c r="Q290" i="40"/>
  <c r="N290" i="40"/>
  <c r="K290" i="40"/>
  <c r="H290" i="40"/>
  <c r="E290" i="40"/>
  <c r="T289" i="40"/>
  <c r="Q289" i="40"/>
  <c r="N289" i="40"/>
  <c r="K289" i="40"/>
  <c r="H289" i="40"/>
  <c r="E289" i="40"/>
  <c r="T288" i="40"/>
  <c r="Q288" i="40"/>
  <c r="N288" i="40"/>
  <c r="M288" i="40"/>
  <c r="L288" i="40"/>
  <c r="K288" i="40"/>
  <c r="H288" i="40"/>
  <c r="E288" i="40"/>
  <c r="T287" i="40"/>
  <c r="Q287" i="40"/>
  <c r="N287" i="40"/>
  <c r="M287" i="40"/>
  <c r="L287" i="40"/>
  <c r="K287" i="40"/>
  <c r="H287" i="40"/>
  <c r="E287" i="40"/>
  <c r="T286" i="40"/>
  <c r="Q286" i="40"/>
  <c r="N286" i="40"/>
  <c r="K286" i="40"/>
  <c r="H286" i="40"/>
  <c r="E286" i="40"/>
  <c r="T285" i="40"/>
  <c r="Q285" i="40"/>
  <c r="N285" i="40"/>
  <c r="K285" i="40"/>
  <c r="H285" i="40"/>
  <c r="E285" i="40"/>
  <c r="U284" i="40"/>
  <c r="T284" i="40"/>
  <c r="S284" i="40"/>
  <c r="R284" i="40"/>
  <c r="P284" i="40"/>
  <c r="O284" i="40"/>
  <c r="Q284" i="40" s="1"/>
  <c r="L284" i="40"/>
  <c r="K284" i="40"/>
  <c r="J284" i="40"/>
  <c r="I284" i="40"/>
  <c r="G284" i="40"/>
  <c r="H284" i="40" s="1"/>
  <c r="F284" i="40"/>
  <c r="D284" i="40"/>
  <c r="C284" i="40"/>
  <c r="T282" i="40"/>
  <c r="Q282" i="40"/>
  <c r="N282" i="40"/>
  <c r="K282" i="40"/>
  <c r="H282" i="40"/>
  <c r="E282" i="40"/>
  <c r="T281" i="40"/>
  <c r="Q281" i="40"/>
  <c r="N281" i="40"/>
  <c r="K281" i="40"/>
  <c r="H281" i="40"/>
  <c r="E281" i="40"/>
  <c r="T280" i="40"/>
  <c r="Q280" i="40"/>
  <c r="N280" i="40"/>
  <c r="K280" i="40"/>
  <c r="H280" i="40"/>
  <c r="E280" i="40"/>
  <c r="T279" i="40"/>
  <c r="Q279" i="40"/>
  <c r="M279" i="40"/>
  <c r="L279" i="40"/>
  <c r="N279" i="40" s="1"/>
  <c r="K279" i="40"/>
  <c r="H279" i="40"/>
  <c r="E279" i="40"/>
  <c r="T278" i="40"/>
  <c r="Q278" i="40"/>
  <c r="N278" i="40"/>
  <c r="K278" i="40"/>
  <c r="H278" i="40"/>
  <c r="E278" i="40"/>
  <c r="T277" i="40"/>
  <c r="Q277" i="40"/>
  <c r="N277" i="40"/>
  <c r="K277" i="40"/>
  <c r="H277" i="40"/>
  <c r="E277" i="40"/>
  <c r="T276" i="40"/>
  <c r="Q276" i="40"/>
  <c r="N276" i="40"/>
  <c r="K276" i="40"/>
  <c r="H276" i="40"/>
  <c r="E276" i="40"/>
  <c r="T275" i="40"/>
  <c r="Q275" i="40"/>
  <c r="N275" i="40"/>
  <c r="K275" i="40"/>
  <c r="H275" i="40"/>
  <c r="E275" i="40"/>
  <c r="T274" i="40"/>
  <c r="Q274" i="40"/>
  <c r="N274" i="40"/>
  <c r="K274" i="40"/>
  <c r="H274" i="40"/>
  <c r="E274" i="40"/>
  <c r="T273" i="40"/>
  <c r="Q273" i="40"/>
  <c r="N273" i="40"/>
  <c r="K273" i="40"/>
  <c r="H273" i="40"/>
  <c r="E273" i="40"/>
  <c r="T272" i="40"/>
  <c r="Q272" i="40"/>
  <c r="N272" i="40"/>
  <c r="K272" i="40"/>
  <c r="H272" i="40"/>
  <c r="E272" i="40"/>
  <c r="T271" i="40"/>
  <c r="Q271" i="40"/>
  <c r="N271" i="40"/>
  <c r="K271" i="40"/>
  <c r="H271" i="40"/>
  <c r="E271" i="40"/>
  <c r="U270" i="40"/>
  <c r="T270" i="40"/>
  <c r="S270" i="40"/>
  <c r="R270" i="40"/>
  <c r="P270" i="40"/>
  <c r="O270" i="40"/>
  <c r="M270" i="40"/>
  <c r="L270" i="40"/>
  <c r="J270" i="40"/>
  <c r="I270" i="40"/>
  <c r="K270" i="40" s="1"/>
  <c r="H270" i="40"/>
  <c r="G270" i="40"/>
  <c r="F270" i="40"/>
  <c r="D270" i="40"/>
  <c r="C270" i="40"/>
  <c r="T266" i="40"/>
  <c r="Q266" i="40"/>
  <c r="N266" i="40"/>
  <c r="M266" i="40"/>
  <c r="L266" i="40"/>
  <c r="K266" i="40"/>
  <c r="H266" i="40"/>
  <c r="E266" i="40"/>
  <c r="T265" i="40"/>
  <c r="Q265" i="40"/>
  <c r="N265" i="40"/>
  <c r="M265" i="40"/>
  <c r="M264" i="40" s="1"/>
  <c r="L265" i="40"/>
  <c r="K265" i="40"/>
  <c r="H265" i="40"/>
  <c r="E265" i="40"/>
  <c r="U264" i="40"/>
  <c r="S264" i="40"/>
  <c r="T264" i="40" s="1"/>
  <c r="R264" i="40"/>
  <c r="P264" i="40"/>
  <c r="O264" i="40"/>
  <c r="L264" i="40"/>
  <c r="N264" i="40" s="1"/>
  <c r="K264" i="40"/>
  <c r="J264" i="40"/>
  <c r="I264" i="40"/>
  <c r="H264" i="40"/>
  <c r="G264" i="40"/>
  <c r="F264" i="40"/>
  <c r="D264" i="40"/>
  <c r="C264" i="40"/>
  <c r="E264" i="40" s="1"/>
  <c r="T262" i="40"/>
  <c r="Q262" i="40"/>
  <c r="N262" i="40"/>
  <c r="K262" i="40"/>
  <c r="H262" i="40"/>
  <c r="E262" i="40"/>
  <c r="T261" i="40"/>
  <c r="Q261" i="40"/>
  <c r="N261" i="40"/>
  <c r="K261" i="40"/>
  <c r="H261" i="40"/>
  <c r="E261" i="40"/>
  <c r="T260" i="40"/>
  <c r="Q260" i="40"/>
  <c r="N260" i="40"/>
  <c r="K260" i="40"/>
  <c r="H260" i="40"/>
  <c r="E260" i="40"/>
  <c r="T259" i="40"/>
  <c r="Q259" i="40"/>
  <c r="N259" i="40"/>
  <c r="K259" i="40"/>
  <c r="H259" i="40"/>
  <c r="E259" i="40"/>
  <c r="T258" i="40"/>
  <c r="Q258" i="40"/>
  <c r="N258" i="40"/>
  <c r="K258" i="40"/>
  <c r="H258" i="40"/>
  <c r="E258" i="40"/>
  <c r="T257" i="40"/>
  <c r="Q257" i="40"/>
  <c r="N257" i="40"/>
  <c r="K257" i="40"/>
  <c r="H257" i="40"/>
  <c r="E257" i="40"/>
  <c r="T256" i="40"/>
  <c r="Q256" i="40"/>
  <c r="N256" i="40"/>
  <c r="K256" i="40"/>
  <c r="H256" i="40"/>
  <c r="E256" i="40"/>
  <c r="U255" i="40"/>
  <c r="T255" i="40"/>
  <c r="S255" i="40"/>
  <c r="R255" i="40"/>
  <c r="P255" i="40"/>
  <c r="O255" i="40"/>
  <c r="M255" i="40"/>
  <c r="L255" i="40"/>
  <c r="J255" i="40"/>
  <c r="I255" i="40"/>
  <c r="K255" i="40" s="1"/>
  <c r="H255" i="40"/>
  <c r="G255" i="40"/>
  <c r="F255" i="40"/>
  <c r="D255" i="40"/>
  <c r="C255" i="40"/>
  <c r="T253" i="40"/>
  <c r="Q253" i="40"/>
  <c r="N253" i="40"/>
  <c r="K253" i="40"/>
  <c r="H253" i="40"/>
  <c r="E253" i="40"/>
  <c r="T252" i="40"/>
  <c r="Q252" i="40"/>
  <c r="N252" i="40"/>
  <c r="K252" i="40"/>
  <c r="H252" i="40"/>
  <c r="E252" i="40"/>
  <c r="T251" i="40"/>
  <c r="Q251" i="40"/>
  <c r="N251" i="40"/>
  <c r="K251" i="40"/>
  <c r="H251" i="40"/>
  <c r="E251" i="40"/>
  <c r="T250" i="40"/>
  <c r="Q250" i="40"/>
  <c r="N250" i="40"/>
  <c r="K250" i="40"/>
  <c r="E250" i="40"/>
  <c r="T249" i="40"/>
  <c r="Q249" i="40"/>
  <c r="N249" i="40"/>
  <c r="K249" i="40"/>
  <c r="H249" i="40"/>
  <c r="E249" i="40"/>
  <c r="T248" i="40"/>
  <c r="Q248" i="40"/>
  <c r="N248" i="40"/>
  <c r="K248" i="40"/>
  <c r="H248" i="40"/>
  <c r="E248" i="40"/>
  <c r="T247" i="40"/>
  <c r="Q247" i="40"/>
  <c r="N247" i="40"/>
  <c r="K247" i="40"/>
  <c r="H247" i="40"/>
  <c r="E247" i="40"/>
  <c r="T246" i="40"/>
  <c r="Q246" i="40"/>
  <c r="N246" i="40"/>
  <c r="K246" i="40"/>
  <c r="H246" i="40"/>
  <c r="E246" i="40"/>
  <c r="T245" i="40"/>
  <c r="Q245" i="40"/>
  <c r="N245" i="40"/>
  <c r="K245" i="40"/>
  <c r="H245" i="40"/>
  <c r="E245" i="40"/>
  <c r="T244" i="40"/>
  <c r="Q244" i="40"/>
  <c r="N244" i="40"/>
  <c r="K244" i="40"/>
  <c r="H244" i="40"/>
  <c r="E244" i="40"/>
  <c r="T243" i="40"/>
  <c r="Q243" i="40"/>
  <c r="N243" i="40"/>
  <c r="K243" i="40"/>
  <c r="H243" i="40"/>
  <c r="E243" i="40"/>
  <c r="T242" i="40"/>
  <c r="Q242" i="40"/>
  <c r="M242" i="40"/>
  <c r="L242" i="40"/>
  <c r="N242" i="40" s="1"/>
  <c r="K242" i="40"/>
  <c r="H242" i="40"/>
  <c r="E242" i="40"/>
  <c r="U241" i="40"/>
  <c r="T241" i="40"/>
  <c r="S241" i="40"/>
  <c r="R241" i="40"/>
  <c r="Q241" i="40"/>
  <c r="P241" i="40"/>
  <c r="O241" i="40"/>
  <c r="M241" i="40"/>
  <c r="L241" i="40"/>
  <c r="N241" i="40" s="1"/>
  <c r="J241" i="40"/>
  <c r="I241" i="40"/>
  <c r="K241" i="40" s="1"/>
  <c r="H241" i="40"/>
  <c r="G241" i="40"/>
  <c r="F241" i="40"/>
  <c r="E241" i="40"/>
  <c r="D241" i="40"/>
  <c r="C241" i="40"/>
  <c r="T238" i="40"/>
  <c r="Q238" i="40"/>
  <c r="N238" i="40"/>
  <c r="K238" i="40"/>
  <c r="H238" i="40"/>
  <c r="E238" i="40"/>
  <c r="T237" i="40"/>
  <c r="Q237" i="40"/>
  <c r="N237" i="40"/>
  <c r="K237" i="40"/>
  <c r="H237" i="40"/>
  <c r="E237" i="40"/>
  <c r="T236" i="40"/>
  <c r="Q236" i="40"/>
  <c r="N236" i="40"/>
  <c r="K236" i="40"/>
  <c r="H236" i="40"/>
  <c r="E236" i="40"/>
  <c r="T235" i="40"/>
  <c r="Q235" i="40"/>
  <c r="N235" i="40"/>
  <c r="K235" i="40"/>
  <c r="H235" i="40"/>
  <c r="E235" i="40"/>
  <c r="U234" i="40"/>
  <c r="T234" i="40"/>
  <c r="S234" i="40"/>
  <c r="R234" i="40"/>
  <c r="P234" i="40"/>
  <c r="O234" i="40"/>
  <c r="Q234" i="40" s="1"/>
  <c r="M234" i="40"/>
  <c r="L234" i="40"/>
  <c r="K234" i="40"/>
  <c r="J234" i="40"/>
  <c r="I234" i="40"/>
  <c r="H234" i="40"/>
  <c r="G234" i="40"/>
  <c r="F234" i="40"/>
  <c r="D234" i="40"/>
  <c r="C234" i="40"/>
  <c r="E234" i="40" s="1"/>
  <c r="T232" i="40"/>
  <c r="Q232" i="40"/>
  <c r="N232" i="40"/>
  <c r="K232" i="40"/>
  <c r="H232" i="40"/>
  <c r="E232" i="40"/>
  <c r="T231" i="40"/>
  <c r="Q231" i="40"/>
  <c r="N231" i="40"/>
  <c r="K231" i="40"/>
  <c r="H231" i="40"/>
  <c r="E231" i="40"/>
  <c r="T230" i="40"/>
  <c r="Q230" i="40"/>
  <c r="N230" i="40"/>
  <c r="K230" i="40"/>
  <c r="H230" i="40"/>
  <c r="E230" i="40"/>
  <c r="T229" i="40"/>
  <c r="Q229" i="40"/>
  <c r="N229" i="40"/>
  <c r="K229" i="40"/>
  <c r="H229" i="40"/>
  <c r="E229" i="40"/>
  <c r="T228" i="40"/>
  <c r="Q228" i="40"/>
  <c r="M228" i="40"/>
  <c r="L228" i="40"/>
  <c r="L225" i="40" s="1"/>
  <c r="K228" i="40"/>
  <c r="H228" i="40"/>
  <c r="E228" i="40"/>
  <c r="T227" i="40"/>
  <c r="Q227" i="40"/>
  <c r="N227" i="40"/>
  <c r="K227" i="40"/>
  <c r="H227" i="40"/>
  <c r="E227" i="40"/>
  <c r="T226" i="40"/>
  <c r="Q226" i="40"/>
  <c r="N226" i="40"/>
  <c r="K226" i="40"/>
  <c r="H226" i="40"/>
  <c r="E226" i="40"/>
  <c r="U225" i="40"/>
  <c r="S225" i="40"/>
  <c r="R225" i="40"/>
  <c r="P225" i="40"/>
  <c r="O225" i="40"/>
  <c r="Q225" i="40" s="1"/>
  <c r="J225" i="40"/>
  <c r="I225" i="40"/>
  <c r="G225" i="40"/>
  <c r="F225" i="40"/>
  <c r="D225" i="40"/>
  <c r="C225" i="40"/>
  <c r="E225" i="40" s="1"/>
  <c r="T223" i="40"/>
  <c r="Q223" i="40"/>
  <c r="N223" i="40"/>
  <c r="K223" i="40"/>
  <c r="H223" i="40"/>
  <c r="E223" i="40"/>
  <c r="T222" i="40"/>
  <c r="Q222" i="40"/>
  <c r="N222" i="40"/>
  <c r="M222" i="40"/>
  <c r="M217" i="40" s="1"/>
  <c r="L222" i="40"/>
  <c r="K222" i="40"/>
  <c r="H222" i="40"/>
  <c r="E222" i="40"/>
  <c r="T221" i="40"/>
  <c r="Q221" i="40"/>
  <c r="N221" i="40"/>
  <c r="K221" i="40"/>
  <c r="H221" i="40"/>
  <c r="E221" i="40"/>
  <c r="T220" i="40"/>
  <c r="Q220" i="40"/>
  <c r="N220" i="40"/>
  <c r="K220" i="40"/>
  <c r="H220" i="40"/>
  <c r="E220" i="40"/>
  <c r="T219" i="40"/>
  <c r="Q219" i="40"/>
  <c r="N219" i="40"/>
  <c r="K219" i="40"/>
  <c r="H219" i="40"/>
  <c r="E219" i="40"/>
  <c r="T218" i="40"/>
  <c r="Q218" i="40"/>
  <c r="N218" i="40"/>
  <c r="K218" i="40"/>
  <c r="H218" i="40"/>
  <c r="E218" i="40"/>
  <c r="U217" i="40"/>
  <c r="S217" i="40"/>
  <c r="T217" i="40" s="1"/>
  <c r="R217" i="40"/>
  <c r="P217" i="40"/>
  <c r="P23" i="40" s="1"/>
  <c r="O217" i="40"/>
  <c r="L217" i="40"/>
  <c r="K217" i="40"/>
  <c r="J217" i="40"/>
  <c r="I217" i="40"/>
  <c r="H217" i="40"/>
  <c r="G217" i="40"/>
  <c r="F217" i="40"/>
  <c r="D217" i="40"/>
  <c r="C217" i="40"/>
  <c r="E217" i="40" s="1"/>
  <c r="T213" i="40"/>
  <c r="T212" i="40"/>
  <c r="Q212" i="40"/>
  <c r="N212" i="40"/>
  <c r="K212" i="40"/>
  <c r="H212" i="40"/>
  <c r="E212" i="40"/>
  <c r="T211" i="40"/>
  <c r="Q211" i="40"/>
  <c r="N211" i="40"/>
  <c r="K211" i="40"/>
  <c r="H211" i="40"/>
  <c r="E211" i="40"/>
  <c r="T210" i="40"/>
  <c r="N210" i="40"/>
  <c r="K210" i="40"/>
  <c r="H210" i="40"/>
  <c r="E210" i="40"/>
  <c r="U209" i="40"/>
  <c r="S209" i="40"/>
  <c r="R209" i="40"/>
  <c r="T209" i="40" s="1"/>
  <c r="P209" i="40"/>
  <c r="Q210" i="40" s="1"/>
  <c r="O209" i="40"/>
  <c r="M209" i="40"/>
  <c r="L209" i="40"/>
  <c r="N209" i="40" s="1"/>
  <c r="J209" i="40"/>
  <c r="I209" i="40"/>
  <c r="K209" i="40" s="1"/>
  <c r="H209" i="40"/>
  <c r="G209" i="40"/>
  <c r="F209" i="40"/>
  <c r="E209" i="40"/>
  <c r="D209" i="40"/>
  <c r="C209" i="40"/>
  <c r="S203" i="40"/>
  <c r="R203" i="40"/>
  <c r="T203" i="40" s="1"/>
  <c r="P203" i="40"/>
  <c r="O203" i="40"/>
  <c r="Q203" i="40" s="1"/>
  <c r="N203" i="40"/>
  <c r="M203" i="40"/>
  <c r="L203" i="40"/>
  <c r="K203" i="40"/>
  <c r="J203" i="40"/>
  <c r="I203" i="40"/>
  <c r="G203" i="40"/>
  <c r="F203" i="40"/>
  <c r="H203" i="40" s="1"/>
  <c r="D203" i="40"/>
  <c r="C203" i="40"/>
  <c r="E203" i="40" s="1"/>
  <c r="T194" i="40"/>
  <c r="S194" i="40"/>
  <c r="R194" i="40"/>
  <c r="Q194" i="40"/>
  <c r="P194" i="40"/>
  <c r="O194" i="40"/>
  <c r="M194" i="40"/>
  <c r="L194" i="40"/>
  <c r="N194" i="40" s="1"/>
  <c r="J194" i="40"/>
  <c r="I194" i="40"/>
  <c r="K194" i="40" s="1"/>
  <c r="H194" i="40"/>
  <c r="G194" i="40"/>
  <c r="F194" i="40"/>
  <c r="E194" i="40"/>
  <c r="D194" i="40"/>
  <c r="C194" i="40"/>
  <c r="T192" i="40"/>
  <c r="Q192" i="40"/>
  <c r="N192" i="40"/>
  <c r="M192" i="40"/>
  <c r="L192" i="40"/>
  <c r="K192" i="40"/>
  <c r="H192" i="40"/>
  <c r="E192" i="40"/>
  <c r="T191" i="40"/>
  <c r="Q191" i="40"/>
  <c r="N191" i="40"/>
  <c r="M191" i="40"/>
  <c r="L191" i="40"/>
  <c r="K191" i="40"/>
  <c r="H191" i="40"/>
  <c r="E191" i="40"/>
  <c r="T190" i="40"/>
  <c r="Q190" i="40"/>
  <c r="N190" i="40"/>
  <c r="K190" i="40"/>
  <c r="H190" i="40"/>
  <c r="E190" i="40"/>
  <c r="T189" i="40"/>
  <c r="Q189" i="40"/>
  <c r="N189" i="40"/>
  <c r="K189" i="40"/>
  <c r="H189" i="40"/>
  <c r="E189" i="40"/>
  <c r="T188" i="40"/>
  <c r="Q188" i="40"/>
  <c r="N188" i="40"/>
  <c r="K188" i="40"/>
  <c r="H188" i="40"/>
  <c r="E188" i="40"/>
  <c r="T187" i="40"/>
  <c r="Q187" i="40"/>
  <c r="N187" i="40"/>
  <c r="K187" i="40"/>
  <c r="H187" i="40"/>
  <c r="E187" i="40"/>
  <c r="T186" i="40"/>
  <c r="Q186" i="40"/>
  <c r="N186" i="40"/>
  <c r="M186" i="40"/>
  <c r="L186" i="40"/>
  <c r="K186" i="40"/>
  <c r="H186" i="40"/>
  <c r="E186" i="40"/>
  <c r="T185" i="40"/>
  <c r="Q185" i="40"/>
  <c r="N185" i="40"/>
  <c r="M185" i="40"/>
  <c r="L185" i="40"/>
  <c r="K185" i="40"/>
  <c r="H185" i="40"/>
  <c r="E185" i="40"/>
  <c r="U184" i="40"/>
  <c r="T184" i="40"/>
  <c r="S184" i="40"/>
  <c r="R184" i="40"/>
  <c r="P184" i="40"/>
  <c r="O184" i="40"/>
  <c r="Q184" i="40" s="1"/>
  <c r="M184" i="40"/>
  <c r="L184" i="40"/>
  <c r="N184" i="40" s="1"/>
  <c r="K184" i="40"/>
  <c r="J184" i="40"/>
  <c r="I184" i="40"/>
  <c r="H184" i="40"/>
  <c r="G184" i="40"/>
  <c r="F184" i="40"/>
  <c r="D184" i="40"/>
  <c r="C184" i="40"/>
  <c r="E184" i="40" s="1"/>
  <c r="T182" i="40"/>
  <c r="Q182" i="40"/>
  <c r="N182" i="40"/>
  <c r="K182" i="40"/>
  <c r="H182" i="40"/>
  <c r="E182" i="40"/>
  <c r="T181" i="40"/>
  <c r="Q181" i="40"/>
  <c r="N181" i="40"/>
  <c r="K181" i="40"/>
  <c r="H181" i="40"/>
  <c r="E181" i="40"/>
  <c r="Q180" i="40"/>
  <c r="N180" i="40"/>
  <c r="K180" i="40"/>
  <c r="H180" i="40"/>
  <c r="E180" i="40"/>
  <c r="T179" i="40"/>
  <c r="Q179" i="40"/>
  <c r="N179" i="40"/>
  <c r="K179" i="40"/>
  <c r="H179" i="40"/>
  <c r="E179" i="40"/>
  <c r="T178" i="40"/>
  <c r="Q178" i="40"/>
  <c r="N178" i="40"/>
  <c r="K178" i="40"/>
  <c r="H178" i="40"/>
  <c r="E178" i="40"/>
  <c r="T177" i="40"/>
  <c r="Q177" i="40"/>
  <c r="N177" i="40"/>
  <c r="K177" i="40"/>
  <c r="H177" i="40"/>
  <c r="E177" i="40"/>
  <c r="T176" i="40"/>
  <c r="Q176" i="40"/>
  <c r="N176" i="40"/>
  <c r="K176" i="40"/>
  <c r="H176" i="40"/>
  <c r="E176" i="40"/>
  <c r="T175" i="40"/>
  <c r="Q175" i="40"/>
  <c r="N175" i="40"/>
  <c r="K175" i="40"/>
  <c r="H175" i="40"/>
  <c r="E175" i="40"/>
  <c r="T174" i="40"/>
  <c r="Q174" i="40"/>
  <c r="N174" i="40"/>
  <c r="K174" i="40"/>
  <c r="H174" i="40"/>
  <c r="E174" i="40"/>
  <c r="T173" i="40"/>
  <c r="Q173" i="40"/>
  <c r="N173" i="40"/>
  <c r="K173" i="40"/>
  <c r="H173" i="40"/>
  <c r="E173" i="40"/>
  <c r="T172" i="40"/>
  <c r="Q172" i="40"/>
  <c r="N172" i="40"/>
  <c r="K172" i="40"/>
  <c r="H172" i="40"/>
  <c r="E172" i="40"/>
  <c r="T171" i="40"/>
  <c r="Q171" i="40"/>
  <c r="N171" i="40"/>
  <c r="L171" i="40"/>
  <c r="K171" i="40"/>
  <c r="H171" i="40"/>
  <c r="E171" i="40"/>
  <c r="T170" i="40"/>
  <c r="Q170" i="40"/>
  <c r="N170" i="40"/>
  <c r="K170" i="40"/>
  <c r="H170" i="40"/>
  <c r="E170" i="40"/>
  <c r="T169" i="40"/>
  <c r="Q169" i="40"/>
  <c r="N169" i="40"/>
  <c r="K169" i="40"/>
  <c r="H169" i="40"/>
  <c r="E169" i="40"/>
  <c r="T168" i="40"/>
  <c r="Q168" i="40"/>
  <c r="N168" i="40"/>
  <c r="K168" i="40"/>
  <c r="H168" i="40"/>
  <c r="E168" i="40"/>
  <c r="U167" i="40"/>
  <c r="T167" i="40"/>
  <c r="S167" i="40"/>
  <c r="R167" i="40"/>
  <c r="P167" i="40"/>
  <c r="Q167" i="40" s="1"/>
  <c r="O167" i="40"/>
  <c r="M167" i="40"/>
  <c r="L167" i="40"/>
  <c r="J167" i="40"/>
  <c r="I167" i="40"/>
  <c r="K167" i="40" s="1"/>
  <c r="H167" i="40"/>
  <c r="G167" i="40"/>
  <c r="F167" i="40"/>
  <c r="D167" i="40"/>
  <c r="E167" i="40" s="1"/>
  <c r="C167" i="40"/>
  <c r="T165" i="40"/>
  <c r="Q165" i="40"/>
  <c r="N165" i="40"/>
  <c r="M165" i="40"/>
  <c r="L165" i="40"/>
  <c r="K165" i="40"/>
  <c r="H165" i="40"/>
  <c r="E165" i="40"/>
  <c r="T164" i="40"/>
  <c r="Q164" i="40"/>
  <c r="N164" i="40"/>
  <c r="M164" i="40"/>
  <c r="L164" i="40"/>
  <c r="K164" i="40"/>
  <c r="H164" i="40"/>
  <c r="E164" i="40"/>
  <c r="T163" i="40"/>
  <c r="Q163" i="40"/>
  <c r="N163" i="40"/>
  <c r="M163" i="40"/>
  <c r="L163" i="40"/>
  <c r="K163" i="40"/>
  <c r="H163" i="40"/>
  <c r="E163" i="40"/>
  <c r="T162" i="40"/>
  <c r="Q162" i="40"/>
  <c r="N162" i="40"/>
  <c r="M162" i="40"/>
  <c r="L162" i="40"/>
  <c r="K162" i="40"/>
  <c r="H162" i="40"/>
  <c r="E162" i="40"/>
  <c r="T161" i="40"/>
  <c r="Q161" i="40"/>
  <c r="N161" i="40"/>
  <c r="L161" i="40"/>
  <c r="K161" i="40"/>
  <c r="H161" i="40"/>
  <c r="E161" i="40"/>
  <c r="T160" i="40"/>
  <c r="Q160" i="40"/>
  <c r="M160" i="40"/>
  <c r="N160" i="40" s="1"/>
  <c r="L160" i="40"/>
  <c r="K160" i="40"/>
  <c r="H160" i="40"/>
  <c r="E160" i="40"/>
  <c r="T159" i="40"/>
  <c r="Q159" i="40"/>
  <c r="N159" i="40"/>
  <c r="K159" i="40"/>
  <c r="H159" i="40"/>
  <c r="E159" i="40"/>
  <c r="T158" i="40"/>
  <c r="Q158" i="40"/>
  <c r="M158" i="40"/>
  <c r="L158" i="40"/>
  <c r="K158" i="40"/>
  <c r="H158" i="40"/>
  <c r="E158" i="40"/>
  <c r="T157" i="40"/>
  <c r="Q157" i="40"/>
  <c r="M157" i="40"/>
  <c r="L157" i="40"/>
  <c r="N157" i="40" s="1"/>
  <c r="K157" i="40"/>
  <c r="H157" i="40"/>
  <c r="E157" i="40"/>
  <c r="U155" i="40"/>
  <c r="T155" i="40"/>
  <c r="S155" i="40"/>
  <c r="R155" i="40"/>
  <c r="P155" i="40"/>
  <c r="Q155" i="40" s="1"/>
  <c r="O155" i="40"/>
  <c r="J155" i="40"/>
  <c r="I155" i="40"/>
  <c r="K155" i="40" s="1"/>
  <c r="H155" i="40"/>
  <c r="G155" i="40"/>
  <c r="F155" i="40"/>
  <c r="D155" i="40"/>
  <c r="E155" i="40" s="1"/>
  <c r="C155" i="40"/>
  <c r="T153" i="40"/>
  <c r="Q153" i="40"/>
  <c r="N153" i="40"/>
  <c r="K153" i="40"/>
  <c r="H153" i="40"/>
  <c r="E153" i="40"/>
  <c r="T152" i="40"/>
  <c r="Q152" i="40"/>
  <c r="N152" i="40"/>
  <c r="K152" i="40"/>
  <c r="H152" i="40"/>
  <c r="E152" i="40"/>
  <c r="T151" i="40"/>
  <c r="Q151" i="40"/>
  <c r="N151" i="40"/>
  <c r="K151" i="40"/>
  <c r="H151" i="40"/>
  <c r="E151" i="40"/>
  <c r="T150" i="40"/>
  <c r="Q150" i="40"/>
  <c r="N150" i="40"/>
  <c r="K150" i="40"/>
  <c r="H150" i="40"/>
  <c r="E150" i="40"/>
  <c r="U149" i="40"/>
  <c r="S149" i="40"/>
  <c r="T149" i="40" s="1"/>
  <c r="R149" i="40"/>
  <c r="P149" i="40"/>
  <c r="P16" i="40" s="1"/>
  <c r="O149" i="40"/>
  <c r="M149" i="40"/>
  <c r="L149" i="40"/>
  <c r="N149" i="40" s="1"/>
  <c r="K149" i="40"/>
  <c r="J149" i="40"/>
  <c r="I149" i="40"/>
  <c r="G149" i="40"/>
  <c r="H149" i="40" s="1"/>
  <c r="F149" i="40"/>
  <c r="D149" i="40"/>
  <c r="C149" i="40"/>
  <c r="T147" i="40"/>
  <c r="Q147" i="40"/>
  <c r="N147" i="40"/>
  <c r="K147" i="40"/>
  <c r="H147" i="40"/>
  <c r="E147" i="40"/>
  <c r="T146" i="40"/>
  <c r="Q146" i="40"/>
  <c r="N146" i="40"/>
  <c r="K146" i="40"/>
  <c r="H146" i="40"/>
  <c r="E146" i="40"/>
  <c r="T145" i="40"/>
  <c r="Q145" i="40"/>
  <c r="N145" i="40"/>
  <c r="K145" i="40"/>
  <c r="H145" i="40"/>
  <c r="E145" i="40"/>
  <c r="T144" i="40"/>
  <c r="Q144" i="40"/>
  <c r="N144" i="40"/>
  <c r="K144" i="40"/>
  <c r="H144" i="40"/>
  <c r="E144" i="40"/>
  <c r="T143" i="40"/>
  <c r="Q143" i="40"/>
  <c r="N143" i="40"/>
  <c r="K143" i="40"/>
  <c r="H143" i="40"/>
  <c r="E143" i="40"/>
  <c r="T142" i="40"/>
  <c r="Q142" i="40"/>
  <c r="N142" i="40"/>
  <c r="K142" i="40"/>
  <c r="H142" i="40"/>
  <c r="E142" i="40"/>
  <c r="T141" i="40"/>
  <c r="Q141" i="40"/>
  <c r="N141" i="40"/>
  <c r="K141" i="40"/>
  <c r="H141" i="40"/>
  <c r="E141" i="40"/>
  <c r="T140" i="40"/>
  <c r="Q140" i="40"/>
  <c r="N140" i="40"/>
  <c r="K140" i="40"/>
  <c r="H140" i="40"/>
  <c r="E140" i="40"/>
  <c r="T139" i="40"/>
  <c r="Q139" i="40"/>
  <c r="N139" i="40"/>
  <c r="K139" i="40"/>
  <c r="H139" i="40"/>
  <c r="E139" i="40"/>
  <c r="T138" i="40"/>
  <c r="Q138" i="40"/>
  <c r="N138" i="40"/>
  <c r="K138" i="40"/>
  <c r="H138" i="40"/>
  <c r="E138" i="40"/>
  <c r="T137" i="40"/>
  <c r="Q137" i="40"/>
  <c r="N137" i="40"/>
  <c r="K137" i="40"/>
  <c r="H137" i="40"/>
  <c r="E137" i="40"/>
  <c r="T136" i="40"/>
  <c r="Q136" i="40"/>
  <c r="N136" i="40"/>
  <c r="K136" i="40"/>
  <c r="H136" i="40"/>
  <c r="E136" i="40"/>
  <c r="T135" i="40"/>
  <c r="Q135" i="40"/>
  <c r="N135" i="40"/>
  <c r="K135" i="40"/>
  <c r="H135" i="40"/>
  <c r="E135" i="40"/>
  <c r="T134" i="40"/>
  <c r="Q134" i="40"/>
  <c r="N134" i="40"/>
  <c r="K134" i="40"/>
  <c r="H134" i="40"/>
  <c r="E134" i="40"/>
  <c r="T133" i="40"/>
  <c r="Q133" i="40"/>
  <c r="N133" i="40"/>
  <c r="K133" i="40"/>
  <c r="H133" i="40"/>
  <c r="E133" i="40"/>
  <c r="T132" i="40"/>
  <c r="Q132" i="40"/>
  <c r="N132" i="40"/>
  <c r="K132" i="40"/>
  <c r="H132" i="40"/>
  <c r="E132" i="40"/>
  <c r="T131" i="40"/>
  <c r="Q131" i="40"/>
  <c r="N131" i="40"/>
  <c r="K131" i="40"/>
  <c r="H131" i="40"/>
  <c r="E131" i="40"/>
  <c r="T130" i="40"/>
  <c r="Q130" i="40"/>
  <c r="N130" i="40"/>
  <c r="K130" i="40"/>
  <c r="H130" i="40"/>
  <c r="E130" i="40"/>
  <c r="T129" i="40"/>
  <c r="Q129" i="40"/>
  <c r="N129" i="40"/>
  <c r="K129" i="40"/>
  <c r="H129" i="40"/>
  <c r="E129" i="40"/>
  <c r="T128" i="40"/>
  <c r="Q128" i="40"/>
  <c r="N128" i="40"/>
  <c r="K128" i="40"/>
  <c r="H128" i="40"/>
  <c r="E128" i="40"/>
  <c r="T127" i="40"/>
  <c r="Q127" i="40"/>
  <c r="N127" i="40"/>
  <c r="K127" i="40"/>
  <c r="H127" i="40"/>
  <c r="E127" i="40"/>
  <c r="T126" i="40"/>
  <c r="Q126" i="40"/>
  <c r="N126" i="40"/>
  <c r="K126" i="40"/>
  <c r="H126" i="40"/>
  <c r="E126" i="40"/>
  <c r="T125" i="40"/>
  <c r="Q125" i="40"/>
  <c r="N125" i="40"/>
  <c r="K125" i="40"/>
  <c r="H125" i="40"/>
  <c r="E125" i="40"/>
  <c r="T124" i="40"/>
  <c r="Q124" i="40"/>
  <c r="N124" i="40"/>
  <c r="K124" i="40"/>
  <c r="H124" i="40"/>
  <c r="E124" i="40"/>
  <c r="T123" i="40"/>
  <c r="Q123" i="40"/>
  <c r="N123" i="40"/>
  <c r="K123" i="40"/>
  <c r="H123" i="40"/>
  <c r="E123" i="40"/>
  <c r="T122" i="40"/>
  <c r="Q122" i="40"/>
  <c r="N122" i="40"/>
  <c r="K122" i="40"/>
  <c r="H122" i="40"/>
  <c r="E122" i="40"/>
  <c r="T121" i="40"/>
  <c r="Q121" i="40"/>
  <c r="N121" i="40"/>
  <c r="K121" i="40"/>
  <c r="H121" i="40"/>
  <c r="E121" i="40"/>
  <c r="T120" i="40"/>
  <c r="Q120" i="40"/>
  <c r="N120" i="40"/>
  <c r="K120" i="40"/>
  <c r="H120" i="40"/>
  <c r="E120" i="40"/>
  <c r="T119" i="40"/>
  <c r="Q119" i="40"/>
  <c r="N119" i="40"/>
  <c r="K119" i="40"/>
  <c r="H119" i="40"/>
  <c r="E119" i="40"/>
  <c r="T118" i="40"/>
  <c r="Q118" i="40"/>
  <c r="N118" i="40"/>
  <c r="K118" i="40"/>
  <c r="H118" i="40"/>
  <c r="E118" i="40"/>
  <c r="U117" i="40"/>
  <c r="S117" i="40"/>
  <c r="R117" i="40"/>
  <c r="P117" i="40"/>
  <c r="O117" i="40"/>
  <c r="Q117" i="40" s="1"/>
  <c r="N117" i="40"/>
  <c r="M117" i="40"/>
  <c r="L117" i="40"/>
  <c r="K117" i="40"/>
  <c r="J117" i="40"/>
  <c r="I117" i="40"/>
  <c r="G117" i="40"/>
  <c r="F117" i="40"/>
  <c r="H117" i="40" s="1"/>
  <c r="D117" i="40"/>
  <c r="C117" i="40"/>
  <c r="E117" i="40" s="1"/>
  <c r="T115" i="40"/>
  <c r="Q115" i="40"/>
  <c r="N115" i="40"/>
  <c r="K115" i="40"/>
  <c r="H115" i="40"/>
  <c r="E115" i="40"/>
  <c r="T114" i="40"/>
  <c r="Q114" i="40"/>
  <c r="N114" i="40"/>
  <c r="K114" i="40"/>
  <c r="H114" i="40"/>
  <c r="E114" i="40"/>
  <c r="T113" i="40"/>
  <c r="Q113" i="40"/>
  <c r="N113" i="40"/>
  <c r="K113" i="40"/>
  <c r="H113" i="40"/>
  <c r="E113" i="40"/>
  <c r="T112" i="40"/>
  <c r="Q112" i="40"/>
  <c r="N112" i="40"/>
  <c r="K112" i="40"/>
  <c r="H112" i="40"/>
  <c r="E112" i="40"/>
  <c r="T111" i="40"/>
  <c r="Q111" i="40"/>
  <c r="N111" i="40"/>
  <c r="K111" i="40"/>
  <c r="H111" i="40"/>
  <c r="E111" i="40"/>
  <c r="T110" i="40"/>
  <c r="Q110" i="40"/>
  <c r="N110" i="40"/>
  <c r="K110" i="40"/>
  <c r="H110" i="40"/>
  <c r="E110" i="40"/>
  <c r="T109" i="40"/>
  <c r="Q109" i="40"/>
  <c r="N109" i="40"/>
  <c r="K109" i="40"/>
  <c r="H109" i="40"/>
  <c r="E109" i="40"/>
  <c r="T108" i="40"/>
  <c r="Q108" i="40"/>
  <c r="N108" i="40"/>
  <c r="K108" i="40"/>
  <c r="H108" i="40"/>
  <c r="E108" i="40"/>
  <c r="T107" i="40"/>
  <c r="Q107" i="40"/>
  <c r="N107" i="40"/>
  <c r="K107" i="40"/>
  <c r="H107" i="40"/>
  <c r="E107" i="40"/>
  <c r="T106" i="40"/>
  <c r="Q106" i="40"/>
  <c r="N106" i="40"/>
  <c r="K106" i="40"/>
  <c r="H106" i="40"/>
  <c r="E106" i="40"/>
  <c r="T105" i="40"/>
  <c r="Q105" i="40"/>
  <c r="N105" i="40"/>
  <c r="K105" i="40"/>
  <c r="H105" i="40"/>
  <c r="E105" i="40"/>
  <c r="T104" i="40"/>
  <c r="Q104" i="40"/>
  <c r="N104" i="40"/>
  <c r="K104" i="40"/>
  <c r="H104" i="40"/>
  <c r="E104" i="40"/>
  <c r="T103" i="40"/>
  <c r="Q103" i="40"/>
  <c r="N103" i="40"/>
  <c r="K103" i="40"/>
  <c r="H103" i="40"/>
  <c r="E103" i="40"/>
  <c r="T102" i="40"/>
  <c r="Q102" i="40"/>
  <c r="N102" i="40"/>
  <c r="K102" i="40"/>
  <c r="H102" i="40"/>
  <c r="E102" i="40"/>
  <c r="T101" i="40"/>
  <c r="Q101" i="40"/>
  <c r="N101" i="40"/>
  <c r="K101" i="40"/>
  <c r="H101" i="40"/>
  <c r="E101" i="40"/>
  <c r="T100" i="40"/>
  <c r="Q100" i="40"/>
  <c r="N100" i="40"/>
  <c r="K100" i="40"/>
  <c r="H100" i="40"/>
  <c r="E100" i="40"/>
  <c r="T99" i="40"/>
  <c r="Q99" i="40"/>
  <c r="N99" i="40"/>
  <c r="K99" i="40"/>
  <c r="H99" i="40"/>
  <c r="E99" i="40"/>
  <c r="T98" i="40"/>
  <c r="Q98" i="40"/>
  <c r="N98" i="40"/>
  <c r="K98" i="40"/>
  <c r="H98" i="40"/>
  <c r="E98" i="40"/>
  <c r="T97" i="40"/>
  <c r="Q97" i="40"/>
  <c r="N97" i="40"/>
  <c r="K97" i="40"/>
  <c r="H97" i="40"/>
  <c r="E97" i="40"/>
  <c r="T96" i="40"/>
  <c r="Q96" i="40"/>
  <c r="N96" i="40"/>
  <c r="K96" i="40"/>
  <c r="H96" i="40"/>
  <c r="E96" i="40"/>
  <c r="T95" i="40"/>
  <c r="Q95" i="40"/>
  <c r="N95" i="40"/>
  <c r="K95" i="40"/>
  <c r="H95" i="40"/>
  <c r="E95" i="40"/>
  <c r="T94" i="40"/>
  <c r="Q94" i="40"/>
  <c r="N94" i="40"/>
  <c r="K94" i="40"/>
  <c r="H94" i="40"/>
  <c r="E94" i="40"/>
  <c r="T93" i="40"/>
  <c r="Q93" i="40"/>
  <c r="N93" i="40"/>
  <c r="K93" i="40"/>
  <c r="H93" i="40"/>
  <c r="E93" i="40"/>
  <c r="T92" i="40"/>
  <c r="Q92" i="40"/>
  <c r="N92" i="40"/>
  <c r="K92" i="40"/>
  <c r="H92" i="40"/>
  <c r="E92" i="40"/>
  <c r="T91" i="40"/>
  <c r="Q91" i="40"/>
  <c r="N91" i="40"/>
  <c r="K91" i="40"/>
  <c r="H91" i="40"/>
  <c r="E91" i="40"/>
  <c r="T90" i="40"/>
  <c r="Q90" i="40"/>
  <c r="N90" i="40"/>
  <c r="K90" i="40"/>
  <c r="H90" i="40"/>
  <c r="E90" i="40"/>
  <c r="T89" i="40"/>
  <c r="Q89" i="40"/>
  <c r="N89" i="40"/>
  <c r="K89" i="40"/>
  <c r="H89" i="40"/>
  <c r="E89" i="40"/>
  <c r="T88" i="40"/>
  <c r="Q88" i="40"/>
  <c r="N88" i="40"/>
  <c r="K88" i="40"/>
  <c r="H88" i="40"/>
  <c r="E88" i="40"/>
  <c r="T87" i="40"/>
  <c r="Q87" i="40"/>
  <c r="N87" i="40"/>
  <c r="K87" i="40"/>
  <c r="H87" i="40"/>
  <c r="E87" i="40"/>
  <c r="T86" i="40"/>
  <c r="Q86" i="40"/>
  <c r="N86" i="40"/>
  <c r="K86" i="40"/>
  <c r="H86" i="40"/>
  <c r="E86" i="40"/>
  <c r="T85" i="40"/>
  <c r="Q85" i="40"/>
  <c r="N85" i="40"/>
  <c r="K85" i="40"/>
  <c r="H85" i="40"/>
  <c r="E85" i="40"/>
  <c r="T84" i="40"/>
  <c r="Q84" i="40"/>
  <c r="N84" i="40"/>
  <c r="K84" i="40"/>
  <c r="H84" i="40"/>
  <c r="E84" i="40"/>
  <c r="T83" i="40"/>
  <c r="Q83" i="40"/>
  <c r="N83" i="40"/>
  <c r="K83" i="40"/>
  <c r="H83" i="40"/>
  <c r="E83" i="40"/>
  <c r="T82" i="40"/>
  <c r="Q82" i="40"/>
  <c r="N82" i="40"/>
  <c r="K82" i="40"/>
  <c r="H82" i="40"/>
  <c r="E82" i="40"/>
  <c r="T81" i="40"/>
  <c r="Q81" i="40"/>
  <c r="N81" i="40"/>
  <c r="K81" i="40"/>
  <c r="H81" i="40"/>
  <c r="E81" i="40"/>
  <c r="T80" i="40"/>
  <c r="Q80" i="40"/>
  <c r="N80" i="40"/>
  <c r="K80" i="40"/>
  <c r="H80" i="40"/>
  <c r="E80" i="40"/>
  <c r="T79" i="40"/>
  <c r="Q79" i="40"/>
  <c r="N79" i="40"/>
  <c r="K79" i="40"/>
  <c r="H79" i="40"/>
  <c r="E79" i="40"/>
  <c r="T78" i="40"/>
  <c r="Q78" i="40"/>
  <c r="N78" i="40"/>
  <c r="K78" i="40"/>
  <c r="H78" i="40"/>
  <c r="E78" i="40"/>
  <c r="T77" i="40"/>
  <c r="Q77" i="40"/>
  <c r="N77" i="40"/>
  <c r="K77" i="40"/>
  <c r="H77" i="40"/>
  <c r="E77" i="40"/>
  <c r="T76" i="40"/>
  <c r="Q76" i="40"/>
  <c r="N76" i="40"/>
  <c r="K76" i="40"/>
  <c r="H76" i="40"/>
  <c r="E76" i="40"/>
  <c r="T75" i="40"/>
  <c r="Q75" i="40"/>
  <c r="N75" i="40"/>
  <c r="K75" i="40"/>
  <c r="H75" i="40"/>
  <c r="E75" i="40"/>
  <c r="T74" i="40"/>
  <c r="Q74" i="40"/>
  <c r="N74" i="40"/>
  <c r="K74" i="40"/>
  <c r="H74" i="40"/>
  <c r="E74" i="40"/>
  <c r="T73" i="40"/>
  <c r="Q73" i="40"/>
  <c r="N73" i="40"/>
  <c r="K73" i="40"/>
  <c r="H73" i="40"/>
  <c r="E73" i="40"/>
  <c r="T72" i="40"/>
  <c r="Q72" i="40"/>
  <c r="N72" i="40"/>
  <c r="K72" i="40"/>
  <c r="H72" i="40"/>
  <c r="E72" i="40"/>
  <c r="T71" i="40"/>
  <c r="Q71" i="40"/>
  <c r="N71" i="40"/>
  <c r="K71" i="40"/>
  <c r="H71" i="40"/>
  <c r="E71" i="40"/>
  <c r="U70" i="40"/>
  <c r="S70" i="40"/>
  <c r="R70" i="40"/>
  <c r="P70" i="40"/>
  <c r="O70" i="40"/>
  <c r="M70" i="40"/>
  <c r="L70" i="40"/>
  <c r="K70" i="40"/>
  <c r="J70" i="40"/>
  <c r="I70" i="40"/>
  <c r="H70" i="40"/>
  <c r="G70" i="40"/>
  <c r="F70" i="40"/>
  <c r="D70" i="40"/>
  <c r="D69" i="40" s="1"/>
  <c r="C70" i="40"/>
  <c r="I69" i="40"/>
  <c r="AF65" i="40"/>
  <c r="AE66" i="40" s="1"/>
  <c r="AE65" i="40"/>
  <c r="AB65" i="40"/>
  <c r="T58" i="40"/>
  <c r="Q58" i="40"/>
  <c r="M58" i="40"/>
  <c r="L58" i="40"/>
  <c r="N58" i="40" s="1"/>
  <c r="K58" i="40"/>
  <c r="H58" i="40"/>
  <c r="E58" i="40"/>
  <c r="T57" i="40"/>
  <c r="Q57" i="40"/>
  <c r="M57" i="40"/>
  <c r="L57" i="40"/>
  <c r="N57" i="40" s="1"/>
  <c r="K57" i="40"/>
  <c r="H57" i="40"/>
  <c r="E57" i="40"/>
  <c r="T56" i="40"/>
  <c r="Q56" i="40"/>
  <c r="M56" i="40"/>
  <c r="L56" i="40"/>
  <c r="N56" i="40" s="1"/>
  <c r="K56" i="40"/>
  <c r="H56" i="40"/>
  <c r="E56" i="40"/>
  <c r="U55" i="40"/>
  <c r="U46" i="40" s="1"/>
  <c r="T55" i="40"/>
  <c r="S55" i="40"/>
  <c r="R55" i="40"/>
  <c r="Q55" i="40"/>
  <c r="P55" i="40"/>
  <c r="P46" i="40" s="1"/>
  <c r="O55" i="40"/>
  <c r="M55" i="40"/>
  <c r="L55" i="40"/>
  <c r="J55" i="40"/>
  <c r="I55" i="40"/>
  <c r="K55" i="40" s="1"/>
  <c r="H55" i="40"/>
  <c r="G55" i="40"/>
  <c r="F55" i="40"/>
  <c r="E55" i="40"/>
  <c r="D55" i="40"/>
  <c r="D46" i="40" s="1"/>
  <c r="C55" i="40"/>
  <c r="T53" i="40"/>
  <c r="Q53" i="40"/>
  <c r="N53" i="40"/>
  <c r="K53" i="40"/>
  <c r="H53" i="40"/>
  <c r="E53" i="40"/>
  <c r="T52" i="40"/>
  <c r="T51" i="40"/>
  <c r="Q51" i="40"/>
  <c r="N51" i="40"/>
  <c r="K51" i="40"/>
  <c r="H51" i="40"/>
  <c r="E51" i="40"/>
  <c r="T50" i="40"/>
  <c r="Q50" i="40"/>
  <c r="N50" i="40"/>
  <c r="K50" i="40"/>
  <c r="H50" i="40"/>
  <c r="E50" i="40"/>
  <c r="T49" i="40"/>
  <c r="Q49" i="40"/>
  <c r="N49" i="40"/>
  <c r="K49" i="40"/>
  <c r="H49" i="40"/>
  <c r="E49" i="40"/>
  <c r="T48" i="40"/>
  <c r="Q48" i="40"/>
  <c r="N48" i="40"/>
  <c r="K48" i="40"/>
  <c r="H48" i="40"/>
  <c r="E48" i="40"/>
  <c r="U47" i="40"/>
  <c r="S47" i="40"/>
  <c r="S46" i="40" s="1"/>
  <c r="R47" i="40"/>
  <c r="T47" i="40" s="1"/>
  <c r="P47" i="40"/>
  <c r="O47" i="40"/>
  <c r="N47" i="40"/>
  <c r="M47" i="40"/>
  <c r="L47" i="40"/>
  <c r="K47" i="40"/>
  <c r="J47" i="40"/>
  <c r="I47" i="40"/>
  <c r="G47" i="40"/>
  <c r="G46" i="40" s="1"/>
  <c r="F47" i="40"/>
  <c r="H47" i="40" s="1"/>
  <c r="D47" i="40"/>
  <c r="C47" i="40"/>
  <c r="M46" i="40"/>
  <c r="J46" i="40"/>
  <c r="I46" i="40"/>
  <c r="K46" i="40" s="1"/>
  <c r="T40" i="40"/>
  <c r="S40" i="40"/>
  <c r="R40" i="40"/>
  <c r="P40" i="40"/>
  <c r="O40" i="40"/>
  <c r="Q40" i="40" s="1"/>
  <c r="J40" i="40"/>
  <c r="H40" i="40"/>
  <c r="G40" i="40"/>
  <c r="F40" i="40"/>
  <c r="D40" i="40"/>
  <c r="C40" i="40"/>
  <c r="E40" i="40" s="1"/>
  <c r="S39" i="40"/>
  <c r="R39" i="40"/>
  <c r="T39" i="40" s="1"/>
  <c r="O39" i="40"/>
  <c r="M39" i="40"/>
  <c r="J39" i="40"/>
  <c r="G39" i="40"/>
  <c r="F39" i="40"/>
  <c r="H39" i="40" s="1"/>
  <c r="C39" i="40"/>
  <c r="O38" i="40"/>
  <c r="C38" i="40"/>
  <c r="S37" i="40"/>
  <c r="R37" i="40"/>
  <c r="T37" i="40" s="1"/>
  <c r="Q37" i="40"/>
  <c r="P37" i="40"/>
  <c r="O37" i="40"/>
  <c r="N37" i="40"/>
  <c r="M37" i="40"/>
  <c r="L37" i="40"/>
  <c r="J37" i="40"/>
  <c r="I37" i="40"/>
  <c r="K37" i="40" s="1"/>
  <c r="G37" i="40"/>
  <c r="F37" i="40"/>
  <c r="D37" i="40"/>
  <c r="C37" i="40"/>
  <c r="E37" i="40" s="1"/>
  <c r="S36" i="40"/>
  <c r="T36" i="40" s="1"/>
  <c r="R36" i="40"/>
  <c r="O36" i="40"/>
  <c r="M36" i="40"/>
  <c r="L36" i="40"/>
  <c r="N36" i="40" s="1"/>
  <c r="J36" i="40"/>
  <c r="I36" i="40"/>
  <c r="K36" i="40" s="1"/>
  <c r="H36" i="40"/>
  <c r="G36" i="40"/>
  <c r="F36" i="40"/>
  <c r="D36" i="40"/>
  <c r="E36" i="40" s="1"/>
  <c r="C36" i="40"/>
  <c r="S35" i="40"/>
  <c r="R35" i="40"/>
  <c r="Q35" i="40"/>
  <c r="P35" i="40"/>
  <c r="O35" i="40"/>
  <c r="M35" i="40"/>
  <c r="J35" i="40"/>
  <c r="I35" i="40"/>
  <c r="K35" i="40" s="1"/>
  <c r="G35" i="40"/>
  <c r="F35" i="40"/>
  <c r="D35" i="40"/>
  <c r="C35" i="40"/>
  <c r="E35" i="40" s="1"/>
  <c r="M34" i="40"/>
  <c r="I34" i="40"/>
  <c r="S33" i="40"/>
  <c r="R33" i="40"/>
  <c r="T33" i="40" s="1"/>
  <c r="O33" i="40"/>
  <c r="Q33" i="40" s="1"/>
  <c r="J33" i="40"/>
  <c r="I33" i="40"/>
  <c r="K33" i="40" s="1"/>
  <c r="G33" i="40"/>
  <c r="F33" i="40"/>
  <c r="D33" i="40"/>
  <c r="C33" i="40"/>
  <c r="E33" i="40" s="1"/>
  <c r="S32" i="40"/>
  <c r="P32" i="40"/>
  <c r="Q32" i="40" s="1"/>
  <c r="O32" i="40"/>
  <c r="M32" i="40"/>
  <c r="L32" i="40"/>
  <c r="K32" i="40"/>
  <c r="J32" i="40"/>
  <c r="I32" i="40"/>
  <c r="G32" i="40"/>
  <c r="D32" i="40"/>
  <c r="C32" i="40"/>
  <c r="E32" i="40" s="1"/>
  <c r="S31" i="40"/>
  <c r="P31" i="40"/>
  <c r="O31" i="40"/>
  <c r="Q31" i="40" s="1"/>
  <c r="J31" i="40"/>
  <c r="K31" i="40" s="1"/>
  <c r="I31" i="40"/>
  <c r="G31" i="40"/>
  <c r="F31" i="40"/>
  <c r="E31" i="40"/>
  <c r="D31" i="40"/>
  <c r="C31" i="40"/>
  <c r="S30" i="40"/>
  <c r="T30" i="40" s="1"/>
  <c r="R30" i="40"/>
  <c r="P30" i="40"/>
  <c r="O30" i="40"/>
  <c r="Q30" i="40" s="1"/>
  <c r="L30" i="40"/>
  <c r="K30" i="40"/>
  <c r="J30" i="40"/>
  <c r="I30" i="40"/>
  <c r="F30" i="40"/>
  <c r="D30" i="40"/>
  <c r="C30" i="40"/>
  <c r="E30" i="40" s="1"/>
  <c r="S29" i="40"/>
  <c r="R29" i="40"/>
  <c r="O29" i="40"/>
  <c r="N29" i="40"/>
  <c r="M29" i="40"/>
  <c r="L29" i="40"/>
  <c r="J29" i="40"/>
  <c r="K29" i="40" s="1"/>
  <c r="I29" i="40"/>
  <c r="G29" i="40"/>
  <c r="F29" i="40"/>
  <c r="C29" i="40"/>
  <c r="T28" i="40"/>
  <c r="S28" i="40"/>
  <c r="R28" i="40"/>
  <c r="P28" i="40"/>
  <c r="O28" i="40"/>
  <c r="Q28" i="40" s="1"/>
  <c r="M28" i="40"/>
  <c r="L28" i="40"/>
  <c r="J28" i="40"/>
  <c r="I28" i="40"/>
  <c r="K28" i="40" s="1"/>
  <c r="G28" i="40"/>
  <c r="H28" i="40" s="1"/>
  <c r="F28" i="40"/>
  <c r="E28" i="40"/>
  <c r="D28" i="40"/>
  <c r="C28" i="40"/>
  <c r="S27" i="40"/>
  <c r="R27" i="40"/>
  <c r="T27" i="40" s="1"/>
  <c r="O27" i="40"/>
  <c r="M27" i="40"/>
  <c r="N27" i="40" s="1"/>
  <c r="L27" i="40"/>
  <c r="J27" i="40"/>
  <c r="I27" i="40"/>
  <c r="K27" i="40" s="1"/>
  <c r="G27" i="40"/>
  <c r="F27" i="40"/>
  <c r="H27" i="40" s="1"/>
  <c r="C27" i="40"/>
  <c r="S26" i="40"/>
  <c r="T26" i="40" s="1"/>
  <c r="R26" i="40"/>
  <c r="Q26" i="40"/>
  <c r="P26" i="40"/>
  <c r="O26" i="40"/>
  <c r="M26" i="40"/>
  <c r="L26" i="40"/>
  <c r="N26" i="40" s="1"/>
  <c r="J26" i="40"/>
  <c r="I26" i="40"/>
  <c r="K26" i="40" s="1"/>
  <c r="H26" i="40"/>
  <c r="G26" i="40"/>
  <c r="F26" i="40"/>
  <c r="D26" i="40"/>
  <c r="E26" i="40" s="1"/>
  <c r="C26" i="40"/>
  <c r="S25" i="40"/>
  <c r="R25" i="40"/>
  <c r="Q25" i="40"/>
  <c r="P25" i="40"/>
  <c r="O25" i="40"/>
  <c r="M25" i="40"/>
  <c r="J25" i="40"/>
  <c r="I25" i="40"/>
  <c r="K25" i="40" s="1"/>
  <c r="G25" i="40"/>
  <c r="F25" i="40"/>
  <c r="D25" i="40"/>
  <c r="C25" i="40"/>
  <c r="E25" i="40" s="1"/>
  <c r="S24" i="40"/>
  <c r="T24" i="40" s="1"/>
  <c r="R24" i="40"/>
  <c r="Q24" i="40"/>
  <c r="P24" i="40"/>
  <c r="O24" i="40"/>
  <c r="L24" i="40"/>
  <c r="I24" i="40"/>
  <c r="G24" i="40"/>
  <c r="F24" i="40"/>
  <c r="D24" i="40"/>
  <c r="R23" i="40"/>
  <c r="O23" i="40"/>
  <c r="Q23" i="40" s="1"/>
  <c r="M23" i="40"/>
  <c r="J23" i="40"/>
  <c r="K23" i="40" s="1"/>
  <c r="I23" i="40"/>
  <c r="G23" i="40"/>
  <c r="F23" i="40"/>
  <c r="E23" i="40"/>
  <c r="D23" i="40"/>
  <c r="C23" i="40"/>
  <c r="S22" i="40"/>
  <c r="T22" i="40" s="1"/>
  <c r="R22" i="40"/>
  <c r="P22" i="40"/>
  <c r="O22" i="40"/>
  <c r="Q22" i="40" s="1"/>
  <c r="M22" i="40"/>
  <c r="L22" i="40"/>
  <c r="N22" i="40" s="1"/>
  <c r="K22" i="40"/>
  <c r="J22" i="40"/>
  <c r="I22" i="40"/>
  <c r="G22" i="40"/>
  <c r="H22" i="40" s="1"/>
  <c r="F22" i="40"/>
  <c r="D22" i="40"/>
  <c r="C22" i="40"/>
  <c r="E22" i="40" s="1"/>
  <c r="S21" i="40"/>
  <c r="R21" i="40"/>
  <c r="T21" i="40" s="1"/>
  <c r="Q21" i="40"/>
  <c r="P21" i="40"/>
  <c r="O21" i="40"/>
  <c r="M21" i="40"/>
  <c r="N21" i="40" s="1"/>
  <c r="L21" i="40"/>
  <c r="J21" i="40"/>
  <c r="I21" i="40"/>
  <c r="K21" i="40" s="1"/>
  <c r="G21" i="40"/>
  <c r="F21" i="40"/>
  <c r="H21" i="40" s="1"/>
  <c r="E21" i="40"/>
  <c r="D21" i="40"/>
  <c r="C21" i="40"/>
  <c r="S20" i="40"/>
  <c r="T20" i="40" s="1"/>
  <c r="R20" i="40"/>
  <c r="P20" i="40"/>
  <c r="O20" i="40"/>
  <c r="Q20" i="40" s="1"/>
  <c r="M20" i="40"/>
  <c r="L20" i="40"/>
  <c r="N20" i="40" s="1"/>
  <c r="K20" i="40"/>
  <c r="J20" i="40"/>
  <c r="I20" i="40"/>
  <c r="G20" i="40"/>
  <c r="H20" i="40" s="1"/>
  <c r="F20" i="40"/>
  <c r="D20" i="40"/>
  <c r="C20" i="40"/>
  <c r="E20" i="40" s="1"/>
  <c r="S19" i="40"/>
  <c r="R19" i="40"/>
  <c r="T19" i="40" s="1"/>
  <c r="Q19" i="40"/>
  <c r="P19" i="40"/>
  <c r="O19" i="40"/>
  <c r="M19" i="40"/>
  <c r="N19" i="40" s="1"/>
  <c r="L19" i="40"/>
  <c r="J19" i="40"/>
  <c r="I19" i="40"/>
  <c r="K19" i="40" s="1"/>
  <c r="G19" i="40"/>
  <c r="F19" i="40"/>
  <c r="H19" i="40" s="1"/>
  <c r="E19" i="40"/>
  <c r="D19" i="40"/>
  <c r="C19" i="40"/>
  <c r="S18" i="40"/>
  <c r="T18" i="40" s="1"/>
  <c r="R18" i="40"/>
  <c r="O18" i="40"/>
  <c r="M18" i="40"/>
  <c r="L18" i="40"/>
  <c r="N18" i="40" s="1"/>
  <c r="K18" i="40"/>
  <c r="J18" i="40"/>
  <c r="I18" i="40"/>
  <c r="G18" i="40"/>
  <c r="H18" i="40" s="1"/>
  <c r="F18" i="40"/>
  <c r="D18" i="40"/>
  <c r="C18" i="40"/>
  <c r="E18" i="40" s="1"/>
  <c r="S17" i="40"/>
  <c r="R17" i="40"/>
  <c r="T17" i="40" s="1"/>
  <c r="Q17" i="40"/>
  <c r="P17" i="40"/>
  <c r="O17" i="40"/>
  <c r="J17" i="40"/>
  <c r="I17" i="40"/>
  <c r="K17" i="40" s="1"/>
  <c r="G17" i="40"/>
  <c r="F17" i="40"/>
  <c r="H17" i="40" s="1"/>
  <c r="E17" i="40"/>
  <c r="D17" i="40"/>
  <c r="C17" i="40"/>
  <c r="S16" i="40"/>
  <c r="T16" i="40" s="1"/>
  <c r="R16" i="40"/>
  <c r="O16" i="40"/>
  <c r="Q16" i="40" s="1"/>
  <c r="M16" i="40"/>
  <c r="L16" i="40"/>
  <c r="N16" i="40" s="1"/>
  <c r="K16" i="40"/>
  <c r="J16" i="40"/>
  <c r="I16" i="40"/>
  <c r="G16" i="40"/>
  <c r="H16" i="40" s="1"/>
  <c r="F16" i="40"/>
  <c r="D16" i="40"/>
  <c r="C16" i="40"/>
  <c r="E16" i="40" s="1"/>
  <c r="S15" i="40"/>
  <c r="R15" i="40"/>
  <c r="T15" i="40" s="1"/>
  <c r="Q15" i="40"/>
  <c r="P15" i="40"/>
  <c r="O15" i="40"/>
  <c r="M15" i="40"/>
  <c r="N15" i="40" s="1"/>
  <c r="L15" i="40"/>
  <c r="J15" i="40"/>
  <c r="I15" i="40"/>
  <c r="K15" i="40" s="1"/>
  <c r="G15" i="40"/>
  <c r="F15" i="40"/>
  <c r="H15" i="40" s="1"/>
  <c r="E15" i="40"/>
  <c r="D15" i="40"/>
  <c r="C15" i="40"/>
  <c r="AA14" i="40"/>
  <c r="AB14" i="40" s="1"/>
  <c r="Z14" i="40"/>
  <c r="R14" i="40"/>
  <c r="P14" i="40"/>
  <c r="O14" i="40"/>
  <c r="Q14" i="40" s="1"/>
  <c r="N14" i="40"/>
  <c r="M14" i="40"/>
  <c r="L14" i="40"/>
  <c r="J14" i="40"/>
  <c r="I14" i="40"/>
  <c r="G14" i="40"/>
  <c r="F14" i="40"/>
  <c r="D14" i="40"/>
  <c r="C14" i="40"/>
  <c r="E14" i="40" s="1"/>
  <c r="AB13" i="40"/>
  <c r="AA13" i="40"/>
  <c r="Z13" i="40"/>
  <c r="AA12" i="40"/>
  <c r="Z12" i="40"/>
  <c r="AB12" i="40" s="1"/>
  <c r="S12" i="40"/>
  <c r="P12" i="40"/>
  <c r="M12" i="40"/>
  <c r="J12" i="40"/>
  <c r="G12" i="40"/>
  <c r="D12" i="40"/>
  <c r="AB11" i="40"/>
  <c r="AA11" i="40"/>
  <c r="Z11" i="40"/>
  <c r="AA10" i="40"/>
  <c r="AB10" i="40" s="1"/>
  <c r="Z10" i="40"/>
  <c r="H24" i="40" l="1"/>
  <c r="C24" i="40"/>
  <c r="E24" i="40" s="1"/>
  <c r="D13" i="40"/>
  <c r="D11" i="40" s="1"/>
  <c r="D10" i="40" s="1"/>
  <c r="K14" i="40"/>
  <c r="Q27" i="40"/>
  <c r="H14" i="40"/>
  <c r="E27" i="40"/>
  <c r="I13" i="40"/>
  <c r="T23" i="40"/>
  <c r="E47" i="40"/>
  <c r="C46" i="40"/>
  <c r="N158" i="40"/>
  <c r="L155" i="40"/>
  <c r="N217" i="40"/>
  <c r="L23" i="40"/>
  <c r="N23" i="40" s="1"/>
  <c r="M225" i="40"/>
  <c r="N228" i="40"/>
  <c r="E270" i="40"/>
  <c r="D29" i="40"/>
  <c r="E29" i="40" s="1"/>
  <c r="N302" i="40"/>
  <c r="L294" i="40"/>
  <c r="M294" i="40"/>
  <c r="M31" i="40" s="1"/>
  <c r="N306" i="40"/>
  <c r="P333" i="40"/>
  <c r="P34" i="40" s="1"/>
  <c r="K368" i="40"/>
  <c r="I367" i="40"/>
  <c r="S23" i="40"/>
  <c r="H25" i="40"/>
  <c r="N28" i="40"/>
  <c r="T29" i="40"/>
  <c r="R31" i="40"/>
  <c r="T31" i="40" s="1"/>
  <c r="H33" i="40"/>
  <c r="H35" i="40"/>
  <c r="H37" i="40"/>
  <c r="I39" i="40"/>
  <c r="K39" i="40" s="1"/>
  <c r="F46" i="40"/>
  <c r="E70" i="40"/>
  <c r="C69" i="40"/>
  <c r="E69" i="40" s="1"/>
  <c r="N70" i="40"/>
  <c r="K225" i="40"/>
  <c r="J69" i="40"/>
  <c r="K69" i="40" s="1"/>
  <c r="J24" i="40"/>
  <c r="J13" i="40" s="1"/>
  <c r="J11" i="40" s="1"/>
  <c r="J10" i="40" s="1"/>
  <c r="E255" i="40"/>
  <c r="D27" i="40"/>
  <c r="Q270" i="40"/>
  <c r="P29" i="40"/>
  <c r="Q29" i="40" s="1"/>
  <c r="M284" i="40"/>
  <c r="M30" i="40" s="1"/>
  <c r="N30" i="40" s="1"/>
  <c r="T316" i="40"/>
  <c r="R32" i="40"/>
  <c r="T32" i="40" s="1"/>
  <c r="G333" i="40"/>
  <c r="G34" i="40" s="1"/>
  <c r="Q334" i="40"/>
  <c r="O333" i="40"/>
  <c r="F38" i="40"/>
  <c r="H38" i="40" s="1"/>
  <c r="H367" i="40"/>
  <c r="R38" i="40"/>
  <c r="Q47" i="40"/>
  <c r="O46" i="40"/>
  <c r="L46" i="40"/>
  <c r="N55" i="40"/>
  <c r="S69" i="40"/>
  <c r="Q255" i="40"/>
  <c r="P27" i="40"/>
  <c r="L39" i="40"/>
  <c r="N39" i="40" s="1"/>
  <c r="N368" i="40"/>
  <c r="L367" i="40"/>
  <c r="K386" i="40"/>
  <c r="I40" i="40"/>
  <c r="K40" i="40" s="1"/>
  <c r="H393" i="40"/>
  <c r="G367" i="40"/>
  <c r="G38" i="40" s="1"/>
  <c r="I12" i="40"/>
  <c r="S14" i="40"/>
  <c r="P18" i="40"/>
  <c r="P13" i="40" s="1"/>
  <c r="P11" i="40" s="1"/>
  <c r="P10" i="40" s="1"/>
  <c r="H23" i="40"/>
  <c r="T25" i="40"/>
  <c r="H29" i="40"/>
  <c r="G30" i="40"/>
  <c r="H30" i="40" s="1"/>
  <c r="H31" i="40"/>
  <c r="N32" i="40"/>
  <c r="T35" i="40"/>
  <c r="L40" i="40"/>
  <c r="N40" i="40" s="1"/>
  <c r="R46" i="40"/>
  <c r="Q70" i="40"/>
  <c r="O69" i="40"/>
  <c r="T70" i="40"/>
  <c r="T117" i="40"/>
  <c r="R69" i="40"/>
  <c r="M155" i="40"/>
  <c r="N234" i="40"/>
  <c r="L25" i="40"/>
  <c r="N25" i="40" s="1"/>
  <c r="H316" i="40"/>
  <c r="F32" i="40"/>
  <c r="H32" i="40" s="1"/>
  <c r="L324" i="40"/>
  <c r="J333" i="40"/>
  <c r="J34" i="40" s="1"/>
  <c r="K34" i="40" s="1"/>
  <c r="K334" i="40"/>
  <c r="T334" i="40"/>
  <c r="R333" i="40"/>
  <c r="N336" i="40"/>
  <c r="L334" i="40"/>
  <c r="T393" i="40"/>
  <c r="S367" i="40"/>
  <c r="S38" i="40" s="1"/>
  <c r="Q149" i="40"/>
  <c r="H225" i="40"/>
  <c r="T225" i="40"/>
  <c r="N255" i="40"/>
  <c r="Q264" i="40"/>
  <c r="E284" i="40"/>
  <c r="N292" i="40"/>
  <c r="Q324" i="40"/>
  <c r="M324" i="40"/>
  <c r="M33" i="40" s="1"/>
  <c r="N329" i="40"/>
  <c r="K333" i="40"/>
  <c r="H334" i="40"/>
  <c r="F333" i="40"/>
  <c r="Q342" i="40"/>
  <c r="D39" i="40"/>
  <c r="E39" i="40" s="1"/>
  <c r="D367" i="40"/>
  <c r="D38" i="40" s="1"/>
  <c r="E38" i="40" s="1"/>
  <c r="E393" i="40"/>
  <c r="E149" i="40"/>
  <c r="N167" i="40"/>
  <c r="Q217" i="40"/>
  <c r="N270" i="40"/>
  <c r="H294" i="40"/>
  <c r="N327" i="40"/>
  <c r="E334" i="40"/>
  <c r="C333" i="40"/>
  <c r="S333" i="40"/>
  <c r="S34" i="40" s="1"/>
  <c r="E342" i="40"/>
  <c r="N356" i="40"/>
  <c r="P39" i="40"/>
  <c r="Q39" i="40" s="1"/>
  <c r="P367" i="40"/>
  <c r="P38" i="40" s="1"/>
  <c r="Q38" i="40" s="1"/>
  <c r="Q393" i="40"/>
  <c r="M24" i="40" l="1"/>
  <c r="N24" i="40" s="1"/>
  <c r="N225" i="40"/>
  <c r="G13" i="40"/>
  <c r="G11" i="40" s="1"/>
  <c r="G10" i="40" s="1"/>
  <c r="Q367" i="40"/>
  <c r="P69" i="40"/>
  <c r="Q69" i="40" s="1"/>
  <c r="N334" i="40"/>
  <c r="L35" i="40"/>
  <c r="N35" i="40" s="1"/>
  <c r="L333" i="40"/>
  <c r="S13" i="40"/>
  <c r="S11" i="40" s="1"/>
  <c r="S10" i="40" s="1"/>
  <c r="E46" i="40"/>
  <c r="C12" i="40"/>
  <c r="T14" i="40"/>
  <c r="K24" i="40"/>
  <c r="E367" i="40"/>
  <c r="E333" i="40"/>
  <c r="C34" i="40"/>
  <c r="N284" i="40"/>
  <c r="G69" i="40"/>
  <c r="T46" i="40"/>
  <c r="R12" i="40"/>
  <c r="K12" i="40"/>
  <c r="I11" i="40"/>
  <c r="N46" i="40"/>
  <c r="L12" i="40"/>
  <c r="T367" i="40"/>
  <c r="Q333" i="40"/>
  <c r="O34" i="40"/>
  <c r="I38" i="40"/>
  <c r="K38" i="40" s="1"/>
  <c r="K367" i="40"/>
  <c r="Q18" i="40"/>
  <c r="F13" i="40"/>
  <c r="H13" i="40" s="1"/>
  <c r="M69" i="40"/>
  <c r="M17" i="40"/>
  <c r="H46" i="40"/>
  <c r="F12" i="40"/>
  <c r="T69" i="40"/>
  <c r="F34" i="40"/>
  <c r="H34" i="40" s="1"/>
  <c r="H333" i="40"/>
  <c r="F69" i="40"/>
  <c r="H69" i="40" s="1"/>
  <c r="R34" i="40"/>
  <c r="T34" i="40" s="1"/>
  <c r="T333" i="40"/>
  <c r="N324" i="40"/>
  <c r="L33" i="40"/>
  <c r="N33" i="40" s="1"/>
  <c r="N367" i="40"/>
  <c r="L38" i="40"/>
  <c r="N38" i="40" s="1"/>
  <c r="Q46" i="40"/>
  <c r="O12" i="40"/>
  <c r="T38" i="40"/>
  <c r="L69" i="40"/>
  <c r="L31" i="40"/>
  <c r="N31" i="40" s="1"/>
  <c r="N294" i="40"/>
  <c r="N155" i="40"/>
  <c r="L17" i="40"/>
  <c r="K13" i="40"/>
  <c r="Q12" i="40" l="1"/>
  <c r="F11" i="40"/>
  <c r="H12" i="40"/>
  <c r="N12" i="40"/>
  <c r="T12" i="40"/>
  <c r="E34" i="40"/>
  <c r="C13" i="40"/>
  <c r="E13" i="40" s="1"/>
  <c r="N333" i="40"/>
  <c r="L34" i="40"/>
  <c r="N34" i="40" s="1"/>
  <c r="Q34" i="40"/>
  <c r="O13" i="40"/>
  <c r="Q13" i="40" s="1"/>
  <c r="E12" i="40"/>
  <c r="N17" i="40"/>
  <c r="L13" i="40"/>
  <c r="N13" i="40" s="1"/>
  <c r="N69" i="40"/>
  <c r="M13" i="40"/>
  <c r="M11" i="40" s="1"/>
  <c r="M10" i="40" s="1"/>
  <c r="R13" i="40"/>
  <c r="T13" i="40" s="1"/>
  <c r="I10" i="40"/>
  <c r="K10" i="40" s="1"/>
  <c r="K11" i="40"/>
  <c r="O11" i="40" l="1"/>
  <c r="C11" i="40"/>
  <c r="L11" i="40"/>
  <c r="R11" i="40"/>
  <c r="H11" i="40"/>
  <c r="F10" i="40"/>
  <c r="H10" i="40" s="1"/>
  <c r="C10" i="40" l="1"/>
  <c r="E10" i="40" s="1"/>
  <c r="E11" i="40"/>
  <c r="O10" i="40"/>
  <c r="Q10" i="40" s="1"/>
  <c r="Q11" i="40"/>
  <c r="T11" i="40"/>
  <c r="R10" i="40"/>
  <c r="T10" i="40" s="1"/>
  <c r="N11" i="40"/>
  <c r="L10" i="40"/>
  <c r="N10" i="40" s="1"/>
  <c r="F6" i="3" l="1"/>
  <c r="Q298" i="39"/>
  <c r="K298" i="39"/>
  <c r="H298" i="39"/>
  <c r="N298" i="39"/>
  <c r="E298" i="39"/>
  <c r="N171" i="39" l="1"/>
  <c r="Q171" i="39"/>
  <c r="T171" i="39"/>
  <c r="T77" i="39"/>
  <c r="Q77" i="39"/>
  <c r="N77" i="39"/>
  <c r="K77" i="39"/>
  <c r="H77" i="39"/>
  <c r="E77" i="39"/>
  <c r="T190" i="39" l="1"/>
  <c r="Q190" i="39"/>
  <c r="N190" i="39"/>
  <c r="K190" i="39"/>
  <c r="H190" i="39"/>
  <c r="E190" i="39"/>
  <c r="T121" i="39"/>
  <c r="T248" i="39" l="1"/>
  <c r="Q248" i="39"/>
  <c r="N248" i="39"/>
  <c r="K248" i="39"/>
  <c r="H248" i="39"/>
  <c r="E248" i="39"/>
  <c r="S393" i="39" l="1"/>
  <c r="R393" i="39"/>
  <c r="P393" i="39"/>
  <c r="O393" i="39"/>
  <c r="Q393" i="39" s="1"/>
  <c r="M393" i="39"/>
  <c r="L393" i="39"/>
  <c r="N393" i="39" s="1"/>
  <c r="K393" i="39"/>
  <c r="J393" i="39"/>
  <c r="I393" i="39"/>
  <c r="G393" i="39"/>
  <c r="F393" i="39"/>
  <c r="D393" i="39"/>
  <c r="C393" i="39"/>
  <c r="T387" i="39"/>
  <c r="Q387" i="39"/>
  <c r="N387" i="39"/>
  <c r="K387" i="39"/>
  <c r="H387" i="39"/>
  <c r="E387" i="39"/>
  <c r="U386" i="39"/>
  <c r="S386" i="39"/>
  <c r="R386" i="39"/>
  <c r="R367" i="39" s="1"/>
  <c r="R38" i="39" s="1"/>
  <c r="P386" i="39"/>
  <c r="P40" i="39" s="1"/>
  <c r="O386" i="39"/>
  <c r="M386" i="39"/>
  <c r="L386" i="39"/>
  <c r="K386" i="39"/>
  <c r="J386" i="39"/>
  <c r="I386" i="39"/>
  <c r="G386" i="39"/>
  <c r="F386" i="39"/>
  <c r="F40" i="39" s="1"/>
  <c r="D386" i="39"/>
  <c r="D40" i="39" s="1"/>
  <c r="C386" i="39"/>
  <c r="E386" i="39" s="1"/>
  <c r="T384" i="39"/>
  <c r="Q384" i="39"/>
  <c r="N384" i="39"/>
  <c r="K384" i="39"/>
  <c r="H384" i="39"/>
  <c r="E384" i="39"/>
  <c r="T383" i="39"/>
  <c r="Q383" i="39"/>
  <c r="N383" i="39"/>
  <c r="K383" i="39"/>
  <c r="H383" i="39"/>
  <c r="E383" i="39"/>
  <c r="T382" i="39"/>
  <c r="Q382" i="39"/>
  <c r="N382" i="39"/>
  <c r="K382" i="39"/>
  <c r="H382" i="39"/>
  <c r="E382" i="39"/>
  <c r="Q381" i="39"/>
  <c r="N381" i="39"/>
  <c r="K381" i="39"/>
  <c r="H381" i="39"/>
  <c r="E381" i="39"/>
  <c r="T380" i="39"/>
  <c r="Q380" i="39"/>
  <c r="N380" i="39"/>
  <c r="K380" i="39"/>
  <c r="H380" i="39"/>
  <c r="E380" i="39"/>
  <c r="T379" i="39"/>
  <c r="Q379" i="39"/>
  <c r="N379" i="39"/>
  <c r="K379" i="39"/>
  <c r="H379" i="39"/>
  <c r="E379" i="39"/>
  <c r="T378" i="39"/>
  <c r="Q378" i="39"/>
  <c r="N378" i="39"/>
  <c r="K378" i="39"/>
  <c r="E378" i="39"/>
  <c r="T377" i="39"/>
  <c r="Q377" i="39"/>
  <c r="N377" i="39"/>
  <c r="K377" i="39"/>
  <c r="H377" i="39"/>
  <c r="E377" i="39"/>
  <c r="T376" i="39"/>
  <c r="Q376" i="39"/>
  <c r="N376" i="39"/>
  <c r="K376" i="39"/>
  <c r="H376" i="39"/>
  <c r="E376" i="39"/>
  <c r="T375" i="39"/>
  <c r="Q375" i="39"/>
  <c r="N375" i="39"/>
  <c r="K375" i="39"/>
  <c r="H375" i="39"/>
  <c r="E375" i="39"/>
  <c r="T374" i="39"/>
  <c r="Q374" i="39"/>
  <c r="N374" i="39"/>
  <c r="K374" i="39"/>
  <c r="H374" i="39"/>
  <c r="E374" i="39"/>
  <c r="T373" i="39"/>
  <c r="Q373" i="39"/>
  <c r="N373" i="39"/>
  <c r="K373" i="39"/>
  <c r="H373" i="39"/>
  <c r="E373" i="39"/>
  <c r="T372" i="39"/>
  <c r="Q372" i="39"/>
  <c r="N372" i="39"/>
  <c r="K372" i="39"/>
  <c r="H372" i="39"/>
  <c r="E372" i="39"/>
  <c r="T371" i="39"/>
  <c r="Q371" i="39"/>
  <c r="N371" i="39"/>
  <c r="K371" i="39"/>
  <c r="H371" i="39"/>
  <c r="E371" i="39"/>
  <c r="T370" i="39"/>
  <c r="Q370" i="39"/>
  <c r="N370" i="39"/>
  <c r="K370" i="39"/>
  <c r="H370" i="39"/>
  <c r="E370" i="39"/>
  <c r="T369" i="39"/>
  <c r="Q369" i="39"/>
  <c r="K369" i="39"/>
  <c r="H369" i="39"/>
  <c r="E369" i="39"/>
  <c r="U368" i="39"/>
  <c r="S368" i="39"/>
  <c r="R368" i="39"/>
  <c r="P368" i="39"/>
  <c r="P39" i="39" s="1"/>
  <c r="O368" i="39"/>
  <c r="O39" i="39" s="1"/>
  <c r="Q39" i="39" s="1"/>
  <c r="M368" i="39"/>
  <c r="M367" i="39" s="1"/>
  <c r="M38" i="39" s="1"/>
  <c r="L368" i="39"/>
  <c r="J368" i="39"/>
  <c r="I368" i="39"/>
  <c r="I39" i="39" s="1"/>
  <c r="G368" i="39"/>
  <c r="G39" i="39" s="1"/>
  <c r="F368" i="39"/>
  <c r="F39" i="39" s="1"/>
  <c r="D368" i="39"/>
  <c r="D367" i="39" s="1"/>
  <c r="D38" i="39" s="1"/>
  <c r="C368" i="39"/>
  <c r="T365" i="39"/>
  <c r="Q365" i="39"/>
  <c r="N365" i="39"/>
  <c r="K365" i="39"/>
  <c r="H365" i="39"/>
  <c r="E365" i="39"/>
  <c r="T364" i="39"/>
  <c r="Q364" i="39"/>
  <c r="N364" i="39"/>
  <c r="K364" i="39"/>
  <c r="H364" i="39"/>
  <c r="E364" i="39"/>
  <c r="T363" i="39"/>
  <c r="Q363" i="39"/>
  <c r="N363" i="39"/>
  <c r="K363" i="39"/>
  <c r="H363" i="39"/>
  <c r="E363" i="39"/>
  <c r="T362" i="39"/>
  <c r="Q362" i="39"/>
  <c r="N362" i="39"/>
  <c r="K362" i="39"/>
  <c r="H362" i="39"/>
  <c r="E362" i="39"/>
  <c r="Q361" i="39"/>
  <c r="N361" i="39"/>
  <c r="K361" i="39"/>
  <c r="H361" i="39"/>
  <c r="E361" i="39"/>
  <c r="T360" i="39"/>
  <c r="Q360" i="39"/>
  <c r="N360" i="39"/>
  <c r="K360" i="39"/>
  <c r="H360" i="39"/>
  <c r="E360" i="39"/>
  <c r="T359" i="39"/>
  <c r="Q359" i="39"/>
  <c r="N359" i="39"/>
  <c r="H359" i="39"/>
  <c r="T358" i="39"/>
  <c r="Q358" i="39"/>
  <c r="N358" i="39"/>
  <c r="K358" i="39"/>
  <c r="H358" i="39"/>
  <c r="E358" i="39"/>
  <c r="T357" i="39"/>
  <c r="Q357" i="39"/>
  <c r="N357" i="39"/>
  <c r="K357" i="39"/>
  <c r="H357" i="39"/>
  <c r="E357" i="39"/>
  <c r="U356" i="39"/>
  <c r="S356" i="39"/>
  <c r="R356" i="39"/>
  <c r="P356" i="39"/>
  <c r="O356" i="39"/>
  <c r="M356" i="39"/>
  <c r="L356" i="39"/>
  <c r="J356" i="39"/>
  <c r="I356" i="39"/>
  <c r="G356" i="39"/>
  <c r="F356" i="39"/>
  <c r="D356" i="39"/>
  <c r="C356" i="39"/>
  <c r="T354" i="39"/>
  <c r="Q354" i="39"/>
  <c r="N354" i="39"/>
  <c r="K354" i="39"/>
  <c r="H354" i="39"/>
  <c r="E354" i="39"/>
  <c r="T353" i="39"/>
  <c r="Q353" i="39"/>
  <c r="N353" i="39"/>
  <c r="K353" i="39"/>
  <c r="H353" i="39"/>
  <c r="E353" i="39"/>
  <c r="T352" i="39"/>
  <c r="Q352" i="39"/>
  <c r="N352" i="39"/>
  <c r="K352" i="39"/>
  <c r="H352" i="39"/>
  <c r="E352" i="39"/>
  <c r="T351" i="39"/>
  <c r="Q351" i="39"/>
  <c r="N351" i="39"/>
  <c r="K351" i="39"/>
  <c r="H351" i="39"/>
  <c r="E351" i="39"/>
  <c r="T350" i="39"/>
  <c r="Q350" i="39"/>
  <c r="N350" i="39"/>
  <c r="K350" i="39"/>
  <c r="H350" i="39"/>
  <c r="E350" i="39"/>
  <c r="T349" i="39"/>
  <c r="Q349" i="39"/>
  <c r="N349" i="39"/>
  <c r="K349" i="39"/>
  <c r="H349" i="39"/>
  <c r="E349" i="39"/>
  <c r="T348" i="39"/>
  <c r="Q348" i="39"/>
  <c r="N348" i="39"/>
  <c r="K348" i="39"/>
  <c r="H348" i="39"/>
  <c r="E348" i="39"/>
  <c r="T347" i="39"/>
  <c r="Q347" i="39"/>
  <c r="N347" i="39"/>
  <c r="K347" i="39"/>
  <c r="H347" i="39"/>
  <c r="E347" i="39"/>
  <c r="T346" i="39"/>
  <c r="Q346" i="39"/>
  <c r="N346" i="39"/>
  <c r="K346" i="39"/>
  <c r="H346" i="39"/>
  <c r="E346" i="39"/>
  <c r="T345" i="39"/>
  <c r="Q345" i="39"/>
  <c r="N345" i="39"/>
  <c r="K345" i="39"/>
  <c r="H345" i="39"/>
  <c r="E345" i="39"/>
  <c r="T344" i="39"/>
  <c r="Q344" i="39"/>
  <c r="N344" i="39"/>
  <c r="K344" i="39"/>
  <c r="H344" i="39"/>
  <c r="E344" i="39"/>
  <c r="T343" i="39"/>
  <c r="Q343" i="39"/>
  <c r="N343" i="39"/>
  <c r="K343" i="39"/>
  <c r="H343" i="39"/>
  <c r="E343" i="39"/>
  <c r="U342" i="39"/>
  <c r="S342" i="39"/>
  <c r="S36" i="39" s="1"/>
  <c r="R342" i="39"/>
  <c r="P342" i="39"/>
  <c r="P36" i="39" s="1"/>
  <c r="O342" i="39"/>
  <c r="M342" i="39"/>
  <c r="L342" i="39"/>
  <c r="L36" i="39" s="1"/>
  <c r="J342" i="39"/>
  <c r="J36" i="39" s="1"/>
  <c r="I342" i="39"/>
  <c r="K342" i="39" s="1"/>
  <c r="G342" i="39"/>
  <c r="G36" i="39" s="1"/>
  <c r="F342" i="39"/>
  <c r="F36" i="39" s="1"/>
  <c r="D342" i="39"/>
  <c r="D36" i="39" s="1"/>
  <c r="C342" i="39"/>
  <c r="C36" i="39" s="1"/>
  <c r="T340" i="39"/>
  <c r="Q340" i="39"/>
  <c r="N340" i="39"/>
  <c r="K340" i="39"/>
  <c r="H340" i="39"/>
  <c r="E340" i="39"/>
  <c r="T339" i="39"/>
  <c r="Q339" i="39"/>
  <c r="N339" i="39"/>
  <c r="K339" i="39"/>
  <c r="H339" i="39"/>
  <c r="E339" i="39"/>
  <c r="T338" i="39"/>
  <c r="Q338" i="39"/>
  <c r="N338" i="39"/>
  <c r="K338" i="39"/>
  <c r="H338" i="39"/>
  <c r="E338" i="39"/>
  <c r="T337" i="39"/>
  <c r="Q337" i="39"/>
  <c r="L337" i="39"/>
  <c r="N337" i="39" s="1"/>
  <c r="K337" i="39"/>
  <c r="H337" i="39"/>
  <c r="E337" i="39"/>
  <c r="T336" i="39"/>
  <c r="Q336" i="39"/>
  <c r="N336" i="39"/>
  <c r="L336" i="39"/>
  <c r="K336" i="39"/>
  <c r="H336" i="39"/>
  <c r="E336" i="39"/>
  <c r="T335" i="39"/>
  <c r="Q335" i="39"/>
  <c r="N335" i="39"/>
  <c r="K335" i="39"/>
  <c r="H335" i="39"/>
  <c r="E335" i="39"/>
  <c r="U334" i="39"/>
  <c r="S334" i="39"/>
  <c r="S35" i="39" s="1"/>
  <c r="R334" i="39"/>
  <c r="R35" i="39" s="1"/>
  <c r="P334" i="39"/>
  <c r="P35" i="39" s="1"/>
  <c r="O334" i="39"/>
  <c r="O35" i="39" s="1"/>
  <c r="M334" i="39"/>
  <c r="M35" i="39" s="1"/>
  <c r="L334" i="39"/>
  <c r="L35" i="39" s="1"/>
  <c r="J334" i="39"/>
  <c r="I334" i="39"/>
  <c r="I35" i="39" s="1"/>
  <c r="G334" i="39"/>
  <c r="G35" i="39" s="1"/>
  <c r="F334" i="39"/>
  <c r="D334" i="39"/>
  <c r="C334" i="39"/>
  <c r="C35" i="39" s="1"/>
  <c r="T331" i="39"/>
  <c r="Q331" i="39"/>
  <c r="N331" i="39"/>
  <c r="T330" i="39"/>
  <c r="Q330" i="39"/>
  <c r="M330" i="39"/>
  <c r="L330" i="39"/>
  <c r="K330" i="39"/>
  <c r="H330" i="39"/>
  <c r="E330" i="39"/>
  <c r="T329" i="39"/>
  <c r="Q329" i="39"/>
  <c r="M329" i="39"/>
  <c r="L329" i="39"/>
  <c r="K329" i="39"/>
  <c r="H329" i="39"/>
  <c r="E329" i="39"/>
  <c r="T328" i="39"/>
  <c r="Q328" i="39"/>
  <c r="M328" i="39"/>
  <c r="M324" i="39" s="1"/>
  <c r="M33" i="39" s="1"/>
  <c r="L328" i="39"/>
  <c r="N328" i="39" s="1"/>
  <c r="K328" i="39"/>
  <c r="H328" i="39"/>
  <c r="E328" i="39"/>
  <c r="T327" i="39"/>
  <c r="Q327" i="39"/>
  <c r="M327" i="39"/>
  <c r="L327" i="39"/>
  <c r="N327" i="39" s="1"/>
  <c r="K327" i="39"/>
  <c r="H327" i="39"/>
  <c r="E327" i="39"/>
  <c r="T326" i="39"/>
  <c r="Q326" i="39"/>
  <c r="M326" i="39"/>
  <c r="L326" i="39"/>
  <c r="K326" i="39"/>
  <c r="H326" i="39"/>
  <c r="E326" i="39"/>
  <c r="T325" i="39"/>
  <c r="Q325" i="39"/>
  <c r="N325" i="39"/>
  <c r="K325" i="39"/>
  <c r="H325" i="39"/>
  <c r="E325" i="39"/>
  <c r="U324" i="39"/>
  <c r="S324" i="39"/>
  <c r="S33" i="39" s="1"/>
  <c r="R324" i="39"/>
  <c r="P324" i="39"/>
  <c r="P33" i="39" s="1"/>
  <c r="O324" i="39"/>
  <c r="J324" i="39"/>
  <c r="J33" i="39" s="1"/>
  <c r="I324" i="39"/>
  <c r="I33" i="39" s="1"/>
  <c r="G324" i="39"/>
  <c r="G33" i="39" s="1"/>
  <c r="F324" i="39"/>
  <c r="D324" i="39"/>
  <c r="D33" i="39" s="1"/>
  <c r="C324" i="39"/>
  <c r="C33" i="39" s="1"/>
  <c r="T316" i="39"/>
  <c r="S316" i="39"/>
  <c r="R316" i="39"/>
  <c r="P316" i="39"/>
  <c r="O316" i="39"/>
  <c r="O32" i="39" s="1"/>
  <c r="M316" i="39"/>
  <c r="M32" i="39" s="1"/>
  <c r="L316" i="39"/>
  <c r="J316" i="39"/>
  <c r="I316" i="39"/>
  <c r="K316" i="39" s="1"/>
  <c r="G316" i="39"/>
  <c r="F316" i="39"/>
  <c r="H316" i="39" s="1"/>
  <c r="D316" i="39"/>
  <c r="D32" i="39" s="1"/>
  <c r="C316" i="39"/>
  <c r="T314" i="39"/>
  <c r="Q314" i="39"/>
  <c r="N314" i="39"/>
  <c r="L314" i="39"/>
  <c r="K314" i="39"/>
  <c r="H314" i="39"/>
  <c r="E314" i="39"/>
  <c r="T313" i="39"/>
  <c r="Q313" i="39"/>
  <c r="L313" i="39"/>
  <c r="N313" i="39" s="1"/>
  <c r="K313" i="39"/>
  <c r="H313" i="39"/>
  <c r="E313" i="39"/>
  <c r="T312" i="39"/>
  <c r="Q312" i="39"/>
  <c r="L312" i="39"/>
  <c r="N312" i="39" s="1"/>
  <c r="K312" i="39"/>
  <c r="H312" i="39"/>
  <c r="E312" i="39"/>
  <c r="T311" i="39"/>
  <c r="Q311" i="39"/>
  <c r="N311" i="39"/>
  <c r="L311" i="39"/>
  <c r="K311" i="39"/>
  <c r="H311" i="39"/>
  <c r="E311" i="39"/>
  <c r="T310" i="39"/>
  <c r="Q310" i="39"/>
  <c r="N310" i="39"/>
  <c r="L310" i="39"/>
  <c r="K310" i="39"/>
  <c r="H310" i="39"/>
  <c r="E310" i="39"/>
  <c r="T309" i="39"/>
  <c r="Q309" i="39"/>
  <c r="N309" i="39"/>
  <c r="K309" i="39"/>
  <c r="H309" i="39"/>
  <c r="E309" i="39"/>
  <c r="T308" i="39"/>
  <c r="Q308" i="39"/>
  <c r="N308" i="39"/>
  <c r="K308" i="39"/>
  <c r="H308" i="39"/>
  <c r="E308" i="39"/>
  <c r="T307" i="39"/>
  <c r="Q307" i="39"/>
  <c r="N307" i="39"/>
  <c r="K307" i="39"/>
  <c r="H307" i="39"/>
  <c r="E307" i="39"/>
  <c r="T306" i="39"/>
  <c r="Q306" i="39"/>
  <c r="M294" i="39"/>
  <c r="M31" i="39" s="1"/>
  <c r="L306" i="39"/>
  <c r="K306" i="39"/>
  <c r="H306" i="39"/>
  <c r="E306" i="39"/>
  <c r="T305" i="39"/>
  <c r="Q305" i="39"/>
  <c r="N305" i="39"/>
  <c r="K305" i="39"/>
  <c r="H305" i="39"/>
  <c r="E305" i="39"/>
  <c r="T304" i="39"/>
  <c r="Q304" i="39"/>
  <c r="L304" i="39"/>
  <c r="N304" i="39" s="1"/>
  <c r="K304" i="39"/>
  <c r="H304" i="39"/>
  <c r="E304" i="39"/>
  <c r="T303" i="39"/>
  <c r="Q303" i="39"/>
  <c r="N303" i="39"/>
  <c r="L303" i="39"/>
  <c r="K303" i="39"/>
  <c r="H303" i="39"/>
  <c r="E303" i="39"/>
  <c r="T302" i="39"/>
  <c r="Q302" i="39"/>
  <c r="N302" i="39"/>
  <c r="L302" i="39"/>
  <c r="K302" i="39"/>
  <c r="H302" i="39"/>
  <c r="E302" i="39"/>
  <c r="T301" i="39"/>
  <c r="Q301" i="39"/>
  <c r="N301" i="39"/>
  <c r="K301" i="39"/>
  <c r="H301" i="39"/>
  <c r="E301" i="39"/>
  <c r="T300" i="39"/>
  <c r="Q300" i="39"/>
  <c r="N300" i="39"/>
  <c r="K300" i="39"/>
  <c r="H300" i="39"/>
  <c r="E300" i="39"/>
  <c r="T299" i="39"/>
  <c r="Q299" i="39"/>
  <c r="N299" i="39"/>
  <c r="K299" i="39"/>
  <c r="H299" i="39"/>
  <c r="E299" i="39"/>
  <c r="T298" i="39"/>
  <c r="T297" i="39"/>
  <c r="Q297" i="39"/>
  <c r="N297" i="39"/>
  <c r="K297" i="39"/>
  <c r="H297" i="39"/>
  <c r="E297" i="39"/>
  <c r="T296" i="39"/>
  <c r="Q296" i="39"/>
  <c r="N296" i="39"/>
  <c r="K296" i="39"/>
  <c r="H296" i="39"/>
  <c r="E296" i="39"/>
  <c r="T295" i="39"/>
  <c r="Q295" i="39"/>
  <c r="N295" i="39"/>
  <c r="K295" i="39"/>
  <c r="H295" i="39"/>
  <c r="E295" i="39"/>
  <c r="U294" i="39"/>
  <c r="S294" i="39"/>
  <c r="S31" i="39" s="1"/>
  <c r="R294" i="39"/>
  <c r="R31" i="39" s="1"/>
  <c r="P294" i="39"/>
  <c r="Q294" i="39" s="1"/>
  <c r="O294" i="39"/>
  <c r="O31" i="39" s="1"/>
  <c r="J294" i="39"/>
  <c r="J31" i="39" s="1"/>
  <c r="I294" i="39"/>
  <c r="G294" i="39"/>
  <c r="G31" i="39" s="1"/>
  <c r="F294" i="39"/>
  <c r="D294" i="39"/>
  <c r="D31" i="39" s="1"/>
  <c r="C294" i="39"/>
  <c r="C31" i="39" s="1"/>
  <c r="T292" i="39"/>
  <c r="Q292" i="39"/>
  <c r="L292" i="39"/>
  <c r="N292" i="39" s="1"/>
  <c r="K292" i="39"/>
  <c r="H292" i="39"/>
  <c r="E292" i="39"/>
  <c r="T291" i="39"/>
  <c r="Q291" i="39"/>
  <c r="N291" i="39"/>
  <c r="K291" i="39"/>
  <c r="H291" i="39"/>
  <c r="E291" i="39"/>
  <c r="T290" i="39"/>
  <c r="Q290" i="39"/>
  <c r="N290" i="39"/>
  <c r="K290" i="39"/>
  <c r="H290" i="39"/>
  <c r="E290" i="39"/>
  <c r="T289" i="39"/>
  <c r="Q289" i="39"/>
  <c r="N289" i="39"/>
  <c r="K289" i="39"/>
  <c r="H289" i="39"/>
  <c r="E289" i="39"/>
  <c r="T288" i="39"/>
  <c r="Q288" i="39"/>
  <c r="N288" i="39"/>
  <c r="L288" i="39"/>
  <c r="K288" i="39"/>
  <c r="H288" i="39"/>
  <c r="E288" i="39"/>
  <c r="T287" i="39"/>
  <c r="Q287" i="39"/>
  <c r="L287" i="39"/>
  <c r="L284" i="39" s="1"/>
  <c r="K287" i="39"/>
  <c r="H287" i="39"/>
  <c r="E287" i="39"/>
  <c r="T286" i="39"/>
  <c r="Q286" i="39"/>
  <c r="N286" i="39"/>
  <c r="K286" i="39"/>
  <c r="H286" i="39"/>
  <c r="E286" i="39"/>
  <c r="T285" i="39"/>
  <c r="Q285" i="39"/>
  <c r="N285" i="39"/>
  <c r="K285" i="39"/>
  <c r="H285" i="39"/>
  <c r="E285" i="39"/>
  <c r="U284" i="39"/>
  <c r="S284" i="39"/>
  <c r="T284" i="39" s="1"/>
  <c r="R284" i="39"/>
  <c r="P284" i="39"/>
  <c r="P30" i="39" s="1"/>
  <c r="O284" i="39"/>
  <c r="O30" i="39" s="1"/>
  <c r="J284" i="39"/>
  <c r="J30" i="39" s="1"/>
  <c r="I284" i="39"/>
  <c r="G284" i="39"/>
  <c r="G30" i="39" s="1"/>
  <c r="F284" i="39"/>
  <c r="D284" i="39"/>
  <c r="C284" i="39"/>
  <c r="C30" i="39" s="1"/>
  <c r="T282" i="39"/>
  <c r="Q282" i="39"/>
  <c r="N282" i="39"/>
  <c r="K282" i="39"/>
  <c r="H282" i="39"/>
  <c r="E282" i="39"/>
  <c r="T281" i="39"/>
  <c r="Q281" i="39"/>
  <c r="N281" i="39"/>
  <c r="K281" i="39"/>
  <c r="H281" i="39"/>
  <c r="E281" i="39"/>
  <c r="T280" i="39"/>
  <c r="Q280" i="39"/>
  <c r="N280" i="39"/>
  <c r="K280" i="39"/>
  <c r="H280" i="39"/>
  <c r="E280" i="39"/>
  <c r="T279" i="39"/>
  <c r="Q279" i="39"/>
  <c r="L279" i="39"/>
  <c r="K279" i="39"/>
  <c r="H279" i="39"/>
  <c r="E279" i="39"/>
  <c r="T278" i="39"/>
  <c r="Q278" i="39"/>
  <c r="N278" i="39"/>
  <c r="K278" i="39"/>
  <c r="H278" i="39"/>
  <c r="E278" i="39"/>
  <c r="T277" i="39"/>
  <c r="Q277" i="39"/>
  <c r="N277" i="39"/>
  <c r="K277" i="39"/>
  <c r="H277" i="39"/>
  <c r="E277" i="39"/>
  <c r="T276" i="39"/>
  <c r="Q276" i="39"/>
  <c r="N276" i="39"/>
  <c r="K276" i="39"/>
  <c r="H276" i="39"/>
  <c r="E276" i="39"/>
  <c r="T275" i="39"/>
  <c r="Q275" i="39"/>
  <c r="N275" i="39"/>
  <c r="K275" i="39"/>
  <c r="H275" i="39"/>
  <c r="E275" i="39"/>
  <c r="T274" i="39"/>
  <c r="Q274" i="39"/>
  <c r="N274" i="39"/>
  <c r="K274" i="39"/>
  <c r="H274" i="39"/>
  <c r="E274" i="39"/>
  <c r="T273" i="39"/>
  <c r="Q273" i="39"/>
  <c r="N273" i="39"/>
  <c r="K273" i="39"/>
  <c r="H273" i="39"/>
  <c r="E273" i="39"/>
  <c r="T272" i="39"/>
  <c r="Q272" i="39"/>
  <c r="N272" i="39"/>
  <c r="K272" i="39"/>
  <c r="H272" i="39"/>
  <c r="E272" i="39"/>
  <c r="T271" i="39"/>
  <c r="Q271" i="39"/>
  <c r="N271" i="39"/>
  <c r="K271" i="39"/>
  <c r="H271" i="39"/>
  <c r="E271" i="39"/>
  <c r="U270" i="39"/>
  <c r="S270" i="39"/>
  <c r="S29" i="39" s="1"/>
  <c r="R270" i="39"/>
  <c r="P270" i="39"/>
  <c r="O270" i="39"/>
  <c r="O29" i="39" s="1"/>
  <c r="M270" i="39"/>
  <c r="M29" i="39" s="1"/>
  <c r="J270" i="39"/>
  <c r="J29" i="39" s="1"/>
  <c r="I270" i="39"/>
  <c r="G270" i="39"/>
  <c r="G29" i="39" s="1"/>
  <c r="F270" i="39"/>
  <c r="F29" i="39" s="1"/>
  <c r="D270" i="39"/>
  <c r="D29" i="39" s="1"/>
  <c r="C270" i="39"/>
  <c r="C29" i="39" s="1"/>
  <c r="T266" i="39"/>
  <c r="Q266" i="39"/>
  <c r="M266" i="39"/>
  <c r="L266" i="39"/>
  <c r="N266" i="39" s="1"/>
  <c r="K266" i="39"/>
  <c r="H266" i="39"/>
  <c r="E266" i="39"/>
  <c r="T265" i="39"/>
  <c r="Q265" i="39"/>
  <c r="M265" i="39"/>
  <c r="L265" i="39"/>
  <c r="K265" i="39"/>
  <c r="H265" i="39"/>
  <c r="E265" i="39"/>
  <c r="U264" i="39"/>
  <c r="S264" i="39"/>
  <c r="T264" i="39" s="1"/>
  <c r="R264" i="39"/>
  <c r="P264" i="39"/>
  <c r="P28" i="39" s="1"/>
  <c r="O264" i="39"/>
  <c r="O28" i="39" s="1"/>
  <c r="Q28" i="39" s="1"/>
  <c r="M264" i="39"/>
  <c r="J264" i="39"/>
  <c r="I264" i="39"/>
  <c r="I28" i="39" s="1"/>
  <c r="G264" i="39"/>
  <c r="G28" i="39" s="1"/>
  <c r="F264" i="39"/>
  <c r="F28" i="39" s="1"/>
  <c r="D264" i="39"/>
  <c r="C264" i="39"/>
  <c r="C28" i="39" s="1"/>
  <c r="T262" i="39"/>
  <c r="Q262" i="39"/>
  <c r="N262" i="39"/>
  <c r="K262" i="39"/>
  <c r="H262" i="39"/>
  <c r="E262" i="39"/>
  <c r="T261" i="39"/>
  <c r="Q261" i="39"/>
  <c r="N261" i="39"/>
  <c r="K261" i="39"/>
  <c r="H261" i="39"/>
  <c r="E261" i="39"/>
  <c r="T260" i="39"/>
  <c r="Q260" i="39"/>
  <c r="N260" i="39"/>
  <c r="K260" i="39"/>
  <c r="H260" i="39"/>
  <c r="E260" i="39"/>
  <c r="T259" i="39"/>
  <c r="Q259" i="39"/>
  <c r="N259" i="39"/>
  <c r="K259" i="39"/>
  <c r="H259" i="39"/>
  <c r="E259" i="39"/>
  <c r="T258" i="39"/>
  <c r="Q258" i="39"/>
  <c r="N258" i="39"/>
  <c r="K258" i="39"/>
  <c r="H258" i="39"/>
  <c r="E258" i="39"/>
  <c r="T257" i="39"/>
  <c r="Q257" i="39"/>
  <c r="N257" i="39"/>
  <c r="K257" i="39"/>
  <c r="H257" i="39"/>
  <c r="E257" i="39"/>
  <c r="T256" i="39"/>
  <c r="Q256" i="39"/>
  <c r="N256" i="39"/>
  <c r="K256" i="39"/>
  <c r="H256" i="39"/>
  <c r="E256" i="39"/>
  <c r="U255" i="39"/>
  <c r="S255" i="39"/>
  <c r="S27" i="39" s="1"/>
  <c r="R255" i="39"/>
  <c r="P255" i="39"/>
  <c r="O255" i="39"/>
  <c r="O27" i="39" s="1"/>
  <c r="Q27" i="39" s="1"/>
  <c r="M255" i="39"/>
  <c r="M27" i="39" s="1"/>
  <c r="L255" i="39"/>
  <c r="J255" i="39"/>
  <c r="I255" i="39"/>
  <c r="G255" i="39"/>
  <c r="G27" i="39" s="1"/>
  <c r="F255" i="39"/>
  <c r="F27" i="39" s="1"/>
  <c r="D255" i="39"/>
  <c r="D27" i="39" s="1"/>
  <c r="C255" i="39"/>
  <c r="T253" i="39"/>
  <c r="Q253" i="39"/>
  <c r="N253" i="39"/>
  <c r="K253" i="39"/>
  <c r="H253" i="39"/>
  <c r="E253" i="39"/>
  <c r="T252" i="39"/>
  <c r="Q252" i="39"/>
  <c r="N252" i="39"/>
  <c r="K252" i="39"/>
  <c r="H252" i="39"/>
  <c r="E252" i="39"/>
  <c r="T251" i="39"/>
  <c r="Q251" i="39"/>
  <c r="N251" i="39"/>
  <c r="K251" i="39"/>
  <c r="H251" i="39"/>
  <c r="E251" i="39"/>
  <c r="T250" i="39"/>
  <c r="Q250" i="39"/>
  <c r="N250" i="39"/>
  <c r="K250" i="39"/>
  <c r="E250" i="39"/>
  <c r="T249" i="39"/>
  <c r="Q249" i="39"/>
  <c r="N249" i="39"/>
  <c r="K249" i="39"/>
  <c r="H249" i="39"/>
  <c r="E249" i="39"/>
  <c r="T247" i="39"/>
  <c r="Q247" i="39"/>
  <c r="N247" i="39"/>
  <c r="K247" i="39"/>
  <c r="H247" i="39"/>
  <c r="E247" i="39"/>
  <c r="T246" i="39"/>
  <c r="Q246" i="39"/>
  <c r="N246" i="39"/>
  <c r="K246" i="39"/>
  <c r="H246" i="39"/>
  <c r="E246" i="39"/>
  <c r="T245" i="39"/>
  <c r="Q245" i="39"/>
  <c r="N245" i="39"/>
  <c r="K245" i="39"/>
  <c r="H245" i="39"/>
  <c r="E245" i="39"/>
  <c r="T244" i="39"/>
  <c r="Q244" i="39"/>
  <c r="N244" i="39"/>
  <c r="K244" i="39"/>
  <c r="H244" i="39"/>
  <c r="E244" i="39"/>
  <c r="T243" i="39"/>
  <c r="Q243" i="39"/>
  <c r="N243" i="39"/>
  <c r="K243" i="39"/>
  <c r="H243" i="39"/>
  <c r="E243" i="39"/>
  <c r="T242" i="39"/>
  <c r="Q242" i="39"/>
  <c r="L242" i="39"/>
  <c r="L241" i="39" s="1"/>
  <c r="K242" i="39"/>
  <c r="H242" i="39"/>
  <c r="E242" i="39"/>
  <c r="U241" i="39"/>
  <c r="S241" i="39"/>
  <c r="S26" i="39" s="1"/>
  <c r="R241" i="39"/>
  <c r="R26" i="39" s="1"/>
  <c r="P241" i="39"/>
  <c r="P26" i="39" s="1"/>
  <c r="O241" i="39"/>
  <c r="O26" i="39" s="1"/>
  <c r="M241" i="39"/>
  <c r="M26" i="39" s="1"/>
  <c r="J241" i="39"/>
  <c r="I241" i="39"/>
  <c r="I26" i="39" s="1"/>
  <c r="G241" i="39"/>
  <c r="G26" i="39" s="1"/>
  <c r="F241" i="39"/>
  <c r="D241" i="39"/>
  <c r="D26" i="39" s="1"/>
  <c r="C241" i="39"/>
  <c r="T238" i="39"/>
  <c r="Q238" i="39"/>
  <c r="N238" i="39"/>
  <c r="K238" i="39"/>
  <c r="H238" i="39"/>
  <c r="E238" i="39"/>
  <c r="T237" i="39"/>
  <c r="Q237" i="39"/>
  <c r="N237" i="39"/>
  <c r="K237" i="39"/>
  <c r="H237" i="39"/>
  <c r="E237" i="39"/>
  <c r="T236" i="39"/>
  <c r="Q236" i="39"/>
  <c r="N236" i="39"/>
  <c r="K236" i="39"/>
  <c r="H236" i="39"/>
  <c r="E236" i="39"/>
  <c r="T235" i="39"/>
  <c r="Q235" i="39"/>
  <c r="N235" i="39"/>
  <c r="K235" i="39"/>
  <c r="H235" i="39"/>
  <c r="E235" i="39"/>
  <c r="U234" i="39"/>
  <c r="S234" i="39"/>
  <c r="S25" i="39" s="1"/>
  <c r="R234" i="39"/>
  <c r="R25" i="39" s="1"/>
  <c r="P234" i="39"/>
  <c r="P25" i="39" s="1"/>
  <c r="O234" i="39"/>
  <c r="Q234" i="39" s="1"/>
  <c r="M234" i="39"/>
  <c r="M25" i="39" s="1"/>
  <c r="L234" i="39"/>
  <c r="L25" i="39" s="1"/>
  <c r="J234" i="39"/>
  <c r="I234" i="39"/>
  <c r="I25" i="39" s="1"/>
  <c r="G234" i="39"/>
  <c r="G25" i="39" s="1"/>
  <c r="F234" i="39"/>
  <c r="F25" i="39" s="1"/>
  <c r="D234" i="39"/>
  <c r="D25" i="39" s="1"/>
  <c r="C234" i="39"/>
  <c r="T232" i="39"/>
  <c r="Q232" i="39"/>
  <c r="N232" i="39"/>
  <c r="K232" i="39"/>
  <c r="H232" i="39"/>
  <c r="E232" i="39"/>
  <c r="T231" i="39"/>
  <c r="Q231" i="39"/>
  <c r="N231" i="39"/>
  <c r="K231" i="39"/>
  <c r="H231" i="39"/>
  <c r="E231" i="39"/>
  <c r="T230" i="39"/>
  <c r="Q230" i="39"/>
  <c r="N230" i="39"/>
  <c r="K230" i="39"/>
  <c r="H230" i="39"/>
  <c r="E230" i="39"/>
  <c r="T229" i="39"/>
  <c r="Q229" i="39"/>
  <c r="N229" i="39"/>
  <c r="K229" i="39"/>
  <c r="H229" i="39"/>
  <c r="E229" i="39"/>
  <c r="T228" i="39"/>
  <c r="Q228" i="39"/>
  <c r="L228" i="39"/>
  <c r="K228" i="39"/>
  <c r="H228" i="39"/>
  <c r="E228" i="39"/>
  <c r="T227" i="39"/>
  <c r="Q227" i="39"/>
  <c r="N227" i="39"/>
  <c r="K227" i="39"/>
  <c r="H227" i="39"/>
  <c r="E227" i="39"/>
  <c r="T226" i="39"/>
  <c r="Q226" i="39"/>
  <c r="N226" i="39"/>
  <c r="K226" i="39"/>
  <c r="H226" i="39"/>
  <c r="E226" i="39"/>
  <c r="U225" i="39"/>
  <c r="S225" i="39"/>
  <c r="S24" i="39" s="1"/>
  <c r="R225" i="39"/>
  <c r="R24" i="39" s="1"/>
  <c r="P225" i="39"/>
  <c r="O225" i="39"/>
  <c r="O24" i="39" s="1"/>
  <c r="M225" i="39"/>
  <c r="M24" i="39" s="1"/>
  <c r="J225" i="39"/>
  <c r="J24" i="39" s="1"/>
  <c r="I225" i="39"/>
  <c r="I24" i="39" s="1"/>
  <c r="G225" i="39"/>
  <c r="G24" i="39" s="1"/>
  <c r="F225" i="39"/>
  <c r="D225" i="39"/>
  <c r="D24" i="39" s="1"/>
  <c r="C225" i="39"/>
  <c r="T223" i="39"/>
  <c r="Q223" i="39"/>
  <c r="N223" i="39"/>
  <c r="K223" i="39"/>
  <c r="H223" i="39"/>
  <c r="E223" i="39"/>
  <c r="T222" i="39"/>
  <c r="Q222" i="39"/>
  <c r="M217" i="39"/>
  <c r="L222" i="39"/>
  <c r="K222" i="39"/>
  <c r="H222" i="39"/>
  <c r="E222" i="39"/>
  <c r="T221" i="39"/>
  <c r="Q221" i="39"/>
  <c r="N221" i="39"/>
  <c r="K221" i="39"/>
  <c r="H221" i="39"/>
  <c r="E221" i="39"/>
  <c r="T220" i="39"/>
  <c r="Q220" i="39"/>
  <c r="N220" i="39"/>
  <c r="K220" i="39"/>
  <c r="H220" i="39"/>
  <c r="E220" i="39"/>
  <c r="T219" i="39"/>
  <c r="Q219" i="39"/>
  <c r="N219" i="39"/>
  <c r="K219" i="39"/>
  <c r="H219" i="39"/>
  <c r="E219" i="39"/>
  <c r="T218" i="39"/>
  <c r="Q218" i="39"/>
  <c r="N218" i="39"/>
  <c r="K218" i="39"/>
  <c r="H218" i="39"/>
  <c r="E218" i="39"/>
  <c r="U217" i="39"/>
  <c r="S217" i="39"/>
  <c r="R217" i="39"/>
  <c r="P217" i="39"/>
  <c r="P23" i="39" s="1"/>
  <c r="O217" i="39"/>
  <c r="L217" i="39"/>
  <c r="J217" i="39"/>
  <c r="J23" i="39" s="1"/>
  <c r="I217" i="39"/>
  <c r="I23" i="39" s="1"/>
  <c r="G217" i="39"/>
  <c r="G23" i="39" s="1"/>
  <c r="F217" i="39"/>
  <c r="D217" i="39"/>
  <c r="D23" i="39" s="1"/>
  <c r="C217" i="39"/>
  <c r="T213" i="39"/>
  <c r="T212" i="39"/>
  <c r="Q212" i="39"/>
  <c r="N212" i="39"/>
  <c r="K212" i="39"/>
  <c r="H212" i="39"/>
  <c r="E212" i="39"/>
  <c r="T211" i="39"/>
  <c r="Q211" i="39"/>
  <c r="N211" i="39"/>
  <c r="K211" i="39"/>
  <c r="H211" i="39"/>
  <c r="E211" i="39"/>
  <c r="T210" i="39"/>
  <c r="N210" i="39"/>
  <c r="K210" i="39"/>
  <c r="H210" i="39"/>
  <c r="E210" i="39"/>
  <c r="U209" i="39"/>
  <c r="T209" i="39"/>
  <c r="S209" i="39"/>
  <c r="R209" i="39"/>
  <c r="P209" i="39"/>
  <c r="P22" i="39" s="1"/>
  <c r="O209" i="39"/>
  <c r="O22" i="39" s="1"/>
  <c r="M209" i="39"/>
  <c r="L209" i="39"/>
  <c r="J209" i="39"/>
  <c r="J22" i="39" s="1"/>
  <c r="I209" i="39"/>
  <c r="I22" i="39" s="1"/>
  <c r="G209" i="39"/>
  <c r="G22" i="39" s="1"/>
  <c r="F209" i="39"/>
  <c r="F22" i="39" s="1"/>
  <c r="D209" i="39"/>
  <c r="D22" i="39" s="1"/>
  <c r="C209" i="39"/>
  <c r="S203" i="39"/>
  <c r="R203" i="39"/>
  <c r="T203" i="39" s="1"/>
  <c r="P203" i="39"/>
  <c r="Q203" i="39" s="1"/>
  <c r="O203" i="39"/>
  <c r="M203" i="39"/>
  <c r="L203" i="39"/>
  <c r="L21" i="39" s="1"/>
  <c r="N21" i="39" s="1"/>
  <c r="J203" i="39"/>
  <c r="J21" i="39" s="1"/>
  <c r="I203" i="39"/>
  <c r="G203" i="39"/>
  <c r="F203" i="39"/>
  <c r="H203" i="39" s="1"/>
  <c r="E203" i="39"/>
  <c r="D203" i="39"/>
  <c r="C203" i="39"/>
  <c r="S194" i="39"/>
  <c r="S20" i="39" s="1"/>
  <c r="R194" i="39"/>
  <c r="R20" i="39" s="1"/>
  <c r="T20" i="39" s="1"/>
  <c r="P194" i="39"/>
  <c r="O194" i="39"/>
  <c r="Q194" i="39" s="1"/>
  <c r="M194" i="39"/>
  <c r="M20" i="39" s="1"/>
  <c r="L194" i="39"/>
  <c r="N194" i="39" s="1"/>
  <c r="J194" i="39"/>
  <c r="I194" i="39"/>
  <c r="K194" i="39" s="1"/>
  <c r="G194" i="39"/>
  <c r="F194" i="39"/>
  <c r="D194" i="39"/>
  <c r="C194" i="39"/>
  <c r="T192" i="39"/>
  <c r="Q192" i="39"/>
  <c r="M192" i="39"/>
  <c r="L192" i="39"/>
  <c r="N192" i="39" s="1"/>
  <c r="K192" i="39"/>
  <c r="H192" i="39"/>
  <c r="E192" i="39"/>
  <c r="T191" i="39"/>
  <c r="Q191" i="39"/>
  <c r="M191" i="39"/>
  <c r="L191" i="39"/>
  <c r="N191" i="39" s="1"/>
  <c r="K191" i="39"/>
  <c r="H191" i="39"/>
  <c r="E191" i="39"/>
  <c r="T189" i="39"/>
  <c r="Q189" i="39"/>
  <c r="N189" i="39"/>
  <c r="K189" i="39"/>
  <c r="H189" i="39"/>
  <c r="E189" i="39"/>
  <c r="T188" i="39"/>
  <c r="Q188" i="39"/>
  <c r="N188" i="39"/>
  <c r="K188" i="39"/>
  <c r="H188" i="39"/>
  <c r="E188" i="39"/>
  <c r="T187" i="39"/>
  <c r="Q187" i="39"/>
  <c r="N187" i="39"/>
  <c r="K187" i="39"/>
  <c r="H187" i="39"/>
  <c r="E187" i="39"/>
  <c r="T186" i="39"/>
  <c r="Q186" i="39"/>
  <c r="M186" i="39"/>
  <c r="L186" i="39"/>
  <c r="K186" i="39"/>
  <c r="E186" i="39"/>
  <c r="H186" i="39" s="1"/>
  <c r="T185" i="39"/>
  <c r="Q185" i="39"/>
  <c r="M185" i="39"/>
  <c r="L185" i="39"/>
  <c r="N185" i="39" s="1"/>
  <c r="K185" i="39"/>
  <c r="H185" i="39"/>
  <c r="E185" i="39"/>
  <c r="U184" i="39"/>
  <c r="S184" i="39"/>
  <c r="R184" i="39"/>
  <c r="R19" i="39" s="1"/>
  <c r="P184" i="39"/>
  <c r="O184" i="39"/>
  <c r="O19" i="39" s="1"/>
  <c r="M184" i="39"/>
  <c r="M19" i="39" s="1"/>
  <c r="J184" i="39"/>
  <c r="J19" i="39" s="1"/>
  <c r="I184" i="39"/>
  <c r="G184" i="39"/>
  <c r="G19" i="39" s="1"/>
  <c r="F184" i="39"/>
  <c r="F19" i="39" s="1"/>
  <c r="D184" i="39"/>
  <c r="D19" i="39" s="1"/>
  <c r="C184" i="39"/>
  <c r="C19" i="39" s="1"/>
  <c r="T182" i="39"/>
  <c r="Q182" i="39"/>
  <c r="N182" i="39"/>
  <c r="K182" i="39"/>
  <c r="H182" i="39"/>
  <c r="E182" i="39"/>
  <c r="T181" i="39"/>
  <c r="Q181" i="39"/>
  <c r="N181" i="39"/>
  <c r="K181" i="39"/>
  <c r="H181" i="39"/>
  <c r="E181" i="39"/>
  <c r="Q180" i="39"/>
  <c r="N180" i="39"/>
  <c r="K180" i="39"/>
  <c r="H180" i="39"/>
  <c r="E180" i="39"/>
  <c r="T179" i="39"/>
  <c r="Q179" i="39"/>
  <c r="N179" i="39"/>
  <c r="K179" i="39"/>
  <c r="H179" i="39"/>
  <c r="E179" i="39"/>
  <c r="T178" i="39"/>
  <c r="Q178" i="39"/>
  <c r="N178" i="39"/>
  <c r="K178" i="39"/>
  <c r="H178" i="39"/>
  <c r="E178" i="39"/>
  <c r="T177" i="39"/>
  <c r="Q177" i="39"/>
  <c r="N177" i="39"/>
  <c r="K177" i="39"/>
  <c r="H177" i="39"/>
  <c r="E177" i="39"/>
  <c r="T176" i="39"/>
  <c r="Q176" i="39"/>
  <c r="N176" i="39"/>
  <c r="K176" i="39"/>
  <c r="H176" i="39"/>
  <c r="E176" i="39"/>
  <c r="T175" i="39"/>
  <c r="Q175" i="39"/>
  <c r="N175" i="39"/>
  <c r="K175" i="39"/>
  <c r="H175" i="39"/>
  <c r="E175" i="39"/>
  <c r="T174" i="39"/>
  <c r="Q174" i="39"/>
  <c r="N174" i="39"/>
  <c r="K174" i="39"/>
  <c r="H174" i="39"/>
  <c r="E174" i="39"/>
  <c r="T173" i="39"/>
  <c r="Q173" i="39"/>
  <c r="N173" i="39"/>
  <c r="K173" i="39"/>
  <c r="H173" i="39"/>
  <c r="E173" i="39"/>
  <c r="T172" i="39"/>
  <c r="Q172" i="39"/>
  <c r="N172" i="39"/>
  <c r="K172" i="39"/>
  <c r="H172" i="39"/>
  <c r="E172" i="39"/>
  <c r="K171" i="39"/>
  <c r="H171" i="39"/>
  <c r="E171" i="39"/>
  <c r="T170" i="39"/>
  <c r="Q170" i="39"/>
  <c r="N170" i="39"/>
  <c r="K170" i="39"/>
  <c r="H170" i="39"/>
  <c r="E170" i="39"/>
  <c r="T169" i="39"/>
  <c r="Q169" i="39"/>
  <c r="N169" i="39"/>
  <c r="K169" i="39"/>
  <c r="H169" i="39"/>
  <c r="E169" i="39"/>
  <c r="T168" i="39"/>
  <c r="Q168" i="39"/>
  <c r="N168" i="39"/>
  <c r="K168" i="39"/>
  <c r="H168" i="39"/>
  <c r="E168" i="39"/>
  <c r="U167" i="39"/>
  <c r="S167" i="39"/>
  <c r="S18" i="39" s="1"/>
  <c r="R167" i="39"/>
  <c r="R18" i="39" s="1"/>
  <c r="P167" i="39"/>
  <c r="P18" i="39" s="1"/>
  <c r="O167" i="39"/>
  <c r="O18" i="39" s="1"/>
  <c r="M167" i="39"/>
  <c r="M18" i="39" s="1"/>
  <c r="L167" i="39"/>
  <c r="L18" i="39" s="1"/>
  <c r="J167" i="39"/>
  <c r="J18" i="39" s="1"/>
  <c r="I167" i="39"/>
  <c r="I18" i="39" s="1"/>
  <c r="G167" i="39"/>
  <c r="F167" i="39"/>
  <c r="D167" i="39"/>
  <c r="D18" i="39" s="1"/>
  <c r="C167" i="39"/>
  <c r="T164" i="39"/>
  <c r="Q164" i="39"/>
  <c r="M164" i="39"/>
  <c r="L164" i="39"/>
  <c r="N164" i="39" s="1"/>
  <c r="K164" i="39"/>
  <c r="H164" i="39"/>
  <c r="E164" i="39"/>
  <c r="T163" i="39"/>
  <c r="Q163" i="39"/>
  <c r="M163" i="39"/>
  <c r="L163" i="39"/>
  <c r="N163" i="39" s="1"/>
  <c r="K163" i="39"/>
  <c r="H163" i="39"/>
  <c r="E163" i="39"/>
  <c r="T162" i="39"/>
  <c r="Q162" i="39"/>
  <c r="M162" i="39"/>
  <c r="L162" i="39"/>
  <c r="K162" i="39"/>
  <c r="H162" i="39"/>
  <c r="E162" i="39"/>
  <c r="T161" i="39"/>
  <c r="Q161" i="39"/>
  <c r="L161" i="39"/>
  <c r="N161" i="39" s="1"/>
  <c r="K161" i="39"/>
  <c r="H161" i="39"/>
  <c r="E161" i="39"/>
  <c r="T160" i="39"/>
  <c r="Q160" i="39"/>
  <c r="M160" i="39"/>
  <c r="L160" i="39"/>
  <c r="N160" i="39" s="1"/>
  <c r="K160" i="39"/>
  <c r="H160" i="39"/>
  <c r="E160" i="39"/>
  <c r="T159" i="39"/>
  <c r="Q159" i="39"/>
  <c r="N159" i="39"/>
  <c r="K159" i="39"/>
  <c r="H159" i="39"/>
  <c r="E159" i="39"/>
  <c r="T158" i="39"/>
  <c r="Q158" i="39"/>
  <c r="M158" i="39"/>
  <c r="L158" i="39"/>
  <c r="N158" i="39" s="1"/>
  <c r="K158" i="39"/>
  <c r="H158" i="39"/>
  <c r="E158" i="39"/>
  <c r="T157" i="39"/>
  <c r="Q157" i="39"/>
  <c r="M157" i="39"/>
  <c r="L157" i="39"/>
  <c r="K157" i="39"/>
  <c r="H157" i="39"/>
  <c r="E157" i="39"/>
  <c r="U155" i="39"/>
  <c r="S155" i="39"/>
  <c r="S17" i="39" s="1"/>
  <c r="R155" i="39"/>
  <c r="R17" i="39" s="1"/>
  <c r="P155" i="39"/>
  <c r="P17" i="39" s="1"/>
  <c r="O155" i="39"/>
  <c r="J155" i="39"/>
  <c r="J17" i="39" s="1"/>
  <c r="I155" i="39"/>
  <c r="I17" i="39" s="1"/>
  <c r="G155" i="39"/>
  <c r="F155" i="39"/>
  <c r="D155" i="39"/>
  <c r="C155" i="39"/>
  <c r="C17" i="39" s="1"/>
  <c r="T153" i="39"/>
  <c r="Q153" i="39"/>
  <c r="N153" i="39"/>
  <c r="K153" i="39"/>
  <c r="H153" i="39"/>
  <c r="E153" i="39"/>
  <c r="T152" i="39"/>
  <c r="Q152" i="39"/>
  <c r="N152" i="39"/>
  <c r="K152" i="39"/>
  <c r="H152" i="39"/>
  <c r="E152" i="39"/>
  <c r="T151" i="39"/>
  <c r="Q151" i="39"/>
  <c r="N151" i="39"/>
  <c r="K151" i="39"/>
  <c r="H151" i="39"/>
  <c r="E151" i="39"/>
  <c r="T150" i="39"/>
  <c r="Q150" i="39"/>
  <c r="N150" i="39"/>
  <c r="K150" i="39"/>
  <c r="H150" i="39"/>
  <c r="E150" i="39"/>
  <c r="U149" i="39"/>
  <c r="S149" i="39"/>
  <c r="S16" i="39" s="1"/>
  <c r="R149" i="39"/>
  <c r="R16" i="39" s="1"/>
  <c r="P149" i="39"/>
  <c r="P16" i="39" s="1"/>
  <c r="O149" i="39"/>
  <c r="M149" i="39"/>
  <c r="M16" i="39" s="1"/>
  <c r="L149" i="39"/>
  <c r="J149" i="39"/>
  <c r="I149" i="39"/>
  <c r="I16" i="39" s="1"/>
  <c r="G149" i="39"/>
  <c r="G16" i="39" s="1"/>
  <c r="F149" i="39"/>
  <c r="D149" i="39"/>
  <c r="C149" i="39"/>
  <c r="C16" i="39" s="1"/>
  <c r="T147" i="39"/>
  <c r="Q147" i="39"/>
  <c r="N147" i="39"/>
  <c r="K147" i="39"/>
  <c r="H147" i="39"/>
  <c r="E147" i="39"/>
  <c r="T146" i="39"/>
  <c r="Q146" i="39"/>
  <c r="N146" i="39"/>
  <c r="K146" i="39"/>
  <c r="H146" i="39"/>
  <c r="E146" i="39"/>
  <c r="T145" i="39"/>
  <c r="Q145" i="39"/>
  <c r="N145" i="39"/>
  <c r="K145" i="39"/>
  <c r="H145" i="39"/>
  <c r="E145" i="39"/>
  <c r="T144" i="39"/>
  <c r="Q144" i="39"/>
  <c r="N144" i="39"/>
  <c r="K144" i="39"/>
  <c r="H144" i="39"/>
  <c r="E144" i="39"/>
  <c r="T143" i="39"/>
  <c r="Q143" i="39"/>
  <c r="N143" i="39"/>
  <c r="K143" i="39"/>
  <c r="H143" i="39"/>
  <c r="E143" i="39"/>
  <c r="T142" i="39"/>
  <c r="Q142" i="39"/>
  <c r="N142" i="39"/>
  <c r="K142" i="39"/>
  <c r="H142" i="39"/>
  <c r="E142" i="39"/>
  <c r="T141" i="39"/>
  <c r="Q141" i="39"/>
  <c r="N141" i="39"/>
  <c r="K141" i="39"/>
  <c r="H141" i="39"/>
  <c r="E141" i="39"/>
  <c r="T140" i="39"/>
  <c r="Q140" i="39"/>
  <c r="N140" i="39"/>
  <c r="K140" i="39"/>
  <c r="H140" i="39"/>
  <c r="E140" i="39"/>
  <c r="T139" i="39"/>
  <c r="Q139" i="39"/>
  <c r="N139" i="39"/>
  <c r="K139" i="39"/>
  <c r="H139" i="39"/>
  <c r="E139" i="39"/>
  <c r="T138" i="39"/>
  <c r="Q138" i="39"/>
  <c r="N138" i="39"/>
  <c r="K138" i="39"/>
  <c r="H138" i="39"/>
  <c r="E138" i="39"/>
  <c r="T137" i="39"/>
  <c r="Q137" i="39"/>
  <c r="N137" i="39"/>
  <c r="K137" i="39"/>
  <c r="H137" i="39"/>
  <c r="E137" i="39"/>
  <c r="T135" i="39"/>
  <c r="Q135" i="39"/>
  <c r="N135" i="39"/>
  <c r="K135" i="39"/>
  <c r="H135" i="39"/>
  <c r="E135" i="39"/>
  <c r="T134" i="39"/>
  <c r="Q134" i="39"/>
  <c r="N134" i="39"/>
  <c r="K134" i="39"/>
  <c r="H134" i="39"/>
  <c r="E134" i="39"/>
  <c r="T133" i="39"/>
  <c r="Q133" i="39"/>
  <c r="N133" i="39"/>
  <c r="K133" i="39"/>
  <c r="H133" i="39"/>
  <c r="E133" i="39"/>
  <c r="T132" i="39"/>
  <c r="Q132" i="39"/>
  <c r="N132" i="39"/>
  <c r="K132" i="39"/>
  <c r="H132" i="39"/>
  <c r="E132" i="39"/>
  <c r="T131" i="39"/>
  <c r="Q131" i="39"/>
  <c r="N131" i="39"/>
  <c r="K131" i="39"/>
  <c r="H131" i="39"/>
  <c r="E131" i="39"/>
  <c r="T130" i="39"/>
  <c r="Q130" i="39"/>
  <c r="N130" i="39"/>
  <c r="K130" i="39"/>
  <c r="H130" i="39"/>
  <c r="E130" i="39"/>
  <c r="T129" i="39"/>
  <c r="Q129" i="39"/>
  <c r="N129" i="39"/>
  <c r="K129" i="39"/>
  <c r="H129" i="39"/>
  <c r="E129" i="39"/>
  <c r="T128" i="39"/>
  <c r="Q128" i="39"/>
  <c r="N128" i="39"/>
  <c r="K128" i="39"/>
  <c r="H128" i="39"/>
  <c r="E128" i="39"/>
  <c r="T127" i="39"/>
  <c r="Q127" i="39"/>
  <c r="N127" i="39"/>
  <c r="K127" i="39"/>
  <c r="H127" i="39"/>
  <c r="E127" i="39"/>
  <c r="T126" i="39"/>
  <c r="Q126" i="39"/>
  <c r="N126" i="39"/>
  <c r="K126" i="39"/>
  <c r="H126" i="39"/>
  <c r="E126" i="39"/>
  <c r="T125" i="39"/>
  <c r="Q125" i="39"/>
  <c r="N125" i="39"/>
  <c r="K125" i="39"/>
  <c r="H125" i="39"/>
  <c r="E125" i="39"/>
  <c r="T124" i="39"/>
  <c r="Q124" i="39"/>
  <c r="N124" i="39"/>
  <c r="K124" i="39"/>
  <c r="H124" i="39"/>
  <c r="E124" i="39"/>
  <c r="T123" i="39"/>
  <c r="Q123" i="39"/>
  <c r="N123" i="39"/>
  <c r="K123" i="39"/>
  <c r="H123" i="39"/>
  <c r="E123" i="39"/>
  <c r="T122" i="39"/>
  <c r="Q122" i="39"/>
  <c r="N122" i="39"/>
  <c r="K122" i="39"/>
  <c r="H122" i="39"/>
  <c r="E122" i="39"/>
  <c r="Q121" i="39"/>
  <c r="N121" i="39"/>
  <c r="K121" i="39"/>
  <c r="H121" i="39"/>
  <c r="E121" i="39"/>
  <c r="T120" i="39"/>
  <c r="Q120" i="39"/>
  <c r="N120" i="39"/>
  <c r="K120" i="39"/>
  <c r="H120" i="39"/>
  <c r="E120" i="39"/>
  <c r="T119" i="39"/>
  <c r="Q119" i="39"/>
  <c r="N119" i="39"/>
  <c r="K119" i="39"/>
  <c r="H119" i="39"/>
  <c r="E119" i="39"/>
  <c r="T118" i="39"/>
  <c r="Q118" i="39"/>
  <c r="N118" i="39"/>
  <c r="K118" i="39"/>
  <c r="H118" i="39"/>
  <c r="E118" i="39"/>
  <c r="U117" i="39"/>
  <c r="S117" i="39"/>
  <c r="R117" i="39"/>
  <c r="R15" i="39" s="1"/>
  <c r="P117" i="39"/>
  <c r="P15" i="39" s="1"/>
  <c r="O117" i="39"/>
  <c r="O15" i="39" s="1"/>
  <c r="M117" i="39"/>
  <c r="M15" i="39" s="1"/>
  <c r="L117" i="39"/>
  <c r="J117" i="39"/>
  <c r="J15" i="39" s="1"/>
  <c r="I117" i="39"/>
  <c r="I15" i="39" s="1"/>
  <c r="G117" i="39"/>
  <c r="F117" i="39"/>
  <c r="F15" i="39" s="1"/>
  <c r="D117" i="39"/>
  <c r="D15" i="39" s="1"/>
  <c r="C117" i="39"/>
  <c r="T115" i="39"/>
  <c r="Q115" i="39"/>
  <c r="N115" i="39"/>
  <c r="K115" i="39"/>
  <c r="H115" i="39"/>
  <c r="E115" i="39"/>
  <c r="T114" i="39"/>
  <c r="Q114" i="39"/>
  <c r="N114" i="39"/>
  <c r="K114" i="39"/>
  <c r="H114" i="39"/>
  <c r="E114" i="39"/>
  <c r="T113" i="39"/>
  <c r="Q113" i="39"/>
  <c r="N113" i="39"/>
  <c r="K113" i="39"/>
  <c r="H113" i="39"/>
  <c r="E113" i="39"/>
  <c r="T112" i="39"/>
  <c r="Q112" i="39"/>
  <c r="N112" i="39"/>
  <c r="K112" i="39"/>
  <c r="H112" i="39"/>
  <c r="E112" i="39"/>
  <c r="T111" i="39"/>
  <c r="Q111" i="39"/>
  <c r="N111" i="39"/>
  <c r="K111" i="39"/>
  <c r="H111" i="39"/>
  <c r="E111" i="39"/>
  <c r="T110" i="39"/>
  <c r="Q110" i="39"/>
  <c r="N110" i="39"/>
  <c r="K110" i="39"/>
  <c r="H110" i="39"/>
  <c r="E110" i="39"/>
  <c r="T109" i="39"/>
  <c r="Q109" i="39"/>
  <c r="N109" i="39"/>
  <c r="K109" i="39"/>
  <c r="H109" i="39"/>
  <c r="E109" i="39"/>
  <c r="T108" i="39"/>
  <c r="Q108" i="39"/>
  <c r="N108" i="39"/>
  <c r="K108" i="39"/>
  <c r="H108" i="39"/>
  <c r="E108" i="39"/>
  <c r="T107" i="39"/>
  <c r="Q107" i="39"/>
  <c r="N107" i="39"/>
  <c r="K107" i="39"/>
  <c r="H107" i="39"/>
  <c r="E107" i="39"/>
  <c r="T106" i="39"/>
  <c r="Q106" i="39"/>
  <c r="N106" i="39"/>
  <c r="K106" i="39"/>
  <c r="H106" i="39"/>
  <c r="E106" i="39"/>
  <c r="T105" i="39"/>
  <c r="Q105" i="39"/>
  <c r="N105" i="39"/>
  <c r="K105" i="39"/>
  <c r="H105" i="39"/>
  <c r="E105" i="39"/>
  <c r="T104" i="39"/>
  <c r="Q104" i="39"/>
  <c r="N104" i="39"/>
  <c r="K104" i="39"/>
  <c r="H104" i="39"/>
  <c r="E104" i="39"/>
  <c r="T103" i="39"/>
  <c r="Q103" i="39"/>
  <c r="N103" i="39"/>
  <c r="K103" i="39"/>
  <c r="H103" i="39"/>
  <c r="E103" i="39"/>
  <c r="T102" i="39"/>
  <c r="Q102" i="39"/>
  <c r="N102" i="39"/>
  <c r="K102" i="39"/>
  <c r="H102" i="39"/>
  <c r="E102" i="39"/>
  <c r="T101" i="39"/>
  <c r="Q101" i="39"/>
  <c r="N101" i="39"/>
  <c r="K101" i="39"/>
  <c r="H101" i="39"/>
  <c r="E101" i="39"/>
  <c r="T100" i="39"/>
  <c r="Q100" i="39"/>
  <c r="N100" i="39"/>
  <c r="K100" i="39"/>
  <c r="H100" i="39"/>
  <c r="E100" i="39"/>
  <c r="T99" i="39"/>
  <c r="Q99" i="39"/>
  <c r="N99" i="39"/>
  <c r="K99" i="39"/>
  <c r="H99" i="39"/>
  <c r="E99" i="39"/>
  <c r="T98" i="39"/>
  <c r="Q98" i="39"/>
  <c r="N98" i="39"/>
  <c r="K98" i="39"/>
  <c r="H98" i="39"/>
  <c r="E98" i="39"/>
  <c r="T97" i="39"/>
  <c r="Q97" i="39"/>
  <c r="N97" i="39"/>
  <c r="K97" i="39"/>
  <c r="H97" i="39"/>
  <c r="E97" i="39"/>
  <c r="T96" i="39"/>
  <c r="Q96" i="39"/>
  <c r="N96" i="39"/>
  <c r="K96" i="39"/>
  <c r="H96" i="39"/>
  <c r="E96" i="39"/>
  <c r="T95" i="39"/>
  <c r="Q95" i="39"/>
  <c r="N95" i="39"/>
  <c r="K95" i="39"/>
  <c r="H95" i="39"/>
  <c r="E95" i="39"/>
  <c r="T94" i="39"/>
  <c r="Q94" i="39"/>
  <c r="N94" i="39"/>
  <c r="K94" i="39"/>
  <c r="H94" i="39"/>
  <c r="E94" i="39"/>
  <c r="T93" i="39"/>
  <c r="Q93" i="39"/>
  <c r="N93" i="39"/>
  <c r="K93" i="39"/>
  <c r="H93" i="39"/>
  <c r="E93" i="39"/>
  <c r="T92" i="39"/>
  <c r="Q92" i="39"/>
  <c r="N92" i="39"/>
  <c r="K92" i="39"/>
  <c r="H92" i="39"/>
  <c r="E92" i="39"/>
  <c r="T91" i="39"/>
  <c r="Q91" i="39"/>
  <c r="N91" i="39"/>
  <c r="K91" i="39"/>
  <c r="H91" i="39"/>
  <c r="E91" i="39"/>
  <c r="T90" i="39"/>
  <c r="Q90" i="39"/>
  <c r="N90" i="39"/>
  <c r="K90" i="39"/>
  <c r="H90" i="39"/>
  <c r="E90" i="39"/>
  <c r="T89" i="39"/>
  <c r="Q89" i="39"/>
  <c r="N89" i="39"/>
  <c r="K89" i="39"/>
  <c r="H89" i="39"/>
  <c r="E89" i="39"/>
  <c r="T88" i="39"/>
  <c r="Q88" i="39"/>
  <c r="N88" i="39"/>
  <c r="K88" i="39"/>
  <c r="H88" i="39"/>
  <c r="E88" i="39"/>
  <c r="T87" i="39"/>
  <c r="Q87" i="39"/>
  <c r="N87" i="39"/>
  <c r="K87" i="39"/>
  <c r="H87" i="39"/>
  <c r="E87" i="39"/>
  <c r="T86" i="39"/>
  <c r="Q86" i="39"/>
  <c r="N86" i="39"/>
  <c r="K86" i="39"/>
  <c r="H86" i="39"/>
  <c r="E86" i="39"/>
  <c r="T85" i="39"/>
  <c r="Q85" i="39"/>
  <c r="N85" i="39"/>
  <c r="K85" i="39"/>
  <c r="H85" i="39"/>
  <c r="E85" i="39"/>
  <c r="T84" i="39"/>
  <c r="Q84" i="39"/>
  <c r="N84" i="39"/>
  <c r="K84" i="39"/>
  <c r="H84" i="39"/>
  <c r="E84" i="39"/>
  <c r="T83" i="39"/>
  <c r="Q83" i="39"/>
  <c r="N83" i="39"/>
  <c r="K83" i="39"/>
  <c r="H83" i="39"/>
  <c r="E83" i="39"/>
  <c r="T82" i="39"/>
  <c r="Q82" i="39"/>
  <c r="N82" i="39"/>
  <c r="K82" i="39"/>
  <c r="H82" i="39"/>
  <c r="E82" i="39"/>
  <c r="T81" i="39"/>
  <c r="Q81" i="39"/>
  <c r="N81" i="39"/>
  <c r="K81" i="39"/>
  <c r="H81" i="39"/>
  <c r="E81" i="39"/>
  <c r="T80" i="39"/>
  <c r="Q80" i="39"/>
  <c r="N80" i="39"/>
  <c r="K80" i="39"/>
  <c r="H80" i="39"/>
  <c r="E80" i="39"/>
  <c r="T79" i="39"/>
  <c r="Q79" i="39"/>
  <c r="N79" i="39"/>
  <c r="K79" i="39"/>
  <c r="H79" i="39"/>
  <c r="E79" i="39"/>
  <c r="T78" i="39"/>
  <c r="Q78" i="39"/>
  <c r="N78" i="39"/>
  <c r="K78" i="39"/>
  <c r="H78" i="39"/>
  <c r="E78" i="39"/>
  <c r="T76" i="39"/>
  <c r="Q76" i="39"/>
  <c r="N76" i="39"/>
  <c r="K76" i="39"/>
  <c r="H76" i="39"/>
  <c r="E76" i="39"/>
  <c r="T75" i="39"/>
  <c r="Q75" i="39"/>
  <c r="N75" i="39"/>
  <c r="K75" i="39"/>
  <c r="H75" i="39"/>
  <c r="E75" i="39"/>
  <c r="T74" i="39"/>
  <c r="Q74" i="39"/>
  <c r="N74" i="39"/>
  <c r="K74" i="39"/>
  <c r="H74" i="39"/>
  <c r="E74" i="39"/>
  <c r="T73" i="39"/>
  <c r="Q73" i="39"/>
  <c r="N73" i="39"/>
  <c r="K73" i="39"/>
  <c r="H73" i="39"/>
  <c r="E73" i="39"/>
  <c r="T72" i="39"/>
  <c r="Q72" i="39"/>
  <c r="N72" i="39"/>
  <c r="K72" i="39"/>
  <c r="H72" i="39"/>
  <c r="E72" i="39"/>
  <c r="T71" i="39"/>
  <c r="Q71" i="39"/>
  <c r="N71" i="39"/>
  <c r="K71" i="39"/>
  <c r="H71" i="39"/>
  <c r="E71" i="39"/>
  <c r="U70" i="39"/>
  <c r="S70" i="39"/>
  <c r="S14" i="39" s="1"/>
  <c r="R70" i="39"/>
  <c r="R14" i="39" s="1"/>
  <c r="P70" i="39"/>
  <c r="O70" i="39"/>
  <c r="M70" i="39"/>
  <c r="M14" i="39" s="1"/>
  <c r="L70" i="39"/>
  <c r="J70" i="39"/>
  <c r="J14" i="39" s="1"/>
  <c r="I70" i="39"/>
  <c r="I14" i="39" s="1"/>
  <c r="G70" i="39"/>
  <c r="G14" i="39" s="1"/>
  <c r="F70" i="39"/>
  <c r="F14" i="39" s="1"/>
  <c r="D70" i="39"/>
  <c r="C70" i="39"/>
  <c r="C14" i="39" s="1"/>
  <c r="AE66" i="39"/>
  <c r="AF65" i="39"/>
  <c r="AE65" i="39"/>
  <c r="AB65" i="39"/>
  <c r="T58" i="39"/>
  <c r="Q58" i="39"/>
  <c r="M58" i="39"/>
  <c r="L58" i="39"/>
  <c r="K58" i="39"/>
  <c r="H58" i="39"/>
  <c r="E58" i="39"/>
  <c r="T57" i="39"/>
  <c r="Q57" i="39"/>
  <c r="M57" i="39"/>
  <c r="L57" i="39"/>
  <c r="K57" i="39"/>
  <c r="H57" i="39"/>
  <c r="E57" i="39"/>
  <c r="T56" i="39"/>
  <c r="Q56" i="39"/>
  <c r="M56" i="39"/>
  <c r="L56" i="39"/>
  <c r="K56" i="39"/>
  <c r="H56" i="39"/>
  <c r="E56" i="39"/>
  <c r="U55" i="39"/>
  <c r="S55" i="39"/>
  <c r="R55" i="39"/>
  <c r="Q55" i="39"/>
  <c r="P55" i="39"/>
  <c r="O55" i="39"/>
  <c r="J55" i="39"/>
  <c r="I55" i="39"/>
  <c r="G55" i="39"/>
  <c r="F55" i="39"/>
  <c r="D55" i="39"/>
  <c r="C55" i="39"/>
  <c r="T53" i="39"/>
  <c r="Q53" i="39"/>
  <c r="N53" i="39"/>
  <c r="K53" i="39"/>
  <c r="H53" i="39"/>
  <c r="E53" i="39"/>
  <c r="T52" i="39"/>
  <c r="T51" i="39"/>
  <c r="Q51" i="39"/>
  <c r="N51" i="39"/>
  <c r="K51" i="39"/>
  <c r="H51" i="39"/>
  <c r="E51" i="39"/>
  <c r="T50" i="39"/>
  <c r="Q50" i="39"/>
  <c r="N50" i="39"/>
  <c r="K50" i="39"/>
  <c r="H50" i="39"/>
  <c r="E50" i="39"/>
  <c r="T49" i="39"/>
  <c r="Q49" i="39"/>
  <c r="N49" i="39"/>
  <c r="K49" i="39"/>
  <c r="H49" i="39"/>
  <c r="E49" i="39"/>
  <c r="T48" i="39"/>
  <c r="Q48" i="39"/>
  <c r="N48" i="39"/>
  <c r="K48" i="39"/>
  <c r="H48" i="39"/>
  <c r="E48" i="39"/>
  <c r="U47" i="39"/>
  <c r="S47" i="39"/>
  <c r="R47" i="39"/>
  <c r="P47" i="39"/>
  <c r="P46" i="39" s="1"/>
  <c r="O47" i="39"/>
  <c r="O46" i="39" s="1"/>
  <c r="M47" i="39"/>
  <c r="L47" i="39"/>
  <c r="J47" i="39"/>
  <c r="I47" i="39"/>
  <c r="G47" i="39"/>
  <c r="F47" i="39"/>
  <c r="D47" i="39"/>
  <c r="C47" i="39"/>
  <c r="M40" i="39"/>
  <c r="J40" i="39"/>
  <c r="K40" i="39" s="1"/>
  <c r="I40" i="39"/>
  <c r="S39" i="39"/>
  <c r="T39" i="39" s="1"/>
  <c r="R39" i="39"/>
  <c r="S37" i="39"/>
  <c r="T37" i="39" s="1"/>
  <c r="R37" i="39"/>
  <c r="P37" i="39"/>
  <c r="O37" i="39"/>
  <c r="M37" i="39"/>
  <c r="L37" i="39"/>
  <c r="J37" i="39"/>
  <c r="I37" i="39"/>
  <c r="G37" i="39"/>
  <c r="F37" i="39"/>
  <c r="D37" i="39"/>
  <c r="C37" i="39"/>
  <c r="M36" i="39"/>
  <c r="S32" i="39"/>
  <c r="R32" i="39"/>
  <c r="T32" i="39" s="1"/>
  <c r="L32" i="39"/>
  <c r="J32" i="39"/>
  <c r="I32" i="39"/>
  <c r="G32" i="39"/>
  <c r="C32" i="39"/>
  <c r="E32" i="39" s="1"/>
  <c r="R30" i="39"/>
  <c r="R28" i="39"/>
  <c r="M28" i="39"/>
  <c r="J28" i="39"/>
  <c r="P27" i="39"/>
  <c r="L27" i="39"/>
  <c r="J27" i="39"/>
  <c r="S23" i="39"/>
  <c r="L23" i="39"/>
  <c r="S22" i="39"/>
  <c r="R22" i="39"/>
  <c r="M22" i="39"/>
  <c r="S21" i="39"/>
  <c r="T21" i="39" s="1"/>
  <c r="R21" i="39"/>
  <c r="O21" i="39"/>
  <c r="M21" i="39"/>
  <c r="I21" i="39"/>
  <c r="G21" i="39"/>
  <c r="D21" i="39"/>
  <c r="C21" i="39"/>
  <c r="E21" i="39" s="1"/>
  <c r="P20" i="39"/>
  <c r="O20" i="39"/>
  <c r="Q20" i="39" s="1"/>
  <c r="J20" i="39"/>
  <c r="F20" i="39"/>
  <c r="D20" i="39"/>
  <c r="C20" i="39"/>
  <c r="E20" i="39" s="1"/>
  <c r="G18" i="39"/>
  <c r="G17" i="39"/>
  <c r="J16" i="39"/>
  <c r="AA14" i="39"/>
  <c r="Z14" i="39"/>
  <c r="AA13" i="39"/>
  <c r="Z13" i="39"/>
  <c r="AB12" i="39"/>
  <c r="AA12" i="39"/>
  <c r="Z12" i="39"/>
  <c r="P12" i="39"/>
  <c r="AA11" i="39"/>
  <c r="Z11" i="39"/>
  <c r="AB10" i="39"/>
  <c r="AA10" i="39"/>
  <c r="Z10" i="39"/>
  <c r="K37" i="39" l="1"/>
  <c r="H37" i="39"/>
  <c r="E37" i="39"/>
  <c r="S30" i="39"/>
  <c r="K255" i="39"/>
  <c r="D46" i="39"/>
  <c r="D12" i="39" s="1"/>
  <c r="S333" i="39"/>
  <c r="S34" i="39" s="1"/>
  <c r="E255" i="39"/>
  <c r="H25" i="39"/>
  <c r="N217" i="39"/>
  <c r="H167" i="39"/>
  <c r="E167" i="39"/>
  <c r="Q155" i="39"/>
  <c r="C46" i="39"/>
  <c r="C12" i="39" s="1"/>
  <c r="T184" i="39"/>
  <c r="K356" i="39"/>
  <c r="E356" i="39"/>
  <c r="K33" i="39"/>
  <c r="M39" i="39"/>
  <c r="Q46" i="39"/>
  <c r="O12" i="39"/>
  <c r="Q12" i="39" s="1"/>
  <c r="T17" i="39"/>
  <c r="Q17" i="39"/>
  <c r="O25" i="39"/>
  <c r="Q25" i="39" s="1"/>
  <c r="N222" i="39"/>
  <c r="N287" i="39"/>
  <c r="T356" i="39"/>
  <c r="K368" i="39"/>
  <c r="AB13" i="39"/>
  <c r="O17" i="39"/>
  <c r="K21" i="39"/>
  <c r="P21" i="39"/>
  <c r="Q21" i="39" s="1"/>
  <c r="S28" i="39"/>
  <c r="T28" i="39" s="1"/>
  <c r="F32" i="39"/>
  <c r="H32" i="39" s="1"/>
  <c r="Q37" i="39"/>
  <c r="R40" i="39"/>
  <c r="N57" i="39"/>
  <c r="M155" i="39"/>
  <c r="M17" i="39" s="1"/>
  <c r="N203" i="39"/>
  <c r="N242" i="39"/>
  <c r="Q255" i="39"/>
  <c r="L264" i="39"/>
  <c r="N264" i="39" s="1"/>
  <c r="Q264" i="39"/>
  <c r="N265" i="39"/>
  <c r="N330" i="39"/>
  <c r="I367" i="39"/>
  <c r="I38" i="39" s="1"/>
  <c r="E393" i="39"/>
  <c r="L20" i="39"/>
  <c r="N20" i="39" s="1"/>
  <c r="E264" i="39"/>
  <c r="S19" i="39"/>
  <c r="T19" i="39" s="1"/>
  <c r="I20" i="39"/>
  <c r="K20" i="39" s="1"/>
  <c r="F21" i="39"/>
  <c r="H21" i="39" s="1"/>
  <c r="D28" i="39"/>
  <c r="E28" i="39" s="1"/>
  <c r="N37" i="39"/>
  <c r="H149" i="39"/>
  <c r="N162" i="39"/>
  <c r="H241" i="39"/>
  <c r="N32" i="39"/>
  <c r="N329" i="39"/>
  <c r="C27" i="39"/>
  <c r="E27" i="39" s="1"/>
  <c r="I36" i="39"/>
  <c r="K36" i="39" s="1"/>
  <c r="Q217" i="39"/>
  <c r="M23" i="39"/>
  <c r="N23" i="39" s="1"/>
  <c r="K22" i="39"/>
  <c r="C18" i="39"/>
  <c r="E18" i="39" s="1"/>
  <c r="F46" i="39"/>
  <c r="F12" i="39" s="1"/>
  <c r="F16" i="39"/>
  <c r="H16" i="39" s="1"/>
  <c r="Q184" i="39"/>
  <c r="T35" i="39"/>
  <c r="E149" i="39"/>
  <c r="T31" i="39"/>
  <c r="K18" i="39"/>
  <c r="K28" i="39"/>
  <c r="F18" i="39"/>
  <c r="H18" i="39" s="1"/>
  <c r="H27" i="39"/>
  <c r="H117" i="39"/>
  <c r="N234" i="39"/>
  <c r="Q342" i="39"/>
  <c r="P333" i="39"/>
  <c r="P34" i="39" s="1"/>
  <c r="Q324" i="39"/>
  <c r="H264" i="39"/>
  <c r="H28" i="39"/>
  <c r="Q26" i="39"/>
  <c r="Q241" i="39"/>
  <c r="E234" i="39"/>
  <c r="E225" i="39"/>
  <c r="K23" i="39"/>
  <c r="E217" i="39"/>
  <c r="E209" i="39"/>
  <c r="P19" i="39"/>
  <c r="Q19" i="39" s="1"/>
  <c r="K155" i="39"/>
  <c r="K17" i="39"/>
  <c r="Q149" i="39"/>
  <c r="K149" i="39"/>
  <c r="D16" i="39"/>
  <c r="E16" i="39" s="1"/>
  <c r="Q15" i="39"/>
  <c r="K15" i="39"/>
  <c r="N117" i="39"/>
  <c r="T70" i="39"/>
  <c r="E55" i="39"/>
  <c r="G46" i="39"/>
  <c r="G12" i="39" s="1"/>
  <c r="J39" i="39"/>
  <c r="K39" i="39" s="1"/>
  <c r="J367" i="39"/>
  <c r="J38" i="39" s="1"/>
  <c r="H39" i="39"/>
  <c r="H368" i="39"/>
  <c r="H356" i="39"/>
  <c r="O36" i="39"/>
  <c r="Q36" i="39" s="1"/>
  <c r="N342" i="39"/>
  <c r="N36" i="39"/>
  <c r="E36" i="39"/>
  <c r="E334" i="39"/>
  <c r="G333" i="39"/>
  <c r="G34" i="39" s="1"/>
  <c r="Q35" i="39"/>
  <c r="O333" i="39"/>
  <c r="O69" i="39" s="1"/>
  <c r="Q334" i="39"/>
  <c r="D35" i="39"/>
  <c r="E35" i="39" s="1"/>
  <c r="D333" i="39"/>
  <c r="D34" i="39" s="1"/>
  <c r="E33" i="39"/>
  <c r="E324" i="39"/>
  <c r="K324" i="39"/>
  <c r="E31" i="39"/>
  <c r="T294" i="39"/>
  <c r="P31" i="39"/>
  <c r="Q31" i="39" s="1"/>
  <c r="E294" i="39"/>
  <c r="Q284" i="39"/>
  <c r="Q30" i="39"/>
  <c r="K284" i="39"/>
  <c r="H284" i="39"/>
  <c r="F30" i="39"/>
  <c r="H30" i="39" s="1"/>
  <c r="Q270" i="39"/>
  <c r="P29" i="39"/>
  <c r="Q29" i="39" s="1"/>
  <c r="H29" i="39"/>
  <c r="H270" i="39"/>
  <c r="E270" i="39"/>
  <c r="K264" i="39"/>
  <c r="N255" i="39"/>
  <c r="N27" i="39"/>
  <c r="H255" i="39"/>
  <c r="T241" i="39"/>
  <c r="K241" i="39"/>
  <c r="J26" i="39"/>
  <c r="K26" i="39" s="1"/>
  <c r="F26" i="39"/>
  <c r="H26" i="39" s="1"/>
  <c r="E241" i="39"/>
  <c r="T25" i="39"/>
  <c r="T234" i="39"/>
  <c r="C25" i="39"/>
  <c r="E25" i="39" s="1"/>
  <c r="C24" i="39"/>
  <c r="E24" i="39" s="1"/>
  <c r="H225" i="39"/>
  <c r="K24" i="39"/>
  <c r="Q225" i="39"/>
  <c r="P24" i="39"/>
  <c r="Q24" i="39" s="1"/>
  <c r="T225" i="39"/>
  <c r="O23" i="39"/>
  <c r="Q23" i="39" s="1"/>
  <c r="K217" i="39"/>
  <c r="C23" i="39"/>
  <c r="E23" i="39" s="1"/>
  <c r="K209" i="39"/>
  <c r="H209" i="39"/>
  <c r="K184" i="39"/>
  <c r="H184" i="39"/>
  <c r="H19" i="39"/>
  <c r="E19" i="39"/>
  <c r="T167" i="39"/>
  <c r="Q18" i="39"/>
  <c r="Q167" i="39"/>
  <c r="N18" i="39"/>
  <c r="N167" i="39"/>
  <c r="E155" i="39"/>
  <c r="D17" i="39"/>
  <c r="E17" i="39" s="1"/>
  <c r="T16" i="39"/>
  <c r="T149" i="39"/>
  <c r="O16" i="39"/>
  <c r="Q16" i="39" s="1"/>
  <c r="K16" i="39"/>
  <c r="L15" i="39"/>
  <c r="N15" i="39" s="1"/>
  <c r="K117" i="39"/>
  <c r="G15" i="39"/>
  <c r="H15" i="39" s="1"/>
  <c r="T117" i="39"/>
  <c r="Q117" i="39"/>
  <c r="T14" i="39"/>
  <c r="O14" i="39"/>
  <c r="H14" i="39"/>
  <c r="H70" i="39"/>
  <c r="H55" i="39"/>
  <c r="K47" i="39"/>
  <c r="J46" i="39"/>
  <c r="J12" i="39" s="1"/>
  <c r="H47" i="39"/>
  <c r="E117" i="39"/>
  <c r="C15" i="39"/>
  <c r="E15" i="39" s="1"/>
  <c r="H194" i="39"/>
  <c r="H217" i="39"/>
  <c r="F23" i="39"/>
  <c r="H23" i="39" s="1"/>
  <c r="T217" i="39"/>
  <c r="R23" i="39"/>
  <c r="T23" i="39" s="1"/>
  <c r="N241" i="39"/>
  <c r="L26" i="39"/>
  <c r="N26" i="39" s="1"/>
  <c r="P14" i="39"/>
  <c r="Q70" i="39"/>
  <c r="E184" i="39"/>
  <c r="T194" i="39"/>
  <c r="L30" i="39"/>
  <c r="N306" i="39"/>
  <c r="L294" i="39"/>
  <c r="E316" i="39"/>
  <c r="J333" i="39"/>
  <c r="J34" i="39" s="1"/>
  <c r="J35" i="39"/>
  <c r="K35" i="39" s="1"/>
  <c r="N356" i="39"/>
  <c r="L333" i="39"/>
  <c r="H386" i="39"/>
  <c r="G40" i="39"/>
  <c r="AB11" i="39"/>
  <c r="T18" i="39"/>
  <c r="I19" i="39"/>
  <c r="K19" i="39" s="1"/>
  <c r="Q22" i="39"/>
  <c r="T26" i="39"/>
  <c r="I27" i="39"/>
  <c r="K27" i="39" s="1"/>
  <c r="N35" i="39"/>
  <c r="N149" i="39"/>
  <c r="L16" i="39"/>
  <c r="N16" i="39" s="1"/>
  <c r="H155" i="39"/>
  <c r="F17" i="39"/>
  <c r="T270" i="39"/>
  <c r="R29" i="39"/>
  <c r="T29" i="39" s="1"/>
  <c r="M284" i="39"/>
  <c r="M30" i="39" s="1"/>
  <c r="K294" i="39"/>
  <c r="I31" i="39"/>
  <c r="K31" i="39" s="1"/>
  <c r="H334" i="39"/>
  <c r="F333" i="39"/>
  <c r="F35" i="39"/>
  <c r="H35" i="39" s="1"/>
  <c r="E342" i="39"/>
  <c r="C333" i="39"/>
  <c r="C69" i="39" s="1"/>
  <c r="T342" i="39"/>
  <c r="R36" i="39"/>
  <c r="T36" i="39" s="1"/>
  <c r="E368" i="39"/>
  <c r="C367" i="39"/>
  <c r="C39" i="39"/>
  <c r="N368" i="39"/>
  <c r="L367" i="39"/>
  <c r="L39" i="39"/>
  <c r="N39" i="39" s="1"/>
  <c r="E70" i="39"/>
  <c r="D14" i="39"/>
  <c r="N209" i="39"/>
  <c r="L22" i="39"/>
  <c r="N22" i="39" s="1"/>
  <c r="H324" i="39"/>
  <c r="F33" i="39"/>
  <c r="H33" i="39" s="1"/>
  <c r="T324" i="39"/>
  <c r="R33" i="39"/>
  <c r="T33" i="39" s="1"/>
  <c r="L324" i="39"/>
  <c r="N326" i="39"/>
  <c r="H393" i="39"/>
  <c r="F367" i="39"/>
  <c r="C22" i="39"/>
  <c r="E22" i="39" s="1"/>
  <c r="K14" i="39"/>
  <c r="AB14" i="39"/>
  <c r="G20" i="39"/>
  <c r="H22" i="39"/>
  <c r="T22" i="39"/>
  <c r="F24" i="39"/>
  <c r="H24" i="39" s="1"/>
  <c r="T24" i="39"/>
  <c r="N25" i="39"/>
  <c r="C26" i="39"/>
  <c r="E26" i="39" s="1"/>
  <c r="E29" i="39"/>
  <c r="K32" i="39"/>
  <c r="H40" i="39"/>
  <c r="T47" i="39"/>
  <c r="S46" i="39"/>
  <c r="S12" i="39" s="1"/>
  <c r="T55" i="39"/>
  <c r="R46" i="39"/>
  <c r="N58" i="39"/>
  <c r="K234" i="39"/>
  <c r="J25" i="39"/>
  <c r="K25" i="39" s="1"/>
  <c r="T255" i="39"/>
  <c r="R27" i="39"/>
  <c r="T27" i="39" s="1"/>
  <c r="L28" i="39"/>
  <c r="N28" i="39" s="1"/>
  <c r="K270" i="39"/>
  <c r="I29" i="39"/>
  <c r="K29" i="39" s="1"/>
  <c r="D30" i="39"/>
  <c r="E30" i="39" s="1"/>
  <c r="E284" i="39"/>
  <c r="K55" i="39"/>
  <c r="I46" i="39"/>
  <c r="U46" i="39"/>
  <c r="N56" i="39"/>
  <c r="L55" i="39"/>
  <c r="M55" i="39"/>
  <c r="M46" i="39" s="1"/>
  <c r="M12" i="39" s="1"/>
  <c r="N70" i="39"/>
  <c r="T155" i="39"/>
  <c r="N279" i="39"/>
  <c r="L270" i="39"/>
  <c r="Q316" i="39"/>
  <c r="P32" i="39"/>
  <c r="Q32" i="39" s="1"/>
  <c r="M333" i="39"/>
  <c r="M34" i="39" s="1"/>
  <c r="N334" i="39"/>
  <c r="S367" i="39"/>
  <c r="S38" i="39" s="1"/>
  <c r="T38" i="39" s="1"/>
  <c r="N386" i="39"/>
  <c r="L40" i="39"/>
  <c r="N40" i="39" s="1"/>
  <c r="L14" i="39"/>
  <c r="S15" i="39"/>
  <c r="I30" i="39"/>
  <c r="K30" i="39" s="1"/>
  <c r="T30" i="39"/>
  <c r="O33" i="39"/>
  <c r="Q33" i="39" s="1"/>
  <c r="H36" i="39"/>
  <c r="D39" i="39"/>
  <c r="C40" i="39"/>
  <c r="E40" i="39" s="1"/>
  <c r="E47" i="39"/>
  <c r="L46" i="39"/>
  <c r="N47" i="39"/>
  <c r="N186" i="39"/>
  <c r="L184" i="39"/>
  <c r="K225" i="39"/>
  <c r="N228" i="39"/>
  <c r="L225" i="39"/>
  <c r="H294" i="39"/>
  <c r="F31" i="39"/>
  <c r="H31" i="39" s="1"/>
  <c r="H342" i="39"/>
  <c r="Q368" i="39"/>
  <c r="O367" i="39"/>
  <c r="T368" i="39"/>
  <c r="S40" i="39"/>
  <c r="T40" i="39" s="1"/>
  <c r="T386" i="39"/>
  <c r="Q47" i="39"/>
  <c r="K70" i="39"/>
  <c r="N157" i="39"/>
  <c r="L155" i="39"/>
  <c r="K167" i="39"/>
  <c r="E194" i="39"/>
  <c r="K203" i="39"/>
  <c r="Q210" i="39"/>
  <c r="H234" i="39"/>
  <c r="N316" i="39"/>
  <c r="K334" i="39"/>
  <c r="I333" i="39"/>
  <c r="T334" i="39"/>
  <c r="R333" i="39"/>
  <c r="R69" i="39" s="1"/>
  <c r="Q356" i="39"/>
  <c r="G367" i="39"/>
  <c r="G38" i="39" s="1"/>
  <c r="P367" i="39"/>
  <c r="P38" i="39" s="1"/>
  <c r="Q386" i="39"/>
  <c r="O40" i="39"/>
  <c r="Q40" i="39" s="1"/>
  <c r="T393" i="39"/>
  <c r="E12" i="39" l="1"/>
  <c r="E46" i="39"/>
  <c r="S69" i="39"/>
  <c r="T69" i="39" s="1"/>
  <c r="P69" i="39"/>
  <c r="Q69" i="39" s="1"/>
  <c r="D69" i="39"/>
  <c r="E69" i="39" s="1"/>
  <c r="K38" i="39"/>
  <c r="T367" i="39"/>
  <c r="H46" i="39"/>
  <c r="K367" i="39"/>
  <c r="G69" i="39"/>
  <c r="G13" i="39"/>
  <c r="G11" i="39" s="1"/>
  <c r="G10" i="39" s="1"/>
  <c r="M13" i="39"/>
  <c r="M11" i="39" s="1"/>
  <c r="M10" i="39" s="1"/>
  <c r="Q333" i="39"/>
  <c r="O34" i="39"/>
  <c r="M69" i="39"/>
  <c r="N30" i="39"/>
  <c r="N284" i="39"/>
  <c r="J13" i="39"/>
  <c r="J11" i="39" s="1"/>
  <c r="J10" i="39" s="1"/>
  <c r="K333" i="39"/>
  <c r="I34" i="39"/>
  <c r="K34" i="39" s="1"/>
  <c r="N155" i="39"/>
  <c r="L17" i="39"/>
  <c r="N17" i="39" s="1"/>
  <c r="Q367" i="39"/>
  <c r="O38" i="39"/>
  <c r="Q38" i="39" s="1"/>
  <c r="N184" i="39"/>
  <c r="L19" i="39"/>
  <c r="N19" i="39" s="1"/>
  <c r="K46" i="39"/>
  <c r="I12" i="39"/>
  <c r="D13" i="39"/>
  <c r="D11" i="39" s="1"/>
  <c r="D10" i="39" s="1"/>
  <c r="E14" i="39"/>
  <c r="N225" i="39"/>
  <c r="L24" i="39"/>
  <c r="N24" i="39" s="1"/>
  <c r="T15" i="39"/>
  <c r="S13" i="39"/>
  <c r="S11" i="39" s="1"/>
  <c r="S10" i="39" s="1"/>
  <c r="H17" i="39"/>
  <c r="H20" i="39"/>
  <c r="N333" i="39"/>
  <c r="L34" i="39"/>
  <c r="N34" i="39" s="1"/>
  <c r="R34" i="39"/>
  <c r="T34" i="39" s="1"/>
  <c r="T333" i="39"/>
  <c r="L69" i="39"/>
  <c r="H12" i="39"/>
  <c r="E367" i="39"/>
  <c r="C38" i="39"/>
  <c r="E38" i="39" s="1"/>
  <c r="E333" i="39"/>
  <c r="C34" i="39"/>
  <c r="Q14" i="39"/>
  <c r="P13" i="39"/>
  <c r="P11" i="39" s="1"/>
  <c r="P10" i="39" s="1"/>
  <c r="N46" i="39"/>
  <c r="L12" i="39"/>
  <c r="L38" i="39"/>
  <c r="N38" i="39" s="1"/>
  <c r="N367" i="39"/>
  <c r="N55" i="39"/>
  <c r="N324" i="39"/>
  <c r="L33" i="39"/>
  <c r="N33" i="39" s="1"/>
  <c r="J69" i="39"/>
  <c r="I69" i="39"/>
  <c r="N14" i="39"/>
  <c r="L29" i="39"/>
  <c r="N29" i="39" s="1"/>
  <c r="N270" i="39"/>
  <c r="T46" i="39"/>
  <c r="R12" i="39"/>
  <c r="H367" i="39"/>
  <c r="F38" i="39"/>
  <c r="H38" i="39" s="1"/>
  <c r="E39" i="39"/>
  <c r="H333" i="39"/>
  <c r="F34" i="39"/>
  <c r="H34" i="39" s="1"/>
  <c r="F69" i="39"/>
  <c r="N294" i="39"/>
  <c r="L31" i="39"/>
  <c r="N31" i="39" s="1"/>
  <c r="T376" i="38"/>
  <c r="Q376" i="38"/>
  <c r="K376" i="38"/>
  <c r="N376" i="38"/>
  <c r="H69" i="39" l="1"/>
  <c r="R13" i="39"/>
  <c r="T13" i="39" s="1"/>
  <c r="Q34" i="39"/>
  <c r="O13" i="39"/>
  <c r="O11" i="39" s="1"/>
  <c r="O10" i="39" s="1"/>
  <c r="Q10" i="39" s="1"/>
  <c r="N69" i="39"/>
  <c r="K69" i="39"/>
  <c r="K12" i="39"/>
  <c r="L13" i="39"/>
  <c r="N13" i="39" s="1"/>
  <c r="N12" i="39"/>
  <c r="E34" i="39"/>
  <c r="C13" i="39"/>
  <c r="F13" i="39"/>
  <c r="T12" i="39"/>
  <c r="I13" i="39"/>
  <c r="K13" i="39" s="1"/>
  <c r="T251" i="38"/>
  <c r="Q251" i="38"/>
  <c r="N251" i="38"/>
  <c r="K251" i="38"/>
  <c r="H251" i="38"/>
  <c r="E251" i="38"/>
  <c r="L171" i="38"/>
  <c r="Q11" i="39" l="1"/>
  <c r="Q13" i="39"/>
  <c r="R11" i="39"/>
  <c r="T11" i="39" s="1"/>
  <c r="L11" i="39"/>
  <c r="I11" i="39"/>
  <c r="E13" i="39"/>
  <c r="C11" i="39"/>
  <c r="H13" i="39"/>
  <c r="F11" i="39"/>
  <c r="N151" i="38"/>
  <c r="Q151" i="38"/>
  <c r="R10" i="39" l="1"/>
  <c r="T10" i="39" s="1"/>
  <c r="L10" i="39"/>
  <c r="N10" i="39" s="1"/>
  <c r="N11" i="39"/>
  <c r="C10" i="39"/>
  <c r="E10" i="39" s="1"/>
  <c r="E11" i="39"/>
  <c r="F10" i="39"/>
  <c r="H10" i="39" s="1"/>
  <c r="H11" i="39"/>
  <c r="K11" i="39"/>
  <c r="I10" i="39"/>
  <c r="K10" i="39" s="1"/>
  <c r="M335" i="38"/>
  <c r="M334" i="38"/>
  <c r="M312" i="38"/>
  <c r="M311" i="38"/>
  <c r="M310" i="38"/>
  <c r="M309" i="38"/>
  <c r="M308" i="38"/>
  <c r="M304" i="38"/>
  <c r="M302" i="38"/>
  <c r="M301" i="38"/>
  <c r="M300" i="38"/>
  <c r="M290" i="38"/>
  <c r="M286" i="38"/>
  <c r="M285" i="38"/>
  <c r="M284" i="38"/>
  <c r="M283" i="38"/>
  <c r="M277" i="38"/>
  <c r="M241" i="38"/>
  <c r="M227" i="38"/>
  <c r="M221" i="38"/>
  <c r="S391" i="38" l="1"/>
  <c r="R391" i="38"/>
  <c r="P391" i="38"/>
  <c r="O391" i="38"/>
  <c r="N391" i="38"/>
  <c r="M391" i="38"/>
  <c r="L391" i="38"/>
  <c r="J391" i="38"/>
  <c r="I391" i="38"/>
  <c r="K391" i="38" s="1"/>
  <c r="G391" i="38"/>
  <c r="F391" i="38"/>
  <c r="H391" i="38" s="1"/>
  <c r="D391" i="38"/>
  <c r="C391" i="38"/>
  <c r="E391" i="38" s="1"/>
  <c r="T385" i="38"/>
  <c r="Q385" i="38"/>
  <c r="N385" i="38"/>
  <c r="K385" i="38"/>
  <c r="H385" i="38"/>
  <c r="E385" i="38"/>
  <c r="U384" i="38"/>
  <c r="S384" i="38"/>
  <c r="S365" i="38" s="1"/>
  <c r="S38" i="38" s="1"/>
  <c r="R384" i="38"/>
  <c r="P384" i="38"/>
  <c r="O384" i="38"/>
  <c r="N384" i="38"/>
  <c r="M384" i="38"/>
  <c r="L384" i="38"/>
  <c r="J384" i="38"/>
  <c r="I384" i="38"/>
  <c r="G384" i="38"/>
  <c r="F384" i="38"/>
  <c r="D384" i="38"/>
  <c r="C384" i="38"/>
  <c r="E384" i="38" s="1"/>
  <c r="T382" i="38"/>
  <c r="Q382" i="38"/>
  <c r="N382" i="38"/>
  <c r="K382" i="38"/>
  <c r="H382" i="38"/>
  <c r="E382" i="38"/>
  <c r="T381" i="38"/>
  <c r="Q381" i="38"/>
  <c r="N381" i="38"/>
  <c r="K381" i="38"/>
  <c r="H381" i="38"/>
  <c r="E381" i="38"/>
  <c r="T380" i="38"/>
  <c r="Q380" i="38"/>
  <c r="N380" i="38"/>
  <c r="K380" i="38"/>
  <c r="H380" i="38"/>
  <c r="E380" i="38"/>
  <c r="Q379" i="38"/>
  <c r="N379" i="38"/>
  <c r="K379" i="38"/>
  <c r="H379" i="38"/>
  <c r="E379" i="38"/>
  <c r="T378" i="38"/>
  <c r="Q378" i="38"/>
  <c r="N378" i="38"/>
  <c r="K378" i="38"/>
  <c r="H378" i="38"/>
  <c r="E378" i="38"/>
  <c r="T377" i="38"/>
  <c r="Q377" i="38"/>
  <c r="N377" i="38"/>
  <c r="K377" i="38"/>
  <c r="H377" i="38"/>
  <c r="E377" i="38"/>
  <c r="E376" i="38"/>
  <c r="T375" i="38"/>
  <c r="Q375" i="38"/>
  <c r="N375" i="38"/>
  <c r="K375" i="38"/>
  <c r="H375" i="38"/>
  <c r="E375" i="38"/>
  <c r="T374" i="38"/>
  <c r="Q374" i="38"/>
  <c r="N374" i="38"/>
  <c r="K374" i="38"/>
  <c r="H374" i="38"/>
  <c r="E374" i="38"/>
  <c r="T373" i="38"/>
  <c r="Q373" i="38"/>
  <c r="N373" i="38"/>
  <c r="K373" i="38"/>
  <c r="H373" i="38"/>
  <c r="E373" i="38"/>
  <c r="T372" i="38"/>
  <c r="Q372" i="38"/>
  <c r="N372" i="38"/>
  <c r="K372" i="38"/>
  <c r="H372" i="38"/>
  <c r="E372" i="38"/>
  <c r="T371" i="38"/>
  <c r="Q371" i="38"/>
  <c r="N371" i="38"/>
  <c r="K371" i="38"/>
  <c r="H371" i="38"/>
  <c r="E371" i="38"/>
  <c r="T370" i="38"/>
  <c r="Q370" i="38"/>
  <c r="N370" i="38"/>
  <c r="K370" i="38"/>
  <c r="H370" i="38"/>
  <c r="E370" i="38"/>
  <c r="T369" i="38"/>
  <c r="Q369" i="38"/>
  <c r="N369" i="38"/>
  <c r="K369" i="38"/>
  <c r="H369" i="38"/>
  <c r="E369" i="38"/>
  <c r="T368" i="38"/>
  <c r="Q368" i="38"/>
  <c r="N368" i="38"/>
  <c r="K368" i="38"/>
  <c r="H368" i="38"/>
  <c r="E368" i="38"/>
  <c r="T367" i="38"/>
  <c r="Q367" i="38"/>
  <c r="K367" i="38"/>
  <c r="H367" i="38"/>
  <c r="E367" i="38"/>
  <c r="U366" i="38"/>
  <c r="S366" i="38"/>
  <c r="S39" i="38" s="1"/>
  <c r="R366" i="38"/>
  <c r="P366" i="38"/>
  <c r="O366" i="38"/>
  <c r="O365" i="38" s="1"/>
  <c r="O38" i="38" s="1"/>
  <c r="M366" i="38"/>
  <c r="L366" i="38"/>
  <c r="L365" i="38" s="1"/>
  <c r="J366" i="38"/>
  <c r="I366" i="38"/>
  <c r="I39" i="38" s="1"/>
  <c r="G366" i="38"/>
  <c r="F366" i="38"/>
  <c r="D366" i="38"/>
  <c r="D365" i="38" s="1"/>
  <c r="D38" i="38" s="1"/>
  <c r="C366" i="38"/>
  <c r="P365" i="38"/>
  <c r="P38" i="38" s="1"/>
  <c r="T363" i="38"/>
  <c r="Q363" i="38"/>
  <c r="N363" i="38"/>
  <c r="K363" i="38"/>
  <c r="H363" i="38"/>
  <c r="E363" i="38"/>
  <c r="T362" i="38"/>
  <c r="Q362" i="38"/>
  <c r="N362" i="38"/>
  <c r="K362" i="38"/>
  <c r="H362" i="38"/>
  <c r="E362" i="38"/>
  <c r="T361" i="38"/>
  <c r="Q361" i="38"/>
  <c r="N361" i="38"/>
  <c r="K361" i="38"/>
  <c r="H361" i="38"/>
  <c r="E361" i="38"/>
  <c r="T360" i="38"/>
  <c r="Q360" i="38"/>
  <c r="N360" i="38"/>
  <c r="K360" i="38"/>
  <c r="H360" i="38"/>
  <c r="E360" i="38"/>
  <c r="Q359" i="38"/>
  <c r="N359" i="38"/>
  <c r="K359" i="38"/>
  <c r="H359" i="38"/>
  <c r="E359" i="38"/>
  <c r="T358" i="38"/>
  <c r="Q358" i="38"/>
  <c r="N358" i="38"/>
  <c r="K358" i="38"/>
  <c r="H358" i="38"/>
  <c r="E358" i="38"/>
  <c r="T357" i="38"/>
  <c r="Q357" i="38"/>
  <c r="N357" i="38"/>
  <c r="H357" i="38"/>
  <c r="T356" i="38"/>
  <c r="Q356" i="38"/>
  <c r="N356" i="38"/>
  <c r="K356" i="38"/>
  <c r="H356" i="38"/>
  <c r="E356" i="38"/>
  <c r="T355" i="38"/>
  <c r="Q355" i="38"/>
  <c r="N355" i="38"/>
  <c r="K355" i="38"/>
  <c r="H355" i="38"/>
  <c r="E355" i="38"/>
  <c r="U354" i="38"/>
  <c r="S354" i="38"/>
  <c r="R354" i="38"/>
  <c r="P354" i="38"/>
  <c r="O354" i="38"/>
  <c r="Q354" i="38" s="1"/>
  <c r="M354" i="38"/>
  <c r="L354" i="38"/>
  <c r="J354" i="38"/>
  <c r="I354" i="38"/>
  <c r="G354" i="38"/>
  <c r="F354" i="38"/>
  <c r="D354" i="38"/>
  <c r="C354" i="38"/>
  <c r="T352" i="38"/>
  <c r="Q352" i="38"/>
  <c r="N352" i="38"/>
  <c r="K352" i="38"/>
  <c r="H352" i="38"/>
  <c r="E352" i="38"/>
  <c r="T351" i="38"/>
  <c r="Q351" i="38"/>
  <c r="N351" i="38"/>
  <c r="K351" i="38"/>
  <c r="H351" i="38"/>
  <c r="E351" i="38"/>
  <c r="T350" i="38"/>
  <c r="Q350" i="38"/>
  <c r="N350" i="38"/>
  <c r="K350" i="38"/>
  <c r="H350" i="38"/>
  <c r="E350" i="38"/>
  <c r="T349" i="38"/>
  <c r="Q349" i="38"/>
  <c r="N349" i="38"/>
  <c r="K349" i="38"/>
  <c r="H349" i="38"/>
  <c r="E349" i="38"/>
  <c r="T348" i="38"/>
  <c r="Q348" i="38"/>
  <c r="N348" i="38"/>
  <c r="K348" i="38"/>
  <c r="H348" i="38"/>
  <c r="E348" i="38"/>
  <c r="T347" i="38"/>
  <c r="Q347" i="38"/>
  <c r="N347" i="38"/>
  <c r="K347" i="38"/>
  <c r="H347" i="38"/>
  <c r="E347" i="38"/>
  <c r="T346" i="38"/>
  <c r="Q346" i="38"/>
  <c r="N346" i="38"/>
  <c r="K346" i="38"/>
  <c r="H346" i="38"/>
  <c r="E346" i="38"/>
  <c r="T345" i="38"/>
  <c r="Q345" i="38"/>
  <c r="N345" i="38"/>
  <c r="K345" i="38"/>
  <c r="H345" i="38"/>
  <c r="E345" i="38"/>
  <c r="T344" i="38"/>
  <c r="Q344" i="38"/>
  <c r="N344" i="38"/>
  <c r="K344" i="38"/>
  <c r="H344" i="38"/>
  <c r="E344" i="38"/>
  <c r="T343" i="38"/>
  <c r="Q343" i="38"/>
  <c r="N343" i="38"/>
  <c r="K343" i="38"/>
  <c r="H343" i="38"/>
  <c r="E343" i="38"/>
  <c r="T342" i="38"/>
  <c r="Q342" i="38"/>
  <c r="N342" i="38"/>
  <c r="K342" i="38"/>
  <c r="H342" i="38"/>
  <c r="E342" i="38"/>
  <c r="T341" i="38"/>
  <c r="Q341" i="38"/>
  <c r="N341" i="38"/>
  <c r="K341" i="38"/>
  <c r="H341" i="38"/>
  <c r="E341" i="38"/>
  <c r="U340" i="38"/>
  <c r="S340" i="38"/>
  <c r="R340" i="38"/>
  <c r="P340" i="38"/>
  <c r="O340" i="38"/>
  <c r="O36" i="38" s="1"/>
  <c r="M340" i="38"/>
  <c r="M36" i="38" s="1"/>
  <c r="L340" i="38"/>
  <c r="L36" i="38" s="1"/>
  <c r="J340" i="38"/>
  <c r="J36" i="38" s="1"/>
  <c r="I340" i="38"/>
  <c r="I36" i="38" s="1"/>
  <c r="G340" i="38"/>
  <c r="G36" i="38" s="1"/>
  <c r="F340" i="38"/>
  <c r="F36" i="38" s="1"/>
  <c r="D340" i="38"/>
  <c r="C340" i="38"/>
  <c r="E340" i="38" s="1"/>
  <c r="T338" i="38"/>
  <c r="Q338" i="38"/>
  <c r="N338" i="38"/>
  <c r="K338" i="38"/>
  <c r="H338" i="38"/>
  <c r="E338" i="38"/>
  <c r="T337" i="38"/>
  <c r="Q337" i="38"/>
  <c r="N337" i="38"/>
  <c r="K337" i="38"/>
  <c r="H337" i="38"/>
  <c r="E337" i="38"/>
  <c r="T336" i="38"/>
  <c r="Q336" i="38"/>
  <c r="N336" i="38"/>
  <c r="K336" i="38"/>
  <c r="H336" i="38"/>
  <c r="E336" i="38"/>
  <c r="T335" i="38"/>
  <c r="Q335" i="38"/>
  <c r="L335" i="38"/>
  <c r="N335" i="38" s="1"/>
  <c r="K335" i="38"/>
  <c r="H335" i="38"/>
  <c r="E335" i="38"/>
  <c r="T334" i="38"/>
  <c r="Q334" i="38"/>
  <c r="M332" i="38"/>
  <c r="L334" i="38"/>
  <c r="L332" i="38" s="1"/>
  <c r="L35" i="38" s="1"/>
  <c r="K334" i="38"/>
  <c r="H334" i="38"/>
  <c r="E334" i="38"/>
  <c r="T333" i="38"/>
  <c r="Q333" i="38"/>
  <c r="N333" i="38"/>
  <c r="K333" i="38"/>
  <c r="H333" i="38"/>
  <c r="E333" i="38"/>
  <c r="U332" i="38"/>
  <c r="S332" i="38"/>
  <c r="R332" i="38"/>
  <c r="T332" i="38" s="1"/>
  <c r="P332" i="38"/>
  <c r="O332" i="38"/>
  <c r="J332" i="38"/>
  <c r="J35" i="38" s="1"/>
  <c r="I332" i="38"/>
  <c r="I35" i="38" s="1"/>
  <c r="G332" i="38"/>
  <c r="G35" i="38" s="1"/>
  <c r="F332" i="38"/>
  <c r="F35" i="38" s="1"/>
  <c r="D332" i="38"/>
  <c r="C332" i="38"/>
  <c r="C35" i="38" s="1"/>
  <c r="T329" i="38"/>
  <c r="Q329" i="38"/>
  <c r="N329" i="38"/>
  <c r="K329" i="38"/>
  <c r="H329" i="38"/>
  <c r="E329" i="38"/>
  <c r="T328" i="38"/>
  <c r="Q328" i="38"/>
  <c r="M328" i="38"/>
  <c r="L328" i="38"/>
  <c r="N328" i="38" s="1"/>
  <c r="K328" i="38"/>
  <c r="H328" i="38"/>
  <c r="E328" i="38"/>
  <c r="T327" i="38"/>
  <c r="Q327" i="38"/>
  <c r="M327" i="38"/>
  <c r="L327" i="38"/>
  <c r="N327" i="38" s="1"/>
  <c r="K327" i="38"/>
  <c r="H327" i="38"/>
  <c r="E327" i="38"/>
  <c r="T326" i="38"/>
  <c r="Q326" i="38"/>
  <c r="M326" i="38"/>
  <c r="L326" i="38"/>
  <c r="N326" i="38" s="1"/>
  <c r="K326" i="38"/>
  <c r="H326" i="38"/>
  <c r="E326" i="38"/>
  <c r="T325" i="38"/>
  <c r="Q325" i="38"/>
  <c r="M325" i="38"/>
  <c r="L325" i="38"/>
  <c r="N325" i="38" s="1"/>
  <c r="K325" i="38"/>
  <c r="H325" i="38"/>
  <c r="E325" i="38"/>
  <c r="T324" i="38"/>
  <c r="Q324" i="38"/>
  <c r="M324" i="38"/>
  <c r="L324" i="38"/>
  <c r="N324" i="38" s="1"/>
  <c r="K324" i="38"/>
  <c r="H324" i="38"/>
  <c r="E324" i="38"/>
  <c r="T323" i="38"/>
  <c r="Q323" i="38"/>
  <c r="N323" i="38"/>
  <c r="K323" i="38"/>
  <c r="H323" i="38"/>
  <c r="E323" i="38"/>
  <c r="U322" i="38"/>
  <c r="S322" i="38"/>
  <c r="S33" i="38" s="1"/>
  <c r="R322" i="38"/>
  <c r="P322" i="38"/>
  <c r="O322" i="38"/>
  <c r="M322" i="38"/>
  <c r="L322" i="38"/>
  <c r="N322" i="38" s="1"/>
  <c r="J322" i="38"/>
  <c r="I322" i="38"/>
  <c r="G322" i="38"/>
  <c r="G33" i="38" s="1"/>
  <c r="F322" i="38"/>
  <c r="F33" i="38" s="1"/>
  <c r="D322" i="38"/>
  <c r="D33" i="38" s="1"/>
  <c r="C322" i="38"/>
  <c r="S314" i="38"/>
  <c r="R314" i="38"/>
  <c r="T314" i="38" s="1"/>
  <c r="P314" i="38"/>
  <c r="Q314" i="38" s="1"/>
  <c r="O314" i="38"/>
  <c r="M314" i="38"/>
  <c r="L314" i="38"/>
  <c r="L32" i="38" s="1"/>
  <c r="K314" i="38"/>
  <c r="J314" i="38"/>
  <c r="I314" i="38"/>
  <c r="G314" i="38"/>
  <c r="G32" i="38" s="1"/>
  <c r="F314" i="38"/>
  <c r="D314" i="38"/>
  <c r="C314" i="38"/>
  <c r="T312" i="38"/>
  <c r="Q312" i="38"/>
  <c r="L312" i="38"/>
  <c r="N312" i="38" s="1"/>
  <c r="K312" i="38"/>
  <c r="H312" i="38"/>
  <c r="E312" i="38"/>
  <c r="T311" i="38"/>
  <c r="Q311" i="38"/>
  <c r="L311" i="38"/>
  <c r="N311" i="38" s="1"/>
  <c r="K311" i="38"/>
  <c r="H311" i="38"/>
  <c r="E311" i="38"/>
  <c r="T310" i="38"/>
  <c r="Q310" i="38"/>
  <c r="L310" i="38"/>
  <c r="N310" i="38" s="1"/>
  <c r="K310" i="38"/>
  <c r="H310" i="38"/>
  <c r="E310" i="38"/>
  <c r="T309" i="38"/>
  <c r="Q309" i="38"/>
  <c r="L309" i="38"/>
  <c r="K309" i="38"/>
  <c r="H309" i="38"/>
  <c r="E309" i="38"/>
  <c r="T308" i="38"/>
  <c r="Q308" i="38"/>
  <c r="L308" i="38"/>
  <c r="N308" i="38" s="1"/>
  <c r="K308" i="38"/>
  <c r="H308" i="38"/>
  <c r="E308" i="38"/>
  <c r="T307" i="38"/>
  <c r="Q307" i="38"/>
  <c r="N307" i="38"/>
  <c r="K307" i="38"/>
  <c r="H307" i="38"/>
  <c r="E307" i="38"/>
  <c r="T306" i="38"/>
  <c r="Q306" i="38"/>
  <c r="N306" i="38"/>
  <c r="K306" i="38"/>
  <c r="H306" i="38"/>
  <c r="E306" i="38"/>
  <c r="T305" i="38"/>
  <c r="Q305" i="38"/>
  <c r="N305" i="38"/>
  <c r="K305" i="38"/>
  <c r="H305" i="38"/>
  <c r="E305" i="38"/>
  <c r="T304" i="38"/>
  <c r="Q304" i="38"/>
  <c r="L304" i="38"/>
  <c r="N304" i="38" s="1"/>
  <c r="K304" i="38"/>
  <c r="H304" i="38"/>
  <c r="E304" i="38"/>
  <c r="T303" i="38"/>
  <c r="Q303" i="38"/>
  <c r="N303" i="38"/>
  <c r="K303" i="38"/>
  <c r="H303" i="38"/>
  <c r="E303" i="38"/>
  <c r="T302" i="38"/>
  <c r="Q302" i="38"/>
  <c r="L302" i="38"/>
  <c r="N302" i="38" s="1"/>
  <c r="K302" i="38"/>
  <c r="H302" i="38"/>
  <c r="E302" i="38"/>
  <c r="T301" i="38"/>
  <c r="Q301" i="38"/>
  <c r="L301" i="38"/>
  <c r="N301" i="38" s="1"/>
  <c r="K301" i="38"/>
  <c r="H301" i="38"/>
  <c r="E301" i="38"/>
  <c r="T300" i="38"/>
  <c r="Q300" i="38"/>
  <c r="M292" i="38"/>
  <c r="M31" i="38" s="1"/>
  <c r="L300" i="38"/>
  <c r="K300" i="38"/>
  <c r="H300" i="38"/>
  <c r="E300" i="38"/>
  <c r="T299" i="38"/>
  <c r="Q299" i="38"/>
  <c r="N299" i="38"/>
  <c r="K299" i="38"/>
  <c r="H299" i="38"/>
  <c r="E299" i="38"/>
  <c r="T298" i="38"/>
  <c r="Q298" i="38"/>
  <c r="N298" i="38"/>
  <c r="K298" i="38"/>
  <c r="H298" i="38"/>
  <c r="E298" i="38"/>
  <c r="T297" i="38"/>
  <c r="Q297" i="38"/>
  <c r="N297" i="38"/>
  <c r="K297" i="38"/>
  <c r="H297" i="38"/>
  <c r="E297" i="38"/>
  <c r="T296" i="38"/>
  <c r="Q296" i="38"/>
  <c r="N296" i="38"/>
  <c r="K296" i="38"/>
  <c r="H296" i="38"/>
  <c r="E296" i="38"/>
  <c r="T295" i="38"/>
  <c r="Q295" i="38"/>
  <c r="N295" i="38"/>
  <c r="K295" i="38"/>
  <c r="H295" i="38"/>
  <c r="E295" i="38"/>
  <c r="T294" i="38"/>
  <c r="Q294" i="38"/>
  <c r="N294" i="38"/>
  <c r="K294" i="38"/>
  <c r="H294" i="38"/>
  <c r="E294" i="38"/>
  <c r="T293" i="38"/>
  <c r="Q293" i="38"/>
  <c r="N293" i="38"/>
  <c r="K293" i="38"/>
  <c r="H293" i="38"/>
  <c r="E293" i="38"/>
  <c r="U292" i="38"/>
  <c r="S292" i="38"/>
  <c r="S31" i="38" s="1"/>
  <c r="R292" i="38"/>
  <c r="T292" i="38" s="1"/>
  <c r="P292" i="38"/>
  <c r="Q292" i="38" s="1"/>
  <c r="O292" i="38"/>
  <c r="O31" i="38" s="1"/>
  <c r="J292" i="38"/>
  <c r="J31" i="38" s="1"/>
  <c r="I292" i="38"/>
  <c r="G292" i="38"/>
  <c r="G31" i="38" s="1"/>
  <c r="F292" i="38"/>
  <c r="D292" i="38"/>
  <c r="D31" i="38" s="1"/>
  <c r="C292" i="38"/>
  <c r="C31" i="38" s="1"/>
  <c r="T290" i="38"/>
  <c r="Q290" i="38"/>
  <c r="L290" i="38"/>
  <c r="N290" i="38" s="1"/>
  <c r="K290" i="38"/>
  <c r="H290" i="38"/>
  <c r="E290" i="38"/>
  <c r="T289" i="38"/>
  <c r="Q289" i="38"/>
  <c r="N289" i="38"/>
  <c r="K289" i="38"/>
  <c r="H289" i="38"/>
  <c r="E289" i="38"/>
  <c r="T288" i="38"/>
  <c r="Q288" i="38"/>
  <c r="N288" i="38"/>
  <c r="K288" i="38"/>
  <c r="H288" i="38"/>
  <c r="E288" i="38"/>
  <c r="T287" i="38"/>
  <c r="Q287" i="38"/>
  <c r="N287" i="38"/>
  <c r="K287" i="38"/>
  <c r="H287" i="38"/>
  <c r="E287" i="38"/>
  <c r="T286" i="38"/>
  <c r="Q286" i="38"/>
  <c r="L286" i="38"/>
  <c r="N286" i="38" s="1"/>
  <c r="K286" i="38"/>
  <c r="H286" i="38"/>
  <c r="E286" i="38"/>
  <c r="T285" i="38"/>
  <c r="Q285" i="38"/>
  <c r="L285" i="38"/>
  <c r="K285" i="38"/>
  <c r="H285" i="38"/>
  <c r="E285" i="38"/>
  <c r="T284" i="38"/>
  <c r="Q284" i="38"/>
  <c r="N284" i="38"/>
  <c r="K284" i="38"/>
  <c r="H284" i="38"/>
  <c r="E284" i="38"/>
  <c r="T283" i="38"/>
  <c r="Q283" i="38"/>
  <c r="N283" i="38"/>
  <c r="K283" i="38"/>
  <c r="H283" i="38"/>
  <c r="E283" i="38"/>
  <c r="U282" i="38"/>
  <c r="S282" i="38"/>
  <c r="S30" i="38" s="1"/>
  <c r="R282" i="38"/>
  <c r="R30" i="38" s="1"/>
  <c r="P282" i="38"/>
  <c r="O282" i="38"/>
  <c r="J282" i="38"/>
  <c r="J30" i="38" s="1"/>
  <c r="I282" i="38"/>
  <c r="I30" i="38" s="1"/>
  <c r="G282" i="38"/>
  <c r="F282" i="38"/>
  <c r="F30" i="38" s="1"/>
  <c r="D282" i="38"/>
  <c r="D30" i="38" s="1"/>
  <c r="C282" i="38"/>
  <c r="T280" i="38"/>
  <c r="Q280" i="38"/>
  <c r="N280" i="38"/>
  <c r="K280" i="38"/>
  <c r="H280" i="38"/>
  <c r="E280" i="38"/>
  <c r="T279" i="38"/>
  <c r="Q279" i="38"/>
  <c r="N279" i="38"/>
  <c r="K279" i="38"/>
  <c r="H279" i="38"/>
  <c r="E279" i="38"/>
  <c r="T278" i="38"/>
  <c r="Q278" i="38"/>
  <c r="N278" i="38"/>
  <c r="K278" i="38"/>
  <c r="H278" i="38"/>
  <c r="E278" i="38"/>
  <c r="T277" i="38"/>
  <c r="Q277" i="38"/>
  <c r="L277" i="38"/>
  <c r="N277" i="38" s="1"/>
  <c r="K277" i="38"/>
  <c r="H277" i="38"/>
  <c r="E277" i="38"/>
  <c r="T276" i="38"/>
  <c r="Q276" i="38"/>
  <c r="N276" i="38"/>
  <c r="K276" i="38"/>
  <c r="H276" i="38"/>
  <c r="E276" i="38"/>
  <c r="T275" i="38"/>
  <c r="Q275" i="38"/>
  <c r="N275" i="38"/>
  <c r="K275" i="38"/>
  <c r="H275" i="38"/>
  <c r="E275" i="38"/>
  <c r="T274" i="38"/>
  <c r="Q274" i="38"/>
  <c r="N274" i="38"/>
  <c r="K274" i="38"/>
  <c r="H274" i="38"/>
  <c r="E274" i="38"/>
  <c r="T273" i="38"/>
  <c r="Q273" i="38"/>
  <c r="N273" i="38"/>
  <c r="K273" i="38"/>
  <c r="H273" i="38"/>
  <c r="E273" i="38"/>
  <c r="T272" i="38"/>
  <c r="Q272" i="38"/>
  <c r="N272" i="38"/>
  <c r="K272" i="38"/>
  <c r="H272" i="38"/>
  <c r="E272" i="38"/>
  <c r="T271" i="38"/>
  <c r="Q271" i="38"/>
  <c r="N271" i="38"/>
  <c r="K271" i="38"/>
  <c r="H271" i="38"/>
  <c r="E271" i="38"/>
  <c r="T270" i="38"/>
  <c r="Q270" i="38"/>
  <c r="N270" i="38"/>
  <c r="K270" i="38"/>
  <c r="H270" i="38"/>
  <c r="E270" i="38"/>
  <c r="T269" i="38"/>
  <c r="Q269" i="38"/>
  <c r="N269" i="38"/>
  <c r="K269" i="38"/>
  <c r="H269" i="38"/>
  <c r="E269" i="38"/>
  <c r="U268" i="38"/>
  <c r="S268" i="38"/>
  <c r="R268" i="38"/>
  <c r="R29" i="38" s="1"/>
  <c r="P268" i="38"/>
  <c r="P29" i="38" s="1"/>
  <c r="O268" i="38"/>
  <c r="O29" i="38" s="1"/>
  <c r="M268" i="38"/>
  <c r="M29" i="38" s="1"/>
  <c r="L268" i="38"/>
  <c r="J268" i="38"/>
  <c r="J29" i="38" s="1"/>
  <c r="I268" i="38"/>
  <c r="I29" i="38" s="1"/>
  <c r="G268" i="38"/>
  <c r="G29" i="38" s="1"/>
  <c r="F268" i="38"/>
  <c r="H268" i="38" s="1"/>
  <c r="D268" i="38"/>
  <c r="C268" i="38"/>
  <c r="C29" i="38" s="1"/>
  <c r="T264" i="38"/>
  <c r="Q264" i="38"/>
  <c r="M264" i="38"/>
  <c r="L264" i="38"/>
  <c r="N264" i="38" s="1"/>
  <c r="K264" i="38"/>
  <c r="H264" i="38"/>
  <c r="E264" i="38"/>
  <c r="T263" i="38"/>
  <c r="Q263" i="38"/>
  <c r="M263" i="38"/>
  <c r="M262" i="38" s="1"/>
  <c r="L263" i="38"/>
  <c r="K263" i="38"/>
  <c r="H263" i="38"/>
  <c r="E263" i="38"/>
  <c r="U262" i="38"/>
  <c r="S262" i="38"/>
  <c r="R262" i="38"/>
  <c r="P262" i="38"/>
  <c r="O262" i="38"/>
  <c r="L262" i="38"/>
  <c r="L28" i="38" s="1"/>
  <c r="J262" i="38"/>
  <c r="I262" i="38"/>
  <c r="G262" i="38"/>
  <c r="G28" i="38" s="1"/>
  <c r="F262" i="38"/>
  <c r="D262" i="38"/>
  <c r="D28" i="38" s="1"/>
  <c r="C262" i="38"/>
  <c r="C28" i="38" s="1"/>
  <c r="T260" i="38"/>
  <c r="Q260" i="38"/>
  <c r="N260" i="38"/>
  <c r="K260" i="38"/>
  <c r="H260" i="38"/>
  <c r="E260" i="38"/>
  <c r="T259" i="38"/>
  <c r="Q259" i="38"/>
  <c r="N259" i="38"/>
  <c r="K259" i="38"/>
  <c r="H259" i="38"/>
  <c r="E259" i="38"/>
  <c r="T258" i="38"/>
  <c r="Q258" i="38"/>
  <c r="N258" i="38"/>
  <c r="K258" i="38"/>
  <c r="H258" i="38"/>
  <c r="E258" i="38"/>
  <c r="T257" i="38"/>
  <c r="Q257" i="38"/>
  <c r="N257" i="38"/>
  <c r="K257" i="38"/>
  <c r="H257" i="38"/>
  <c r="E257" i="38"/>
  <c r="T256" i="38"/>
  <c r="Q256" i="38"/>
  <c r="N256" i="38"/>
  <c r="K256" i="38"/>
  <c r="H256" i="38"/>
  <c r="E256" i="38"/>
  <c r="T255" i="38"/>
  <c r="Q255" i="38"/>
  <c r="N255" i="38"/>
  <c r="K255" i="38"/>
  <c r="H255" i="38"/>
  <c r="E255" i="38"/>
  <c r="T254" i="38"/>
  <c r="Q254" i="38"/>
  <c r="N254" i="38"/>
  <c r="K254" i="38"/>
  <c r="H254" i="38"/>
  <c r="E254" i="38"/>
  <c r="U253" i="38"/>
  <c r="S253" i="38"/>
  <c r="R253" i="38"/>
  <c r="P253" i="38"/>
  <c r="P27" i="38" s="1"/>
  <c r="O253" i="38"/>
  <c r="O27" i="38" s="1"/>
  <c r="M253" i="38"/>
  <c r="M27" i="38" s="1"/>
  <c r="L253" i="38"/>
  <c r="J253" i="38"/>
  <c r="J27" i="38" s="1"/>
  <c r="I253" i="38"/>
  <c r="G253" i="38"/>
  <c r="F253" i="38"/>
  <c r="F27" i="38" s="1"/>
  <c r="D253" i="38"/>
  <c r="C253" i="38"/>
  <c r="T250" i="38"/>
  <c r="Q250" i="38"/>
  <c r="N250" i="38"/>
  <c r="K250" i="38"/>
  <c r="H250" i="38"/>
  <c r="E250" i="38"/>
  <c r="T249" i="38"/>
  <c r="Q249" i="38"/>
  <c r="N249" i="38"/>
  <c r="K249" i="38"/>
  <c r="H249" i="38"/>
  <c r="E249" i="38"/>
  <c r="T248" i="38"/>
  <c r="Q248" i="38"/>
  <c r="N248" i="38"/>
  <c r="K248" i="38"/>
  <c r="E248" i="38"/>
  <c r="T247" i="38"/>
  <c r="Q247" i="38"/>
  <c r="N247" i="38"/>
  <c r="K247" i="38"/>
  <c r="H247" i="38"/>
  <c r="E247" i="38"/>
  <c r="T246" i="38"/>
  <c r="Q246" i="38"/>
  <c r="N246" i="38"/>
  <c r="K246" i="38"/>
  <c r="H246" i="38"/>
  <c r="E246" i="38"/>
  <c r="T245" i="38"/>
  <c r="Q245" i="38"/>
  <c r="N245" i="38"/>
  <c r="K245" i="38"/>
  <c r="H245" i="38"/>
  <c r="E245" i="38"/>
  <c r="T244" i="38"/>
  <c r="Q244" i="38"/>
  <c r="N244" i="38"/>
  <c r="K244" i="38"/>
  <c r="H244" i="38"/>
  <c r="E244" i="38"/>
  <c r="T243" i="38"/>
  <c r="Q243" i="38"/>
  <c r="N243" i="38"/>
  <c r="K243" i="38"/>
  <c r="H243" i="38"/>
  <c r="E243" i="38"/>
  <c r="T242" i="38"/>
  <c r="Q242" i="38"/>
  <c r="N242" i="38"/>
  <c r="K242" i="38"/>
  <c r="H242" i="38"/>
  <c r="E242" i="38"/>
  <c r="T241" i="38"/>
  <c r="Q241" i="38"/>
  <c r="L241" i="38"/>
  <c r="N241" i="38" s="1"/>
  <c r="K241" i="38"/>
  <c r="H241" i="38"/>
  <c r="E241" i="38"/>
  <c r="U240" i="38"/>
  <c r="S240" i="38"/>
  <c r="S26" i="38" s="1"/>
  <c r="R240" i="38"/>
  <c r="R26" i="38" s="1"/>
  <c r="P240" i="38"/>
  <c r="P26" i="38" s="1"/>
  <c r="O240" i="38"/>
  <c r="M240" i="38"/>
  <c r="M26" i="38" s="1"/>
  <c r="J240" i="38"/>
  <c r="I240" i="38"/>
  <c r="G240" i="38"/>
  <c r="G26" i="38" s="1"/>
  <c r="F240" i="38"/>
  <c r="F26" i="38" s="1"/>
  <c r="D240" i="38"/>
  <c r="D26" i="38" s="1"/>
  <c r="C240" i="38"/>
  <c r="T237" i="38"/>
  <c r="Q237" i="38"/>
  <c r="N237" i="38"/>
  <c r="K237" i="38"/>
  <c r="H237" i="38"/>
  <c r="E237" i="38"/>
  <c r="T236" i="38"/>
  <c r="Q236" i="38"/>
  <c r="N236" i="38"/>
  <c r="K236" i="38"/>
  <c r="H236" i="38"/>
  <c r="E236" i="38"/>
  <c r="T235" i="38"/>
  <c r="Q235" i="38"/>
  <c r="N235" i="38"/>
  <c r="K235" i="38"/>
  <c r="H235" i="38"/>
  <c r="E235" i="38"/>
  <c r="T234" i="38"/>
  <c r="Q234" i="38"/>
  <c r="N234" i="38"/>
  <c r="K234" i="38"/>
  <c r="H234" i="38"/>
  <c r="E234" i="38"/>
  <c r="U233" i="38"/>
  <c r="S233" i="38"/>
  <c r="S25" i="38" s="1"/>
  <c r="R233" i="38"/>
  <c r="R25" i="38" s="1"/>
  <c r="P233" i="38"/>
  <c r="O233" i="38"/>
  <c r="M233" i="38"/>
  <c r="M25" i="38" s="1"/>
  <c r="L233" i="38"/>
  <c r="J233" i="38"/>
  <c r="I233" i="38"/>
  <c r="G233" i="38"/>
  <c r="G25" i="38" s="1"/>
  <c r="F233" i="38"/>
  <c r="F25" i="38" s="1"/>
  <c r="D233" i="38"/>
  <c r="C233" i="38"/>
  <c r="T231" i="38"/>
  <c r="Q231" i="38"/>
  <c r="N231" i="38"/>
  <c r="K231" i="38"/>
  <c r="H231" i="38"/>
  <c r="E231" i="38"/>
  <c r="T230" i="38"/>
  <c r="Q230" i="38"/>
  <c r="N230" i="38"/>
  <c r="K230" i="38"/>
  <c r="H230" i="38"/>
  <c r="E230" i="38"/>
  <c r="T229" i="38"/>
  <c r="Q229" i="38"/>
  <c r="N229" i="38"/>
  <c r="K229" i="38"/>
  <c r="H229" i="38"/>
  <c r="E229" i="38"/>
  <c r="T228" i="38"/>
  <c r="Q228" i="38"/>
  <c r="N228" i="38"/>
  <c r="K228" i="38"/>
  <c r="H228" i="38"/>
  <c r="E228" i="38"/>
  <c r="T227" i="38"/>
  <c r="Q227" i="38"/>
  <c r="M224" i="38"/>
  <c r="L227" i="38"/>
  <c r="L224" i="38" s="1"/>
  <c r="L24" i="38" s="1"/>
  <c r="K227" i="38"/>
  <c r="H227" i="38"/>
  <c r="E227" i="38"/>
  <c r="T226" i="38"/>
  <c r="Q226" i="38"/>
  <c r="N226" i="38"/>
  <c r="K226" i="38"/>
  <c r="H226" i="38"/>
  <c r="E226" i="38"/>
  <c r="T225" i="38"/>
  <c r="Q225" i="38"/>
  <c r="N225" i="38"/>
  <c r="K225" i="38"/>
  <c r="H225" i="38"/>
  <c r="E225" i="38"/>
  <c r="U224" i="38"/>
  <c r="S224" i="38"/>
  <c r="S24" i="38" s="1"/>
  <c r="R224" i="38"/>
  <c r="P224" i="38"/>
  <c r="O224" i="38"/>
  <c r="J224" i="38"/>
  <c r="J24" i="38" s="1"/>
  <c r="I224" i="38"/>
  <c r="G224" i="38"/>
  <c r="F224" i="38"/>
  <c r="D224" i="38"/>
  <c r="C224" i="38"/>
  <c r="T222" i="38"/>
  <c r="Q222" i="38"/>
  <c r="N222" i="38"/>
  <c r="K222" i="38"/>
  <c r="H222" i="38"/>
  <c r="E222" i="38"/>
  <c r="T221" i="38"/>
  <c r="Q221" i="38"/>
  <c r="M216" i="38"/>
  <c r="L221" i="38"/>
  <c r="N221" i="38" s="1"/>
  <c r="K221" i="38"/>
  <c r="H221" i="38"/>
  <c r="E221" i="38"/>
  <c r="T220" i="38"/>
  <c r="Q220" i="38"/>
  <c r="N220" i="38"/>
  <c r="K220" i="38"/>
  <c r="H220" i="38"/>
  <c r="E220" i="38"/>
  <c r="T219" i="38"/>
  <c r="Q219" i="38"/>
  <c r="N219" i="38"/>
  <c r="K219" i="38"/>
  <c r="H219" i="38"/>
  <c r="E219" i="38"/>
  <c r="T218" i="38"/>
  <c r="Q218" i="38"/>
  <c r="N218" i="38"/>
  <c r="K218" i="38"/>
  <c r="H218" i="38"/>
  <c r="E218" i="38"/>
  <c r="T217" i="38"/>
  <c r="Q217" i="38"/>
  <c r="N217" i="38"/>
  <c r="K217" i="38"/>
  <c r="H217" i="38"/>
  <c r="E217" i="38"/>
  <c r="U216" i="38"/>
  <c r="S216" i="38"/>
  <c r="R216" i="38"/>
  <c r="R23" i="38" s="1"/>
  <c r="P216" i="38"/>
  <c r="P23" i="38" s="1"/>
  <c r="O216" i="38"/>
  <c r="O23" i="38" s="1"/>
  <c r="J216" i="38"/>
  <c r="J23" i="38" s="1"/>
  <c r="I216" i="38"/>
  <c r="I23" i="38" s="1"/>
  <c r="G216" i="38"/>
  <c r="G23" i="38" s="1"/>
  <c r="F216" i="38"/>
  <c r="F23" i="38" s="1"/>
  <c r="D216" i="38"/>
  <c r="C216" i="38"/>
  <c r="C23" i="38" s="1"/>
  <c r="T212" i="38"/>
  <c r="T211" i="38"/>
  <c r="Q211" i="38"/>
  <c r="N211" i="38"/>
  <c r="K211" i="38"/>
  <c r="H211" i="38"/>
  <c r="E211" i="38"/>
  <c r="T210" i="38"/>
  <c r="Q210" i="38"/>
  <c r="N210" i="38"/>
  <c r="K210" i="38"/>
  <c r="H210" i="38"/>
  <c r="E210" i="38"/>
  <c r="T209" i="38"/>
  <c r="N209" i="38"/>
  <c r="K209" i="38"/>
  <c r="H209" i="38"/>
  <c r="E209" i="38"/>
  <c r="U208" i="38"/>
  <c r="S208" i="38"/>
  <c r="R208" i="38"/>
  <c r="P208" i="38"/>
  <c r="O208" i="38"/>
  <c r="M208" i="38"/>
  <c r="M22" i="38" s="1"/>
  <c r="L208" i="38"/>
  <c r="J208" i="38"/>
  <c r="I208" i="38"/>
  <c r="I22" i="38" s="1"/>
  <c r="G208" i="38"/>
  <c r="G22" i="38" s="1"/>
  <c r="F208" i="38"/>
  <c r="D208" i="38"/>
  <c r="C208" i="38"/>
  <c r="C22" i="38" s="1"/>
  <c r="S202" i="38"/>
  <c r="S21" i="38" s="1"/>
  <c r="R202" i="38"/>
  <c r="P202" i="38"/>
  <c r="P21" i="38" s="1"/>
  <c r="O202" i="38"/>
  <c r="M202" i="38"/>
  <c r="L202" i="38"/>
  <c r="N202" i="38" s="1"/>
  <c r="J202" i="38"/>
  <c r="J21" i="38" s="1"/>
  <c r="I202" i="38"/>
  <c r="G202" i="38"/>
  <c r="F202" i="38"/>
  <c r="H202" i="38" s="1"/>
  <c r="D202" i="38"/>
  <c r="C202" i="38"/>
  <c r="E202" i="38" s="1"/>
  <c r="S193" i="38"/>
  <c r="T193" i="38" s="1"/>
  <c r="R193" i="38"/>
  <c r="P193" i="38"/>
  <c r="P20" i="38" s="1"/>
  <c r="O193" i="38"/>
  <c r="M193" i="38"/>
  <c r="L193" i="38"/>
  <c r="J193" i="38"/>
  <c r="J20" i="38" s="1"/>
  <c r="I193" i="38"/>
  <c r="K193" i="38" s="1"/>
  <c r="G193" i="38"/>
  <c r="F193" i="38"/>
  <c r="D193" i="38"/>
  <c r="D20" i="38" s="1"/>
  <c r="C193" i="38"/>
  <c r="T191" i="38"/>
  <c r="Q191" i="38"/>
  <c r="M191" i="38"/>
  <c r="L191" i="38"/>
  <c r="N191" i="38" s="1"/>
  <c r="K191" i="38"/>
  <c r="H191" i="38"/>
  <c r="E191" i="38"/>
  <c r="T190" i="38"/>
  <c r="Q190" i="38"/>
  <c r="M190" i="38"/>
  <c r="L190" i="38"/>
  <c r="N190" i="38" s="1"/>
  <c r="K190" i="38"/>
  <c r="H190" i="38"/>
  <c r="E190" i="38"/>
  <c r="T189" i="38"/>
  <c r="Q189" i="38"/>
  <c r="N189" i="38"/>
  <c r="K189" i="38"/>
  <c r="H189" i="38"/>
  <c r="E189" i="38"/>
  <c r="T188" i="38"/>
  <c r="Q188" i="38"/>
  <c r="N188" i="38"/>
  <c r="K188" i="38"/>
  <c r="H188" i="38"/>
  <c r="E188" i="38"/>
  <c r="T187" i="38"/>
  <c r="Q187" i="38"/>
  <c r="N187" i="38"/>
  <c r="K187" i="38"/>
  <c r="H187" i="38"/>
  <c r="E187" i="38"/>
  <c r="T186" i="38"/>
  <c r="Q186" i="38"/>
  <c r="M186" i="38"/>
  <c r="L186" i="38"/>
  <c r="K186" i="38"/>
  <c r="E186" i="38"/>
  <c r="H186" i="38" s="1"/>
  <c r="T185" i="38"/>
  <c r="Q185" i="38"/>
  <c r="M185" i="38"/>
  <c r="L185" i="38"/>
  <c r="K185" i="38"/>
  <c r="H185" i="38"/>
  <c r="E185" i="38"/>
  <c r="U184" i="38"/>
  <c r="S184" i="38"/>
  <c r="S19" i="38" s="1"/>
  <c r="R184" i="38"/>
  <c r="P184" i="38"/>
  <c r="O184" i="38"/>
  <c r="Q184" i="38" s="1"/>
  <c r="J184" i="38"/>
  <c r="J19" i="38" s="1"/>
  <c r="I184" i="38"/>
  <c r="G184" i="38"/>
  <c r="F184" i="38"/>
  <c r="F19" i="38" s="1"/>
  <c r="D184" i="38"/>
  <c r="D19" i="38" s="1"/>
  <c r="C184" i="38"/>
  <c r="C19" i="38" s="1"/>
  <c r="T182" i="38"/>
  <c r="Q182" i="38"/>
  <c r="N182" i="38"/>
  <c r="K182" i="38"/>
  <c r="H182" i="38"/>
  <c r="E182" i="38"/>
  <c r="T181" i="38"/>
  <c r="Q181" i="38"/>
  <c r="N181" i="38"/>
  <c r="K181" i="38"/>
  <c r="H181" i="38"/>
  <c r="E181" i="38"/>
  <c r="Q180" i="38"/>
  <c r="N180" i="38"/>
  <c r="K180" i="38"/>
  <c r="H180" i="38"/>
  <c r="E180" i="38"/>
  <c r="T179" i="38"/>
  <c r="Q179" i="38"/>
  <c r="N179" i="38"/>
  <c r="K179" i="38"/>
  <c r="H179" i="38"/>
  <c r="E179" i="38"/>
  <c r="T178" i="38"/>
  <c r="Q178" i="38"/>
  <c r="N178" i="38"/>
  <c r="K178" i="38"/>
  <c r="H178" i="38"/>
  <c r="E178" i="38"/>
  <c r="T177" i="38"/>
  <c r="Q177" i="38"/>
  <c r="N177" i="38"/>
  <c r="K177" i="38"/>
  <c r="H177" i="38"/>
  <c r="E177" i="38"/>
  <c r="T176" i="38"/>
  <c r="Q176" i="38"/>
  <c r="N176" i="38"/>
  <c r="K176" i="38"/>
  <c r="H176" i="38"/>
  <c r="E176" i="38"/>
  <c r="T175" i="38"/>
  <c r="Q175" i="38"/>
  <c r="N175" i="38"/>
  <c r="K175" i="38"/>
  <c r="H175" i="38"/>
  <c r="E175" i="38"/>
  <c r="T174" i="38"/>
  <c r="Q174" i="38"/>
  <c r="N174" i="38"/>
  <c r="K174" i="38"/>
  <c r="H174" i="38"/>
  <c r="E174" i="38"/>
  <c r="T173" i="38"/>
  <c r="Q173" i="38"/>
  <c r="N173" i="38"/>
  <c r="K173" i="38"/>
  <c r="H173" i="38"/>
  <c r="E173" i="38"/>
  <c r="T172" i="38"/>
  <c r="Q172" i="38"/>
  <c r="N172" i="38"/>
  <c r="K172" i="38"/>
  <c r="H172" i="38"/>
  <c r="E172" i="38"/>
  <c r="T171" i="38"/>
  <c r="Q171" i="38"/>
  <c r="N171" i="38"/>
  <c r="K171" i="38"/>
  <c r="H171" i="38"/>
  <c r="E171" i="38"/>
  <c r="T170" i="38"/>
  <c r="Q170" i="38"/>
  <c r="N170" i="38"/>
  <c r="K170" i="38"/>
  <c r="H170" i="38"/>
  <c r="E170" i="38"/>
  <c r="T169" i="38"/>
  <c r="Q169" i="38"/>
  <c r="N169" i="38"/>
  <c r="K169" i="38"/>
  <c r="H169" i="38"/>
  <c r="E169" i="38"/>
  <c r="T168" i="38"/>
  <c r="Q168" i="38"/>
  <c r="N168" i="38"/>
  <c r="K168" i="38"/>
  <c r="H168" i="38"/>
  <c r="E168" i="38"/>
  <c r="U167" i="38"/>
  <c r="S167" i="38"/>
  <c r="S18" i="38" s="1"/>
  <c r="R167" i="38"/>
  <c r="P167" i="38"/>
  <c r="O167" i="38"/>
  <c r="O18" i="38" s="1"/>
  <c r="M167" i="38"/>
  <c r="M18" i="38" s="1"/>
  <c r="L167" i="38"/>
  <c r="J167" i="38"/>
  <c r="J18" i="38" s="1"/>
  <c r="I167" i="38"/>
  <c r="G167" i="38"/>
  <c r="F167" i="38"/>
  <c r="F18" i="38" s="1"/>
  <c r="D167" i="38"/>
  <c r="D18" i="38" s="1"/>
  <c r="C167" i="38"/>
  <c r="C18" i="38" s="1"/>
  <c r="T165" i="38"/>
  <c r="Q165" i="38"/>
  <c r="M165" i="38"/>
  <c r="L165" i="38"/>
  <c r="N165" i="38" s="1"/>
  <c r="K165" i="38"/>
  <c r="H165" i="38"/>
  <c r="E165" i="38"/>
  <c r="T164" i="38"/>
  <c r="Q164" i="38"/>
  <c r="M164" i="38"/>
  <c r="L164" i="38"/>
  <c r="K164" i="38"/>
  <c r="H164" i="38"/>
  <c r="E164" i="38"/>
  <c r="T163" i="38"/>
  <c r="Q163" i="38"/>
  <c r="M163" i="38"/>
  <c r="L163" i="38"/>
  <c r="K163" i="38"/>
  <c r="H163" i="38"/>
  <c r="E163" i="38"/>
  <c r="T162" i="38"/>
  <c r="Q162" i="38"/>
  <c r="M162" i="38"/>
  <c r="L162" i="38"/>
  <c r="K162" i="38"/>
  <c r="H162" i="38"/>
  <c r="E162" i="38"/>
  <c r="T161" i="38"/>
  <c r="Q161" i="38"/>
  <c r="L161" i="38"/>
  <c r="N161" i="38" s="1"/>
  <c r="K161" i="38"/>
  <c r="H161" i="38"/>
  <c r="E161" i="38"/>
  <c r="T160" i="38"/>
  <c r="Q160" i="38"/>
  <c r="M160" i="38"/>
  <c r="L160" i="38"/>
  <c r="K160" i="38"/>
  <c r="H160" i="38"/>
  <c r="E160" i="38"/>
  <c r="T159" i="38"/>
  <c r="Q159" i="38"/>
  <c r="N159" i="38"/>
  <c r="K159" i="38"/>
  <c r="H159" i="38"/>
  <c r="E159" i="38"/>
  <c r="T158" i="38"/>
  <c r="Q158" i="38"/>
  <c r="M158" i="38"/>
  <c r="L158" i="38"/>
  <c r="K158" i="38"/>
  <c r="H158" i="38"/>
  <c r="E158" i="38"/>
  <c r="T157" i="38"/>
  <c r="Q157" i="38"/>
  <c r="M157" i="38"/>
  <c r="L157" i="38"/>
  <c r="K157" i="38"/>
  <c r="H157" i="38"/>
  <c r="E157" i="38"/>
  <c r="U155" i="38"/>
  <c r="S155" i="38"/>
  <c r="R155" i="38"/>
  <c r="T155" i="38" s="1"/>
  <c r="P155" i="38"/>
  <c r="Q155" i="38" s="1"/>
  <c r="O155" i="38"/>
  <c r="J155" i="38"/>
  <c r="J17" i="38" s="1"/>
  <c r="I155" i="38"/>
  <c r="G155" i="38"/>
  <c r="G17" i="38" s="1"/>
  <c r="F155" i="38"/>
  <c r="F17" i="38" s="1"/>
  <c r="D155" i="38"/>
  <c r="D17" i="38" s="1"/>
  <c r="C155" i="38"/>
  <c r="C17" i="38" s="1"/>
  <c r="T153" i="38"/>
  <c r="Q153" i="38"/>
  <c r="N153" i="38"/>
  <c r="K153" i="38"/>
  <c r="H153" i="38"/>
  <c r="E153" i="38"/>
  <c r="T152" i="38"/>
  <c r="Q152" i="38"/>
  <c r="N152" i="38"/>
  <c r="K152" i="38"/>
  <c r="H152" i="38"/>
  <c r="E152" i="38"/>
  <c r="T151" i="38"/>
  <c r="K151" i="38"/>
  <c r="H151" i="38"/>
  <c r="E151" i="38"/>
  <c r="T150" i="38"/>
  <c r="Q150" i="38"/>
  <c r="N150" i="38"/>
  <c r="K150" i="38"/>
  <c r="H150" i="38"/>
  <c r="E150" i="38"/>
  <c r="U149" i="38"/>
  <c r="S149" i="38"/>
  <c r="S16" i="38" s="1"/>
  <c r="R149" i="38"/>
  <c r="P149" i="38"/>
  <c r="P16" i="38" s="1"/>
  <c r="O149" i="38"/>
  <c r="O16" i="38" s="1"/>
  <c r="M149" i="38"/>
  <c r="M16" i="38" s="1"/>
  <c r="L149" i="38"/>
  <c r="J149" i="38"/>
  <c r="J16" i="38" s="1"/>
  <c r="I149" i="38"/>
  <c r="G149" i="38"/>
  <c r="G16" i="38" s="1"/>
  <c r="F149" i="38"/>
  <c r="D149" i="38"/>
  <c r="D16" i="38" s="1"/>
  <c r="C149" i="38"/>
  <c r="C16" i="38" s="1"/>
  <c r="E16" i="38" s="1"/>
  <c r="T147" i="38"/>
  <c r="Q147" i="38"/>
  <c r="N147" i="38"/>
  <c r="K147" i="38"/>
  <c r="H147" i="38"/>
  <c r="E147" i="38"/>
  <c r="T146" i="38"/>
  <c r="Q146" i="38"/>
  <c r="N146" i="38"/>
  <c r="K146" i="38"/>
  <c r="H146" i="38"/>
  <c r="E146" i="38"/>
  <c r="T145" i="38"/>
  <c r="Q145" i="38"/>
  <c r="N145" i="38"/>
  <c r="K145" i="38"/>
  <c r="H145" i="38"/>
  <c r="E145" i="38"/>
  <c r="T144" i="38"/>
  <c r="Q144" i="38"/>
  <c r="N144" i="38"/>
  <c r="K144" i="38"/>
  <c r="H144" i="38"/>
  <c r="E144" i="38"/>
  <c r="T143" i="38"/>
  <c r="Q143" i="38"/>
  <c r="N143" i="38"/>
  <c r="K143" i="38"/>
  <c r="H143" i="38"/>
  <c r="E143" i="38"/>
  <c r="T142" i="38"/>
  <c r="Q142" i="38"/>
  <c r="N142" i="38"/>
  <c r="K142" i="38"/>
  <c r="H142" i="38"/>
  <c r="E142" i="38"/>
  <c r="T141" i="38"/>
  <c r="Q141" i="38"/>
  <c r="N141" i="38"/>
  <c r="K141" i="38"/>
  <c r="H141" i="38"/>
  <c r="E141" i="38"/>
  <c r="T140" i="38"/>
  <c r="Q140" i="38"/>
  <c r="N140" i="38"/>
  <c r="K140" i="38"/>
  <c r="H140" i="38"/>
  <c r="E140" i="38"/>
  <c r="T139" i="38"/>
  <c r="Q139" i="38"/>
  <c r="N139" i="38"/>
  <c r="K139" i="38"/>
  <c r="H139" i="38"/>
  <c r="E139" i="38"/>
  <c r="T138" i="38"/>
  <c r="Q138" i="38"/>
  <c r="N138" i="38"/>
  <c r="K138" i="38"/>
  <c r="H138" i="38"/>
  <c r="E138" i="38"/>
  <c r="T137" i="38"/>
  <c r="Q137" i="38"/>
  <c r="N137" i="38"/>
  <c r="K137" i="38"/>
  <c r="H137" i="38"/>
  <c r="E137" i="38"/>
  <c r="T136" i="38"/>
  <c r="Q136" i="38"/>
  <c r="N136" i="38"/>
  <c r="K136" i="38"/>
  <c r="H136" i="38"/>
  <c r="E136" i="38"/>
  <c r="T135" i="38"/>
  <c r="Q135" i="38"/>
  <c r="N135" i="38"/>
  <c r="K135" i="38"/>
  <c r="H135" i="38"/>
  <c r="E135" i="38"/>
  <c r="T134" i="38"/>
  <c r="Q134" i="38"/>
  <c r="N134" i="38"/>
  <c r="K134" i="38"/>
  <c r="H134" i="38"/>
  <c r="E134" i="38"/>
  <c r="T133" i="38"/>
  <c r="Q133" i="38"/>
  <c r="N133" i="38"/>
  <c r="K133" i="38"/>
  <c r="H133" i="38"/>
  <c r="E133" i="38"/>
  <c r="T132" i="38"/>
  <c r="Q132" i="38"/>
  <c r="N132" i="38"/>
  <c r="K132" i="38"/>
  <c r="H132" i="38"/>
  <c r="E132" i="38"/>
  <c r="T131" i="38"/>
  <c r="Q131" i="38"/>
  <c r="N131" i="38"/>
  <c r="K131" i="38"/>
  <c r="H131" i="38"/>
  <c r="E131" i="38"/>
  <c r="T130" i="38"/>
  <c r="Q130" i="38"/>
  <c r="N130" i="38"/>
  <c r="K130" i="38"/>
  <c r="H130" i="38"/>
  <c r="E130" i="38"/>
  <c r="T129" i="38"/>
  <c r="Q129" i="38"/>
  <c r="N129" i="38"/>
  <c r="K129" i="38"/>
  <c r="H129" i="38"/>
  <c r="E129" i="38"/>
  <c r="T128" i="38"/>
  <c r="Q128" i="38"/>
  <c r="N128" i="38"/>
  <c r="K128" i="38"/>
  <c r="H128" i="38"/>
  <c r="E128" i="38"/>
  <c r="T127" i="38"/>
  <c r="Q127" i="38"/>
  <c r="N127" i="38"/>
  <c r="K127" i="38"/>
  <c r="H127" i="38"/>
  <c r="E127" i="38"/>
  <c r="T126" i="38"/>
  <c r="Q126" i="38"/>
  <c r="N126" i="38"/>
  <c r="K126" i="38"/>
  <c r="H126" i="38"/>
  <c r="E126" i="38"/>
  <c r="T125" i="38"/>
  <c r="Q125" i="38"/>
  <c r="N125" i="38"/>
  <c r="K125" i="38"/>
  <c r="H125" i="38"/>
  <c r="E125" i="38"/>
  <c r="T124" i="38"/>
  <c r="Q124" i="38"/>
  <c r="N124" i="38"/>
  <c r="K124" i="38"/>
  <c r="H124" i="38"/>
  <c r="E124" i="38"/>
  <c r="T123" i="38"/>
  <c r="Q123" i="38"/>
  <c r="N123" i="38"/>
  <c r="K123" i="38"/>
  <c r="H123" i="38"/>
  <c r="E123" i="38"/>
  <c r="T122" i="38"/>
  <c r="Q122" i="38"/>
  <c r="N122" i="38"/>
  <c r="K122" i="38"/>
  <c r="H122" i="38"/>
  <c r="E122" i="38"/>
  <c r="T121" i="38"/>
  <c r="Q121" i="38"/>
  <c r="N121" i="38"/>
  <c r="K121" i="38"/>
  <c r="H121" i="38"/>
  <c r="E121" i="38"/>
  <c r="T120" i="38"/>
  <c r="Q120" i="38"/>
  <c r="N120" i="38"/>
  <c r="K120" i="38"/>
  <c r="H120" i="38"/>
  <c r="E120" i="38"/>
  <c r="T119" i="38"/>
  <c r="Q119" i="38"/>
  <c r="N119" i="38"/>
  <c r="K119" i="38"/>
  <c r="H119" i="38"/>
  <c r="E119" i="38"/>
  <c r="T118" i="38"/>
  <c r="Q118" i="38"/>
  <c r="N118" i="38"/>
  <c r="K118" i="38"/>
  <c r="H118" i="38"/>
  <c r="E118" i="38"/>
  <c r="U117" i="38"/>
  <c r="S117" i="38"/>
  <c r="S15" i="38" s="1"/>
  <c r="R117" i="38"/>
  <c r="P117" i="38"/>
  <c r="P15" i="38" s="1"/>
  <c r="O117" i="38"/>
  <c r="M117" i="38"/>
  <c r="M15" i="38" s="1"/>
  <c r="L117" i="38"/>
  <c r="J117" i="38"/>
  <c r="J15" i="38" s="1"/>
  <c r="I117" i="38"/>
  <c r="G117" i="38"/>
  <c r="G15" i="38" s="1"/>
  <c r="F117" i="38"/>
  <c r="D117" i="38"/>
  <c r="D15" i="38" s="1"/>
  <c r="C117" i="38"/>
  <c r="C15" i="38" s="1"/>
  <c r="T115" i="38"/>
  <c r="Q115" i="38"/>
  <c r="N115" i="38"/>
  <c r="K115" i="38"/>
  <c r="H115" i="38"/>
  <c r="E115" i="38"/>
  <c r="T114" i="38"/>
  <c r="Q114" i="38"/>
  <c r="N114" i="38"/>
  <c r="K114" i="38"/>
  <c r="H114" i="38"/>
  <c r="E114" i="38"/>
  <c r="T113" i="38"/>
  <c r="Q113" i="38"/>
  <c r="N113" i="38"/>
  <c r="K113" i="38"/>
  <c r="H113" i="38"/>
  <c r="E113" i="38"/>
  <c r="T112" i="38"/>
  <c r="Q112" i="38"/>
  <c r="N112" i="38"/>
  <c r="K112" i="38"/>
  <c r="H112" i="38"/>
  <c r="E112" i="38"/>
  <c r="T111" i="38"/>
  <c r="Q111" i="38"/>
  <c r="N111" i="38"/>
  <c r="K111" i="38"/>
  <c r="H111" i="38"/>
  <c r="E111" i="38"/>
  <c r="T110" i="38"/>
  <c r="Q110" i="38"/>
  <c r="N110" i="38"/>
  <c r="K110" i="38"/>
  <c r="H110" i="38"/>
  <c r="E110" i="38"/>
  <c r="T109" i="38"/>
  <c r="Q109" i="38"/>
  <c r="N109" i="38"/>
  <c r="K109" i="38"/>
  <c r="H109" i="38"/>
  <c r="E109" i="38"/>
  <c r="T108" i="38"/>
  <c r="Q108" i="38"/>
  <c r="N108" i="38"/>
  <c r="K108" i="38"/>
  <c r="H108" i="38"/>
  <c r="E108" i="38"/>
  <c r="T107" i="38"/>
  <c r="Q107" i="38"/>
  <c r="N107" i="38"/>
  <c r="K107" i="38"/>
  <c r="H107" i="38"/>
  <c r="E107" i="38"/>
  <c r="T106" i="38"/>
  <c r="Q106" i="38"/>
  <c r="N106" i="38"/>
  <c r="K106" i="38"/>
  <c r="H106" i="38"/>
  <c r="E106" i="38"/>
  <c r="T105" i="38"/>
  <c r="Q105" i="38"/>
  <c r="N105" i="38"/>
  <c r="K105" i="38"/>
  <c r="H105" i="38"/>
  <c r="E105" i="38"/>
  <c r="T104" i="38"/>
  <c r="Q104" i="38"/>
  <c r="N104" i="38"/>
  <c r="K104" i="38"/>
  <c r="H104" i="38"/>
  <c r="E104" i="38"/>
  <c r="T103" i="38"/>
  <c r="Q103" i="38"/>
  <c r="N103" i="38"/>
  <c r="K103" i="38"/>
  <c r="H103" i="38"/>
  <c r="E103" i="38"/>
  <c r="T102" i="38"/>
  <c r="Q102" i="38"/>
  <c r="N102" i="38"/>
  <c r="K102" i="38"/>
  <c r="H102" i="38"/>
  <c r="E102" i="38"/>
  <c r="T101" i="38"/>
  <c r="Q101" i="38"/>
  <c r="N101" i="38"/>
  <c r="K101" i="38"/>
  <c r="H101" i="38"/>
  <c r="E101" i="38"/>
  <c r="T100" i="38"/>
  <c r="Q100" i="38"/>
  <c r="N100" i="38"/>
  <c r="K100" i="38"/>
  <c r="H100" i="38"/>
  <c r="E100" i="38"/>
  <c r="T99" i="38"/>
  <c r="Q99" i="38"/>
  <c r="N99" i="38"/>
  <c r="K99" i="38"/>
  <c r="H99" i="38"/>
  <c r="E99" i="38"/>
  <c r="T98" i="38"/>
  <c r="Q98" i="38"/>
  <c r="N98" i="38"/>
  <c r="K98" i="38"/>
  <c r="H98" i="38"/>
  <c r="E98" i="38"/>
  <c r="T97" i="38"/>
  <c r="Q97" i="38"/>
  <c r="N97" i="38"/>
  <c r="K97" i="38"/>
  <c r="H97" i="38"/>
  <c r="E97" i="38"/>
  <c r="T96" i="38"/>
  <c r="Q96" i="38"/>
  <c r="N96" i="38"/>
  <c r="K96" i="38"/>
  <c r="H96" i="38"/>
  <c r="E96" i="38"/>
  <c r="T95" i="38"/>
  <c r="Q95" i="38"/>
  <c r="N95" i="38"/>
  <c r="K95" i="38"/>
  <c r="H95" i="38"/>
  <c r="E95" i="38"/>
  <c r="T94" i="38"/>
  <c r="Q94" i="38"/>
  <c r="N94" i="38"/>
  <c r="K94" i="38"/>
  <c r="H94" i="38"/>
  <c r="E94" i="38"/>
  <c r="T93" i="38"/>
  <c r="Q93" i="38"/>
  <c r="N93" i="38"/>
  <c r="K93" i="38"/>
  <c r="H93" i="38"/>
  <c r="E93" i="38"/>
  <c r="T92" i="38"/>
  <c r="Q92" i="38"/>
  <c r="N92" i="38"/>
  <c r="K92" i="38"/>
  <c r="H92" i="38"/>
  <c r="E92" i="38"/>
  <c r="T91" i="38"/>
  <c r="Q91" i="38"/>
  <c r="N91" i="38"/>
  <c r="K91" i="38"/>
  <c r="H91" i="38"/>
  <c r="E91" i="38"/>
  <c r="T90" i="38"/>
  <c r="Q90" i="38"/>
  <c r="N90" i="38"/>
  <c r="K90" i="38"/>
  <c r="H90" i="38"/>
  <c r="E90" i="38"/>
  <c r="T89" i="38"/>
  <c r="Q89" i="38"/>
  <c r="N89" i="38"/>
  <c r="K89" i="38"/>
  <c r="H89" i="38"/>
  <c r="E89" i="38"/>
  <c r="T88" i="38"/>
  <c r="Q88" i="38"/>
  <c r="N88" i="38"/>
  <c r="K88" i="38"/>
  <c r="H88" i="38"/>
  <c r="E88" i="38"/>
  <c r="T87" i="38"/>
  <c r="Q87" i="38"/>
  <c r="N87" i="38"/>
  <c r="K87" i="38"/>
  <c r="H87" i="38"/>
  <c r="E87" i="38"/>
  <c r="T86" i="38"/>
  <c r="Q86" i="38"/>
  <c r="N86" i="38"/>
  <c r="K86" i="38"/>
  <c r="H86" i="38"/>
  <c r="E86" i="38"/>
  <c r="T85" i="38"/>
  <c r="Q85" i="38"/>
  <c r="N85" i="38"/>
  <c r="K85" i="38"/>
  <c r="H85" i="38"/>
  <c r="E85" i="38"/>
  <c r="T84" i="38"/>
  <c r="Q84" i="38"/>
  <c r="N84" i="38"/>
  <c r="K84" i="38"/>
  <c r="H84" i="38"/>
  <c r="E84" i="38"/>
  <c r="T83" i="38"/>
  <c r="Q83" i="38"/>
  <c r="N83" i="38"/>
  <c r="K83" i="38"/>
  <c r="H83" i="38"/>
  <c r="E83" i="38"/>
  <c r="T82" i="38"/>
  <c r="Q82" i="38"/>
  <c r="N82" i="38"/>
  <c r="K82" i="38"/>
  <c r="H82" i="38"/>
  <c r="E82" i="38"/>
  <c r="T81" i="38"/>
  <c r="Q81" i="38"/>
  <c r="N81" i="38"/>
  <c r="K81" i="38"/>
  <c r="H81" i="38"/>
  <c r="E81" i="38"/>
  <c r="T80" i="38"/>
  <c r="Q80" i="38"/>
  <c r="N80" i="38"/>
  <c r="K80" i="38"/>
  <c r="H80" i="38"/>
  <c r="E80" i="38"/>
  <c r="T79" i="38"/>
  <c r="Q79" i="38"/>
  <c r="N79" i="38"/>
  <c r="K79" i="38"/>
  <c r="H79" i="38"/>
  <c r="E79" i="38"/>
  <c r="T78" i="38"/>
  <c r="Q78" i="38"/>
  <c r="N78" i="38"/>
  <c r="K78" i="38"/>
  <c r="H78" i="38"/>
  <c r="E78" i="38"/>
  <c r="T77" i="38"/>
  <c r="Q77" i="38"/>
  <c r="N77" i="38"/>
  <c r="K77" i="38"/>
  <c r="H77" i="38"/>
  <c r="E77" i="38"/>
  <c r="T76" i="38"/>
  <c r="Q76" i="38"/>
  <c r="N76" i="38"/>
  <c r="K76" i="38"/>
  <c r="H76" i="38"/>
  <c r="E76" i="38"/>
  <c r="T75" i="38"/>
  <c r="Q75" i="38"/>
  <c r="N75" i="38"/>
  <c r="K75" i="38"/>
  <c r="H75" i="38"/>
  <c r="E75" i="38"/>
  <c r="T74" i="38"/>
  <c r="Q74" i="38"/>
  <c r="N74" i="38"/>
  <c r="K74" i="38"/>
  <c r="H74" i="38"/>
  <c r="E74" i="38"/>
  <c r="T73" i="38"/>
  <c r="Q73" i="38"/>
  <c r="N73" i="38"/>
  <c r="K73" i="38"/>
  <c r="H73" i="38"/>
  <c r="E73" i="38"/>
  <c r="T72" i="38"/>
  <c r="Q72" i="38"/>
  <c r="N72" i="38"/>
  <c r="K72" i="38"/>
  <c r="H72" i="38"/>
  <c r="E72" i="38"/>
  <c r="T71" i="38"/>
  <c r="Q71" i="38"/>
  <c r="N71" i="38"/>
  <c r="K71" i="38"/>
  <c r="H71" i="38"/>
  <c r="E71" i="38"/>
  <c r="U70" i="38"/>
  <c r="S70" i="38"/>
  <c r="S14" i="38" s="1"/>
  <c r="R70" i="38"/>
  <c r="R14" i="38" s="1"/>
  <c r="P70" i="38"/>
  <c r="P14" i="38" s="1"/>
  <c r="O70" i="38"/>
  <c r="O14" i="38" s="1"/>
  <c r="M70" i="38"/>
  <c r="M14" i="38" s="1"/>
  <c r="L70" i="38"/>
  <c r="L14" i="38" s="1"/>
  <c r="J70" i="38"/>
  <c r="J14" i="38" s="1"/>
  <c r="I70" i="38"/>
  <c r="I14" i="38" s="1"/>
  <c r="G70" i="38"/>
  <c r="G14" i="38" s="1"/>
  <c r="F70" i="38"/>
  <c r="F14" i="38" s="1"/>
  <c r="D70" i="38"/>
  <c r="D14" i="38" s="1"/>
  <c r="C70" i="38"/>
  <c r="AF65" i="38"/>
  <c r="AE65" i="38"/>
  <c r="AB65" i="38"/>
  <c r="T58" i="38"/>
  <c r="Q58" i="38"/>
  <c r="M58" i="38"/>
  <c r="L58" i="38"/>
  <c r="N58" i="38" s="1"/>
  <c r="K58" i="38"/>
  <c r="H58" i="38"/>
  <c r="E58" i="38"/>
  <c r="T57" i="38"/>
  <c r="Q57" i="38"/>
  <c r="M57" i="38"/>
  <c r="L57" i="38"/>
  <c r="K57" i="38"/>
  <c r="H57" i="38"/>
  <c r="E57" i="38"/>
  <c r="T56" i="38"/>
  <c r="Q56" i="38"/>
  <c r="M56" i="38"/>
  <c r="L56" i="38"/>
  <c r="N56" i="38" s="1"/>
  <c r="K56" i="38"/>
  <c r="H56" i="38"/>
  <c r="E56" i="38"/>
  <c r="U55" i="38"/>
  <c r="S55" i="38"/>
  <c r="R55" i="38"/>
  <c r="P55" i="38"/>
  <c r="O55" i="38"/>
  <c r="Q55" i="38" s="1"/>
  <c r="J55" i="38"/>
  <c r="I55" i="38"/>
  <c r="G55" i="38"/>
  <c r="F55" i="38"/>
  <c r="D55" i="38"/>
  <c r="C55" i="38"/>
  <c r="T53" i="38"/>
  <c r="Q53" i="38"/>
  <c r="N53" i="38"/>
  <c r="K53" i="38"/>
  <c r="H53" i="38"/>
  <c r="E53" i="38"/>
  <c r="T52" i="38"/>
  <c r="T51" i="38"/>
  <c r="Q51" i="38"/>
  <c r="N51" i="38"/>
  <c r="K51" i="38"/>
  <c r="H51" i="38"/>
  <c r="E51" i="38"/>
  <c r="T50" i="38"/>
  <c r="Q50" i="38"/>
  <c r="N50" i="38"/>
  <c r="K50" i="38"/>
  <c r="H50" i="38"/>
  <c r="E50" i="38"/>
  <c r="T49" i="38"/>
  <c r="Q49" i="38"/>
  <c r="N49" i="38"/>
  <c r="K49" i="38"/>
  <c r="H49" i="38"/>
  <c r="E49" i="38"/>
  <c r="T48" i="38"/>
  <c r="Q48" i="38"/>
  <c r="N48" i="38"/>
  <c r="K48" i="38"/>
  <c r="H48" i="38"/>
  <c r="E48" i="38"/>
  <c r="U47" i="38"/>
  <c r="S47" i="38"/>
  <c r="R47" i="38"/>
  <c r="P47" i="38"/>
  <c r="O47" i="38"/>
  <c r="M47" i="38"/>
  <c r="L47" i="38"/>
  <c r="J47" i="38"/>
  <c r="I47" i="38"/>
  <c r="G47" i="38"/>
  <c r="F47" i="38"/>
  <c r="F46" i="38" s="1"/>
  <c r="D47" i="38"/>
  <c r="C47" i="38"/>
  <c r="E47" i="38" s="1"/>
  <c r="S40" i="38"/>
  <c r="R40" i="38"/>
  <c r="T40" i="38" s="1"/>
  <c r="P40" i="38"/>
  <c r="O40" i="38"/>
  <c r="Q40" i="38" s="1"/>
  <c r="M40" i="38"/>
  <c r="L40" i="38"/>
  <c r="J40" i="38"/>
  <c r="I40" i="38"/>
  <c r="K40" i="38" s="1"/>
  <c r="G40" i="38"/>
  <c r="D40" i="38"/>
  <c r="C40" i="38"/>
  <c r="P39" i="38"/>
  <c r="O39" i="38"/>
  <c r="D39" i="38"/>
  <c r="C39" i="38"/>
  <c r="S37" i="38"/>
  <c r="R37" i="38"/>
  <c r="T37" i="38" s="1"/>
  <c r="P37" i="38"/>
  <c r="O37" i="38"/>
  <c r="M37" i="38"/>
  <c r="L37" i="38"/>
  <c r="J37" i="38"/>
  <c r="I37" i="38"/>
  <c r="G37" i="38"/>
  <c r="F37" i="38"/>
  <c r="D37" i="38"/>
  <c r="C37" i="38"/>
  <c r="S36" i="38"/>
  <c r="R36" i="38"/>
  <c r="D36" i="38"/>
  <c r="S35" i="38"/>
  <c r="P35" i="38"/>
  <c r="O35" i="38"/>
  <c r="R33" i="38"/>
  <c r="O33" i="38"/>
  <c r="M33" i="38"/>
  <c r="L33" i="38"/>
  <c r="N33" i="38" s="1"/>
  <c r="J33" i="38"/>
  <c r="S32" i="38"/>
  <c r="R32" i="38"/>
  <c r="P32" i="38"/>
  <c r="O32" i="38"/>
  <c r="Q32" i="38" s="1"/>
  <c r="M32" i="38"/>
  <c r="J32" i="38"/>
  <c r="I32" i="38"/>
  <c r="K32" i="38" s="1"/>
  <c r="F32" i="38"/>
  <c r="D32" i="38"/>
  <c r="P31" i="38"/>
  <c r="P30" i="38"/>
  <c r="O30" i="38"/>
  <c r="G30" i="38"/>
  <c r="C30" i="38"/>
  <c r="D29" i="38"/>
  <c r="S28" i="38"/>
  <c r="R28" i="38"/>
  <c r="P28" i="38"/>
  <c r="O28" i="38"/>
  <c r="Q28" i="38" s="1"/>
  <c r="M28" i="38"/>
  <c r="J28" i="38"/>
  <c r="I28" i="38"/>
  <c r="S27" i="38"/>
  <c r="D27" i="38"/>
  <c r="O26" i="38"/>
  <c r="J26" i="38"/>
  <c r="P25" i="38"/>
  <c r="L25" i="38"/>
  <c r="J25" i="38"/>
  <c r="I25" i="38"/>
  <c r="D25" i="38"/>
  <c r="P24" i="38"/>
  <c r="M24" i="38"/>
  <c r="I24" i="38"/>
  <c r="G24" i="38"/>
  <c r="D24" i="38"/>
  <c r="S23" i="38"/>
  <c r="D23" i="38"/>
  <c r="R22" i="38"/>
  <c r="P22" i="38"/>
  <c r="L22" i="38"/>
  <c r="J22" i="38"/>
  <c r="F22" i="38"/>
  <c r="R21" i="38"/>
  <c r="M21" i="38"/>
  <c r="L21" i="38"/>
  <c r="N21" i="38" s="1"/>
  <c r="I21" i="38"/>
  <c r="K21" i="38" s="1"/>
  <c r="G21" i="38"/>
  <c r="D21" i="38"/>
  <c r="C21" i="38"/>
  <c r="E21" i="38" s="1"/>
  <c r="S20" i="38"/>
  <c r="R20" i="38"/>
  <c r="O20" i="38"/>
  <c r="Q20" i="38" s="1"/>
  <c r="M20" i="38"/>
  <c r="L20" i="38"/>
  <c r="G20" i="38"/>
  <c r="C20" i="38"/>
  <c r="E20" i="38" s="1"/>
  <c r="P19" i="38"/>
  <c r="P18" i="38"/>
  <c r="S17" i="38"/>
  <c r="R17" i="38"/>
  <c r="O17" i="38"/>
  <c r="I17" i="38"/>
  <c r="AA14" i="38"/>
  <c r="Z14" i="38"/>
  <c r="AA13" i="38"/>
  <c r="Z13" i="38"/>
  <c r="AB13" i="38" s="1"/>
  <c r="AA12" i="38"/>
  <c r="AB12" i="38" s="1"/>
  <c r="Z12" i="38"/>
  <c r="AA11" i="38"/>
  <c r="Z11" i="38"/>
  <c r="AB11" i="38" s="1"/>
  <c r="AA10" i="38"/>
  <c r="Z10" i="38"/>
  <c r="N162" i="38" l="1"/>
  <c r="N40" i="38"/>
  <c r="T21" i="38"/>
  <c r="N22" i="38"/>
  <c r="T208" i="38"/>
  <c r="L292" i="38"/>
  <c r="L31" i="38" s="1"/>
  <c r="N31" i="38" s="1"/>
  <c r="Q38" i="38"/>
  <c r="M55" i="38"/>
  <c r="N20" i="38"/>
  <c r="H37" i="38"/>
  <c r="O46" i="38"/>
  <c r="H117" i="38"/>
  <c r="N117" i="38"/>
  <c r="N158" i="38"/>
  <c r="N164" i="38"/>
  <c r="M184" i="38"/>
  <c r="M19" i="38" s="1"/>
  <c r="Q202" i="38"/>
  <c r="Q209" i="38"/>
  <c r="L240" i="38"/>
  <c r="N253" i="38"/>
  <c r="T253" i="38"/>
  <c r="Q262" i="38"/>
  <c r="N263" i="38"/>
  <c r="E322" i="38"/>
  <c r="N354" i="38"/>
  <c r="AB10" i="38"/>
  <c r="K37" i="38"/>
  <c r="Q37" i="38"/>
  <c r="E40" i="38"/>
  <c r="P46" i="38"/>
  <c r="P12" i="38" s="1"/>
  <c r="N57" i="38"/>
  <c r="AE66" i="38"/>
  <c r="M155" i="38"/>
  <c r="M17" i="38" s="1"/>
  <c r="N160" i="38"/>
  <c r="N163" i="38"/>
  <c r="T184" i="38"/>
  <c r="N186" i="38"/>
  <c r="H193" i="38"/>
  <c r="H224" i="38"/>
  <c r="Q224" i="38"/>
  <c r="E233" i="38"/>
  <c r="K233" i="38"/>
  <c r="Q233" i="38"/>
  <c r="T19" i="38"/>
  <c r="Q46" i="38"/>
  <c r="O12" i="38"/>
  <c r="Q12" i="38" s="1"/>
  <c r="T17" i="38"/>
  <c r="K55" i="38"/>
  <c r="E155" i="38"/>
  <c r="T268" i="38"/>
  <c r="R19" i="38"/>
  <c r="O21" i="38"/>
  <c r="Q21" i="38" s="1"/>
  <c r="T22" i="38"/>
  <c r="AB14" i="38"/>
  <c r="P17" i="38"/>
  <c r="F20" i="38"/>
  <c r="H20" i="38" s="1"/>
  <c r="T20" i="38"/>
  <c r="F21" i="38"/>
  <c r="H21" i="38" s="1"/>
  <c r="O22" i="38"/>
  <c r="Q22" i="38" s="1"/>
  <c r="S22" i="38"/>
  <c r="O25" i="38"/>
  <c r="Q25" i="38" s="1"/>
  <c r="N28" i="38"/>
  <c r="T28" i="38"/>
  <c r="N32" i="38"/>
  <c r="T32" i="38"/>
  <c r="N37" i="38"/>
  <c r="Q39" i="38"/>
  <c r="M46" i="38"/>
  <c r="M12" i="38" s="1"/>
  <c r="N167" i="38"/>
  <c r="E193" i="38"/>
  <c r="N193" i="38"/>
  <c r="K202" i="38"/>
  <c r="T202" i="38"/>
  <c r="N208" i="38"/>
  <c r="L216" i="38"/>
  <c r="L23" i="38" s="1"/>
  <c r="E224" i="38"/>
  <c r="K224" i="38"/>
  <c r="T224" i="38"/>
  <c r="K253" i="38"/>
  <c r="T262" i="38"/>
  <c r="N314" i="38"/>
  <c r="T33" i="38"/>
  <c r="T354" i="38"/>
  <c r="G365" i="38"/>
  <c r="G38" i="38" s="1"/>
  <c r="M365" i="38"/>
  <c r="M38" i="38" s="1"/>
  <c r="K384" i="38"/>
  <c r="Q384" i="38"/>
  <c r="Q391" i="38"/>
  <c r="H314" i="38"/>
  <c r="Q322" i="38"/>
  <c r="T384" i="38"/>
  <c r="T391" i="38"/>
  <c r="I20" i="38"/>
  <c r="K20" i="38" s="1"/>
  <c r="Q47" i="38"/>
  <c r="K17" i="38"/>
  <c r="K24" i="38"/>
  <c r="H32" i="38"/>
  <c r="E37" i="38"/>
  <c r="L55" i="38"/>
  <c r="N55" i="38" s="1"/>
  <c r="N262" i="38"/>
  <c r="Q366" i="38"/>
  <c r="G39" i="38"/>
  <c r="M39" i="38"/>
  <c r="I365" i="38"/>
  <c r="I38" i="38" s="1"/>
  <c r="E366" i="38"/>
  <c r="R27" i="38"/>
  <c r="I27" i="38"/>
  <c r="K27" i="38" s="1"/>
  <c r="K167" i="38"/>
  <c r="K240" i="38"/>
  <c r="H240" i="38"/>
  <c r="K208" i="38"/>
  <c r="T23" i="38"/>
  <c r="T240" i="38"/>
  <c r="I26" i="38"/>
  <c r="K26" i="38" s="1"/>
  <c r="N47" i="38"/>
  <c r="K25" i="38"/>
  <c r="O19" i="38"/>
  <c r="Q19" i="38" s="1"/>
  <c r="H184" i="38"/>
  <c r="F24" i="38"/>
  <c r="H24" i="38" s="1"/>
  <c r="K262" i="38"/>
  <c r="E28" i="38"/>
  <c r="Q167" i="38"/>
  <c r="R31" i="38"/>
  <c r="T31" i="38" s="1"/>
  <c r="H253" i="38"/>
  <c r="Q30" i="38"/>
  <c r="K29" i="38"/>
  <c r="K35" i="38"/>
  <c r="K332" i="38"/>
  <c r="T322" i="38"/>
  <c r="P33" i="38"/>
  <c r="Q33" i="38"/>
  <c r="H292" i="38"/>
  <c r="S29" i="38"/>
  <c r="T29" i="38" s="1"/>
  <c r="K28" i="38"/>
  <c r="H262" i="38"/>
  <c r="G27" i="38"/>
  <c r="E253" i="38"/>
  <c r="T26" i="38"/>
  <c r="T233" i="38"/>
  <c r="N25" i="38"/>
  <c r="N233" i="38"/>
  <c r="Q23" i="38"/>
  <c r="Q216" i="38"/>
  <c r="H208" i="38"/>
  <c r="T167" i="38"/>
  <c r="T149" i="38"/>
  <c r="Q16" i="38"/>
  <c r="K149" i="38"/>
  <c r="H149" i="38"/>
  <c r="E149" i="38"/>
  <c r="E70" i="38"/>
  <c r="K47" i="38"/>
  <c r="G46" i="38"/>
  <c r="G12" i="38" s="1"/>
  <c r="N366" i="38"/>
  <c r="L39" i="38"/>
  <c r="E39" i="38"/>
  <c r="C365" i="38"/>
  <c r="K354" i="38"/>
  <c r="E354" i="38"/>
  <c r="T36" i="38"/>
  <c r="T340" i="38"/>
  <c r="S331" i="38"/>
  <c r="S34" i="38" s="1"/>
  <c r="Q340" i="38"/>
  <c r="P36" i="38"/>
  <c r="Q36" i="38" s="1"/>
  <c r="P331" i="38"/>
  <c r="P34" i="38" s="1"/>
  <c r="N340" i="38"/>
  <c r="N36" i="38"/>
  <c r="K36" i="38"/>
  <c r="J331" i="38"/>
  <c r="J34" i="38" s="1"/>
  <c r="J13" i="38" s="1"/>
  <c r="H36" i="38"/>
  <c r="H340" i="38"/>
  <c r="G331" i="38"/>
  <c r="G34" i="38" s="1"/>
  <c r="C36" i="38"/>
  <c r="E36" i="38" s="1"/>
  <c r="R35" i="38"/>
  <c r="T35" i="38" s="1"/>
  <c r="R331" i="38"/>
  <c r="R69" i="38" s="1"/>
  <c r="Q35" i="38"/>
  <c r="Q332" i="38"/>
  <c r="H332" i="38"/>
  <c r="H35" i="38"/>
  <c r="H33" i="38"/>
  <c r="H322" i="38"/>
  <c r="C33" i="38"/>
  <c r="E33" i="38" s="1"/>
  <c r="Q31" i="38"/>
  <c r="K292" i="38"/>
  <c r="F31" i="38"/>
  <c r="H31" i="38" s="1"/>
  <c r="I31" i="38"/>
  <c r="K31" i="38" s="1"/>
  <c r="Q282" i="38"/>
  <c r="K282" i="38"/>
  <c r="K30" i="38"/>
  <c r="H30" i="38"/>
  <c r="H282" i="38"/>
  <c r="E30" i="38"/>
  <c r="E282" i="38"/>
  <c r="Q29" i="38"/>
  <c r="Q268" i="38"/>
  <c r="K268" i="38"/>
  <c r="F29" i="38"/>
  <c r="H29" i="38" s="1"/>
  <c r="E268" i="38"/>
  <c r="E29" i="38"/>
  <c r="E262" i="38"/>
  <c r="F28" i="38"/>
  <c r="H28" i="38" s="1"/>
  <c r="T27" i="38"/>
  <c r="L27" i="38"/>
  <c r="N27" i="38" s="1"/>
  <c r="H27" i="38"/>
  <c r="C27" i="38"/>
  <c r="E27" i="38" s="1"/>
  <c r="Q26" i="38"/>
  <c r="Q240" i="38"/>
  <c r="H26" i="38"/>
  <c r="E240" i="38"/>
  <c r="C26" i="38"/>
  <c r="E26" i="38" s="1"/>
  <c r="T25" i="38"/>
  <c r="H25" i="38"/>
  <c r="C25" i="38"/>
  <c r="E25" i="38" s="1"/>
  <c r="C24" i="38"/>
  <c r="E24" i="38" s="1"/>
  <c r="N224" i="38"/>
  <c r="N24" i="38"/>
  <c r="O24" i="38"/>
  <c r="Q24" i="38" s="1"/>
  <c r="R24" i="38"/>
  <c r="T24" i="38" s="1"/>
  <c r="N216" i="38"/>
  <c r="M23" i="38"/>
  <c r="N23" i="38" s="1"/>
  <c r="K23" i="38"/>
  <c r="K216" i="38"/>
  <c r="H23" i="38"/>
  <c r="E23" i="38"/>
  <c r="E216" i="38"/>
  <c r="H22" i="38"/>
  <c r="K22" i="38"/>
  <c r="G19" i="38"/>
  <c r="H19" i="38" s="1"/>
  <c r="E19" i="38"/>
  <c r="E184" i="38"/>
  <c r="R18" i="38"/>
  <c r="T18" i="38" s="1"/>
  <c r="Q18" i="38"/>
  <c r="L18" i="38"/>
  <c r="N18" i="38" s="1"/>
  <c r="I18" i="38"/>
  <c r="K18" i="38" s="1"/>
  <c r="H167" i="38"/>
  <c r="G18" i="38"/>
  <c r="G13" i="38" s="1"/>
  <c r="E18" i="38"/>
  <c r="E167" i="38"/>
  <c r="H17" i="38"/>
  <c r="H155" i="38"/>
  <c r="K155" i="38"/>
  <c r="Q17" i="38"/>
  <c r="R16" i="38"/>
  <c r="T16" i="38" s="1"/>
  <c r="Q149" i="38"/>
  <c r="N149" i="38"/>
  <c r="L16" i="38"/>
  <c r="N16" i="38" s="1"/>
  <c r="I16" i="38"/>
  <c r="K16" i="38" s="1"/>
  <c r="F16" i="38"/>
  <c r="H16" i="38" s="1"/>
  <c r="T117" i="38"/>
  <c r="F15" i="38"/>
  <c r="H15" i="38" s="1"/>
  <c r="R15" i="38"/>
  <c r="Q117" i="38"/>
  <c r="O15" i="38"/>
  <c r="Q15" i="38" s="1"/>
  <c r="L15" i="38"/>
  <c r="N15" i="38" s="1"/>
  <c r="E117" i="38"/>
  <c r="C14" i="38"/>
  <c r="E14" i="38" s="1"/>
  <c r="K14" i="38"/>
  <c r="K70" i="38"/>
  <c r="T14" i="38"/>
  <c r="Q70" i="38"/>
  <c r="Q14" i="38"/>
  <c r="H14" i="38"/>
  <c r="J46" i="38"/>
  <c r="J12" i="38" s="1"/>
  <c r="H55" i="38"/>
  <c r="F12" i="38"/>
  <c r="H12" i="38" s="1"/>
  <c r="C46" i="38"/>
  <c r="C12" i="38" s="1"/>
  <c r="D46" i="38"/>
  <c r="D12" i="38" s="1"/>
  <c r="N268" i="38"/>
  <c r="L29" i="38"/>
  <c r="N29" i="38" s="1"/>
  <c r="E314" i="38"/>
  <c r="C32" i="38"/>
  <c r="E32" i="38" s="1"/>
  <c r="K322" i="38"/>
  <c r="I33" i="38"/>
  <c r="K33" i="38" s="1"/>
  <c r="J365" i="38"/>
  <c r="J38" i="38" s="1"/>
  <c r="K38" i="38" s="1"/>
  <c r="J39" i="38"/>
  <c r="K39" i="38" s="1"/>
  <c r="H384" i="38"/>
  <c r="F40" i="38"/>
  <c r="H40" i="38" s="1"/>
  <c r="T30" i="38"/>
  <c r="E17" i="38"/>
  <c r="I46" i="38"/>
  <c r="N14" i="38"/>
  <c r="R46" i="38"/>
  <c r="T47" i="38"/>
  <c r="K117" i="38"/>
  <c r="I15" i="38"/>
  <c r="U46" i="38"/>
  <c r="L155" i="38"/>
  <c r="N157" i="38"/>
  <c r="K184" i="38"/>
  <c r="I19" i="38"/>
  <c r="K19" i="38" s="1"/>
  <c r="D22" i="38"/>
  <c r="E22" i="38" s="1"/>
  <c r="N240" i="38"/>
  <c r="L26" i="38"/>
  <c r="N26" i="38" s="1"/>
  <c r="Q27" i="38"/>
  <c r="E15" i="38"/>
  <c r="E31" i="38"/>
  <c r="T55" i="38"/>
  <c r="S46" i="38"/>
  <c r="S12" i="38" s="1"/>
  <c r="N70" i="38"/>
  <c r="D331" i="38"/>
  <c r="D34" i="38" s="1"/>
  <c r="D35" i="38"/>
  <c r="E35" i="38" s="1"/>
  <c r="M331" i="38"/>
  <c r="M34" i="38" s="1"/>
  <c r="M35" i="38"/>
  <c r="N35" i="38" s="1"/>
  <c r="H354" i="38"/>
  <c r="F331" i="38"/>
  <c r="H47" i="38"/>
  <c r="E55" i="38"/>
  <c r="H70" i="38"/>
  <c r="F69" i="38"/>
  <c r="Q193" i="38"/>
  <c r="E208" i="38"/>
  <c r="H216" i="38"/>
  <c r="T216" i="38"/>
  <c r="H233" i="38"/>
  <c r="Q253" i="38"/>
  <c r="T282" i="38"/>
  <c r="E292" i="38"/>
  <c r="N292" i="38"/>
  <c r="N300" i="38"/>
  <c r="N309" i="38"/>
  <c r="E332" i="38"/>
  <c r="N332" i="38"/>
  <c r="L331" i="38"/>
  <c r="N334" i="38"/>
  <c r="Q365" i="38"/>
  <c r="K366" i="38"/>
  <c r="T70" i="38"/>
  <c r="L184" i="38"/>
  <c r="N185" i="38"/>
  <c r="L38" i="38"/>
  <c r="H366" i="38"/>
  <c r="F365" i="38"/>
  <c r="F39" i="38"/>
  <c r="H39" i="38" s="1"/>
  <c r="N285" i="38"/>
  <c r="L282" i="38"/>
  <c r="I331" i="38"/>
  <c r="I69" i="38" s="1"/>
  <c r="K340" i="38"/>
  <c r="T366" i="38"/>
  <c r="R365" i="38"/>
  <c r="R39" i="38"/>
  <c r="T39" i="38" s="1"/>
  <c r="N227" i="38"/>
  <c r="C331" i="38"/>
  <c r="O331" i="38"/>
  <c r="M282" i="38"/>
  <c r="M30" i="38" s="1"/>
  <c r="N38" i="38" l="1"/>
  <c r="P69" i="38"/>
  <c r="N365" i="38"/>
  <c r="S13" i="38"/>
  <c r="P13" i="38"/>
  <c r="P11" i="38" s="1"/>
  <c r="P10" i="38" s="1"/>
  <c r="L46" i="38"/>
  <c r="G69" i="38"/>
  <c r="H69" i="38" s="1"/>
  <c r="N39" i="38"/>
  <c r="K365" i="38"/>
  <c r="S69" i="38"/>
  <c r="T69" i="38" s="1"/>
  <c r="H46" i="38"/>
  <c r="G11" i="38"/>
  <c r="G10" i="38" s="1"/>
  <c r="E365" i="38"/>
  <c r="C38" i="38"/>
  <c r="E38" i="38" s="1"/>
  <c r="J69" i="38"/>
  <c r="K69" i="38" s="1"/>
  <c r="T331" i="38"/>
  <c r="R34" i="38"/>
  <c r="T34" i="38" s="1"/>
  <c r="M13" i="38"/>
  <c r="M11" i="38" s="1"/>
  <c r="M10" i="38" s="1"/>
  <c r="H18" i="38"/>
  <c r="J11" i="38"/>
  <c r="J10" i="38" s="1"/>
  <c r="S11" i="38"/>
  <c r="S10" i="38" s="1"/>
  <c r="T15" i="38"/>
  <c r="E12" i="38"/>
  <c r="E46" i="38"/>
  <c r="M69" i="38"/>
  <c r="K46" i="38"/>
  <c r="I12" i="38"/>
  <c r="Q331" i="38"/>
  <c r="O34" i="38"/>
  <c r="O69" i="38"/>
  <c r="Q69" i="38" s="1"/>
  <c r="T365" i="38"/>
  <c r="R38" i="38"/>
  <c r="T38" i="38" s="1"/>
  <c r="N331" i="38"/>
  <c r="L34" i="38"/>
  <c r="N34" i="38" s="1"/>
  <c r="N184" i="38"/>
  <c r="L19" i="38"/>
  <c r="N19" i="38" s="1"/>
  <c r="K331" i="38"/>
  <c r="I34" i="38"/>
  <c r="K34" i="38" s="1"/>
  <c r="H331" i="38"/>
  <c r="F34" i="38"/>
  <c r="D69" i="38"/>
  <c r="N155" i="38"/>
  <c r="L69" i="38"/>
  <c r="L17" i="38"/>
  <c r="N282" i="38"/>
  <c r="L30" i="38"/>
  <c r="N30" i="38" s="1"/>
  <c r="E331" i="38"/>
  <c r="C34" i="38"/>
  <c r="F38" i="38"/>
  <c r="H38" i="38" s="1"/>
  <c r="H365" i="38"/>
  <c r="K15" i="38"/>
  <c r="T46" i="38"/>
  <c r="R12" i="38"/>
  <c r="D13" i="38"/>
  <c r="D11" i="38" s="1"/>
  <c r="D10" i="38" s="1"/>
  <c r="C69" i="38"/>
  <c r="T151" i="35"/>
  <c r="L12" i="38" l="1"/>
  <c r="N12" i="38" s="1"/>
  <c r="N46" i="38"/>
  <c r="R13" i="38"/>
  <c r="T13" i="38" s="1"/>
  <c r="I13" i="38"/>
  <c r="K13" i="38" s="1"/>
  <c r="N69" i="38"/>
  <c r="E69" i="38"/>
  <c r="T12" i="38"/>
  <c r="K12" i="38"/>
  <c r="E34" i="38"/>
  <c r="C13" i="38"/>
  <c r="N17" i="38"/>
  <c r="L13" i="38"/>
  <c r="H34" i="38"/>
  <c r="F13" i="38"/>
  <c r="Q34" i="38"/>
  <c r="O13" i="38"/>
  <c r="S321" i="35"/>
  <c r="R321" i="35"/>
  <c r="P321" i="35"/>
  <c r="O321" i="35"/>
  <c r="M321" i="35"/>
  <c r="L321" i="35"/>
  <c r="J321" i="35"/>
  <c r="I321" i="35"/>
  <c r="G321" i="35"/>
  <c r="F321" i="35"/>
  <c r="D321" i="35"/>
  <c r="C321" i="35"/>
  <c r="U321" i="35"/>
  <c r="T328" i="35"/>
  <c r="Q328" i="35"/>
  <c r="N328" i="35"/>
  <c r="K328" i="35"/>
  <c r="H328" i="35"/>
  <c r="E328" i="35"/>
  <c r="R11" i="38" l="1"/>
  <c r="R10" i="38" s="1"/>
  <c r="T10" i="38" s="1"/>
  <c r="I11" i="38"/>
  <c r="K11" i="38" s="1"/>
  <c r="Q13" i="38"/>
  <c r="O11" i="38"/>
  <c r="N13" i="38"/>
  <c r="L11" i="38"/>
  <c r="H13" i="38"/>
  <c r="F11" i="38"/>
  <c r="E13" i="38"/>
  <c r="C11" i="38"/>
  <c r="M334" i="35"/>
  <c r="M333" i="35"/>
  <c r="M327" i="35"/>
  <c r="M326" i="35"/>
  <c r="M325" i="35"/>
  <c r="M324" i="35"/>
  <c r="M323" i="35"/>
  <c r="M311" i="35"/>
  <c r="M310" i="35"/>
  <c r="M309" i="35"/>
  <c r="M308" i="35"/>
  <c r="M307" i="35"/>
  <c r="M303" i="35"/>
  <c r="M301" i="35"/>
  <c r="M300" i="35"/>
  <c r="M299" i="35"/>
  <c r="M289" i="35"/>
  <c r="M285" i="35"/>
  <c r="M284" i="35"/>
  <c r="M283" i="35"/>
  <c r="M282" i="35"/>
  <c r="M276" i="35"/>
  <c r="M241" i="35"/>
  <c r="M227" i="35"/>
  <c r="M221" i="35"/>
  <c r="T11" i="38" l="1"/>
  <c r="I10" i="38"/>
  <c r="K10" i="38" s="1"/>
  <c r="E11" i="38"/>
  <c r="C10" i="38"/>
  <c r="E10" i="38" s="1"/>
  <c r="N11" i="38"/>
  <c r="L10" i="38"/>
  <c r="N10" i="38" s="1"/>
  <c r="F10" i="38"/>
  <c r="H10" i="38" s="1"/>
  <c r="H11" i="38"/>
  <c r="Q11" i="38"/>
  <c r="O10" i="38"/>
  <c r="Q10" i="38" s="1"/>
  <c r="S389" i="37"/>
  <c r="R389" i="37"/>
  <c r="T389" i="37" s="1"/>
  <c r="P389" i="37"/>
  <c r="O389" i="37"/>
  <c r="Q389" i="37" s="1"/>
  <c r="N389" i="37"/>
  <c r="M389" i="37"/>
  <c r="L389" i="37"/>
  <c r="K389" i="37"/>
  <c r="J389" i="37"/>
  <c r="I389" i="37"/>
  <c r="G389" i="37"/>
  <c r="F389" i="37"/>
  <c r="D389" i="37"/>
  <c r="C389" i="37"/>
  <c r="E389" i="37" s="1"/>
  <c r="T383" i="37"/>
  <c r="Q383" i="37"/>
  <c r="N383" i="37"/>
  <c r="K383" i="37"/>
  <c r="H383" i="37"/>
  <c r="E383" i="37"/>
  <c r="U382" i="37"/>
  <c r="S382" i="37"/>
  <c r="T382" i="37" s="1"/>
  <c r="R382" i="37"/>
  <c r="P382" i="37"/>
  <c r="O382" i="37"/>
  <c r="Q382" i="37" s="1"/>
  <c r="M382" i="37"/>
  <c r="L382" i="37"/>
  <c r="N382" i="37" s="1"/>
  <c r="K382" i="37"/>
  <c r="J382" i="37"/>
  <c r="I382" i="37"/>
  <c r="H382" i="37"/>
  <c r="G382" i="37"/>
  <c r="F382" i="37"/>
  <c r="D382" i="37"/>
  <c r="C382" i="37"/>
  <c r="E382" i="37" s="1"/>
  <c r="T380" i="37"/>
  <c r="Q380" i="37"/>
  <c r="N380" i="37"/>
  <c r="K380" i="37"/>
  <c r="H380" i="37"/>
  <c r="E380" i="37"/>
  <c r="T379" i="37"/>
  <c r="Q379" i="37"/>
  <c r="N379" i="37"/>
  <c r="K379" i="37"/>
  <c r="H379" i="37"/>
  <c r="E379" i="37"/>
  <c r="T378" i="37"/>
  <c r="Q378" i="37"/>
  <c r="N378" i="37"/>
  <c r="K378" i="37"/>
  <c r="H378" i="37"/>
  <c r="E378" i="37"/>
  <c r="Q377" i="37"/>
  <c r="N377" i="37"/>
  <c r="K377" i="37"/>
  <c r="H377" i="37"/>
  <c r="E377" i="37"/>
  <c r="T376" i="37"/>
  <c r="Q376" i="37"/>
  <c r="N376" i="37"/>
  <c r="K376" i="37"/>
  <c r="H376" i="37"/>
  <c r="E376" i="37"/>
  <c r="T375" i="37"/>
  <c r="Q375" i="37"/>
  <c r="N375" i="37"/>
  <c r="K375" i="37"/>
  <c r="H375" i="37"/>
  <c r="E375" i="37"/>
  <c r="E374" i="37"/>
  <c r="T373" i="37"/>
  <c r="Q373" i="37"/>
  <c r="N373" i="37"/>
  <c r="K373" i="37"/>
  <c r="H373" i="37"/>
  <c r="E373" i="37"/>
  <c r="T372" i="37"/>
  <c r="Q372" i="37"/>
  <c r="N372" i="37"/>
  <c r="K372" i="37"/>
  <c r="H372" i="37"/>
  <c r="E372" i="37"/>
  <c r="T371" i="37"/>
  <c r="Q371" i="37"/>
  <c r="N371" i="37"/>
  <c r="K371" i="37"/>
  <c r="H371" i="37"/>
  <c r="E371" i="37"/>
  <c r="T370" i="37"/>
  <c r="Q370" i="37"/>
  <c r="N370" i="37"/>
  <c r="K370" i="37"/>
  <c r="H370" i="37"/>
  <c r="E370" i="37"/>
  <c r="T369" i="37"/>
  <c r="Q369" i="37"/>
  <c r="N369" i="37"/>
  <c r="K369" i="37"/>
  <c r="H369" i="37"/>
  <c r="E369" i="37"/>
  <c r="T368" i="37"/>
  <c r="Q368" i="37"/>
  <c r="N368" i="37"/>
  <c r="K368" i="37"/>
  <c r="H368" i="37"/>
  <c r="E368" i="37"/>
  <c r="T367" i="37"/>
  <c r="Q367" i="37"/>
  <c r="N367" i="37"/>
  <c r="K367" i="37"/>
  <c r="H367" i="37"/>
  <c r="E367" i="37"/>
  <c r="T366" i="37"/>
  <c r="Q366" i="37"/>
  <c r="N366" i="37"/>
  <c r="K366" i="37"/>
  <c r="H366" i="37"/>
  <c r="E366" i="37"/>
  <c r="T365" i="37"/>
  <c r="Q365" i="37"/>
  <c r="K365" i="37"/>
  <c r="H365" i="37"/>
  <c r="E365" i="37"/>
  <c r="U364" i="37"/>
  <c r="S364" i="37"/>
  <c r="R364" i="37"/>
  <c r="P364" i="37"/>
  <c r="O364" i="37"/>
  <c r="M364" i="37"/>
  <c r="L364" i="37"/>
  <c r="K364" i="37"/>
  <c r="J364" i="37"/>
  <c r="I364" i="37"/>
  <c r="G364" i="37"/>
  <c r="F364" i="37"/>
  <c r="D364" i="37"/>
  <c r="D363" i="37" s="1"/>
  <c r="C364" i="37"/>
  <c r="R363" i="37"/>
  <c r="M363" i="37"/>
  <c r="J363" i="37"/>
  <c r="I363" i="37"/>
  <c r="K363" i="37" s="1"/>
  <c r="T361" i="37"/>
  <c r="Q361" i="37"/>
  <c r="N361" i="37"/>
  <c r="K361" i="37"/>
  <c r="H361" i="37"/>
  <c r="E361" i="37"/>
  <c r="T360" i="37"/>
  <c r="Q360" i="37"/>
  <c r="N360" i="37"/>
  <c r="K360" i="37"/>
  <c r="H360" i="37"/>
  <c r="E360" i="37"/>
  <c r="T359" i="37"/>
  <c r="Q359" i="37"/>
  <c r="N359" i="37"/>
  <c r="K359" i="37"/>
  <c r="H359" i="37"/>
  <c r="E359" i="37"/>
  <c r="T358" i="37"/>
  <c r="Q358" i="37"/>
  <c r="N358" i="37"/>
  <c r="K358" i="37"/>
  <c r="H358" i="37"/>
  <c r="E358" i="37"/>
  <c r="Q357" i="37"/>
  <c r="N357" i="37"/>
  <c r="K357" i="37"/>
  <c r="H357" i="37"/>
  <c r="E357" i="37"/>
  <c r="T356" i="37"/>
  <c r="Q356" i="37"/>
  <c r="N356" i="37"/>
  <c r="K356" i="37"/>
  <c r="H356" i="37"/>
  <c r="E356" i="37"/>
  <c r="T355" i="37"/>
  <c r="Q355" i="37"/>
  <c r="N355" i="37"/>
  <c r="H355" i="37"/>
  <c r="T354" i="37"/>
  <c r="Q354" i="37"/>
  <c r="N354" i="37"/>
  <c r="K354" i="37"/>
  <c r="H354" i="37"/>
  <c r="E354" i="37"/>
  <c r="T353" i="37"/>
  <c r="Q353" i="37"/>
  <c r="N353" i="37"/>
  <c r="K353" i="37"/>
  <c r="H353" i="37"/>
  <c r="E353" i="37"/>
  <c r="U352" i="37"/>
  <c r="S352" i="37"/>
  <c r="T352" i="37" s="1"/>
  <c r="R352" i="37"/>
  <c r="P352" i="37"/>
  <c r="O352" i="37"/>
  <c r="Q352" i="37" s="1"/>
  <c r="M352" i="37"/>
  <c r="L352" i="37"/>
  <c r="N352" i="37" s="1"/>
  <c r="K352" i="37"/>
  <c r="J352" i="37"/>
  <c r="I352" i="37"/>
  <c r="H352" i="37"/>
  <c r="G352" i="37"/>
  <c r="F352" i="37"/>
  <c r="D352" i="37"/>
  <c r="C352" i="37"/>
  <c r="E352" i="37" s="1"/>
  <c r="T350" i="37"/>
  <c r="Q350" i="37"/>
  <c r="N350" i="37"/>
  <c r="K350" i="37"/>
  <c r="H350" i="37"/>
  <c r="E350" i="37"/>
  <c r="T349" i="37"/>
  <c r="Q349" i="37"/>
  <c r="N349" i="37"/>
  <c r="K349" i="37"/>
  <c r="H349" i="37"/>
  <c r="E349" i="37"/>
  <c r="T348" i="37"/>
  <c r="Q348" i="37"/>
  <c r="N348" i="37"/>
  <c r="K348" i="37"/>
  <c r="H348" i="37"/>
  <c r="E348" i="37"/>
  <c r="T347" i="37"/>
  <c r="Q347" i="37"/>
  <c r="N347" i="37"/>
  <c r="K347" i="37"/>
  <c r="H347" i="37"/>
  <c r="E347" i="37"/>
  <c r="T346" i="37"/>
  <c r="Q346" i="37"/>
  <c r="N346" i="37"/>
  <c r="K346" i="37"/>
  <c r="H346" i="37"/>
  <c r="E346" i="37"/>
  <c r="T345" i="37"/>
  <c r="Q345" i="37"/>
  <c r="L345" i="37"/>
  <c r="N345" i="37" s="1"/>
  <c r="K345" i="37"/>
  <c r="H345" i="37"/>
  <c r="E345" i="37"/>
  <c r="T344" i="37"/>
  <c r="Q344" i="37"/>
  <c r="N344" i="37"/>
  <c r="K344" i="37"/>
  <c r="H344" i="37"/>
  <c r="E344" i="37"/>
  <c r="T343" i="37"/>
  <c r="Q343" i="37"/>
  <c r="N343" i="37"/>
  <c r="K343" i="37"/>
  <c r="H343" i="37"/>
  <c r="E343" i="37"/>
  <c r="T342" i="37"/>
  <c r="Q342" i="37"/>
  <c r="N342" i="37"/>
  <c r="K342" i="37"/>
  <c r="H342" i="37"/>
  <c r="E342" i="37"/>
  <c r="T341" i="37"/>
  <c r="Q341" i="37"/>
  <c r="L341" i="37"/>
  <c r="N341" i="37" s="1"/>
  <c r="K341" i="37"/>
  <c r="H341" i="37"/>
  <c r="E341" i="37"/>
  <c r="T340" i="37"/>
  <c r="Q340" i="37"/>
  <c r="N340" i="37"/>
  <c r="K340" i="37"/>
  <c r="H340" i="37"/>
  <c r="E340" i="37"/>
  <c r="T339" i="37"/>
  <c r="Q339" i="37"/>
  <c r="L339" i="37"/>
  <c r="L338" i="37" s="1"/>
  <c r="K339" i="37"/>
  <c r="H339" i="37"/>
  <c r="E339" i="37"/>
  <c r="U338" i="37"/>
  <c r="S338" i="37"/>
  <c r="R338" i="37"/>
  <c r="R36" i="37" s="1"/>
  <c r="T36" i="37" s="1"/>
  <c r="Q338" i="37"/>
  <c r="P338" i="37"/>
  <c r="O338" i="37"/>
  <c r="N338" i="37"/>
  <c r="M338" i="37"/>
  <c r="J338" i="37"/>
  <c r="I338" i="37"/>
  <c r="K338" i="37" s="1"/>
  <c r="G338" i="37"/>
  <c r="F338" i="37"/>
  <c r="H338" i="37" s="1"/>
  <c r="E338" i="37"/>
  <c r="D338" i="37"/>
  <c r="C338" i="37"/>
  <c r="T336" i="37"/>
  <c r="Q336" i="37"/>
  <c r="N336" i="37"/>
  <c r="K336" i="37"/>
  <c r="H336" i="37"/>
  <c r="E336" i="37"/>
  <c r="T335" i="37"/>
  <c r="Q335" i="37"/>
  <c r="N335" i="37"/>
  <c r="K335" i="37"/>
  <c r="H335" i="37"/>
  <c r="E335" i="37"/>
  <c r="T334" i="37"/>
  <c r="Q334" i="37"/>
  <c r="N334" i="37"/>
  <c r="K334" i="37"/>
  <c r="H334" i="37"/>
  <c r="E334" i="37"/>
  <c r="T333" i="37"/>
  <c r="Q333" i="37"/>
  <c r="L333" i="37"/>
  <c r="N333" i="37" s="1"/>
  <c r="K333" i="37"/>
  <c r="H333" i="37"/>
  <c r="E333" i="37"/>
  <c r="T332" i="37"/>
  <c r="Q332" i="37"/>
  <c r="L332" i="37"/>
  <c r="K332" i="37"/>
  <c r="H332" i="37"/>
  <c r="E332" i="37"/>
  <c r="T331" i="37"/>
  <c r="Q331" i="37"/>
  <c r="L331" i="37"/>
  <c r="N331" i="37" s="1"/>
  <c r="K331" i="37"/>
  <c r="H331" i="37"/>
  <c r="E331" i="37"/>
  <c r="U330" i="37"/>
  <c r="S330" i="37"/>
  <c r="R330" i="37"/>
  <c r="P330" i="37"/>
  <c r="P329" i="37" s="1"/>
  <c r="O330" i="37"/>
  <c r="M330" i="37"/>
  <c r="K330" i="37"/>
  <c r="J330" i="37"/>
  <c r="I330" i="37"/>
  <c r="G330" i="37"/>
  <c r="G329" i="37" s="1"/>
  <c r="F330" i="37"/>
  <c r="D330" i="37"/>
  <c r="D329" i="37" s="1"/>
  <c r="D34" i="37" s="1"/>
  <c r="C330" i="37"/>
  <c r="M329" i="37"/>
  <c r="J329" i="37"/>
  <c r="I329" i="37"/>
  <c r="K329" i="37" s="1"/>
  <c r="F329" i="37"/>
  <c r="H329" i="37" s="1"/>
  <c r="T327" i="37"/>
  <c r="Q327" i="37"/>
  <c r="L327" i="37"/>
  <c r="N327" i="37" s="1"/>
  <c r="K327" i="37"/>
  <c r="H327" i="37"/>
  <c r="E327" i="37"/>
  <c r="T326" i="37"/>
  <c r="Q326" i="37"/>
  <c r="N326" i="37"/>
  <c r="L326" i="37"/>
  <c r="K326" i="37"/>
  <c r="H326" i="37"/>
  <c r="E326" i="37"/>
  <c r="T325" i="37"/>
  <c r="Q325" i="37"/>
  <c r="L325" i="37"/>
  <c r="N325" i="37" s="1"/>
  <c r="K325" i="37"/>
  <c r="H325" i="37"/>
  <c r="E325" i="37"/>
  <c r="T324" i="37"/>
  <c r="Q324" i="37"/>
  <c r="L324" i="37"/>
  <c r="K324" i="37"/>
  <c r="H324" i="37"/>
  <c r="E324" i="37"/>
  <c r="T323" i="37"/>
  <c r="Q323" i="37"/>
  <c r="L323" i="37"/>
  <c r="N323" i="37" s="1"/>
  <c r="K323" i="37"/>
  <c r="H323" i="37"/>
  <c r="E323" i="37"/>
  <c r="T322" i="37"/>
  <c r="Q322" i="37"/>
  <c r="N322" i="37"/>
  <c r="K322" i="37"/>
  <c r="H322" i="37"/>
  <c r="E322" i="37"/>
  <c r="U321" i="37"/>
  <c r="S321" i="37"/>
  <c r="R321" i="37"/>
  <c r="T321" i="37" s="1"/>
  <c r="Q321" i="37"/>
  <c r="P321" i="37"/>
  <c r="O321" i="37"/>
  <c r="M321" i="37"/>
  <c r="M33" i="37" s="1"/>
  <c r="J321" i="37"/>
  <c r="I321" i="37"/>
  <c r="G321" i="37"/>
  <c r="F321" i="37"/>
  <c r="H321" i="37" s="1"/>
  <c r="E321" i="37"/>
  <c r="D321" i="37"/>
  <c r="C321" i="37"/>
  <c r="S313" i="37"/>
  <c r="R313" i="37"/>
  <c r="P313" i="37"/>
  <c r="Q313" i="37" s="1"/>
  <c r="O313" i="37"/>
  <c r="O32" i="37" s="1"/>
  <c r="M313" i="37"/>
  <c r="L313" i="37"/>
  <c r="N313" i="37" s="1"/>
  <c r="K313" i="37"/>
  <c r="J313" i="37"/>
  <c r="I313" i="37"/>
  <c r="G313" i="37"/>
  <c r="H313" i="37" s="1"/>
  <c r="F313" i="37"/>
  <c r="D313" i="37"/>
  <c r="C313" i="37"/>
  <c r="T311" i="37"/>
  <c r="Q311" i="37"/>
  <c r="N311" i="37"/>
  <c r="L311" i="37"/>
  <c r="K311" i="37"/>
  <c r="H311" i="37"/>
  <c r="E311" i="37"/>
  <c r="T310" i="37"/>
  <c r="Q310" i="37"/>
  <c r="L310" i="37"/>
  <c r="N310" i="37" s="1"/>
  <c r="K310" i="37"/>
  <c r="H310" i="37"/>
  <c r="E310" i="37"/>
  <c r="T309" i="37"/>
  <c r="Q309" i="37"/>
  <c r="L309" i="37"/>
  <c r="N309" i="37" s="1"/>
  <c r="K309" i="37"/>
  <c r="H309" i="37"/>
  <c r="E309" i="37"/>
  <c r="T308" i="37"/>
  <c r="Q308" i="37"/>
  <c r="N308" i="37"/>
  <c r="L308" i="37"/>
  <c r="K308" i="37"/>
  <c r="H308" i="37"/>
  <c r="E308" i="37"/>
  <c r="T307" i="37"/>
  <c r="Q307" i="37"/>
  <c r="L307" i="37"/>
  <c r="N307" i="37" s="1"/>
  <c r="K307" i="37"/>
  <c r="H307" i="37"/>
  <c r="E307" i="37"/>
  <c r="T306" i="37"/>
  <c r="Q306" i="37"/>
  <c r="N306" i="37"/>
  <c r="K306" i="37"/>
  <c r="H306" i="37"/>
  <c r="E306" i="37"/>
  <c r="T305" i="37"/>
  <c r="Q305" i="37"/>
  <c r="N305" i="37"/>
  <c r="K305" i="37"/>
  <c r="H305" i="37"/>
  <c r="E305" i="37"/>
  <c r="T304" i="37"/>
  <c r="Q304" i="37"/>
  <c r="N304" i="37"/>
  <c r="K304" i="37"/>
  <c r="H304" i="37"/>
  <c r="E304" i="37"/>
  <c r="T303" i="37"/>
  <c r="Q303" i="37"/>
  <c r="N303" i="37"/>
  <c r="L303" i="37"/>
  <c r="K303" i="37"/>
  <c r="H303" i="37"/>
  <c r="E303" i="37"/>
  <c r="T302" i="37"/>
  <c r="Q302" i="37"/>
  <c r="N302" i="37"/>
  <c r="K302" i="37"/>
  <c r="H302" i="37"/>
  <c r="E302" i="37"/>
  <c r="T301" i="37"/>
  <c r="Q301" i="37"/>
  <c r="L301" i="37"/>
  <c r="N301" i="37" s="1"/>
  <c r="K301" i="37"/>
  <c r="H301" i="37"/>
  <c r="E301" i="37"/>
  <c r="T300" i="37"/>
  <c r="Q300" i="37"/>
  <c r="N300" i="37"/>
  <c r="L300" i="37"/>
  <c r="K300" i="37"/>
  <c r="H300" i="37"/>
  <c r="E300" i="37"/>
  <c r="T299" i="37"/>
  <c r="Q299" i="37"/>
  <c r="L299" i="37"/>
  <c r="K299" i="37"/>
  <c r="H299" i="37"/>
  <c r="E299" i="37"/>
  <c r="T298" i="37"/>
  <c r="Q298" i="37"/>
  <c r="N298" i="37"/>
  <c r="K298" i="37"/>
  <c r="H298" i="37"/>
  <c r="E298" i="37"/>
  <c r="T297" i="37"/>
  <c r="Q297" i="37"/>
  <c r="N297" i="37"/>
  <c r="K297" i="37"/>
  <c r="H297" i="37"/>
  <c r="E297" i="37"/>
  <c r="T296" i="37"/>
  <c r="Q296" i="37"/>
  <c r="N296" i="37"/>
  <c r="K296" i="37"/>
  <c r="H296" i="37"/>
  <c r="E296" i="37"/>
  <c r="T295" i="37"/>
  <c r="Q295" i="37"/>
  <c r="N295" i="37"/>
  <c r="K295" i="37"/>
  <c r="H295" i="37"/>
  <c r="E295" i="37"/>
  <c r="T294" i="37"/>
  <c r="Q294" i="37"/>
  <c r="N294" i="37"/>
  <c r="K294" i="37"/>
  <c r="H294" i="37"/>
  <c r="E294" i="37"/>
  <c r="S293" i="37"/>
  <c r="Q293" i="37"/>
  <c r="N293" i="37"/>
  <c r="L293" i="37"/>
  <c r="K293" i="37"/>
  <c r="H293" i="37"/>
  <c r="E293" i="37"/>
  <c r="T292" i="37"/>
  <c r="Q292" i="37"/>
  <c r="N292" i="37"/>
  <c r="K292" i="37"/>
  <c r="H292" i="37"/>
  <c r="E292" i="37"/>
  <c r="U291" i="37"/>
  <c r="R291" i="37"/>
  <c r="Q291" i="37"/>
  <c r="P291" i="37"/>
  <c r="O291" i="37"/>
  <c r="M291" i="37"/>
  <c r="M31" i="37" s="1"/>
  <c r="J291" i="37"/>
  <c r="J31" i="37" s="1"/>
  <c r="K31" i="37" s="1"/>
  <c r="I291" i="37"/>
  <c r="G291" i="37"/>
  <c r="F291" i="37"/>
  <c r="H291" i="37" s="1"/>
  <c r="E291" i="37"/>
  <c r="D291" i="37"/>
  <c r="C291" i="37"/>
  <c r="T289" i="37"/>
  <c r="Q289" i="37"/>
  <c r="L289" i="37"/>
  <c r="N289" i="37" s="1"/>
  <c r="K289" i="37"/>
  <c r="H289" i="37"/>
  <c r="E289" i="37"/>
  <c r="T288" i="37"/>
  <c r="Q288" i="37"/>
  <c r="N288" i="37"/>
  <c r="K288" i="37"/>
  <c r="H288" i="37"/>
  <c r="E288" i="37"/>
  <c r="T287" i="37"/>
  <c r="Q287" i="37"/>
  <c r="N287" i="37"/>
  <c r="K287" i="37"/>
  <c r="H287" i="37"/>
  <c r="E287" i="37"/>
  <c r="T286" i="37"/>
  <c r="Q286" i="37"/>
  <c r="N286" i="37"/>
  <c r="K286" i="37"/>
  <c r="H286" i="37"/>
  <c r="E286" i="37"/>
  <c r="T285" i="37"/>
  <c r="Q285" i="37"/>
  <c r="L285" i="37"/>
  <c r="N285" i="37" s="1"/>
  <c r="K285" i="37"/>
  <c r="H285" i="37"/>
  <c r="E285" i="37"/>
  <c r="T284" i="37"/>
  <c r="Q284" i="37"/>
  <c r="L284" i="37"/>
  <c r="N284" i="37" s="1"/>
  <c r="K284" i="37"/>
  <c r="H284" i="37"/>
  <c r="E284" i="37"/>
  <c r="T283" i="37"/>
  <c r="Q283" i="37"/>
  <c r="N283" i="37"/>
  <c r="K283" i="37"/>
  <c r="H283" i="37"/>
  <c r="E283" i="37"/>
  <c r="T282" i="37"/>
  <c r="Q282" i="37"/>
  <c r="N282" i="37"/>
  <c r="K282" i="37"/>
  <c r="H282" i="37"/>
  <c r="E282" i="37"/>
  <c r="U281" i="37"/>
  <c r="T281" i="37"/>
  <c r="S281" i="37"/>
  <c r="R281" i="37"/>
  <c r="P281" i="37"/>
  <c r="O281" i="37"/>
  <c r="M281" i="37"/>
  <c r="L281" i="37"/>
  <c r="N281" i="37" s="1"/>
  <c r="K281" i="37"/>
  <c r="J281" i="37"/>
  <c r="I281" i="37"/>
  <c r="G281" i="37"/>
  <c r="F281" i="37"/>
  <c r="D281" i="37"/>
  <c r="C281" i="37"/>
  <c r="E281" i="37" s="1"/>
  <c r="T279" i="37"/>
  <c r="Q279" i="37"/>
  <c r="N279" i="37"/>
  <c r="K279" i="37"/>
  <c r="H279" i="37"/>
  <c r="E279" i="37"/>
  <c r="T278" i="37"/>
  <c r="Q278" i="37"/>
  <c r="N278" i="37"/>
  <c r="K278" i="37"/>
  <c r="H278" i="37"/>
  <c r="E278" i="37"/>
  <c r="T277" i="37"/>
  <c r="Q277" i="37"/>
  <c r="N277" i="37"/>
  <c r="K277" i="37"/>
  <c r="H277" i="37"/>
  <c r="E277" i="37"/>
  <c r="T276" i="37"/>
  <c r="Q276" i="37"/>
  <c r="L276" i="37"/>
  <c r="N276" i="37" s="1"/>
  <c r="K276" i="37"/>
  <c r="H276" i="37"/>
  <c r="E276" i="37"/>
  <c r="T275" i="37"/>
  <c r="Q275" i="37"/>
  <c r="N275" i="37"/>
  <c r="K275" i="37"/>
  <c r="H275" i="37"/>
  <c r="E275" i="37"/>
  <c r="T274" i="37"/>
  <c r="Q274" i="37"/>
  <c r="N274" i="37"/>
  <c r="K274" i="37"/>
  <c r="H274" i="37"/>
  <c r="E274" i="37"/>
  <c r="T273" i="37"/>
  <c r="Q273" i="37"/>
  <c r="N273" i="37"/>
  <c r="K273" i="37"/>
  <c r="H273" i="37"/>
  <c r="E273" i="37"/>
  <c r="T272" i="37"/>
  <c r="Q272" i="37"/>
  <c r="N272" i="37"/>
  <c r="K272" i="37"/>
  <c r="H272" i="37"/>
  <c r="E272" i="37"/>
  <c r="T271" i="37"/>
  <c r="Q271" i="37"/>
  <c r="N271" i="37"/>
  <c r="K271" i="37"/>
  <c r="H271" i="37"/>
  <c r="E271" i="37"/>
  <c r="T270" i="37"/>
  <c r="Q270" i="37"/>
  <c r="N270" i="37"/>
  <c r="K270" i="37"/>
  <c r="H270" i="37"/>
  <c r="E270" i="37"/>
  <c r="T269" i="37"/>
  <c r="Q269" i="37"/>
  <c r="N269" i="37"/>
  <c r="K269" i="37"/>
  <c r="H269" i="37"/>
  <c r="E269" i="37"/>
  <c r="T268" i="37"/>
  <c r="Q268" i="37"/>
  <c r="N268" i="37"/>
  <c r="K268" i="37"/>
  <c r="H268" i="37"/>
  <c r="E268" i="37"/>
  <c r="U267" i="37"/>
  <c r="T267" i="37"/>
  <c r="S267" i="37"/>
  <c r="R267" i="37"/>
  <c r="P267" i="37"/>
  <c r="O267" i="37"/>
  <c r="Q267" i="37" s="1"/>
  <c r="M267" i="37"/>
  <c r="L267" i="37"/>
  <c r="N267" i="37" s="1"/>
  <c r="K267" i="37"/>
  <c r="J267" i="37"/>
  <c r="I267" i="37"/>
  <c r="G267" i="37"/>
  <c r="H267" i="37" s="1"/>
  <c r="F267" i="37"/>
  <c r="D267" i="37"/>
  <c r="C267" i="37"/>
  <c r="E267" i="37" s="1"/>
  <c r="T263" i="37"/>
  <c r="Q263" i="37"/>
  <c r="M263" i="37"/>
  <c r="N263" i="37" s="1"/>
  <c r="L263" i="37"/>
  <c r="K263" i="37"/>
  <c r="H263" i="37"/>
  <c r="E263" i="37"/>
  <c r="T262" i="37"/>
  <c r="Q262" i="37"/>
  <c r="M262" i="37"/>
  <c r="M261" i="37" s="1"/>
  <c r="L262" i="37"/>
  <c r="K262" i="37"/>
  <c r="H262" i="37"/>
  <c r="E262" i="37"/>
  <c r="U261" i="37"/>
  <c r="S261" i="37"/>
  <c r="S28" i="37" s="1"/>
  <c r="R261" i="37"/>
  <c r="P261" i="37"/>
  <c r="O261" i="37"/>
  <c r="N261" i="37"/>
  <c r="L261" i="37"/>
  <c r="J261" i="37"/>
  <c r="K261" i="37" s="1"/>
  <c r="I261" i="37"/>
  <c r="G261" i="37"/>
  <c r="F261" i="37"/>
  <c r="H261" i="37" s="1"/>
  <c r="D261" i="37"/>
  <c r="C261" i="37"/>
  <c r="T259" i="37"/>
  <c r="Q259" i="37"/>
  <c r="N259" i="37"/>
  <c r="K259" i="37"/>
  <c r="H259" i="37"/>
  <c r="E259" i="37"/>
  <c r="T258" i="37"/>
  <c r="Q258" i="37"/>
  <c r="N258" i="37"/>
  <c r="L258" i="37"/>
  <c r="K258" i="37"/>
  <c r="H258" i="37"/>
  <c r="E258" i="37"/>
  <c r="T257" i="37"/>
  <c r="Q257" i="37"/>
  <c r="N257" i="37"/>
  <c r="K257" i="37"/>
  <c r="H257" i="37"/>
  <c r="E257" i="37"/>
  <c r="T256" i="37"/>
  <c r="Q256" i="37"/>
  <c r="N256" i="37"/>
  <c r="K256" i="37"/>
  <c r="H256" i="37"/>
  <c r="E256" i="37"/>
  <c r="T255" i="37"/>
  <c r="Q255" i="37"/>
  <c r="N255" i="37"/>
  <c r="K255" i="37"/>
  <c r="H255" i="37"/>
  <c r="E255" i="37"/>
  <c r="T254" i="37"/>
  <c r="Q254" i="37"/>
  <c r="N254" i="37"/>
  <c r="K254" i="37"/>
  <c r="H254" i="37"/>
  <c r="E254" i="37"/>
  <c r="T253" i="37"/>
  <c r="Q253" i="37"/>
  <c r="N253" i="37"/>
  <c r="K253" i="37"/>
  <c r="H253" i="37"/>
  <c r="E253" i="37"/>
  <c r="U252" i="37"/>
  <c r="T252" i="37"/>
  <c r="S252" i="37"/>
  <c r="R252" i="37"/>
  <c r="Q252" i="37"/>
  <c r="P252" i="37"/>
  <c r="O252" i="37"/>
  <c r="M252" i="37"/>
  <c r="M27" i="37" s="1"/>
  <c r="L252" i="37"/>
  <c r="N252" i="37" s="1"/>
  <c r="J252" i="37"/>
  <c r="I252" i="37"/>
  <c r="K252" i="37" s="1"/>
  <c r="H252" i="37"/>
  <c r="G252" i="37"/>
  <c r="F252" i="37"/>
  <c r="D252" i="37"/>
  <c r="E252" i="37" s="1"/>
  <c r="C252" i="37"/>
  <c r="T250" i="37"/>
  <c r="Q250" i="37"/>
  <c r="N250" i="37"/>
  <c r="K250" i="37"/>
  <c r="H250" i="37"/>
  <c r="E250" i="37"/>
  <c r="T249" i="37"/>
  <c r="Q249" i="37"/>
  <c r="N249" i="37"/>
  <c r="K249" i="37"/>
  <c r="H249" i="37"/>
  <c r="E249" i="37"/>
  <c r="T248" i="37"/>
  <c r="Q248" i="37"/>
  <c r="N248" i="37"/>
  <c r="K248" i="37"/>
  <c r="E248" i="37"/>
  <c r="T247" i="37"/>
  <c r="Q247" i="37"/>
  <c r="N247" i="37"/>
  <c r="K247" i="37"/>
  <c r="H247" i="37"/>
  <c r="E247" i="37"/>
  <c r="T246" i="37"/>
  <c r="Q246" i="37"/>
  <c r="N246" i="37"/>
  <c r="K246" i="37"/>
  <c r="H246" i="37"/>
  <c r="E246" i="37"/>
  <c r="T245" i="37"/>
  <c r="Q245" i="37"/>
  <c r="N245" i="37"/>
  <c r="K245" i="37"/>
  <c r="H245" i="37"/>
  <c r="E245" i="37"/>
  <c r="T244" i="37"/>
  <c r="Q244" i="37"/>
  <c r="N244" i="37"/>
  <c r="K244" i="37"/>
  <c r="H244" i="37"/>
  <c r="E244" i="37"/>
  <c r="T243" i="37"/>
  <c r="Q243" i="37"/>
  <c r="N243" i="37"/>
  <c r="K243" i="37"/>
  <c r="H243" i="37"/>
  <c r="E243" i="37"/>
  <c r="T242" i="37"/>
  <c r="Q242" i="37"/>
  <c r="L242" i="37"/>
  <c r="K242" i="37"/>
  <c r="H242" i="37"/>
  <c r="E242" i="37"/>
  <c r="T241" i="37"/>
  <c r="Q241" i="37"/>
  <c r="L241" i="37"/>
  <c r="N241" i="37" s="1"/>
  <c r="K241" i="37"/>
  <c r="H241" i="37"/>
  <c r="E241" i="37"/>
  <c r="U240" i="37"/>
  <c r="T240" i="37"/>
  <c r="S240" i="37"/>
  <c r="R240" i="37"/>
  <c r="P240" i="37"/>
  <c r="O240" i="37"/>
  <c r="M240" i="37"/>
  <c r="J240" i="37"/>
  <c r="I240" i="37"/>
  <c r="K240" i="37" s="1"/>
  <c r="H240" i="37"/>
  <c r="G240" i="37"/>
  <c r="F240" i="37"/>
  <c r="D240" i="37"/>
  <c r="C240" i="37"/>
  <c r="T237" i="37"/>
  <c r="Q237" i="37"/>
  <c r="N237" i="37"/>
  <c r="K237" i="37"/>
  <c r="H237" i="37"/>
  <c r="E237" i="37"/>
  <c r="T236" i="37"/>
  <c r="Q236" i="37"/>
  <c r="N236" i="37"/>
  <c r="K236" i="37"/>
  <c r="H236" i="37"/>
  <c r="E236" i="37"/>
  <c r="T235" i="37"/>
  <c r="Q235" i="37"/>
  <c r="N235" i="37"/>
  <c r="K235" i="37"/>
  <c r="H235" i="37"/>
  <c r="E235" i="37"/>
  <c r="T234" i="37"/>
  <c r="Q234" i="37"/>
  <c r="N234" i="37"/>
  <c r="K234" i="37"/>
  <c r="H234" i="37"/>
  <c r="E234" i="37"/>
  <c r="U233" i="37"/>
  <c r="S233" i="37"/>
  <c r="T233" i="37" s="1"/>
  <c r="R233" i="37"/>
  <c r="P233" i="37"/>
  <c r="O233" i="37"/>
  <c r="Q233" i="37" s="1"/>
  <c r="M233" i="37"/>
  <c r="L233" i="37"/>
  <c r="N233" i="37" s="1"/>
  <c r="K233" i="37"/>
  <c r="J233" i="37"/>
  <c r="I233" i="37"/>
  <c r="G233" i="37"/>
  <c r="H233" i="37" s="1"/>
  <c r="F233" i="37"/>
  <c r="D233" i="37"/>
  <c r="C233" i="37"/>
  <c r="T231" i="37"/>
  <c r="Q231" i="37"/>
  <c r="N231" i="37"/>
  <c r="K231" i="37"/>
  <c r="H231" i="37"/>
  <c r="E231" i="37"/>
  <c r="T230" i="37"/>
  <c r="Q230" i="37"/>
  <c r="L230" i="37"/>
  <c r="N230" i="37" s="1"/>
  <c r="K230" i="37"/>
  <c r="H230" i="37"/>
  <c r="E230" i="37"/>
  <c r="T229" i="37"/>
  <c r="Q229" i="37"/>
  <c r="N229" i="37"/>
  <c r="K229" i="37"/>
  <c r="H229" i="37"/>
  <c r="E229" i="37"/>
  <c r="T228" i="37"/>
  <c r="Q228" i="37"/>
  <c r="N228" i="37"/>
  <c r="K228" i="37"/>
  <c r="H228" i="37"/>
  <c r="E228" i="37"/>
  <c r="T227" i="37"/>
  <c r="Q227" i="37"/>
  <c r="N227" i="37"/>
  <c r="L227" i="37"/>
  <c r="K227" i="37"/>
  <c r="H227" i="37"/>
  <c r="E227" i="37"/>
  <c r="T226" i="37"/>
  <c r="Q226" i="37"/>
  <c r="L226" i="37"/>
  <c r="L224" i="37" s="1"/>
  <c r="N224" i="37" s="1"/>
  <c r="K226" i="37"/>
  <c r="H226" i="37"/>
  <c r="E226" i="37"/>
  <c r="T225" i="37"/>
  <c r="Q225" i="37"/>
  <c r="L225" i="37"/>
  <c r="N225" i="37" s="1"/>
  <c r="K225" i="37"/>
  <c r="H225" i="37"/>
  <c r="E225" i="37"/>
  <c r="U224" i="37"/>
  <c r="T224" i="37"/>
  <c r="S224" i="37"/>
  <c r="R224" i="37"/>
  <c r="P224" i="37"/>
  <c r="O224" i="37"/>
  <c r="M224" i="37"/>
  <c r="J224" i="37"/>
  <c r="I224" i="37"/>
  <c r="K224" i="37" s="1"/>
  <c r="H224" i="37"/>
  <c r="G224" i="37"/>
  <c r="F224" i="37"/>
  <c r="D224" i="37"/>
  <c r="C224" i="37"/>
  <c r="C24" i="37" s="1"/>
  <c r="E24" i="37" s="1"/>
  <c r="T222" i="37"/>
  <c r="Q222" i="37"/>
  <c r="N222" i="37"/>
  <c r="K222" i="37"/>
  <c r="H222" i="37"/>
  <c r="E222" i="37"/>
  <c r="T221" i="37"/>
  <c r="Q221" i="37"/>
  <c r="L221" i="37"/>
  <c r="N221" i="37" s="1"/>
  <c r="K221" i="37"/>
  <c r="H221" i="37"/>
  <c r="E221" i="37"/>
  <c r="T220" i="37"/>
  <c r="Q220" i="37"/>
  <c r="N220" i="37"/>
  <c r="K220" i="37"/>
  <c r="H220" i="37"/>
  <c r="E220" i="37"/>
  <c r="T219" i="37"/>
  <c r="Q219" i="37"/>
  <c r="N219" i="37"/>
  <c r="K219" i="37"/>
  <c r="H219" i="37"/>
  <c r="E219" i="37"/>
  <c r="T218" i="37"/>
  <c r="Q218" i="37"/>
  <c r="N218" i="37"/>
  <c r="K218" i="37"/>
  <c r="H218" i="37"/>
  <c r="E218" i="37"/>
  <c r="T217" i="37"/>
  <c r="Q217" i="37"/>
  <c r="N217" i="37"/>
  <c r="K217" i="37"/>
  <c r="H217" i="37"/>
  <c r="E217" i="37"/>
  <c r="U216" i="37"/>
  <c r="T216" i="37"/>
  <c r="S216" i="37"/>
  <c r="R216" i="37"/>
  <c r="P216" i="37"/>
  <c r="Q216" i="37" s="1"/>
  <c r="O216" i="37"/>
  <c r="M216" i="37"/>
  <c r="L216" i="37"/>
  <c r="N216" i="37" s="1"/>
  <c r="J216" i="37"/>
  <c r="I216" i="37"/>
  <c r="K216" i="37" s="1"/>
  <c r="H216" i="37"/>
  <c r="G216" i="37"/>
  <c r="F216" i="37"/>
  <c r="D216" i="37"/>
  <c r="E216" i="37" s="1"/>
  <c r="C216" i="37"/>
  <c r="T212" i="37"/>
  <c r="T211" i="37"/>
  <c r="Q211" i="37"/>
  <c r="N211" i="37"/>
  <c r="K211" i="37"/>
  <c r="H211" i="37"/>
  <c r="E211" i="37"/>
  <c r="T210" i="37"/>
  <c r="Q210" i="37"/>
  <c r="N210" i="37"/>
  <c r="K210" i="37"/>
  <c r="H210" i="37"/>
  <c r="E210" i="37"/>
  <c r="T209" i="37"/>
  <c r="Q209" i="37"/>
  <c r="N209" i="37"/>
  <c r="K209" i="37"/>
  <c r="H209" i="37"/>
  <c r="E209" i="37"/>
  <c r="U208" i="37"/>
  <c r="S208" i="37"/>
  <c r="S22" i="37" s="1"/>
  <c r="R208" i="37"/>
  <c r="P208" i="37"/>
  <c r="O208" i="37"/>
  <c r="N208" i="37"/>
  <c r="M208" i="37"/>
  <c r="L208" i="37"/>
  <c r="J208" i="37"/>
  <c r="I208" i="37"/>
  <c r="K208" i="37" s="1"/>
  <c r="G208" i="37"/>
  <c r="F208" i="37"/>
  <c r="H208" i="37" s="1"/>
  <c r="E208" i="37"/>
  <c r="D208" i="37"/>
  <c r="C208" i="37"/>
  <c r="S202" i="37"/>
  <c r="T202" i="37" s="1"/>
  <c r="R202" i="37"/>
  <c r="P202" i="37"/>
  <c r="O202" i="37"/>
  <c r="Q202" i="37" s="1"/>
  <c r="M202" i="37"/>
  <c r="L202" i="37"/>
  <c r="N202" i="37" s="1"/>
  <c r="K202" i="37"/>
  <c r="J202" i="37"/>
  <c r="I202" i="37"/>
  <c r="H202" i="37"/>
  <c r="G202" i="37"/>
  <c r="F202" i="37"/>
  <c r="D202" i="37"/>
  <c r="C202" i="37"/>
  <c r="E202" i="37" s="1"/>
  <c r="S193" i="37"/>
  <c r="R193" i="37"/>
  <c r="T193" i="37" s="1"/>
  <c r="Q193" i="37"/>
  <c r="P193" i="37"/>
  <c r="O193" i="37"/>
  <c r="M193" i="37"/>
  <c r="N193" i="37" s="1"/>
  <c r="L193" i="37"/>
  <c r="J193" i="37"/>
  <c r="I193" i="37"/>
  <c r="K193" i="37" s="1"/>
  <c r="G193" i="37"/>
  <c r="F193" i="37"/>
  <c r="H193" i="37" s="1"/>
  <c r="E193" i="37"/>
  <c r="D193" i="37"/>
  <c r="C193" i="37"/>
  <c r="T191" i="37"/>
  <c r="Q191" i="37"/>
  <c r="M191" i="37"/>
  <c r="L191" i="37"/>
  <c r="N191" i="37" s="1"/>
  <c r="K191" i="37"/>
  <c r="H191" i="37"/>
  <c r="E191" i="37"/>
  <c r="T190" i="37"/>
  <c r="Q190" i="37"/>
  <c r="M190" i="37"/>
  <c r="L190" i="37"/>
  <c r="K190" i="37"/>
  <c r="H190" i="37"/>
  <c r="E190" i="37"/>
  <c r="T189" i="37"/>
  <c r="Q189" i="37"/>
  <c r="N189" i="37"/>
  <c r="K189" i="37"/>
  <c r="H189" i="37"/>
  <c r="E189" i="37"/>
  <c r="T188" i="37"/>
  <c r="Q188" i="37"/>
  <c r="N188" i="37"/>
  <c r="K188" i="37"/>
  <c r="H188" i="37"/>
  <c r="E188" i="37"/>
  <c r="T187" i="37"/>
  <c r="Q187" i="37"/>
  <c r="N187" i="37"/>
  <c r="K187" i="37"/>
  <c r="H187" i="37"/>
  <c r="E187" i="37"/>
  <c r="T186" i="37"/>
  <c r="Q186" i="37"/>
  <c r="M186" i="37"/>
  <c r="N186" i="37" s="1"/>
  <c r="L186" i="37"/>
  <c r="K186" i="37"/>
  <c r="E186" i="37"/>
  <c r="H186" i="37" s="1"/>
  <c r="T185" i="37"/>
  <c r="Q185" i="37"/>
  <c r="M185" i="37"/>
  <c r="L185" i="37"/>
  <c r="K185" i="37"/>
  <c r="H185" i="37"/>
  <c r="E185" i="37"/>
  <c r="U184" i="37"/>
  <c r="S184" i="37"/>
  <c r="R184" i="37"/>
  <c r="T184" i="37" s="1"/>
  <c r="P184" i="37"/>
  <c r="O184" i="37"/>
  <c r="Q184" i="37" s="1"/>
  <c r="J184" i="37"/>
  <c r="K184" i="37" s="1"/>
  <c r="I184" i="37"/>
  <c r="G184" i="37"/>
  <c r="F184" i="37"/>
  <c r="H184" i="37" s="1"/>
  <c r="D184" i="37"/>
  <c r="C184" i="37"/>
  <c r="E184" i="37" s="1"/>
  <c r="T182" i="37"/>
  <c r="Q182" i="37"/>
  <c r="N182" i="37"/>
  <c r="K182" i="37"/>
  <c r="H182" i="37"/>
  <c r="E182" i="37"/>
  <c r="T181" i="37"/>
  <c r="Q181" i="37"/>
  <c r="N181" i="37"/>
  <c r="K181" i="37"/>
  <c r="H181" i="37"/>
  <c r="E181" i="37"/>
  <c r="Q180" i="37"/>
  <c r="L180" i="37"/>
  <c r="N180" i="37" s="1"/>
  <c r="K180" i="37"/>
  <c r="H180" i="37"/>
  <c r="E180" i="37"/>
  <c r="T179" i="37"/>
  <c r="Q179" i="37"/>
  <c r="N179" i="37"/>
  <c r="K179" i="37"/>
  <c r="H179" i="37"/>
  <c r="E179" i="37"/>
  <c r="T178" i="37"/>
  <c r="Q178" i="37"/>
  <c r="N178" i="37"/>
  <c r="K178" i="37"/>
  <c r="H178" i="37"/>
  <c r="E178" i="37"/>
  <c r="T177" i="37"/>
  <c r="Q177" i="37"/>
  <c r="N177" i="37"/>
  <c r="K177" i="37"/>
  <c r="H177" i="37"/>
  <c r="E177" i="37"/>
  <c r="T176" i="37"/>
  <c r="Q176" i="37"/>
  <c r="N176" i="37"/>
  <c r="K176" i="37"/>
  <c r="H176" i="37"/>
  <c r="E176" i="37"/>
  <c r="T175" i="37"/>
  <c r="Q175" i="37"/>
  <c r="N175" i="37"/>
  <c r="K175" i="37"/>
  <c r="H175" i="37"/>
  <c r="E175" i="37"/>
  <c r="T174" i="37"/>
  <c r="Q174" i="37"/>
  <c r="N174" i="37"/>
  <c r="K174" i="37"/>
  <c r="H174" i="37"/>
  <c r="E174" i="37"/>
  <c r="T173" i="37"/>
  <c r="Q173" i="37"/>
  <c r="N173" i="37"/>
  <c r="K173" i="37"/>
  <c r="H173" i="37"/>
  <c r="E173" i="37"/>
  <c r="T172" i="37"/>
  <c r="Q172" i="37"/>
  <c r="N172" i="37"/>
  <c r="K172" i="37"/>
  <c r="H172" i="37"/>
  <c r="E172" i="37"/>
  <c r="T171" i="37"/>
  <c r="Q171" i="37"/>
  <c r="N171" i="37"/>
  <c r="L171" i="37"/>
  <c r="K171" i="37"/>
  <c r="H171" i="37"/>
  <c r="E171" i="37"/>
  <c r="T170" i="37"/>
  <c r="Q170" i="37"/>
  <c r="N170" i="37"/>
  <c r="K170" i="37"/>
  <c r="H170" i="37"/>
  <c r="E170" i="37"/>
  <c r="T169" i="37"/>
  <c r="Q169" i="37"/>
  <c r="N169" i="37"/>
  <c r="K169" i="37"/>
  <c r="H169" i="37"/>
  <c r="E169" i="37"/>
  <c r="T168" i="37"/>
  <c r="Q168" i="37"/>
  <c r="N168" i="37"/>
  <c r="K168" i="37"/>
  <c r="H168" i="37"/>
  <c r="E168" i="37"/>
  <c r="U167" i="37"/>
  <c r="T167" i="37"/>
  <c r="S167" i="37"/>
  <c r="R167" i="37"/>
  <c r="P167" i="37"/>
  <c r="O167" i="37"/>
  <c r="M167" i="37"/>
  <c r="L167" i="37"/>
  <c r="N167" i="37" s="1"/>
  <c r="J167" i="37"/>
  <c r="I167" i="37"/>
  <c r="K167" i="37" s="1"/>
  <c r="H167" i="37"/>
  <c r="G167" i="37"/>
  <c r="F167" i="37"/>
  <c r="D167" i="37"/>
  <c r="E167" i="37" s="1"/>
  <c r="C167" i="37"/>
  <c r="T165" i="37"/>
  <c r="Q165" i="37"/>
  <c r="N165" i="37"/>
  <c r="M165" i="37"/>
  <c r="L165" i="37"/>
  <c r="K165" i="37"/>
  <c r="H165" i="37"/>
  <c r="E165" i="37"/>
  <c r="T164" i="37"/>
  <c r="Q164" i="37"/>
  <c r="N164" i="37"/>
  <c r="M164" i="37"/>
  <c r="L164" i="37"/>
  <c r="K164" i="37"/>
  <c r="H164" i="37"/>
  <c r="E164" i="37"/>
  <c r="T163" i="37"/>
  <c r="Q163" i="37"/>
  <c r="N163" i="37"/>
  <c r="M163" i="37"/>
  <c r="L163" i="37"/>
  <c r="K163" i="37"/>
  <c r="H163" i="37"/>
  <c r="E163" i="37"/>
  <c r="T162" i="37"/>
  <c r="Q162" i="37"/>
  <c r="N162" i="37"/>
  <c r="M162" i="37"/>
  <c r="L162" i="37"/>
  <c r="K162" i="37"/>
  <c r="H162" i="37"/>
  <c r="E162" i="37"/>
  <c r="T161" i="37"/>
  <c r="Q161" i="37"/>
  <c r="N161" i="37"/>
  <c r="L161" i="37"/>
  <c r="K161" i="37"/>
  <c r="H161" i="37"/>
  <c r="E161" i="37"/>
  <c r="T160" i="37"/>
  <c r="Q160" i="37"/>
  <c r="M160" i="37"/>
  <c r="N160" i="37" s="1"/>
  <c r="L160" i="37"/>
  <c r="K160" i="37"/>
  <c r="H160" i="37"/>
  <c r="E160" i="37"/>
  <c r="T159" i="37"/>
  <c r="Q159" i="37"/>
  <c r="N159" i="37"/>
  <c r="K159" i="37"/>
  <c r="H159" i="37"/>
  <c r="E159" i="37"/>
  <c r="T158" i="37"/>
  <c r="Q158" i="37"/>
  <c r="M158" i="37"/>
  <c r="L158" i="37"/>
  <c r="N158" i="37" s="1"/>
  <c r="K158" i="37"/>
  <c r="H158" i="37"/>
  <c r="E158" i="37"/>
  <c r="T157" i="37"/>
  <c r="Q157" i="37"/>
  <c r="M157" i="37"/>
  <c r="L157" i="37"/>
  <c r="N157" i="37" s="1"/>
  <c r="K157" i="37"/>
  <c r="H157" i="37"/>
  <c r="E157" i="37"/>
  <c r="U155" i="37"/>
  <c r="T155" i="37"/>
  <c r="S155" i="37"/>
  <c r="R155" i="37"/>
  <c r="P155" i="37"/>
  <c r="Q155" i="37" s="1"/>
  <c r="O155" i="37"/>
  <c r="M155" i="37"/>
  <c r="J155" i="37"/>
  <c r="I155" i="37"/>
  <c r="K155" i="37" s="1"/>
  <c r="H155" i="37"/>
  <c r="G155" i="37"/>
  <c r="F155" i="37"/>
  <c r="D155" i="37"/>
  <c r="E155" i="37" s="1"/>
  <c r="C155" i="37"/>
  <c r="T153" i="37"/>
  <c r="Q153" i="37"/>
  <c r="N153" i="37"/>
  <c r="L153" i="37"/>
  <c r="K153" i="37"/>
  <c r="H153" i="37"/>
  <c r="E153" i="37"/>
  <c r="T152" i="37"/>
  <c r="Q152" i="37"/>
  <c r="L152" i="37"/>
  <c r="N152" i="37" s="1"/>
  <c r="K152" i="37"/>
  <c r="H152" i="37"/>
  <c r="E152" i="37"/>
  <c r="K151" i="37"/>
  <c r="H151" i="37"/>
  <c r="E151" i="37"/>
  <c r="T150" i="37"/>
  <c r="Q150" i="37"/>
  <c r="N150" i="37"/>
  <c r="L150" i="37"/>
  <c r="K150" i="37"/>
  <c r="H150" i="37"/>
  <c r="E150" i="37"/>
  <c r="U149" i="37"/>
  <c r="S149" i="37"/>
  <c r="T149" i="37" s="1"/>
  <c r="R149" i="37"/>
  <c r="P149" i="37"/>
  <c r="P16" i="37" s="1"/>
  <c r="Q16" i="37" s="1"/>
  <c r="O149" i="37"/>
  <c r="M149" i="37"/>
  <c r="L149" i="37"/>
  <c r="N149" i="37" s="1"/>
  <c r="K149" i="37"/>
  <c r="J149" i="37"/>
  <c r="I149" i="37"/>
  <c r="G149" i="37"/>
  <c r="H149" i="37" s="1"/>
  <c r="F149" i="37"/>
  <c r="D149" i="37"/>
  <c r="C149" i="37"/>
  <c r="E149" i="37" s="1"/>
  <c r="T147" i="37"/>
  <c r="Q147" i="37"/>
  <c r="N147" i="37"/>
  <c r="K147" i="37"/>
  <c r="H147" i="37"/>
  <c r="E147" i="37"/>
  <c r="T146" i="37"/>
  <c r="Q146" i="37"/>
  <c r="N146" i="37"/>
  <c r="K146" i="37"/>
  <c r="H146" i="37"/>
  <c r="E146" i="37"/>
  <c r="T145" i="37"/>
  <c r="Q145" i="37"/>
  <c r="L145" i="37"/>
  <c r="N145" i="37" s="1"/>
  <c r="K145" i="37"/>
  <c r="H145" i="37"/>
  <c r="E145" i="37"/>
  <c r="T144" i="37"/>
  <c r="Q144" i="37"/>
  <c r="N144" i="37"/>
  <c r="K144" i="37"/>
  <c r="H144" i="37"/>
  <c r="E144" i="37"/>
  <c r="T143" i="37"/>
  <c r="Q143" i="37"/>
  <c r="N143" i="37"/>
  <c r="K143" i="37"/>
  <c r="H143" i="37"/>
  <c r="E143" i="37"/>
  <c r="T142" i="37"/>
  <c r="Q142" i="37"/>
  <c r="N142" i="37"/>
  <c r="K142" i="37"/>
  <c r="H142" i="37"/>
  <c r="E142" i="37"/>
  <c r="T141" i="37"/>
  <c r="Q141" i="37"/>
  <c r="N141" i="37"/>
  <c r="K141" i="37"/>
  <c r="H141" i="37"/>
  <c r="E141" i="37"/>
  <c r="T140" i="37"/>
  <c r="Q140" i="37"/>
  <c r="N140" i="37"/>
  <c r="K140" i="37"/>
  <c r="H140" i="37"/>
  <c r="E140" i="37"/>
  <c r="T139" i="37"/>
  <c r="Q139" i="37"/>
  <c r="N139" i="37"/>
  <c r="K139" i="37"/>
  <c r="H139" i="37"/>
  <c r="E139" i="37"/>
  <c r="T138" i="37"/>
  <c r="Q138" i="37"/>
  <c r="N138" i="37"/>
  <c r="K138" i="37"/>
  <c r="H138" i="37"/>
  <c r="E138" i="37"/>
  <c r="T137" i="37"/>
  <c r="Q137" i="37"/>
  <c r="N137" i="37"/>
  <c r="K137" i="37"/>
  <c r="H137" i="37"/>
  <c r="E137" i="37"/>
  <c r="T136" i="37"/>
  <c r="Q136" i="37"/>
  <c r="N136" i="37"/>
  <c r="K136" i="37"/>
  <c r="H136" i="37"/>
  <c r="E136" i="37"/>
  <c r="T135" i="37"/>
  <c r="Q135" i="37"/>
  <c r="N135" i="37"/>
  <c r="L135" i="37"/>
  <c r="K135" i="37"/>
  <c r="H135" i="37"/>
  <c r="E135" i="37"/>
  <c r="T134" i="37"/>
  <c r="Q134" i="37"/>
  <c r="L134" i="37"/>
  <c r="N134" i="37" s="1"/>
  <c r="K134" i="37"/>
  <c r="H134" i="37"/>
  <c r="E134" i="37"/>
  <c r="T133" i="37"/>
  <c r="Q133" i="37"/>
  <c r="N133" i="37"/>
  <c r="K133" i="37"/>
  <c r="H133" i="37"/>
  <c r="E133" i="37"/>
  <c r="T132" i="37"/>
  <c r="Q132" i="37"/>
  <c r="N132" i="37"/>
  <c r="L132" i="37"/>
  <c r="K132" i="37"/>
  <c r="H132" i="37"/>
  <c r="E132" i="37"/>
  <c r="T131" i="37"/>
  <c r="Q131" i="37"/>
  <c r="L131" i="37"/>
  <c r="N131" i="37" s="1"/>
  <c r="K131" i="37"/>
  <c r="H131" i="37"/>
  <c r="E131" i="37"/>
  <c r="T130" i="37"/>
  <c r="Q130" i="37"/>
  <c r="N130" i="37"/>
  <c r="K130" i="37"/>
  <c r="H130" i="37"/>
  <c r="E130" i="37"/>
  <c r="T129" i="37"/>
  <c r="Q129" i="37"/>
  <c r="N129" i="37"/>
  <c r="L129" i="37"/>
  <c r="K129" i="37"/>
  <c r="H129" i="37"/>
  <c r="E129" i="37"/>
  <c r="T128" i="37"/>
  <c r="Q128" i="37"/>
  <c r="N128" i="37"/>
  <c r="K128" i="37"/>
  <c r="H128" i="37"/>
  <c r="E128" i="37"/>
  <c r="T127" i="37"/>
  <c r="Q127" i="37"/>
  <c r="N127" i="37"/>
  <c r="K127" i="37"/>
  <c r="H127" i="37"/>
  <c r="E127" i="37"/>
  <c r="T126" i="37"/>
  <c r="Q126" i="37"/>
  <c r="L126" i="37"/>
  <c r="N126" i="37" s="1"/>
  <c r="K126" i="37"/>
  <c r="H126" i="37"/>
  <c r="E126" i="37"/>
  <c r="T125" i="37"/>
  <c r="Q125" i="37"/>
  <c r="L125" i="37"/>
  <c r="N125" i="37" s="1"/>
  <c r="K125" i="37"/>
  <c r="H125" i="37"/>
  <c r="E125" i="37"/>
  <c r="T124" i="37"/>
  <c r="Q124" i="37"/>
  <c r="N124" i="37"/>
  <c r="K124" i="37"/>
  <c r="H124" i="37"/>
  <c r="E124" i="37"/>
  <c r="T123" i="37"/>
  <c r="Q123" i="37"/>
  <c r="L123" i="37"/>
  <c r="N123" i="37" s="1"/>
  <c r="K123" i="37"/>
  <c r="H123" i="37"/>
  <c r="E123" i="37"/>
  <c r="T122" i="37"/>
  <c r="Q122" i="37"/>
  <c r="L122" i="37"/>
  <c r="N122" i="37" s="1"/>
  <c r="K122" i="37"/>
  <c r="H122" i="37"/>
  <c r="E122" i="37"/>
  <c r="T121" i="37"/>
  <c r="Q121" i="37"/>
  <c r="M121" i="37"/>
  <c r="L121" i="37"/>
  <c r="N121" i="37" s="1"/>
  <c r="K121" i="37"/>
  <c r="H121" i="37"/>
  <c r="E121" i="37"/>
  <c r="T120" i="37"/>
  <c r="Q120" i="37"/>
  <c r="N120" i="37"/>
  <c r="K120" i="37"/>
  <c r="H120" i="37"/>
  <c r="E120" i="37"/>
  <c r="T119" i="37"/>
  <c r="Q119" i="37"/>
  <c r="L119" i="37"/>
  <c r="K119" i="37"/>
  <c r="H119" i="37"/>
  <c r="E119" i="37"/>
  <c r="T118" i="37"/>
  <c r="Q118" i="37"/>
  <c r="L118" i="37"/>
  <c r="N118" i="37" s="1"/>
  <c r="K118" i="37"/>
  <c r="H118" i="37"/>
  <c r="E118" i="37"/>
  <c r="U117" i="37"/>
  <c r="T117" i="37"/>
  <c r="S117" i="37"/>
  <c r="R117" i="37"/>
  <c r="P117" i="37"/>
  <c r="Q117" i="37" s="1"/>
  <c r="O117" i="37"/>
  <c r="M117" i="37"/>
  <c r="J117" i="37"/>
  <c r="I117" i="37"/>
  <c r="H117" i="37"/>
  <c r="G117" i="37"/>
  <c r="F117" i="37"/>
  <c r="E117" i="37"/>
  <c r="D117" i="37"/>
  <c r="C117" i="37"/>
  <c r="T115" i="37"/>
  <c r="Q115" i="37"/>
  <c r="N115" i="37"/>
  <c r="K115" i="37"/>
  <c r="H115" i="37"/>
  <c r="E115" i="37"/>
  <c r="T114" i="37"/>
  <c r="Q114" i="37"/>
  <c r="L114" i="37"/>
  <c r="N114" i="37" s="1"/>
  <c r="K114" i="37"/>
  <c r="H114" i="37"/>
  <c r="E114" i="37"/>
  <c r="T113" i="37"/>
  <c r="Q113" i="37"/>
  <c r="N113" i="37"/>
  <c r="K113" i="37"/>
  <c r="H113" i="37"/>
  <c r="E113" i="37"/>
  <c r="T112" i="37"/>
  <c r="Q112" i="37"/>
  <c r="N112" i="37"/>
  <c r="K112" i="37"/>
  <c r="H112" i="37"/>
  <c r="E112" i="37"/>
  <c r="T111" i="37"/>
  <c r="Q111" i="37"/>
  <c r="N111" i="37"/>
  <c r="K111" i="37"/>
  <c r="H111" i="37"/>
  <c r="E111" i="37"/>
  <c r="T110" i="37"/>
  <c r="Q110" i="37"/>
  <c r="N110" i="37"/>
  <c r="K110" i="37"/>
  <c r="H110" i="37"/>
  <c r="E110" i="37"/>
  <c r="T109" i="37"/>
  <c r="Q109" i="37"/>
  <c r="N109" i="37"/>
  <c r="K109" i="37"/>
  <c r="H109" i="37"/>
  <c r="E109" i="37"/>
  <c r="T108" i="37"/>
  <c r="Q108" i="37"/>
  <c r="L108" i="37"/>
  <c r="N108" i="37" s="1"/>
  <c r="K108" i="37"/>
  <c r="H108" i="37"/>
  <c r="E108" i="37"/>
  <c r="T107" i="37"/>
  <c r="Q107" i="37"/>
  <c r="N107" i="37"/>
  <c r="K107" i="37"/>
  <c r="H107" i="37"/>
  <c r="E107" i="37"/>
  <c r="T106" i="37"/>
  <c r="Q106" i="37"/>
  <c r="N106" i="37"/>
  <c r="M106" i="37"/>
  <c r="L106" i="37"/>
  <c r="K106" i="37"/>
  <c r="H106" i="37"/>
  <c r="E106" i="37"/>
  <c r="T105" i="37"/>
  <c r="Q105" i="37"/>
  <c r="N105" i="37"/>
  <c r="K105" i="37"/>
  <c r="H105" i="37"/>
  <c r="E105" i="37"/>
  <c r="T104" i="37"/>
  <c r="Q104" i="37"/>
  <c r="N104" i="37"/>
  <c r="K104" i="37"/>
  <c r="H104" i="37"/>
  <c r="E104" i="37"/>
  <c r="T103" i="37"/>
  <c r="Q103" i="37"/>
  <c r="N103" i="37"/>
  <c r="K103" i="37"/>
  <c r="H103" i="37"/>
  <c r="E103" i="37"/>
  <c r="T102" i="37"/>
  <c r="Q102" i="37"/>
  <c r="N102" i="37"/>
  <c r="K102" i="37"/>
  <c r="H102" i="37"/>
  <c r="E102" i="37"/>
  <c r="T101" i="37"/>
  <c r="Q101" i="37"/>
  <c r="N101" i="37"/>
  <c r="K101" i="37"/>
  <c r="H101" i="37"/>
  <c r="E101" i="37"/>
  <c r="T100" i="37"/>
  <c r="Q100" i="37"/>
  <c r="N100" i="37"/>
  <c r="K100" i="37"/>
  <c r="H100" i="37"/>
  <c r="E100" i="37"/>
  <c r="T99" i="37"/>
  <c r="Q99" i="37"/>
  <c r="N99" i="37"/>
  <c r="K99" i="37"/>
  <c r="H99" i="37"/>
  <c r="E99" i="37"/>
  <c r="T98" i="37"/>
  <c r="Q98" i="37"/>
  <c r="N98" i="37"/>
  <c r="K98" i="37"/>
  <c r="H98" i="37"/>
  <c r="E98" i="37"/>
  <c r="T97" i="37"/>
  <c r="Q97" i="37"/>
  <c r="N97" i="37"/>
  <c r="K97" i="37"/>
  <c r="H97" i="37"/>
  <c r="E97" i="37"/>
  <c r="T96" i="37"/>
  <c r="Q96" i="37"/>
  <c r="L96" i="37"/>
  <c r="N96" i="37" s="1"/>
  <c r="K96" i="37"/>
  <c r="H96" i="37"/>
  <c r="E96" i="37"/>
  <c r="T95" i="37"/>
  <c r="Q95" i="37"/>
  <c r="N95" i="37"/>
  <c r="L95" i="37"/>
  <c r="K95" i="37"/>
  <c r="H95" i="37"/>
  <c r="E95" i="37"/>
  <c r="T94" i="37"/>
  <c r="Q94" i="37"/>
  <c r="N94" i="37"/>
  <c r="K94" i="37"/>
  <c r="H94" i="37"/>
  <c r="E94" i="37"/>
  <c r="T93" i="37"/>
  <c r="Q93" i="37"/>
  <c r="N93" i="37"/>
  <c r="K93" i="37"/>
  <c r="H93" i="37"/>
  <c r="E93" i="37"/>
  <c r="T92" i="37"/>
  <c r="Q92" i="37"/>
  <c r="N92" i="37"/>
  <c r="L92" i="37"/>
  <c r="K92" i="37"/>
  <c r="H92" i="37"/>
  <c r="E92" i="37"/>
  <c r="T91" i="37"/>
  <c r="Q91" i="37"/>
  <c r="L91" i="37"/>
  <c r="N91" i="37" s="1"/>
  <c r="K91" i="37"/>
  <c r="H91" i="37"/>
  <c r="E91" i="37"/>
  <c r="T90" i="37"/>
  <c r="Q90" i="37"/>
  <c r="N90" i="37"/>
  <c r="K90" i="37"/>
  <c r="H90" i="37"/>
  <c r="E90" i="37"/>
  <c r="T89" i="37"/>
  <c r="Q89" i="37"/>
  <c r="N89" i="37"/>
  <c r="K89" i="37"/>
  <c r="H89" i="37"/>
  <c r="E89" i="37"/>
  <c r="T88" i="37"/>
  <c r="Q88" i="37"/>
  <c r="N88" i="37"/>
  <c r="K88" i="37"/>
  <c r="H88" i="37"/>
  <c r="E88" i="37"/>
  <c r="T87" i="37"/>
  <c r="Q87" i="37"/>
  <c r="N87" i="37"/>
  <c r="L87" i="37"/>
  <c r="K87" i="37"/>
  <c r="H87" i="37"/>
  <c r="E87" i="37"/>
  <c r="T86" i="37"/>
  <c r="Q86" i="37"/>
  <c r="N86" i="37"/>
  <c r="K86" i="37"/>
  <c r="H86" i="37"/>
  <c r="E86" i="37"/>
  <c r="T85" i="37"/>
  <c r="Q85" i="37"/>
  <c r="N85" i="37"/>
  <c r="K85" i="37"/>
  <c r="H85" i="37"/>
  <c r="E85" i="37"/>
  <c r="T84" i="37"/>
  <c r="Q84" i="37"/>
  <c r="N84" i="37"/>
  <c r="K84" i="37"/>
  <c r="H84" i="37"/>
  <c r="E84" i="37"/>
  <c r="T83" i="37"/>
  <c r="Q83" i="37"/>
  <c r="N83" i="37"/>
  <c r="K83" i="37"/>
  <c r="H83" i="37"/>
  <c r="E83" i="37"/>
  <c r="T82" i="37"/>
  <c r="Q82" i="37"/>
  <c r="N82" i="37"/>
  <c r="K82" i="37"/>
  <c r="H82" i="37"/>
  <c r="E82" i="37"/>
  <c r="T81" i="37"/>
  <c r="Q81" i="37"/>
  <c r="L81" i="37"/>
  <c r="N81" i="37" s="1"/>
  <c r="K81" i="37"/>
  <c r="H81" i="37"/>
  <c r="E81" i="37"/>
  <c r="T80" i="37"/>
  <c r="Q80" i="37"/>
  <c r="N80" i="37"/>
  <c r="K80" i="37"/>
  <c r="H80" i="37"/>
  <c r="E80" i="37"/>
  <c r="T79" i="37"/>
  <c r="Q79" i="37"/>
  <c r="N79" i="37"/>
  <c r="K79" i="37"/>
  <c r="H79" i="37"/>
  <c r="E79" i="37"/>
  <c r="T78" i="37"/>
  <c r="Q78" i="37"/>
  <c r="N78" i="37"/>
  <c r="L78" i="37"/>
  <c r="K78" i="37"/>
  <c r="H78" i="37"/>
  <c r="E78" i="37"/>
  <c r="T77" i="37"/>
  <c r="Q77" i="37"/>
  <c r="N77" i="37"/>
  <c r="K77" i="37"/>
  <c r="H77" i="37"/>
  <c r="E77" i="37"/>
  <c r="T76" i="37"/>
  <c r="Q76" i="37"/>
  <c r="N76" i="37"/>
  <c r="K76" i="37"/>
  <c r="H76" i="37"/>
  <c r="E76" i="37"/>
  <c r="T75" i="37"/>
  <c r="Q75" i="37"/>
  <c r="N75" i="37"/>
  <c r="K75" i="37"/>
  <c r="H75" i="37"/>
  <c r="E75" i="37"/>
  <c r="T74" i="37"/>
  <c r="Q74" i="37"/>
  <c r="N74" i="37"/>
  <c r="L74" i="37"/>
  <c r="K74" i="37"/>
  <c r="H74" i="37"/>
  <c r="E74" i="37"/>
  <c r="T73" i="37"/>
  <c r="Q73" i="37"/>
  <c r="N73" i="37"/>
  <c r="L73" i="37"/>
  <c r="K73" i="37"/>
  <c r="H73" i="37"/>
  <c r="E73" i="37"/>
  <c r="T72" i="37"/>
  <c r="Q72" i="37"/>
  <c r="L72" i="37"/>
  <c r="N72" i="37" s="1"/>
  <c r="K72" i="37"/>
  <c r="H72" i="37"/>
  <c r="E72" i="37"/>
  <c r="T71" i="37"/>
  <c r="Q71" i="37"/>
  <c r="N71" i="37"/>
  <c r="K71" i="37"/>
  <c r="H71" i="37"/>
  <c r="E71" i="37"/>
  <c r="U70" i="37"/>
  <c r="S70" i="37"/>
  <c r="R70" i="37"/>
  <c r="P70" i="37"/>
  <c r="P14" i="37" s="1"/>
  <c r="O70" i="37"/>
  <c r="O14" i="37" s="1"/>
  <c r="M70" i="37"/>
  <c r="L70" i="37"/>
  <c r="J70" i="37"/>
  <c r="K70" i="37" s="1"/>
  <c r="I70" i="37"/>
  <c r="G70" i="37"/>
  <c r="F70" i="37"/>
  <c r="D70" i="37"/>
  <c r="C70" i="37"/>
  <c r="AE66" i="37"/>
  <c r="AF65" i="37"/>
  <c r="AE65" i="37"/>
  <c r="AB65" i="37"/>
  <c r="T58" i="37"/>
  <c r="Q58" i="37"/>
  <c r="M58" i="37"/>
  <c r="L58" i="37"/>
  <c r="N58" i="37" s="1"/>
  <c r="K58" i="37"/>
  <c r="H58" i="37"/>
  <c r="E58" i="37"/>
  <c r="T57" i="37"/>
  <c r="Q57" i="37"/>
  <c r="M57" i="37"/>
  <c r="L57" i="37"/>
  <c r="K57" i="37"/>
  <c r="H57" i="37"/>
  <c r="E57" i="37"/>
  <c r="T56" i="37"/>
  <c r="Q56" i="37"/>
  <c r="M56" i="37"/>
  <c r="L56" i="37"/>
  <c r="N56" i="37" s="1"/>
  <c r="K56" i="37"/>
  <c r="H56" i="37"/>
  <c r="E56" i="37"/>
  <c r="U55" i="37"/>
  <c r="T55" i="37"/>
  <c r="S55" i="37"/>
  <c r="R55" i="37"/>
  <c r="P55" i="37"/>
  <c r="O55" i="37"/>
  <c r="M55" i="37"/>
  <c r="J55" i="37"/>
  <c r="I55" i="37"/>
  <c r="K55" i="37" s="1"/>
  <c r="H55" i="37"/>
  <c r="G55" i="37"/>
  <c r="F55" i="37"/>
  <c r="E55" i="37"/>
  <c r="D55" i="37"/>
  <c r="D46" i="37" s="1"/>
  <c r="C55" i="37"/>
  <c r="T53" i="37"/>
  <c r="Q53" i="37"/>
  <c r="N53" i="37"/>
  <c r="K53" i="37"/>
  <c r="H53" i="37"/>
  <c r="E53" i="37"/>
  <c r="T52" i="37"/>
  <c r="T51" i="37"/>
  <c r="Q51" i="37"/>
  <c r="N51" i="37"/>
  <c r="K51" i="37"/>
  <c r="H51" i="37"/>
  <c r="E51" i="37"/>
  <c r="T50" i="37"/>
  <c r="Q50" i="37"/>
  <c r="N50" i="37"/>
  <c r="K50" i="37"/>
  <c r="H50" i="37"/>
  <c r="E50" i="37"/>
  <c r="T49" i="37"/>
  <c r="Q49" i="37"/>
  <c r="N49" i="37"/>
  <c r="K49" i="37"/>
  <c r="H49" i="37"/>
  <c r="E49" i="37"/>
  <c r="T48" i="37"/>
  <c r="Q48" i="37"/>
  <c r="N48" i="37"/>
  <c r="K48" i="37"/>
  <c r="H48" i="37"/>
  <c r="E48" i="37"/>
  <c r="U47" i="37"/>
  <c r="S47" i="37"/>
  <c r="S46" i="37" s="1"/>
  <c r="R47" i="37"/>
  <c r="P47" i="37"/>
  <c r="O47" i="37"/>
  <c r="N47" i="37"/>
  <c r="M47" i="37"/>
  <c r="L47" i="37"/>
  <c r="J47" i="37"/>
  <c r="I47" i="37"/>
  <c r="G47" i="37"/>
  <c r="G46" i="37" s="1"/>
  <c r="F47" i="37"/>
  <c r="D47" i="37"/>
  <c r="C47" i="37"/>
  <c r="U46" i="37"/>
  <c r="M46" i="37"/>
  <c r="M12" i="37" s="1"/>
  <c r="I46" i="37"/>
  <c r="F46" i="37"/>
  <c r="S40" i="37"/>
  <c r="T40" i="37" s="1"/>
  <c r="R40" i="37"/>
  <c r="P40" i="37"/>
  <c r="O40" i="37"/>
  <c r="M40" i="37"/>
  <c r="L40" i="37"/>
  <c r="N40" i="37" s="1"/>
  <c r="K40" i="37"/>
  <c r="J40" i="37"/>
  <c r="I40" i="37"/>
  <c r="H40" i="37"/>
  <c r="G40" i="37"/>
  <c r="F40" i="37"/>
  <c r="D40" i="37"/>
  <c r="C40" i="37"/>
  <c r="R39" i="37"/>
  <c r="M39" i="37"/>
  <c r="J39" i="37"/>
  <c r="I39" i="37"/>
  <c r="G39" i="37"/>
  <c r="F39" i="37"/>
  <c r="H39" i="37" s="1"/>
  <c r="D39" i="37"/>
  <c r="C39" i="37"/>
  <c r="R38" i="37"/>
  <c r="M38" i="37"/>
  <c r="J38" i="37"/>
  <c r="I38" i="37"/>
  <c r="K38" i="37" s="1"/>
  <c r="D38" i="37"/>
  <c r="T37" i="37"/>
  <c r="S37" i="37"/>
  <c r="R37" i="37"/>
  <c r="P37" i="37"/>
  <c r="O37" i="37"/>
  <c r="Q37" i="37" s="1"/>
  <c r="M37" i="37"/>
  <c r="L37" i="37"/>
  <c r="N37" i="37" s="1"/>
  <c r="K37" i="37"/>
  <c r="J37" i="37"/>
  <c r="I37" i="37"/>
  <c r="H37" i="37"/>
  <c r="G37" i="37"/>
  <c r="F37" i="37"/>
  <c r="D37" i="37"/>
  <c r="C37" i="37"/>
  <c r="E37" i="37" s="1"/>
  <c r="S36" i="37"/>
  <c r="Q36" i="37"/>
  <c r="P36" i="37"/>
  <c r="O36" i="37"/>
  <c r="M36" i="37"/>
  <c r="L36" i="37"/>
  <c r="N36" i="37" s="1"/>
  <c r="J36" i="37"/>
  <c r="I36" i="37"/>
  <c r="H36" i="37"/>
  <c r="G36" i="37"/>
  <c r="F36" i="37"/>
  <c r="D36" i="37"/>
  <c r="E36" i="37" s="1"/>
  <c r="C36" i="37"/>
  <c r="S35" i="37"/>
  <c r="R35" i="37"/>
  <c r="T35" i="37" s="1"/>
  <c r="P35" i="37"/>
  <c r="O35" i="37"/>
  <c r="M35" i="37"/>
  <c r="K35" i="37"/>
  <c r="J35" i="37"/>
  <c r="I35" i="37"/>
  <c r="H35" i="37"/>
  <c r="G35" i="37"/>
  <c r="F35" i="37"/>
  <c r="D35" i="37"/>
  <c r="C35" i="37"/>
  <c r="P34" i="37"/>
  <c r="M34" i="37"/>
  <c r="J34" i="37"/>
  <c r="I34" i="37"/>
  <c r="G34" i="37"/>
  <c r="F34" i="37"/>
  <c r="H34" i="37" s="1"/>
  <c r="S33" i="37"/>
  <c r="T33" i="37" s="1"/>
  <c r="R33" i="37"/>
  <c r="P33" i="37"/>
  <c r="O33" i="37"/>
  <c r="Q33" i="37" s="1"/>
  <c r="J33" i="37"/>
  <c r="K33" i="37" s="1"/>
  <c r="I33" i="37"/>
  <c r="G33" i="37"/>
  <c r="F33" i="37"/>
  <c r="H33" i="37" s="1"/>
  <c r="D33" i="37"/>
  <c r="C33" i="37"/>
  <c r="R32" i="37"/>
  <c r="Q32" i="37"/>
  <c r="P32" i="37"/>
  <c r="M32" i="37"/>
  <c r="L32" i="37"/>
  <c r="J32" i="37"/>
  <c r="I32" i="37"/>
  <c r="H32" i="37"/>
  <c r="G32" i="37"/>
  <c r="F32" i="37"/>
  <c r="D32" i="37"/>
  <c r="E32" i="37" s="1"/>
  <c r="C32" i="37"/>
  <c r="R31" i="37"/>
  <c r="P31" i="37"/>
  <c r="O31" i="37"/>
  <c r="I31" i="37"/>
  <c r="G31" i="37"/>
  <c r="D31" i="37"/>
  <c r="C31" i="37"/>
  <c r="E31" i="37" s="1"/>
  <c r="T30" i="37"/>
  <c r="S30" i="37"/>
  <c r="R30" i="37"/>
  <c r="P30" i="37"/>
  <c r="M30" i="37"/>
  <c r="L30" i="37"/>
  <c r="N30" i="37" s="1"/>
  <c r="J30" i="37"/>
  <c r="I30" i="37"/>
  <c r="F30" i="37"/>
  <c r="E30" i="37"/>
  <c r="D30" i="37"/>
  <c r="C30" i="37"/>
  <c r="T29" i="37"/>
  <c r="S29" i="37"/>
  <c r="R29" i="37"/>
  <c r="P29" i="37"/>
  <c r="O29" i="37"/>
  <c r="Q29" i="37" s="1"/>
  <c r="N29" i="37"/>
  <c r="M29" i="37"/>
  <c r="L29" i="37"/>
  <c r="K29" i="37"/>
  <c r="J29" i="37"/>
  <c r="I29" i="37"/>
  <c r="G29" i="37"/>
  <c r="F29" i="37"/>
  <c r="D29" i="37"/>
  <c r="C29" i="37"/>
  <c r="T28" i="37"/>
  <c r="R28" i="37"/>
  <c r="P28" i="37"/>
  <c r="M28" i="37"/>
  <c r="N28" i="37" s="1"/>
  <c r="L28" i="37"/>
  <c r="J28" i="37"/>
  <c r="I28" i="37"/>
  <c r="K28" i="37" s="1"/>
  <c r="H28" i="37"/>
  <c r="G28" i="37"/>
  <c r="F28" i="37"/>
  <c r="D28" i="37"/>
  <c r="S27" i="37"/>
  <c r="R27" i="37"/>
  <c r="T27" i="37" s="1"/>
  <c r="P27" i="37"/>
  <c r="O27" i="37"/>
  <c r="L27" i="37"/>
  <c r="N27" i="37" s="1"/>
  <c r="K27" i="37"/>
  <c r="J27" i="37"/>
  <c r="I27" i="37"/>
  <c r="H27" i="37"/>
  <c r="G27" i="37"/>
  <c r="F27" i="37"/>
  <c r="D27" i="37"/>
  <c r="C27" i="37"/>
  <c r="E27" i="37" s="1"/>
  <c r="T26" i="37"/>
  <c r="S26" i="37"/>
  <c r="R26" i="37"/>
  <c r="Q26" i="37"/>
  <c r="P26" i="37"/>
  <c r="O26" i="37"/>
  <c r="M26" i="37"/>
  <c r="J26" i="37"/>
  <c r="I26" i="37"/>
  <c r="H26" i="37"/>
  <c r="G26" i="37"/>
  <c r="F26" i="37"/>
  <c r="D26" i="37"/>
  <c r="C26" i="37"/>
  <c r="R25" i="37"/>
  <c r="P25" i="37"/>
  <c r="O25" i="37"/>
  <c r="M25" i="37"/>
  <c r="L25" i="37"/>
  <c r="N25" i="37" s="1"/>
  <c r="K25" i="37"/>
  <c r="J25" i="37"/>
  <c r="I25" i="37"/>
  <c r="H25" i="37"/>
  <c r="G25" i="37"/>
  <c r="F25" i="37"/>
  <c r="D25" i="37"/>
  <c r="C25" i="37"/>
  <c r="S24" i="37"/>
  <c r="R24" i="37"/>
  <c r="T24" i="37" s="1"/>
  <c r="O24" i="37"/>
  <c r="M24" i="37"/>
  <c r="N24" i="37" s="1"/>
  <c r="L24" i="37"/>
  <c r="J24" i="37"/>
  <c r="I24" i="37"/>
  <c r="G24" i="37"/>
  <c r="F24" i="37"/>
  <c r="H24" i="37" s="1"/>
  <c r="D24" i="37"/>
  <c r="T23" i="37"/>
  <c r="S23" i="37"/>
  <c r="R23" i="37"/>
  <c r="O23" i="37"/>
  <c r="M23" i="37"/>
  <c r="L23" i="37"/>
  <c r="N23" i="37" s="1"/>
  <c r="K23" i="37"/>
  <c r="J23" i="37"/>
  <c r="I23" i="37"/>
  <c r="G23" i="37"/>
  <c r="H23" i="37" s="1"/>
  <c r="F23" i="37"/>
  <c r="D23" i="37"/>
  <c r="C23" i="37"/>
  <c r="R22" i="37"/>
  <c r="T22" i="37" s="1"/>
  <c r="Q22" i="37"/>
  <c r="P22" i="37"/>
  <c r="O22" i="37"/>
  <c r="M22" i="37"/>
  <c r="N22" i="37" s="1"/>
  <c r="L22" i="37"/>
  <c r="J22" i="37"/>
  <c r="I22" i="37"/>
  <c r="K22" i="37" s="1"/>
  <c r="G22" i="37"/>
  <c r="F22" i="37"/>
  <c r="H22" i="37" s="1"/>
  <c r="E22" i="37"/>
  <c r="D22" i="37"/>
  <c r="C22" i="37"/>
  <c r="T21" i="37"/>
  <c r="S21" i="37"/>
  <c r="R21" i="37"/>
  <c r="P21" i="37"/>
  <c r="O21" i="37"/>
  <c r="M21" i="37"/>
  <c r="L21" i="37"/>
  <c r="N21" i="37" s="1"/>
  <c r="K21" i="37"/>
  <c r="J21" i="37"/>
  <c r="I21" i="37"/>
  <c r="G21" i="37"/>
  <c r="H21" i="37" s="1"/>
  <c r="F21" i="37"/>
  <c r="D21" i="37"/>
  <c r="C21" i="37"/>
  <c r="E21" i="37" s="1"/>
  <c r="S20" i="37"/>
  <c r="R20" i="37"/>
  <c r="T20" i="37" s="1"/>
  <c r="Q20" i="37"/>
  <c r="P20" i="37"/>
  <c r="O20" i="37"/>
  <c r="L20" i="37"/>
  <c r="J20" i="37"/>
  <c r="I20" i="37"/>
  <c r="G20" i="37"/>
  <c r="F20" i="37"/>
  <c r="H20" i="37" s="1"/>
  <c r="E20" i="37"/>
  <c r="D20" i="37"/>
  <c r="C20" i="37"/>
  <c r="S19" i="37"/>
  <c r="T19" i="37" s="1"/>
  <c r="R19" i="37"/>
  <c r="P19" i="37"/>
  <c r="O19" i="37"/>
  <c r="Q19" i="37" s="1"/>
  <c r="I19" i="37"/>
  <c r="G19" i="37"/>
  <c r="H19" i="37" s="1"/>
  <c r="F19" i="37"/>
  <c r="D19" i="37"/>
  <c r="S18" i="37"/>
  <c r="R18" i="37"/>
  <c r="T18" i="37" s="1"/>
  <c r="O18" i="37"/>
  <c r="M18" i="37"/>
  <c r="J18" i="37"/>
  <c r="I18" i="37"/>
  <c r="K18" i="37" s="1"/>
  <c r="G18" i="37"/>
  <c r="F18" i="37"/>
  <c r="H18" i="37" s="1"/>
  <c r="E18" i="37"/>
  <c r="D18" i="37"/>
  <c r="C18" i="37"/>
  <c r="T17" i="37"/>
  <c r="S17" i="37"/>
  <c r="R17" i="37"/>
  <c r="P17" i="37"/>
  <c r="O17" i="37"/>
  <c r="M17" i="37"/>
  <c r="K17" i="37"/>
  <c r="J17" i="37"/>
  <c r="I17" i="37"/>
  <c r="G17" i="37"/>
  <c r="H17" i="37" s="1"/>
  <c r="F17" i="37"/>
  <c r="D17" i="37"/>
  <c r="C17" i="37"/>
  <c r="E17" i="37" s="1"/>
  <c r="S16" i="37"/>
  <c r="R16" i="37"/>
  <c r="T16" i="37" s="1"/>
  <c r="O16" i="37"/>
  <c r="N16" i="37"/>
  <c r="M16" i="37"/>
  <c r="L16" i="37"/>
  <c r="J16" i="37"/>
  <c r="I16" i="37"/>
  <c r="K16" i="37" s="1"/>
  <c r="F16" i="37"/>
  <c r="E16" i="37"/>
  <c r="D16" i="37"/>
  <c r="C16" i="37"/>
  <c r="T15" i="37"/>
  <c r="S15" i="37"/>
  <c r="R15" i="37"/>
  <c r="P15" i="37"/>
  <c r="O15" i="37"/>
  <c r="M15" i="37"/>
  <c r="J15" i="37"/>
  <c r="G15" i="37"/>
  <c r="H15" i="37" s="1"/>
  <c r="F15" i="37"/>
  <c r="D15" i="37"/>
  <c r="C15" i="37"/>
  <c r="AA14" i="37"/>
  <c r="Z14" i="37"/>
  <c r="AB14" i="37" s="1"/>
  <c r="R14" i="37"/>
  <c r="M14" i="37"/>
  <c r="L14" i="37"/>
  <c r="J14" i="37"/>
  <c r="I14" i="37"/>
  <c r="G14" i="37"/>
  <c r="F14" i="37"/>
  <c r="D14" i="37"/>
  <c r="AA13" i="37"/>
  <c r="Z13" i="37"/>
  <c r="AB13" i="37" s="1"/>
  <c r="AB12" i="37"/>
  <c r="AA12" i="37"/>
  <c r="Z12" i="37"/>
  <c r="S12" i="37"/>
  <c r="G12" i="37"/>
  <c r="F12" i="37"/>
  <c r="D12" i="37"/>
  <c r="AB11" i="37"/>
  <c r="AA11" i="37"/>
  <c r="Z11" i="37"/>
  <c r="AA10" i="37"/>
  <c r="Z10" i="37"/>
  <c r="AB10" i="37" s="1"/>
  <c r="H14" i="37" l="1"/>
  <c r="H70" i="37"/>
  <c r="E224" i="37"/>
  <c r="K14" i="37"/>
  <c r="Q240" i="37"/>
  <c r="E26" i="37"/>
  <c r="E240" i="37"/>
  <c r="T38" i="37"/>
  <c r="P13" i="37"/>
  <c r="S32" i="37"/>
  <c r="T313" i="37"/>
  <c r="H389" i="37"/>
  <c r="F363" i="37"/>
  <c r="H12" i="37"/>
  <c r="Q14" i="37"/>
  <c r="C19" i="37"/>
  <c r="E19" i="37" s="1"/>
  <c r="P23" i="37"/>
  <c r="Q23" i="37" s="1"/>
  <c r="J69" i="37"/>
  <c r="P18" i="37"/>
  <c r="Q18" i="37" s="1"/>
  <c r="Q167" i="37"/>
  <c r="D13" i="37"/>
  <c r="D11" i="37" s="1"/>
  <c r="D10" i="37" s="1"/>
  <c r="E15" i="37"/>
  <c r="M20" i="37"/>
  <c r="N20" i="37" s="1"/>
  <c r="E23" i="37"/>
  <c r="K24" i="37"/>
  <c r="N32" i="37"/>
  <c r="T32" i="37"/>
  <c r="E40" i="37"/>
  <c r="E70" i="37"/>
  <c r="C14" i="37"/>
  <c r="N70" i="37"/>
  <c r="C46" i="37"/>
  <c r="E47" i="37"/>
  <c r="L240" i="37"/>
  <c r="N242" i="37"/>
  <c r="Q281" i="37"/>
  <c r="O30" i="37"/>
  <c r="Q30" i="37" s="1"/>
  <c r="N14" i="37"/>
  <c r="I12" i="37"/>
  <c r="K117" i="37"/>
  <c r="I69" i="37"/>
  <c r="I15" i="37"/>
  <c r="K15" i="37" s="1"/>
  <c r="Q15" i="37"/>
  <c r="Q17" i="37"/>
  <c r="K20" i="37"/>
  <c r="Q21" i="37"/>
  <c r="E25" i="37"/>
  <c r="H29" i="37"/>
  <c r="H30" i="37"/>
  <c r="E35" i="37"/>
  <c r="T47" i="37"/>
  <c r="R46" i="37"/>
  <c r="P46" i="37"/>
  <c r="P12" i="37" s="1"/>
  <c r="Q55" i="37"/>
  <c r="Q224" i="37"/>
  <c r="P24" i="37"/>
  <c r="Q24" i="37" s="1"/>
  <c r="D69" i="37"/>
  <c r="Q261" i="37"/>
  <c r="O28" i="37"/>
  <c r="Q28" i="37" s="1"/>
  <c r="S363" i="37"/>
  <c r="S38" i="37" s="1"/>
  <c r="S39" i="37"/>
  <c r="G16" i="37"/>
  <c r="H16" i="37" s="1"/>
  <c r="S25" i="37"/>
  <c r="T25" i="37" s="1"/>
  <c r="K26" i="37"/>
  <c r="E29" i="37"/>
  <c r="K32" i="37"/>
  <c r="K36" i="37"/>
  <c r="E39" i="37"/>
  <c r="K47" i="37"/>
  <c r="J46" i="37"/>
  <c r="J12" i="37" s="1"/>
  <c r="L117" i="37"/>
  <c r="G30" i="37"/>
  <c r="H281" i="37"/>
  <c r="S329" i="37"/>
  <c r="S34" i="37" s="1"/>
  <c r="N332" i="37"/>
  <c r="L330" i="37"/>
  <c r="Q364" i="37"/>
  <c r="O363" i="37"/>
  <c r="O39" i="37"/>
  <c r="T364" i="37"/>
  <c r="T70" i="37"/>
  <c r="E261" i="37"/>
  <c r="C28" i="37"/>
  <c r="E28" i="37" s="1"/>
  <c r="T338" i="37"/>
  <c r="R329" i="37"/>
  <c r="S14" i="37"/>
  <c r="L18" i="37"/>
  <c r="N18" i="37" s="1"/>
  <c r="J19" i="37"/>
  <c r="K19" i="37" s="1"/>
  <c r="Q25" i="37"/>
  <c r="Q27" i="37"/>
  <c r="K30" i="37"/>
  <c r="F31" i="37"/>
  <c r="H31" i="37" s="1"/>
  <c r="Q31" i="37"/>
  <c r="E33" i="37"/>
  <c r="K34" i="37"/>
  <c r="Q35" i="37"/>
  <c r="T39" i="37"/>
  <c r="H46" i="37"/>
  <c r="N57" i="37"/>
  <c r="L55" i="37"/>
  <c r="F69" i="37"/>
  <c r="G69" i="37"/>
  <c r="P69" i="37"/>
  <c r="N119" i="37"/>
  <c r="L155" i="37"/>
  <c r="M184" i="37"/>
  <c r="N185" i="37"/>
  <c r="N226" i="37"/>
  <c r="T293" i="37"/>
  <c r="S291" i="37"/>
  <c r="S31" i="37" s="1"/>
  <c r="T31" i="37" s="1"/>
  <c r="N324" i="37"/>
  <c r="L321" i="37"/>
  <c r="Q330" i="37"/>
  <c r="O329" i="37"/>
  <c r="T330" i="37"/>
  <c r="L184" i="37"/>
  <c r="N190" i="37"/>
  <c r="T291" i="37"/>
  <c r="L291" i="37"/>
  <c r="T363" i="37"/>
  <c r="G363" i="37"/>
  <c r="G38" i="37" s="1"/>
  <c r="P363" i="37"/>
  <c r="P38" i="37" s="1"/>
  <c r="P39" i="37"/>
  <c r="K39" i="37"/>
  <c r="Q40" i="37"/>
  <c r="H47" i="37"/>
  <c r="O46" i="37"/>
  <c r="Q47" i="37"/>
  <c r="Q70" i="37"/>
  <c r="O69" i="37"/>
  <c r="Q69" i="37" s="1"/>
  <c r="Q149" i="37"/>
  <c r="T208" i="37"/>
  <c r="E233" i="37"/>
  <c r="T261" i="37"/>
  <c r="N262" i="37"/>
  <c r="K291" i="37"/>
  <c r="N299" i="37"/>
  <c r="E313" i="37"/>
  <c r="K321" i="37"/>
  <c r="E330" i="37"/>
  <c r="C329" i="37"/>
  <c r="H330" i="37"/>
  <c r="N339" i="37"/>
  <c r="E364" i="37"/>
  <c r="C363" i="37"/>
  <c r="H364" i="37"/>
  <c r="N364" i="37"/>
  <c r="L363" i="37"/>
  <c r="L39" i="37"/>
  <c r="N39" i="37" s="1"/>
  <c r="H69" i="37" l="1"/>
  <c r="E329" i="37"/>
  <c r="C34" i="37"/>
  <c r="E34" i="37" s="1"/>
  <c r="K46" i="37"/>
  <c r="G13" i="37"/>
  <c r="G11" i="37" s="1"/>
  <c r="G10" i="37" s="1"/>
  <c r="N321" i="37"/>
  <c r="L33" i="37"/>
  <c r="N33" i="37" s="1"/>
  <c r="S69" i="37"/>
  <c r="K69" i="37"/>
  <c r="C69" i="37"/>
  <c r="E69" i="37" s="1"/>
  <c r="I13" i="37"/>
  <c r="I11" i="37" s="1"/>
  <c r="Q46" i="37"/>
  <c r="O12" i="37"/>
  <c r="N291" i="37"/>
  <c r="L31" i="37"/>
  <c r="N31" i="37" s="1"/>
  <c r="N330" i="37"/>
  <c r="L329" i="37"/>
  <c r="L35" i="37"/>
  <c r="N35" i="37" s="1"/>
  <c r="T46" i="37"/>
  <c r="R12" i="37"/>
  <c r="E363" i="37"/>
  <c r="C38" i="37"/>
  <c r="E38" i="37" s="1"/>
  <c r="N155" i="37"/>
  <c r="L17" i="37"/>
  <c r="N17" i="37" s="1"/>
  <c r="T329" i="37"/>
  <c r="R69" i="37"/>
  <c r="R34" i="37"/>
  <c r="O38" i="37"/>
  <c r="Q38" i="37" s="1"/>
  <c r="Q363" i="37"/>
  <c r="C13" i="37"/>
  <c r="E13" i="37" s="1"/>
  <c r="E14" i="37"/>
  <c r="L38" i="37"/>
  <c r="N38" i="37" s="1"/>
  <c r="N363" i="37"/>
  <c r="N184" i="37"/>
  <c r="L19" i="37"/>
  <c r="N19" i="37" s="1"/>
  <c r="N55" i="37"/>
  <c r="L46" i="37"/>
  <c r="P11" i="37"/>
  <c r="P10" i="37" s="1"/>
  <c r="E46" i="37"/>
  <c r="C12" i="37"/>
  <c r="O34" i="37"/>
  <c r="Q34" i="37" s="1"/>
  <c r="Q329" i="37"/>
  <c r="M69" i="37"/>
  <c r="M19" i="37"/>
  <c r="M13" i="37" s="1"/>
  <c r="M11" i="37" s="1"/>
  <c r="M10" i="37" s="1"/>
  <c r="S13" i="37"/>
  <c r="S11" i="37" s="1"/>
  <c r="S10" i="37" s="1"/>
  <c r="T14" i="37"/>
  <c r="Q39" i="37"/>
  <c r="N117" i="37"/>
  <c r="L15" i="37"/>
  <c r="K12" i="37"/>
  <c r="F13" i="37"/>
  <c r="N240" i="37"/>
  <c r="L26" i="37"/>
  <c r="N26" i="37" s="1"/>
  <c r="H363" i="37"/>
  <c r="F38" i="37"/>
  <c r="H38" i="37" s="1"/>
  <c r="J13" i="37"/>
  <c r="J11" i="37" s="1"/>
  <c r="J10" i="37" s="1"/>
  <c r="N15" i="37" l="1"/>
  <c r="T69" i="37"/>
  <c r="H13" i="37"/>
  <c r="F11" i="37"/>
  <c r="E12" i="37"/>
  <c r="C11" i="37"/>
  <c r="K11" i="37"/>
  <c r="I10" i="37"/>
  <c r="K10" i="37" s="1"/>
  <c r="T34" i="37"/>
  <c r="R13" i="37"/>
  <c r="T13" i="37" s="1"/>
  <c r="T12" i="37"/>
  <c r="N46" i="37"/>
  <c r="L12" i="37"/>
  <c r="K13" i="37"/>
  <c r="O13" i="37"/>
  <c r="Q13" i="37" s="1"/>
  <c r="N329" i="37"/>
  <c r="L34" i="37"/>
  <c r="N34" i="37" s="1"/>
  <c r="Q12" i="37"/>
  <c r="L69" i="37"/>
  <c r="N69" i="37" s="1"/>
  <c r="R11" i="37" l="1"/>
  <c r="T11" i="37" s="1"/>
  <c r="O11" i="37"/>
  <c r="O10" i="37" s="1"/>
  <c r="Q10" i="37" s="1"/>
  <c r="N12" i="37"/>
  <c r="C10" i="37"/>
  <c r="E10" i="37" s="1"/>
  <c r="E11" i="37"/>
  <c r="L13" i="37"/>
  <c r="N13" i="37" s="1"/>
  <c r="F10" i="37"/>
  <c r="H10" i="37" s="1"/>
  <c r="H11" i="37"/>
  <c r="R10" i="37" l="1"/>
  <c r="T10" i="37" s="1"/>
  <c r="Q11" i="37"/>
  <c r="L11" i="37"/>
  <c r="N11" i="37" l="1"/>
  <c r="L10" i="37"/>
  <c r="N10" i="37" s="1"/>
  <c r="S117" i="35" l="1"/>
  <c r="R117" i="35"/>
  <c r="P117" i="35"/>
  <c r="O117" i="35"/>
  <c r="C117" i="35"/>
  <c r="D117" i="35"/>
  <c r="F117" i="35"/>
  <c r="G117" i="35"/>
  <c r="I117" i="35"/>
  <c r="J117" i="35"/>
  <c r="L117" i="35"/>
  <c r="M117" i="35"/>
  <c r="F238" i="34" l="1"/>
  <c r="E375" i="35" l="1"/>
  <c r="E374" i="35"/>
  <c r="Q180" i="35" l="1"/>
  <c r="N180" i="35"/>
  <c r="N179" i="35"/>
  <c r="K177" i="35"/>
  <c r="K178" i="35"/>
  <c r="K179" i="35"/>
  <c r="K180" i="35"/>
  <c r="H177" i="35"/>
  <c r="H178" i="35"/>
  <c r="H179" i="35"/>
  <c r="H180" i="35"/>
  <c r="E176" i="35"/>
  <c r="E177" i="35"/>
  <c r="E178" i="35"/>
  <c r="E179" i="35"/>
  <c r="E180" i="35"/>
  <c r="E181" i="35"/>
  <c r="H96" i="35" l="1"/>
  <c r="S390" i="35" l="1"/>
  <c r="R390" i="35"/>
  <c r="T390" i="35" s="1"/>
  <c r="P390" i="35"/>
  <c r="O390" i="35"/>
  <c r="Q390" i="35" s="1"/>
  <c r="M390" i="35"/>
  <c r="L390" i="35"/>
  <c r="J390" i="35"/>
  <c r="I390" i="35"/>
  <c r="G390" i="35"/>
  <c r="F390" i="35"/>
  <c r="D390" i="35"/>
  <c r="C390" i="35"/>
  <c r="E390" i="35" s="1"/>
  <c r="T384" i="35"/>
  <c r="Q384" i="35"/>
  <c r="N384" i="35"/>
  <c r="K384" i="35"/>
  <c r="H384" i="35"/>
  <c r="E384" i="35"/>
  <c r="U383" i="35"/>
  <c r="S383" i="35"/>
  <c r="R383" i="35"/>
  <c r="P383" i="35"/>
  <c r="O383" i="35"/>
  <c r="M383" i="35"/>
  <c r="M40" i="35" s="1"/>
  <c r="L383" i="35"/>
  <c r="J383" i="35"/>
  <c r="I383" i="35"/>
  <c r="G383" i="35"/>
  <c r="F383" i="35"/>
  <c r="D383" i="35"/>
  <c r="D40" i="35" s="1"/>
  <c r="C383" i="35"/>
  <c r="T381" i="35"/>
  <c r="Q381" i="35"/>
  <c r="N381" i="35"/>
  <c r="K381" i="35"/>
  <c r="H381" i="35"/>
  <c r="E381" i="35"/>
  <c r="T380" i="35"/>
  <c r="Q380" i="35"/>
  <c r="N380" i="35"/>
  <c r="K380" i="35"/>
  <c r="H380" i="35"/>
  <c r="E380" i="35"/>
  <c r="T379" i="35"/>
  <c r="Q379" i="35"/>
  <c r="N379" i="35"/>
  <c r="K379" i="35"/>
  <c r="H379" i="35"/>
  <c r="E379" i="35"/>
  <c r="Q378" i="35"/>
  <c r="N378" i="35"/>
  <c r="K378" i="35"/>
  <c r="H378" i="35"/>
  <c r="E378" i="35"/>
  <c r="T377" i="35"/>
  <c r="Q377" i="35"/>
  <c r="N377" i="35"/>
  <c r="K377" i="35"/>
  <c r="H377" i="35"/>
  <c r="E377" i="35"/>
  <c r="T376" i="35"/>
  <c r="Q376" i="35"/>
  <c r="N376" i="35"/>
  <c r="K376" i="35"/>
  <c r="H376" i="35"/>
  <c r="E376" i="35"/>
  <c r="T374" i="35"/>
  <c r="Q374" i="35"/>
  <c r="N374" i="35"/>
  <c r="K374" i="35"/>
  <c r="H374" i="35"/>
  <c r="T373" i="35"/>
  <c r="Q373" i="35"/>
  <c r="N373" i="35"/>
  <c r="K373" i="35"/>
  <c r="H373" i="35"/>
  <c r="E373" i="35"/>
  <c r="T372" i="35"/>
  <c r="Q372" i="35"/>
  <c r="N372" i="35"/>
  <c r="K372" i="35"/>
  <c r="H372" i="35"/>
  <c r="E372" i="35"/>
  <c r="T371" i="35"/>
  <c r="Q371" i="35"/>
  <c r="N371" i="35"/>
  <c r="K371" i="35"/>
  <c r="H371" i="35"/>
  <c r="E371" i="35"/>
  <c r="T370" i="35"/>
  <c r="Q370" i="35"/>
  <c r="N370" i="35"/>
  <c r="K370" i="35"/>
  <c r="H370" i="35"/>
  <c r="E370" i="35"/>
  <c r="T369" i="35"/>
  <c r="Q369" i="35"/>
  <c r="N369" i="35"/>
  <c r="K369" i="35"/>
  <c r="H369" i="35"/>
  <c r="E369" i="35"/>
  <c r="T368" i="35"/>
  <c r="Q368" i="35"/>
  <c r="N368" i="35"/>
  <c r="K368" i="35"/>
  <c r="H368" i="35"/>
  <c r="E368" i="35"/>
  <c r="T367" i="35"/>
  <c r="Q367" i="35"/>
  <c r="N367" i="35"/>
  <c r="K367" i="35"/>
  <c r="H367" i="35"/>
  <c r="E367" i="35"/>
  <c r="T366" i="35"/>
  <c r="Q366" i="35"/>
  <c r="K366" i="35"/>
  <c r="H366" i="35"/>
  <c r="E366" i="35"/>
  <c r="U365" i="35"/>
  <c r="S365" i="35"/>
  <c r="R365" i="35"/>
  <c r="P365" i="35"/>
  <c r="O365" i="35"/>
  <c r="M365" i="35"/>
  <c r="M364" i="35" s="1"/>
  <c r="M38" i="35" s="1"/>
  <c r="L365" i="35"/>
  <c r="J365" i="35"/>
  <c r="J39" i="35" s="1"/>
  <c r="I365" i="35"/>
  <c r="G365" i="35"/>
  <c r="H365" i="35" s="1"/>
  <c r="F365" i="35"/>
  <c r="D365" i="35"/>
  <c r="C365" i="35"/>
  <c r="R364" i="35"/>
  <c r="R38" i="35" s="1"/>
  <c r="T362" i="35"/>
  <c r="Q362" i="35"/>
  <c r="N362" i="35"/>
  <c r="K362" i="35"/>
  <c r="H362" i="35"/>
  <c r="E362" i="35"/>
  <c r="T361" i="35"/>
  <c r="Q361" i="35"/>
  <c r="N361" i="35"/>
  <c r="K361" i="35"/>
  <c r="H361" i="35"/>
  <c r="E361" i="35"/>
  <c r="T360" i="35"/>
  <c r="Q360" i="35"/>
  <c r="N360" i="35"/>
  <c r="K360" i="35"/>
  <c r="H360" i="35"/>
  <c r="E360" i="35"/>
  <c r="T359" i="35"/>
  <c r="Q359" i="35"/>
  <c r="N359" i="35"/>
  <c r="K359" i="35"/>
  <c r="H359" i="35"/>
  <c r="E359" i="35"/>
  <c r="Q358" i="35"/>
  <c r="N358" i="35"/>
  <c r="K358" i="35"/>
  <c r="H358" i="35"/>
  <c r="E358" i="35"/>
  <c r="T357" i="35"/>
  <c r="Q357" i="35"/>
  <c r="N357" i="35"/>
  <c r="K357" i="35"/>
  <c r="H357" i="35"/>
  <c r="E357" i="35"/>
  <c r="T356" i="35"/>
  <c r="Q356" i="35"/>
  <c r="N356" i="35"/>
  <c r="H356" i="35"/>
  <c r="T355" i="35"/>
  <c r="Q355" i="35"/>
  <c r="N355" i="35"/>
  <c r="K355" i="35"/>
  <c r="H355" i="35"/>
  <c r="E355" i="35"/>
  <c r="T354" i="35"/>
  <c r="Q354" i="35"/>
  <c r="N354" i="35"/>
  <c r="K354" i="35"/>
  <c r="H354" i="35"/>
  <c r="E354" i="35"/>
  <c r="U353" i="35"/>
  <c r="S353" i="35"/>
  <c r="T353" i="35" s="1"/>
  <c r="R353" i="35"/>
  <c r="P353" i="35"/>
  <c r="O353" i="35"/>
  <c r="M353" i="35"/>
  <c r="L353" i="35"/>
  <c r="J353" i="35"/>
  <c r="I353" i="35"/>
  <c r="G353" i="35"/>
  <c r="F353" i="35"/>
  <c r="D353" i="35"/>
  <c r="C353" i="35"/>
  <c r="T351" i="35"/>
  <c r="Q351" i="35"/>
  <c r="N351" i="35"/>
  <c r="K351" i="35"/>
  <c r="H351" i="35"/>
  <c r="E351" i="35"/>
  <c r="T350" i="35"/>
  <c r="Q350" i="35"/>
  <c r="N350" i="35"/>
  <c r="K350" i="35"/>
  <c r="H350" i="35"/>
  <c r="E350" i="35"/>
  <c r="T349" i="35"/>
  <c r="Q349" i="35"/>
  <c r="N349" i="35"/>
  <c r="K349" i="35"/>
  <c r="H349" i="35"/>
  <c r="E349" i="35"/>
  <c r="T348" i="35"/>
  <c r="Q348" i="35"/>
  <c r="N348" i="35"/>
  <c r="K348" i="35"/>
  <c r="H348" i="35"/>
  <c r="E348" i="35"/>
  <c r="T347" i="35"/>
  <c r="Q347" i="35"/>
  <c r="N347" i="35"/>
  <c r="K347" i="35"/>
  <c r="H347" i="35"/>
  <c r="E347" i="35"/>
  <c r="T346" i="35"/>
  <c r="Q346" i="35"/>
  <c r="N346" i="35"/>
  <c r="K346" i="35"/>
  <c r="H346" i="35"/>
  <c r="E346" i="35"/>
  <c r="T345" i="35"/>
  <c r="Q345" i="35"/>
  <c r="N345" i="35"/>
  <c r="K345" i="35"/>
  <c r="H345" i="35"/>
  <c r="E345" i="35"/>
  <c r="T344" i="35"/>
  <c r="Q344" i="35"/>
  <c r="N344" i="35"/>
  <c r="K344" i="35"/>
  <c r="H344" i="35"/>
  <c r="E344" i="35"/>
  <c r="T343" i="35"/>
  <c r="Q343" i="35"/>
  <c r="N343" i="35"/>
  <c r="K343" i="35"/>
  <c r="H343" i="35"/>
  <c r="E343" i="35"/>
  <c r="T342" i="35"/>
  <c r="Q342" i="35"/>
  <c r="N342" i="35"/>
  <c r="K342" i="35"/>
  <c r="H342" i="35"/>
  <c r="E342" i="35"/>
  <c r="T341" i="35"/>
  <c r="Q341" i="35"/>
  <c r="N341" i="35"/>
  <c r="K341" i="35"/>
  <c r="H341" i="35"/>
  <c r="E341" i="35"/>
  <c r="T340" i="35"/>
  <c r="Q340" i="35"/>
  <c r="N340" i="35"/>
  <c r="K340" i="35"/>
  <c r="H340" i="35"/>
  <c r="E340" i="35"/>
  <c r="U339" i="35"/>
  <c r="S339" i="35"/>
  <c r="R339" i="35"/>
  <c r="P339" i="35"/>
  <c r="O339" i="35"/>
  <c r="M339" i="35"/>
  <c r="L339" i="35"/>
  <c r="L36" i="35" s="1"/>
  <c r="J339" i="35"/>
  <c r="J36" i="35" s="1"/>
  <c r="I339" i="35"/>
  <c r="I36" i="35" s="1"/>
  <c r="G339" i="35"/>
  <c r="G36" i="35" s="1"/>
  <c r="F339" i="35"/>
  <c r="D339" i="35"/>
  <c r="D36" i="35" s="1"/>
  <c r="C339" i="35"/>
  <c r="T337" i="35"/>
  <c r="Q337" i="35"/>
  <c r="N337" i="35"/>
  <c r="K337" i="35"/>
  <c r="H337" i="35"/>
  <c r="E337" i="35"/>
  <c r="T336" i="35"/>
  <c r="Q336" i="35"/>
  <c r="N336" i="35"/>
  <c r="K336" i="35"/>
  <c r="H336" i="35"/>
  <c r="E336" i="35"/>
  <c r="T335" i="35"/>
  <c r="Q335" i="35"/>
  <c r="N335" i="35"/>
  <c r="K335" i="35"/>
  <c r="H335" i="35"/>
  <c r="E335" i="35"/>
  <c r="T334" i="35"/>
  <c r="Q334" i="35"/>
  <c r="L334" i="35"/>
  <c r="N334" i="35" s="1"/>
  <c r="K334" i="35"/>
  <c r="H334" i="35"/>
  <c r="E334" i="35"/>
  <c r="T333" i="35"/>
  <c r="Q333" i="35"/>
  <c r="L333" i="35"/>
  <c r="N333" i="35" s="1"/>
  <c r="K333" i="35"/>
  <c r="H333" i="35"/>
  <c r="E333" i="35"/>
  <c r="T332" i="35"/>
  <c r="Q332" i="35"/>
  <c r="N332" i="35"/>
  <c r="K332" i="35"/>
  <c r="H332" i="35"/>
  <c r="E332" i="35"/>
  <c r="U331" i="35"/>
  <c r="S331" i="35"/>
  <c r="R331" i="35"/>
  <c r="R35" i="35" s="1"/>
  <c r="P331" i="35"/>
  <c r="O331" i="35"/>
  <c r="O35" i="35" s="1"/>
  <c r="M331" i="35"/>
  <c r="M35" i="35" s="1"/>
  <c r="L331" i="35"/>
  <c r="J331" i="35"/>
  <c r="J35" i="35" s="1"/>
  <c r="I331" i="35"/>
  <c r="I35" i="35" s="1"/>
  <c r="G331" i="35"/>
  <c r="G35" i="35" s="1"/>
  <c r="F331" i="35"/>
  <c r="F35" i="35" s="1"/>
  <c r="D331" i="35"/>
  <c r="C331" i="35"/>
  <c r="C35" i="35" s="1"/>
  <c r="T327" i="35"/>
  <c r="Q327" i="35"/>
  <c r="L327" i="35"/>
  <c r="N327" i="35" s="1"/>
  <c r="K327" i="35"/>
  <c r="H327" i="35"/>
  <c r="E327" i="35"/>
  <c r="T326" i="35"/>
  <c r="Q326" i="35"/>
  <c r="N326" i="35"/>
  <c r="L326" i="35"/>
  <c r="K326" i="35"/>
  <c r="H326" i="35"/>
  <c r="E326" i="35"/>
  <c r="T325" i="35"/>
  <c r="Q325" i="35"/>
  <c r="L325" i="35"/>
  <c r="N325" i="35" s="1"/>
  <c r="K325" i="35"/>
  <c r="H325" i="35"/>
  <c r="E325" i="35"/>
  <c r="T324" i="35"/>
  <c r="Q324" i="35"/>
  <c r="L324" i="35"/>
  <c r="K324" i="35"/>
  <c r="H324" i="35"/>
  <c r="E324" i="35"/>
  <c r="T323" i="35"/>
  <c r="Q323" i="35"/>
  <c r="L323" i="35"/>
  <c r="N323" i="35" s="1"/>
  <c r="K323" i="35"/>
  <c r="H323" i="35"/>
  <c r="E323" i="35"/>
  <c r="T322" i="35"/>
  <c r="Q322" i="35"/>
  <c r="N322" i="35"/>
  <c r="K322" i="35"/>
  <c r="H322" i="35"/>
  <c r="E322" i="35"/>
  <c r="S33" i="35"/>
  <c r="P33" i="35"/>
  <c r="O33" i="35"/>
  <c r="M33" i="35"/>
  <c r="I33" i="35"/>
  <c r="G33" i="35"/>
  <c r="F33" i="35"/>
  <c r="D33" i="35"/>
  <c r="C33" i="35"/>
  <c r="S313" i="35"/>
  <c r="R313" i="35"/>
  <c r="P313" i="35"/>
  <c r="Q313" i="35" s="1"/>
  <c r="O313" i="35"/>
  <c r="O32" i="35" s="1"/>
  <c r="M313" i="35"/>
  <c r="L313" i="35"/>
  <c r="L32" i="35" s="1"/>
  <c r="J313" i="35"/>
  <c r="I313" i="35"/>
  <c r="G313" i="35"/>
  <c r="F313" i="35"/>
  <c r="F32" i="35" s="1"/>
  <c r="D313" i="35"/>
  <c r="C313" i="35"/>
  <c r="C32" i="35" s="1"/>
  <c r="T311" i="35"/>
  <c r="Q311" i="35"/>
  <c r="L311" i="35"/>
  <c r="N311" i="35" s="1"/>
  <c r="K311" i="35"/>
  <c r="H311" i="35"/>
  <c r="E311" i="35"/>
  <c r="T310" i="35"/>
  <c r="Q310" i="35"/>
  <c r="L310" i="35"/>
  <c r="N310" i="35" s="1"/>
  <c r="K310" i="35"/>
  <c r="H310" i="35"/>
  <c r="E310" i="35"/>
  <c r="T309" i="35"/>
  <c r="Q309" i="35"/>
  <c r="L309" i="35"/>
  <c r="K309" i="35"/>
  <c r="H309" i="35"/>
  <c r="E309" i="35"/>
  <c r="T308" i="35"/>
  <c r="Q308" i="35"/>
  <c r="L308" i="35"/>
  <c r="N308" i="35" s="1"/>
  <c r="K308" i="35"/>
  <c r="H308" i="35"/>
  <c r="E308" i="35"/>
  <c r="T307" i="35"/>
  <c r="Q307" i="35"/>
  <c r="L307" i="35"/>
  <c r="N307" i="35" s="1"/>
  <c r="K307" i="35"/>
  <c r="H307" i="35"/>
  <c r="E307" i="35"/>
  <c r="T306" i="35"/>
  <c r="Q306" i="35"/>
  <c r="N306" i="35"/>
  <c r="K306" i="35"/>
  <c r="H306" i="35"/>
  <c r="E306" i="35"/>
  <c r="T305" i="35"/>
  <c r="Q305" i="35"/>
  <c r="N305" i="35"/>
  <c r="K305" i="35"/>
  <c r="H305" i="35"/>
  <c r="E305" i="35"/>
  <c r="T304" i="35"/>
  <c r="Q304" i="35"/>
  <c r="N304" i="35"/>
  <c r="K304" i="35"/>
  <c r="H304" i="35"/>
  <c r="E304" i="35"/>
  <c r="T303" i="35"/>
  <c r="Q303" i="35"/>
  <c r="L303" i="35"/>
  <c r="N303" i="35" s="1"/>
  <c r="K303" i="35"/>
  <c r="H303" i="35"/>
  <c r="E303" i="35"/>
  <c r="T302" i="35"/>
  <c r="Q302" i="35"/>
  <c r="N302" i="35"/>
  <c r="K302" i="35"/>
  <c r="H302" i="35"/>
  <c r="E302" i="35"/>
  <c r="T301" i="35"/>
  <c r="Q301" i="35"/>
  <c r="L301" i="35"/>
  <c r="N301" i="35" s="1"/>
  <c r="K301" i="35"/>
  <c r="H301" i="35"/>
  <c r="E301" i="35"/>
  <c r="T300" i="35"/>
  <c r="Q300" i="35"/>
  <c r="L300" i="35"/>
  <c r="N300" i="35" s="1"/>
  <c r="K300" i="35"/>
  <c r="H300" i="35"/>
  <c r="E300" i="35"/>
  <c r="T299" i="35"/>
  <c r="Q299" i="35"/>
  <c r="N299" i="35"/>
  <c r="L299" i="35"/>
  <c r="K299" i="35"/>
  <c r="H299" i="35"/>
  <c r="E299" i="35"/>
  <c r="T298" i="35"/>
  <c r="Q298" i="35"/>
  <c r="N298" i="35"/>
  <c r="K298" i="35"/>
  <c r="H298" i="35"/>
  <c r="E298" i="35"/>
  <c r="T297" i="35"/>
  <c r="Q297" i="35"/>
  <c r="N297" i="35"/>
  <c r="K297" i="35"/>
  <c r="H297" i="35"/>
  <c r="E297" i="35"/>
  <c r="T296" i="35"/>
  <c r="Q296" i="35"/>
  <c r="N296" i="35"/>
  <c r="K296" i="35"/>
  <c r="H296" i="35"/>
  <c r="E296" i="35"/>
  <c r="T295" i="35"/>
  <c r="Q295" i="35"/>
  <c r="N295" i="35"/>
  <c r="K295" i="35"/>
  <c r="H295" i="35"/>
  <c r="E295" i="35"/>
  <c r="T294" i="35"/>
  <c r="Q294" i="35"/>
  <c r="N294" i="35"/>
  <c r="K294" i="35"/>
  <c r="H294" i="35"/>
  <c r="E294" i="35"/>
  <c r="T293" i="35"/>
  <c r="Q293" i="35"/>
  <c r="N293" i="35"/>
  <c r="K293" i="35"/>
  <c r="H293" i="35"/>
  <c r="E293" i="35"/>
  <c r="T292" i="35"/>
  <c r="Q292" i="35"/>
  <c r="N292" i="35"/>
  <c r="K292" i="35"/>
  <c r="H292" i="35"/>
  <c r="E292" i="35"/>
  <c r="U291" i="35"/>
  <c r="S291" i="35"/>
  <c r="R291" i="35"/>
  <c r="R31" i="35" s="1"/>
  <c r="P291" i="35"/>
  <c r="O291" i="35"/>
  <c r="O31" i="35" s="1"/>
  <c r="M291" i="35"/>
  <c r="J291" i="35"/>
  <c r="J31" i="35" s="1"/>
  <c r="I291" i="35"/>
  <c r="G291" i="35"/>
  <c r="G31" i="35" s="1"/>
  <c r="F291" i="35"/>
  <c r="F31" i="35" s="1"/>
  <c r="D291" i="35"/>
  <c r="C291" i="35"/>
  <c r="C31" i="35" s="1"/>
  <c r="T289" i="35"/>
  <c r="Q289" i="35"/>
  <c r="L289" i="35"/>
  <c r="N289" i="35" s="1"/>
  <c r="K289" i="35"/>
  <c r="H289" i="35"/>
  <c r="E289" i="35"/>
  <c r="T288" i="35"/>
  <c r="Q288" i="35"/>
  <c r="N288" i="35"/>
  <c r="K288" i="35"/>
  <c r="H288" i="35"/>
  <c r="E288" i="35"/>
  <c r="T287" i="35"/>
  <c r="Q287" i="35"/>
  <c r="N287" i="35"/>
  <c r="K287" i="35"/>
  <c r="H287" i="35"/>
  <c r="E287" i="35"/>
  <c r="T286" i="35"/>
  <c r="Q286" i="35"/>
  <c r="N286" i="35"/>
  <c r="K286" i="35"/>
  <c r="H286" i="35"/>
  <c r="E286" i="35"/>
  <c r="T285" i="35"/>
  <c r="Q285" i="35"/>
  <c r="L285" i="35"/>
  <c r="K285" i="35"/>
  <c r="H285" i="35"/>
  <c r="E285" i="35"/>
  <c r="T284" i="35"/>
  <c r="Q284" i="35"/>
  <c r="N284" i="35"/>
  <c r="L284" i="35"/>
  <c r="K284" i="35"/>
  <c r="H284" i="35"/>
  <c r="E284" i="35"/>
  <c r="T283" i="35"/>
  <c r="Q283" i="35"/>
  <c r="N283" i="35"/>
  <c r="K283" i="35"/>
  <c r="H283" i="35"/>
  <c r="E283" i="35"/>
  <c r="T282" i="35"/>
  <c r="Q282" i="35"/>
  <c r="N282" i="35"/>
  <c r="K282" i="35"/>
  <c r="H282" i="35"/>
  <c r="E282" i="35"/>
  <c r="U281" i="35"/>
  <c r="S281" i="35"/>
  <c r="S30" i="35" s="1"/>
  <c r="R281" i="35"/>
  <c r="P281" i="35"/>
  <c r="P30" i="35" s="1"/>
  <c r="O281" i="35"/>
  <c r="O30" i="35" s="1"/>
  <c r="M281" i="35"/>
  <c r="M30" i="35" s="1"/>
  <c r="J281" i="35"/>
  <c r="I281" i="35"/>
  <c r="G281" i="35"/>
  <c r="G30" i="35" s="1"/>
  <c r="F281" i="35"/>
  <c r="D281" i="35"/>
  <c r="D30" i="35" s="1"/>
  <c r="C281" i="35"/>
  <c r="T279" i="35"/>
  <c r="Q279" i="35"/>
  <c r="N279" i="35"/>
  <c r="K279" i="35"/>
  <c r="H279" i="35"/>
  <c r="E279" i="35"/>
  <c r="T278" i="35"/>
  <c r="Q278" i="35"/>
  <c r="N278" i="35"/>
  <c r="K278" i="35"/>
  <c r="H278" i="35"/>
  <c r="E278" i="35"/>
  <c r="T277" i="35"/>
  <c r="Q277" i="35"/>
  <c r="N277" i="35"/>
  <c r="K277" i="35"/>
  <c r="H277" i="35"/>
  <c r="E277" i="35"/>
  <c r="T276" i="35"/>
  <c r="Q276" i="35"/>
  <c r="L276" i="35"/>
  <c r="N276" i="35" s="1"/>
  <c r="K276" i="35"/>
  <c r="H276" i="35"/>
  <c r="E276" i="35"/>
  <c r="T275" i="35"/>
  <c r="Q275" i="35"/>
  <c r="N275" i="35"/>
  <c r="K275" i="35"/>
  <c r="H275" i="35"/>
  <c r="E275" i="35"/>
  <c r="T274" i="35"/>
  <c r="Q274" i="35"/>
  <c r="N274" i="35"/>
  <c r="K274" i="35"/>
  <c r="H274" i="35"/>
  <c r="E274" i="35"/>
  <c r="T273" i="35"/>
  <c r="Q273" i="35"/>
  <c r="N273" i="35"/>
  <c r="K273" i="35"/>
  <c r="H273" i="35"/>
  <c r="E273" i="35"/>
  <c r="T272" i="35"/>
  <c r="Q272" i="35"/>
  <c r="N272" i="35"/>
  <c r="K272" i="35"/>
  <c r="H272" i="35"/>
  <c r="E272" i="35"/>
  <c r="T271" i="35"/>
  <c r="Q271" i="35"/>
  <c r="N271" i="35"/>
  <c r="K271" i="35"/>
  <c r="H271" i="35"/>
  <c r="E271" i="35"/>
  <c r="T270" i="35"/>
  <c r="Q270" i="35"/>
  <c r="N270" i="35"/>
  <c r="K270" i="35"/>
  <c r="H270" i="35"/>
  <c r="E270" i="35"/>
  <c r="T269" i="35"/>
  <c r="Q269" i="35"/>
  <c r="N269" i="35"/>
  <c r="K269" i="35"/>
  <c r="H269" i="35"/>
  <c r="E269" i="35"/>
  <c r="T268" i="35"/>
  <c r="Q268" i="35"/>
  <c r="N268" i="35"/>
  <c r="K268" i="35"/>
  <c r="H268" i="35"/>
  <c r="E268" i="35"/>
  <c r="U267" i="35"/>
  <c r="S267" i="35"/>
  <c r="S29" i="35" s="1"/>
  <c r="R267" i="35"/>
  <c r="R29" i="35" s="1"/>
  <c r="P267" i="35"/>
  <c r="P29" i="35" s="1"/>
  <c r="O267" i="35"/>
  <c r="O29" i="35" s="1"/>
  <c r="M267" i="35"/>
  <c r="M29" i="35" s="1"/>
  <c r="L267" i="35"/>
  <c r="J267" i="35"/>
  <c r="I267" i="35"/>
  <c r="I29" i="35" s="1"/>
  <c r="G267" i="35"/>
  <c r="G29" i="35" s="1"/>
  <c r="F267" i="35"/>
  <c r="F29" i="35" s="1"/>
  <c r="D267" i="35"/>
  <c r="D29" i="35" s="1"/>
  <c r="C267" i="35"/>
  <c r="C29" i="35" s="1"/>
  <c r="T263" i="35"/>
  <c r="Q263" i="35"/>
  <c r="M263" i="35"/>
  <c r="L263" i="35"/>
  <c r="K263" i="35"/>
  <c r="H263" i="35"/>
  <c r="E263" i="35"/>
  <c r="T262" i="35"/>
  <c r="Q262" i="35"/>
  <c r="M262" i="35"/>
  <c r="L262" i="35"/>
  <c r="K262" i="35"/>
  <c r="H262" i="35"/>
  <c r="E262" i="35"/>
  <c r="U261" i="35"/>
  <c r="S261" i="35"/>
  <c r="S28" i="35" s="1"/>
  <c r="R261" i="35"/>
  <c r="P261" i="35"/>
  <c r="P28" i="35" s="1"/>
  <c r="O261" i="35"/>
  <c r="J261" i="35"/>
  <c r="J28" i="35" s="1"/>
  <c r="I261" i="35"/>
  <c r="I28" i="35" s="1"/>
  <c r="G261" i="35"/>
  <c r="G28" i="35" s="1"/>
  <c r="F261" i="35"/>
  <c r="D261" i="35"/>
  <c r="D28" i="35" s="1"/>
  <c r="C261" i="35"/>
  <c r="C28" i="35" s="1"/>
  <c r="T259" i="35"/>
  <c r="Q259" i="35"/>
  <c r="N259" i="35"/>
  <c r="K259" i="35"/>
  <c r="H259" i="35"/>
  <c r="E259" i="35"/>
  <c r="T258" i="35"/>
  <c r="Q258" i="35"/>
  <c r="N258" i="35"/>
  <c r="K258" i="35"/>
  <c r="H258" i="35"/>
  <c r="E258" i="35"/>
  <c r="T257" i="35"/>
  <c r="Q257" i="35"/>
  <c r="N257" i="35"/>
  <c r="K257" i="35"/>
  <c r="H257" i="35"/>
  <c r="E257" i="35"/>
  <c r="T256" i="35"/>
  <c r="Q256" i="35"/>
  <c r="N256" i="35"/>
  <c r="K256" i="35"/>
  <c r="H256" i="35"/>
  <c r="E256" i="35"/>
  <c r="T255" i="35"/>
  <c r="Q255" i="35"/>
  <c r="N255" i="35"/>
  <c r="K255" i="35"/>
  <c r="H255" i="35"/>
  <c r="E255" i="35"/>
  <c r="T254" i="35"/>
  <c r="Q254" i="35"/>
  <c r="N254" i="35"/>
  <c r="K254" i="35"/>
  <c r="H254" i="35"/>
  <c r="E254" i="35"/>
  <c r="T253" i="35"/>
  <c r="Q253" i="35"/>
  <c r="N253" i="35"/>
  <c r="K253" i="35"/>
  <c r="H253" i="35"/>
  <c r="E253" i="35"/>
  <c r="U252" i="35"/>
  <c r="S252" i="35"/>
  <c r="S27" i="35" s="1"/>
  <c r="R252" i="35"/>
  <c r="R27" i="35" s="1"/>
  <c r="P252" i="35"/>
  <c r="O252" i="35"/>
  <c r="M252" i="35"/>
  <c r="M27" i="35" s="1"/>
  <c r="L252" i="35"/>
  <c r="L27" i="35" s="1"/>
  <c r="J252" i="35"/>
  <c r="I252" i="35"/>
  <c r="I27" i="35" s="1"/>
  <c r="G252" i="35"/>
  <c r="G27" i="35" s="1"/>
  <c r="F252" i="35"/>
  <c r="F27" i="35" s="1"/>
  <c r="D252" i="35"/>
  <c r="D27" i="35" s="1"/>
  <c r="C252" i="35"/>
  <c r="C27" i="35" s="1"/>
  <c r="T250" i="35"/>
  <c r="Q250" i="35"/>
  <c r="N250" i="35"/>
  <c r="K250" i="35"/>
  <c r="H250" i="35"/>
  <c r="E250" i="35"/>
  <c r="T249" i="35"/>
  <c r="Q249" i="35"/>
  <c r="N249" i="35"/>
  <c r="K249" i="35"/>
  <c r="H249" i="35"/>
  <c r="E249" i="35"/>
  <c r="T248" i="35"/>
  <c r="Q248" i="35"/>
  <c r="N248" i="35"/>
  <c r="K248" i="35"/>
  <c r="E248" i="35"/>
  <c r="T247" i="35"/>
  <c r="Q247" i="35"/>
  <c r="N247" i="35"/>
  <c r="K247" i="35"/>
  <c r="H247" i="35"/>
  <c r="E247" i="35"/>
  <c r="T246" i="35"/>
  <c r="Q246" i="35"/>
  <c r="N246" i="35"/>
  <c r="K246" i="35"/>
  <c r="H246" i="35"/>
  <c r="E246" i="35"/>
  <c r="T245" i="35"/>
  <c r="Q245" i="35"/>
  <c r="N245" i="35"/>
  <c r="K245" i="35"/>
  <c r="H245" i="35"/>
  <c r="E245" i="35"/>
  <c r="T244" i="35"/>
  <c r="Q244" i="35"/>
  <c r="N244" i="35"/>
  <c r="K244" i="35"/>
  <c r="H244" i="35"/>
  <c r="E244" i="35"/>
  <c r="T243" i="35"/>
  <c r="Q243" i="35"/>
  <c r="N243" i="35"/>
  <c r="K243" i="35"/>
  <c r="H243" i="35"/>
  <c r="E243" i="35"/>
  <c r="T242" i="35"/>
  <c r="Q242" i="35"/>
  <c r="N242" i="35"/>
  <c r="K242" i="35"/>
  <c r="H242" i="35"/>
  <c r="E242" i="35"/>
  <c r="T241" i="35"/>
  <c r="Q241" i="35"/>
  <c r="L241" i="35"/>
  <c r="K241" i="35"/>
  <c r="H241" i="35"/>
  <c r="E241" i="35"/>
  <c r="U240" i="35"/>
  <c r="S240" i="35"/>
  <c r="R240" i="35"/>
  <c r="R26" i="35" s="1"/>
  <c r="P240" i="35"/>
  <c r="P26" i="35" s="1"/>
  <c r="O240" i="35"/>
  <c r="O26" i="35" s="1"/>
  <c r="M240" i="35"/>
  <c r="M26" i="35" s="1"/>
  <c r="J240" i="35"/>
  <c r="J26" i="35" s="1"/>
  <c r="I240" i="35"/>
  <c r="G240" i="35"/>
  <c r="G26" i="35" s="1"/>
  <c r="F240" i="35"/>
  <c r="F26" i="35" s="1"/>
  <c r="D240" i="35"/>
  <c r="D26" i="35" s="1"/>
  <c r="C240" i="35"/>
  <c r="C26" i="35" s="1"/>
  <c r="T237" i="35"/>
  <c r="Q237" i="35"/>
  <c r="N237" i="35"/>
  <c r="K237" i="35"/>
  <c r="H237" i="35"/>
  <c r="E237" i="35"/>
  <c r="T236" i="35"/>
  <c r="Q236" i="35"/>
  <c r="N236" i="35"/>
  <c r="K236" i="35"/>
  <c r="H236" i="35"/>
  <c r="E236" i="35"/>
  <c r="T235" i="35"/>
  <c r="Q235" i="35"/>
  <c r="N235" i="35"/>
  <c r="K235" i="35"/>
  <c r="H235" i="35"/>
  <c r="E235" i="35"/>
  <c r="T234" i="35"/>
  <c r="Q234" i="35"/>
  <c r="N234" i="35"/>
  <c r="K234" i="35"/>
  <c r="H234" i="35"/>
  <c r="E234" i="35"/>
  <c r="U233" i="35"/>
  <c r="S233" i="35"/>
  <c r="S25" i="35" s="1"/>
  <c r="R233" i="35"/>
  <c r="R25" i="35" s="1"/>
  <c r="P233" i="35"/>
  <c r="O233" i="35"/>
  <c r="M233" i="35"/>
  <c r="M25" i="35" s="1"/>
  <c r="L233" i="35"/>
  <c r="J233" i="35"/>
  <c r="J25" i="35" s="1"/>
  <c r="I233" i="35"/>
  <c r="G233" i="35"/>
  <c r="G25" i="35" s="1"/>
  <c r="F233" i="35"/>
  <c r="D233" i="35"/>
  <c r="C233" i="35"/>
  <c r="C25" i="35" s="1"/>
  <c r="T231" i="35"/>
  <c r="Q231" i="35"/>
  <c r="N231" i="35"/>
  <c r="K231" i="35"/>
  <c r="H231" i="35"/>
  <c r="E231" i="35"/>
  <c r="T230" i="35"/>
  <c r="Q230" i="35"/>
  <c r="N230" i="35"/>
  <c r="K230" i="35"/>
  <c r="H230" i="35"/>
  <c r="E230" i="35"/>
  <c r="T229" i="35"/>
  <c r="Q229" i="35"/>
  <c r="N229" i="35"/>
  <c r="K229" i="35"/>
  <c r="H229" i="35"/>
  <c r="E229" i="35"/>
  <c r="T228" i="35"/>
  <c r="Q228" i="35"/>
  <c r="N228" i="35"/>
  <c r="K228" i="35"/>
  <c r="H228" i="35"/>
  <c r="E228" i="35"/>
  <c r="T227" i="35"/>
  <c r="Q227" i="35"/>
  <c r="L227" i="35"/>
  <c r="N227" i="35" s="1"/>
  <c r="K227" i="35"/>
  <c r="H227" i="35"/>
  <c r="E227" i="35"/>
  <c r="T226" i="35"/>
  <c r="Q226" i="35"/>
  <c r="N226" i="35"/>
  <c r="K226" i="35"/>
  <c r="H226" i="35"/>
  <c r="E226" i="35"/>
  <c r="T225" i="35"/>
  <c r="Q225" i="35"/>
  <c r="N225" i="35"/>
  <c r="K225" i="35"/>
  <c r="H225" i="35"/>
  <c r="E225" i="35"/>
  <c r="U224" i="35"/>
  <c r="S224" i="35"/>
  <c r="S24" i="35" s="1"/>
  <c r="R224" i="35"/>
  <c r="P224" i="35"/>
  <c r="P24" i="35" s="1"/>
  <c r="O224" i="35"/>
  <c r="M224" i="35"/>
  <c r="L224" i="35"/>
  <c r="L24" i="35" s="1"/>
  <c r="J224" i="35"/>
  <c r="I224" i="35"/>
  <c r="I24" i="35" s="1"/>
  <c r="G224" i="35"/>
  <c r="G24" i="35" s="1"/>
  <c r="F224" i="35"/>
  <c r="F24" i="35" s="1"/>
  <c r="D224" i="35"/>
  <c r="D24" i="35" s="1"/>
  <c r="C224" i="35"/>
  <c r="C24" i="35" s="1"/>
  <c r="T222" i="35"/>
  <c r="Q222" i="35"/>
  <c r="N222" i="35"/>
  <c r="K222" i="35"/>
  <c r="H222" i="35"/>
  <c r="E222" i="35"/>
  <c r="T221" i="35"/>
  <c r="Q221" i="35"/>
  <c r="L221" i="35"/>
  <c r="N221" i="35" s="1"/>
  <c r="K221" i="35"/>
  <c r="H221" i="35"/>
  <c r="E221" i="35"/>
  <c r="T220" i="35"/>
  <c r="Q220" i="35"/>
  <c r="N220" i="35"/>
  <c r="K220" i="35"/>
  <c r="H220" i="35"/>
  <c r="E220" i="35"/>
  <c r="T219" i="35"/>
  <c r="Q219" i="35"/>
  <c r="N219" i="35"/>
  <c r="K219" i="35"/>
  <c r="H219" i="35"/>
  <c r="E219" i="35"/>
  <c r="T218" i="35"/>
  <c r="Q218" i="35"/>
  <c r="N218" i="35"/>
  <c r="K218" i="35"/>
  <c r="H218" i="35"/>
  <c r="E218" i="35"/>
  <c r="T217" i="35"/>
  <c r="Q217" i="35"/>
  <c r="N217" i="35"/>
  <c r="K217" i="35"/>
  <c r="H217" i="35"/>
  <c r="E217" i="35"/>
  <c r="U216" i="35"/>
  <c r="S216" i="35"/>
  <c r="S23" i="35" s="1"/>
  <c r="R216" i="35"/>
  <c r="P216" i="35"/>
  <c r="O216" i="35"/>
  <c r="Q216" i="35" s="1"/>
  <c r="M216" i="35"/>
  <c r="M23" i="35" s="1"/>
  <c r="L216" i="35"/>
  <c r="J216" i="35"/>
  <c r="I216" i="35"/>
  <c r="I23" i="35" s="1"/>
  <c r="G216" i="35"/>
  <c r="G23" i="35" s="1"/>
  <c r="F216" i="35"/>
  <c r="D216" i="35"/>
  <c r="C216" i="35"/>
  <c r="C23" i="35" s="1"/>
  <c r="T212" i="35"/>
  <c r="T211" i="35"/>
  <c r="Q211" i="35"/>
  <c r="N211" i="35"/>
  <c r="K211" i="35"/>
  <c r="H211" i="35"/>
  <c r="E211" i="35"/>
  <c r="T210" i="35"/>
  <c r="Q210" i="35"/>
  <c r="N210" i="35"/>
  <c r="K210" i="35"/>
  <c r="H210" i="35"/>
  <c r="E210" i="35"/>
  <c r="T209" i="35"/>
  <c r="N209" i="35"/>
  <c r="K209" i="35"/>
  <c r="H209" i="35"/>
  <c r="E209" i="35"/>
  <c r="U208" i="35"/>
  <c r="S208" i="35"/>
  <c r="S22" i="35" s="1"/>
  <c r="R208" i="35"/>
  <c r="P208" i="35"/>
  <c r="P22" i="35" s="1"/>
  <c r="O208" i="35"/>
  <c r="M208" i="35"/>
  <c r="M22" i="35" s="1"/>
  <c r="L208" i="35"/>
  <c r="J208" i="35"/>
  <c r="J22" i="35" s="1"/>
  <c r="I208" i="35"/>
  <c r="I22" i="35" s="1"/>
  <c r="G208" i="35"/>
  <c r="F208" i="35"/>
  <c r="F22" i="35" s="1"/>
  <c r="D208" i="35"/>
  <c r="D22" i="35" s="1"/>
  <c r="C208" i="35"/>
  <c r="S202" i="35"/>
  <c r="S21" i="35" s="1"/>
  <c r="R202" i="35"/>
  <c r="P202" i="35"/>
  <c r="P21" i="35" s="1"/>
  <c r="O202" i="35"/>
  <c r="M202" i="35"/>
  <c r="M21" i="35" s="1"/>
  <c r="N21" i="35" s="1"/>
  <c r="L202" i="35"/>
  <c r="J202" i="35"/>
  <c r="J21" i="35" s="1"/>
  <c r="I202" i="35"/>
  <c r="G202" i="35"/>
  <c r="G21" i="35" s="1"/>
  <c r="F202" i="35"/>
  <c r="D202" i="35"/>
  <c r="D21" i="35" s="1"/>
  <c r="C202" i="35"/>
  <c r="S193" i="35"/>
  <c r="T193" i="35" s="1"/>
  <c r="R193" i="35"/>
  <c r="P193" i="35"/>
  <c r="P20" i="35" s="1"/>
  <c r="O193" i="35"/>
  <c r="M193" i="35"/>
  <c r="M20" i="35" s="1"/>
  <c r="L193" i="35"/>
  <c r="J193" i="35"/>
  <c r="J20" i="35" s="1"/>
  <c r="I193" i="35"/>
  <c r="G193" i="35"/>
  <c r="G20" i="35" s="1"/>
  <c r="F193" i="35"/>
  <c r="D193" i="35"/>
  <c r="D20" i="35" s="1"/>
  <c r="C193" i="35"/>
  <c r="T191" i="35"/>
  <c r="Q191" i="35"/>
  <c r="M191" i="35"/>
  <c r="N191" i="35" s="1"/>
  <c r="L191" i="35"/>
  <c r="K191" i="35"/>
  <c r="H191" i="35"/>
  <c r="E191" i="35"/>
  <c r="T190" i="35"/>
  <c r="Q190" i="35"/>
  <c r="M190" i="35"/>
  <c r="L190" i="35"/>
  <c r="K190" i="35"/>
  <c r="H190" i="35"/>
  <c r="E190" i="35"/>
  <c r="T189" i="35"/>
  <c r="Q189" i="35"/>
  <c r="N189" i="35"/>
  <c r="K189" i="35"/>
  <c r="H189" i="35"/>
  <c r="E189" i="35"/>
  <c r="T188" i="35"/>
  <c r="Q188" i="35"/>
  <c r="N188" i="35"/>
  <c r="K188" i="35"/>
  <c r="H188" i="35"/>
  <c r="E188" i="35"/>
  <c r="T187" i="35"/>
  <c r="Q187" i="35"/>
  <c r="N187" i="35"/>
  <c r="K187" i="35"/>
  <c r="H187" i="35"/>
  <c r="E187" i="35"/>
  <c r="T186" i="35"/>
  <c r="Q186" i="35"/>
  <c r="M186" i="35"/>
  <c r="L186" i="35"/>
  <c r="K186" i="35"/>
  <c r="E186" i="35"/>
  <c r="H186" i="35" s="1"/>
  <c r="T185" i="35"/>
  <c r="Q185" i="35"/>
  <c r="M185" i="35"/>
  <c r="L185" i="35"/>
  <c r="K185" i="35"/>
  <c r="H185" i="35"/>
  <c r="E185" i="35"/>
  <c r="U184" i="35"/>
  <c r="S184" i="35"/>
  <c r="R184" i="35"/>
  <c r="P184" i="35"/>
  <c r="P19" i="35" s="1"/>
  <c r="O184" i="35"/>
  <c r="O19" i="35" s="1"/>
  <c r="L184" i="35"/>
  <c r="J184" i="35"/>
  <c r="J19" i="35" s="1"/>
  <c r="I184" i="35"/>
  <c r="G184" i="35"/>
  <c r="G19" i="35" s="1"/>
  <c r="F184" i="35"/>
  <c r="F19" i="35" s="1"/>
  <c r="D184" i="35"/>
  <c r="C184" i="35"/>
  <c r="C19" i="35" s="1"/>
  <c r="T182" i="35"/>
  <c r="Q182" i="35"/>
  <c r="N182" i="35"/>
  <c r="K182" i="35"/>
  <c r="H182" i="35"/>
  <c r="E182" i="35"/>
  <c r="T181" i="35"/>
  <c r="Q181" i="35"/>
  <c r="N181" i="35"/>
  <c r="K181" i="35"/>
  <c r="H181" i="35"/>
  <c r="T179" i="35"/>
  <c r="Q179" i="35"/>
  <c r="T178" i="35"/>
  <c r="Q178" i="35"/>
  <c r="N178" i="35"/>
  <c r="T177" i="35"/>
  <c r="Q177" i="35"/>
  <c r="N177" i="35"/>
  <c r="T176" i="35"/>
  <c r="Q176" i="35"/>
  <c r="N176" i="35"/>
  <c r="K176" i="35"/>
  <c r="H176" i="35"/>
  <c r="T175" i="35"/>
  <c r="Q175" i="35"/>
  <c r="N175" i="35"/>
  <c r="K175" i="35"/>
  <c r="H175" i="35"/>
  <c r="E175" i="35"/>
  <c r="T174" i="35"/>
  <c r="Q174" i="35"/>
  <c r="N174" i="35"/>
  <c r="K174" i="35"/>
  <c r="H174" i="35"/>
  <c r="E174" i="35"/>
  <c r="T173" i="35"/>
  <c r="Q173" i="35"/>
  <c r="N173" i="35"/>
  <c r="K173" i="35"/>
  <c r="H173" i="35"/>
  <c r="E173" i="35"/>
  <c r="T172" i="35"/>
  <c r="Q172" i="35"/>
  <c r="N172" i="35"/>
  <c r="K172" i="35"/>
  <c r="H172" i="35"/>
  <c r="E172" i="35"/>
  <c r="T171" i="35"/>
  <c r="Q171" i="35"/>
  <c r="N171" i="35"/>
  <c r="K171" i="35"/>
  <c r="H171" i="35"/>
  <c r="E171" i="35"/>
  <c r="T170" i="35"/>
  <c r="Q170" i="35"/>
  <c r="N170" i="35"/>
  <c r="K170" i="35"/>
  <c r="H170" i="35"/>
  <c r="E170" i="35"/>
  <c r="T169" i="35"/>
  <c r="Q169" i="35"/>
  <c r="N169" i="35"/>
  <c r="K169" i="35"/>
  <c r="H169" i="35"/>
  <c r="E169" i="35"/>
  <c r="T168" i="35"/>
  <c r="Q168" i="35"/>
  <c r="N168" i="35"/>
  <c r="K168" i="35"/>
  <c r="H168" i="35"/>
  <c r="E168" i="35"/>
  <c r="U167" i="35"/>
  <c r="S167" i="35"/>
  <c r="R167" i="35"/>
  <c r="P167" i="35"/>
  <c r="P18" i="35" s="1"/>
  <c r="O167" i="35"/>
  <c r="O18" i="35" s="1"/>
  <c r="M167" i="35"/>
  <c r="M18" i="35" s="1"/>
  <c r="L167" i="35"/>
  <c r="L18" i="35" s="1"/>
  <c r="J167" i="35"/>
  <c r="J18" i="35" s="1"/>
  <c r="I167" i="35"/>
  <c r="I18" i="35" s="1"/>
  <c r="G167" i="35"/>
  <c r="F167" i="35"/>
  <c r="F18" i="35" s="1"/>
  <c r="D167" i="35"/>
  <c r="D18" i="35" s="1"/>
  <c r="C167" i="35"/>
  <c r="C18" i="35" s="1"/>
  <c r="T165" i="35"/>
  <c r="Q165" i="35"/>
  <c r="M165" i="35"/>
  <c r="N165" i="35" s="1"/>
  <c r="L165" i="35"/>
  <c r="K165" i="35"/>
  <c r="H165" i="35"/>
  <c r="E165" i="35"/>
  <c r="T164" i="35"/>
  <c r="Q164" i="35"/>
  <c r="M164" i="35"/>
  <c r="L164" i="35"/>
  <c r="K164" i="35"/>
  <c r="H164" i="35"/>
  <c r="E164" i="35"/>
  <c r="T163" i="35"/>
  <c r="Q163" i="35"/>
  <c r="M163" i="35"/>
  <c r="N163" i="35" s="1"/>
  <c r="L163" i="35"/>
  <c r="K163" i="35"/>
  <c r="H163" i="35"/>
  <c r="E163" i="35"/>
  <c r="T162" i="35"/>
  <c r="Q162" i="35"/>
  <c r="M162" i="35"/>
  <c r="L162" i="35"/>
  <c r="K162" i="35"/>
  <c r="H162" i="35"/>
  <c r="E162" i="35"/>
  <c r="T161" i="35"/>
  <c r="Q161" i="35"/>
  <c r="L161" i="35"/>
  <c r="N161" i="35" s="1"/>
  <c r="K161" i="35"/>
  <c r="H161" i="35"/>
  <c r="E161" i="35"/>
  <c r="T160" i="35"/>
  <c r="Q160" i="35"/>
  <c r="M160" i="35"/>
  <c r="L160" i="35"/>
  <c r="K160" i="35"/>
  <c r="H160" i="35"/>
  <c r="E160" i="35"/>
  <c r="T159" i="35"/>
  <c r="Q159" i="35"/>
  <c r="N159" i="35"/>
  <c r="K159" i="35"/>
  <c r="H159" i="35"/>
  <c r="E159" i="35"/>
  <c r="T158" i="35"/>
  <c r="Q158" i="35"/>
  <c r="M158" i="35"/>
  <c r="L158" i="35"/>
  <c r="N158" i="35" s="1"/>
  <c r="K158" i="35"/>
  <c r="H158" i="35"/>
  <c r="E158" i="35"/>
  <c r="T157" i="35"/>
  <c r="Q157" i="35"/>
  <c r="M157" i="35"/>
  <c r="L157" i="35"/>
  <c r="K157" i="35"/>
  <c r="H157" i="35"/>
  <c r="E157" i="35"/>
  <c r="U155" i="35"/>
  <c r="S155" i="35"/>
  <c r="T155" i="35" s="1"/>
  <c r="R155" i="35"/>
  <c r="P155" i="35"/>
  <c r="P17" i="35" s="1"/>
  <c r="O155" i="35"/>
  <c r="L155" i="35"/>
  <c r="J155" i="35"/>
  <c r="J17" i="35" s="1"/>
  <c r="I155" i="35"/>
  <c r="I17" i="35" s="1"/>
  <c r="G155" i="35"/>
  <c r="F155" i="35"/>
  <c r="F17" i="35" s="1"/>
  <c r="D155" i="35"/>
  <c r="D17" i="35" s="1"/>
  <c r="C155" i="35"/>
  <c r="C17" i="35" s="1"/>
  <c r="T153" i="35"/>
  <c r="Q153" i="35"/>
  <c r="N153" i="35"/>
  <c r="K153" i="35"/>
  <c r="H153" i="35"/>
  <c r="E153" i="35"/>
  <c r="T152" i="35"/>
  <c r="Q152" i="35"/>
  <c r="N152" i="35"/>
  <c r="K152" i="35"/>
  <c r="H152" i="35"/>
  <c r="E152" i="35"/>
  <c r="K151" i="35"/>
  <c r="H151" i="35"/>
  <c r="E151" i="35"/>
  <c r="T150" i="35"/>
  <c r="Q150" i="35"/>
  <c r="N150" i="35"/>
  <c r="K150" i="35"/>
  <c r="H150" i="35"/>
  <c r="E150" i="35"/>
  <c r="U149" i="35"/>
  <c r="S149" i="35"/>
  <c r="S16" i="35" s="1"/>
  <c r="R149" i="35"/>
  <c r="P149" i="35"/>
  <c r="P16" i="35" s="1"/>
  <c r="O149" i="35"/>
  <c r="O16" i="35" s="1"/>
  <c r="M149" i="35"/>
  <c r="M16" i="35" s="1"/>
  <c r="L149" i="35"/>
  <c r="L16" i="35" s="1"/>
  <c r="J149" i="35"/>
  <c r="I149" i="35"/>
  <c r="I16" i="35" s="1"/>
  <c r="G149" i="35"/>
  <c r="G16" i="35" s="1"/>
  <c r="F149" i="35"/>
  <c r="D149" i="35"/>
  <c r="D16" i="35" s="1"/>
  <c r="C149" i="35"/>
  <c r="C16" i="35" s="1"/>
  <c r="T146" i="35"/>
  <c r="Q146" i="35"/>
  <c r="N146" i="35"/>
  <c r="K146" i="35"/>
  <c r="H146" i="35"/>
  <c r="E146" i="35"/>
  <c r="T145" i="35"/>
  <c r="Q145" i="35"/>
  <c r="N145" i="35"/>
  <c r="K145" i="35"/>
  <c r="H145" i="35"/>
  <c r="E145" i="35"/>
  <c r="T144" i="35"/>
  <c r="Q144" i="35"/>
  <c r="N144" i="35"/>
  <c r="K144" i="35"/>
  <c r="H144" i="35"/>
  <c r="E144" i="35"/>
  <c r="T143" i="35"/>
  <c r="Q143" i="35"/>
  <c r="N143" i="35"/>
  <c r="K143" i="35"/>
  <c r="H143" i="35"/>
  <c r="E143" i="35"/>
  <c r="T142" i="35"/>
  <c r="Q142" i="35"/>
  <c r="N142" i="35"/>
  <c r="K142" i="35"/>
  <c r="H142" i="35"/>
  <c r="E142" i="35"/>
  <c r="T141" i="35"/>
  <c r="Q141" i="35"/>
  <c r="N141" i="35"/>
  <c r="K141" i="35"/>
  <c r="H141" i="35"/>
  <c r="E141" i="35"/>
  <c r="T140" i="35"/>
  <c r="Q140" i="35"/>
  <c r="N140" i="35"/>
  <c r="K140" i="35"/>
  <c r="H140" i="35"/>
  <c r="E140" i="35"/>
  <c r="T139" i="35"/>
  <c r="Q139" i="35"/>
  <c r="N139" i="35"/>
  <c r="K139" i="35"/>
  <c r="H139" i="35"/>
  <c r="E139" i="35"/>
  <c r="T138" i="35"/>
  <c r="Q138" i="35"/>
  <c r="N138" i="35"/>
  <c r="K138" i="35"/>
  <c r="H138" i="35"/>
  <c r="E138" i="35"/>
  <c r="T137" i="35"/>
  <c r="Q137" i="35"/>
  <c r="N137" i="35"/>
  <c r="K137" i="35"/>
  <c r="H137" i="35"/>
  <c r="E137" i="35"/>
  <c r="T136" i="35"/>
  <c r="Q136" i="35"/>
  <c r="N136" i="35"/>
  <c r="K136" i="35"/>
  <c r="H136" i="35"/>
  <c r="E136" i="35"/>
  <c r="T135" i="35"/>
  <c r="Q135" i="35"/>
  <c r="N135" i="35"/>
  <c r="K135" i="35"/>
  <c r="H135" i="35"/>
  <c r="E135" i="35"/>
  <c r="T134" i="35"/>
  <c r="Q134" i="35"/>
  <c r="N134" i="35"/>
  <c r="K134" i="35"/>
  <c r="H134" i="35"/>
  <c r="E134" i="35"/>
  <c r="T133" i="35"/>
  <c r="Q133" i="35"/>
  <c r="N133" i="35"/>
  <c r="K133" i="35"/>
  <c r="H133" i="35"/>
  <c r="E133" i="35"/>
  <c r="T132" i="35"/>
  <c r="Q132" i="35"/>
  <c r="N132" i="35"/>
  <c r="K132" i="35"/>
  <c r="H132" i="35"/>
  <c r="E132" i="35"/>
  <c r="T131" i="35"/>
  <c r="Q131" i="35"/>
  <c r="N131" i="35"/>
  <c r="K131" i="35"/>
  <c r="H131" i="35"/>
  <c r="E131" i="35"/>
  <c r="T130" i="35"/>
  <c r="Q130" i="35"/>
  <c r="N130" i="35"/>
  <c r="K130" i="35"/>
  <c r="H130" i="35"/>
  <c r="E130" i="35"/>
  <c r="T129" i="35"/>
  <c r="Q129" i="35"/>
  <c r="N129" i="35"/>
  <c r="K129" i="35"/>
  <c r="H129" i="35"/>
  <c r="E129" i="35"/>
  <c r="T128" i="35"/>
  <c r="Q128" i="35"/>
  <c r="N128" i="35"/>
  <c r="K128" i="35"/>
  <c r="H128" i="35"/>
  <c r="E128" i="35"/>
  <c r="T127" i="35"/>
  <c r="Q127" i="35"/>
  <c r="N127" i="35"/>
  <c r="K127" i="35"/>
  <c r="H127" i="35"/>
  <c r="E127" i="35"/>
  <c r="T126" i="35"/>
  <c r="Q126" i="35"/>
  <c r="N126" i="35"/>
  <c r="K126" i="35"/>
  <c r="H126" i="35"/>
  <c r="E126" i="35"/>
  <c r="T125" i="35"/>
  <c r="Q125" i="35"/>
  <c r="N125" i="35"/>
  <c r="K125" i="35"/>
  <c r="H125" i="35"/>
  <c r="E125" i="35"/>
  <c r="T124" i="35"/>
  <c r="Q124" i="35"/>
  <c r="N124" i="35"/>
  <c r="K124" i="35"/>
  <c r="H124" i="35"/>
  <c r="E124" i="35"/>
  <c r="T123" i="35"/>
  <c r="Q123" i="35"/>
  <c r="N123" i="35"/>
  <c r="K123" i="35"/>
  <c r="H123" i="35"/>
  <c r="E123" i="35"/>
  <c r="T122" i="35"/>
  <c r="Q122" i="35"/>
  <c r="N122" i="35"/>
  <c r="K122" i="35"/>
  <c r="H122" i="35"/>
  <c r="E122" i="35"/>
  <c r="T121" i="35"/>
  <c r="Q121" i="35"/>
  <c r="N121" i="35"/>
  <c r="K121" i="35"/>
  <c r="H121" i="35"/>
  <c r="E121" i="35"/>
  <c r="T120" i="35"/>
  <c r="Q120" i="35"/>
  <c r="N120" i="35"/>
  <c r="K120" i="35"/>
  <c r="H120" i="35"/>
  <c r="E120" i="35"/>
  <c r="T119" i="35"/>
  <c r="Q119" i="35"/>
  <c r="N119" i="35"/>
  <c r="K119" i="35"/>
  <c r="H119" i="35"/>
  <c r="E119" i="35"/>
  <c r="T118" i="35"/>
  <c r="Q118" i="35"/>
  <c r="N118" i="35"/>
  <c r="K118" i="35"/>
  <c r="H118" i="35"/>
  <c r="E118" i="35"/>
  <c r="U117" i="35"/>
  <c r="S15" i="35"/>
  <c r="R15" i="35"/>
  <c r="P15" i="35"/>
  <c r="M15" i="35"/>
  <c r="J15" i="35"/>
  <c r="G15" i="35"/>
  <c r="F15" i="35"/>
  <c r="D15" i="35"/>
  <c r="C15" i="35"/>
  <c r="T115" i="35"/>
  <c r="Q115" i="35"/>
  <c r="N115" i="35"/>
  <c r="K115" i="35"/>
  <c r="H115" i="35"/>
  <c r="E115" i="35"/>
  <c r="T114" i="35"/>
  <c r="Q114" i="35"/>
  <c r="N114" i="35"/>
  <c r="K114" i="35"/>
  <c r="H114" i="35"/>
  <c r="E114" i="35"/>
  <c r="T113" i="35"/>
  <c r="Q113" i="35"/>
  <c r="N113" i="35"/>
  <c r="K113" i="35"/>
  <c r="H113" i="35"/>
  <c r="E113" i="35"/>
  <c r="T112" i="35"/>
  <c r="Q112" i="35"/>
  <c r="N112" i="35"/>
  <c r="K112" i="35"/>
  <c r="H112" i="35"/>
  <c r="E112" i="35"/>
  <c r="T111" i="35"/>
  <c r="Q111" i="35"/>
  <c r="N111" i="35"/>
  <c r="K111" i="35"/>
  <c r="H111" i="35"/>
  <c r="E111" i="35"/>
  <c r="T110" i="35"/>
  <c r="Q110" i="35"/>
  <c r="N110" i="35"/>
  <c r="K110" i="35"/>
  <c r="H110" i="35"/>
  <c r="E110" i="35"/>
  <c r="T109" i="35"/>
  <c r="Q109" i="35"/>
  <c r="N109" i="35"/>
  <c r="K109" i="35"/>
  <c r="H109" i="35"/>
  <c r="E109" i="35"/>
  <c r="T108" i="35"/>
  <c r="Q108" i="35"/>
  <c r="N108" i="35"/>
  <c r="K108" i="35"/>
  <c r="H108" i="35"/>
  <c r="E108" i="35"/>
  <c r="T107" i="35"/>
  <c r="Q107" i="35"/>
  <c r="N107" i="35"/>
  <c r="K107" i="35"/>
  <c r="H107" i="35"/>
  <c r="E107" i="35"/>
  <c r="T106" i="35"/>
  <c r="Q106" i="35"/>
  <c r="N106" i="35"/>
  <c r="K106" i="35"/>
  <c r="H106" i="35"/>
  <c r="E106" i="35"/>
  <c r="T105" i="35"/>
  <c r="Q105" i="35"/>
  <c r="N105" i="35"/>
  <c r="K105" i="35"/>
  <c r="H105" i="35"/>
  <c r="E105" i="35"/>
  <c r="T104" i="35"/>
  <c r="Q104" i="35"/>
  <c r="N104" i="35"/>
  <c r="K104" i="35"/>
  <c r="H104" i="35"/>
  <c r="E104" i="35"/>
  <c r="T147" i="35"/>
  <c r="Q147" i="35"/>
  <c r="N147" i="35"/>
  <c r="K147" i="35"/>
  <c r="H147" i="35"/>
  <c r="E147" i="35"/>
  <c r="T103" i="35"/>
  <c r="Q103" i="35"/>
  <c r="N103" i="35"/>
  <c r="K103" i="35"/>
  <c r="H103" i="35"/>
  <c r="E103" i="35"/>
  <c r="T102" i="35"/>
  <c r="Q102" i="35"/>
  <c r="N102" i="35"/>
  <c r="K102" i="35"/>
  <c r="H102" i="35"/>
  <c r="E102" i="35"/>
  <c r="T101" i="35"/>
  <c r="Q101" i="35"/>
  <c r="N101" i="35"/>
  <c r="K101" i="35"/>
  <c r="H101" i="35"/>
  <c r="E101" i="35"/>
  <c r="T100" i="35"/>
  <c r="Q100" i="35"/>
  <c r="N100" i="35"/>
  <c r="K100" i="35"/>
  <c r="H100" i="35"/>
  <c r="E100" i="35"/>
  <c r="T99" i="35"/>
  <c r="Q99" i="35"/>
  <c r="N99" i="35"/>
  <c r="K99" i="35"/>
  <c r="H99" i="35"/>
  <c r="E99" i="35"/>
  <c r="T98" i="35"/>
  <c r="Q98" i="35"/>
  <c r="N98" i="35"/>
  <c r="K98" i="35"/>
  <c r="H98" i="35"/>
  <c r="E98" i="35"/>
  <c r="T97" i="35"/>
  <c r="Q97" i="35"/>
  <c r="N97" i="35"/>
  <c r="K97" i="35"/>
  <c r="H97" i="35"/>
  <c r="E97" i="35"/>
  <c r="T96" i="35"/>
  <c r="Q96" i="35"/>
  <c r="N96" i="35"/>
  <c r="K96" i="35"/>
  <c r="E96" i="35"/>
  <c r="T95" i="35"/>
  <c r="Q95" i="35"/>
  <c r="N95" i="35"/>
  <c r="K95" i="35"/>
  <c r="H95" i="35"/>
  <c r="E95" i="35"/>
  <c r="T94" i="35"/>
  <c r="Q94" i="35"/>
  <c r="N94" i="35"/>
  <c r="K94" i="35"/>
  <c r="H94" i="35"/>
  <c r="E94" i="35"/>
  <c r="T93" i="35"/>
  <c r="Q93" i="35"/>
  <c r="N93" i="35"/>
  <c r="K93" i="35"/>
  <c r="H93" i="35"/>
  <c r="E93" i="35"/>
  <c r="T92" i="35"/>
  <c r="Q92" i="35"/>
  <c r="N92" i="35"/>
  <c r="K92" i="35"/>
  <c r="H92" i="35"/>
  <c r="E92" i="35"/>
  <c r="T91" i="35"/>
  <c r="Q91" i="35"/>
  <c r="N91" i="35"/>
  <c r="K91" i="35"/>
  <c r="H91" i="35"/>
  <c r="E91" i="35"/>
  <c r="T90" i="35"/>
  <c r="Q90" i="35"/>
  <c r="N90" i="35"/>
  <c r="K90" i="35"/>
  <c r="H90" i="35"/>
  <c r="E90" i="35"/>
  <c r="T89" i="35"/>
  <c r="Q89" i="35"/>
  <c r="N89" i="35"/>
  <c r="K89" i="35"/>
  <c r="H89" i="35"/>
  <c r="E89" i="35"/>
  <c r="T88" i="35"/>
  <c r="Q88" i="35"/>
  <c r="N88" i="35"/>
  <c r="K88" i="35"/>
  <c r="H88" i="35"/>
  <c r="E88" i="35"/>
  <c r="T87" i="35"/>
  <c r="Q87" i="35"/>
  <c r="N87" i="35"/>
  <c r="K87" i="35"/>
  <c r="H87" i="35"/>
  <c r="E87" i="35"/>
  <c r="T86" i="35"/>
  <c r="Q86" i="35"/>
  <c r="N86" i="35"/>
  <c r="K86" i="35"/>
  <c r="H86" i="35"/>
  <c r="E86" i="35"/>
  <c r="T85" i="35"/>
  <c r="Q85" i="35"/>
  <c r="N85" i="35"/>
  <c r="K85" i="35"/>
  <c r="H85" i="35"/>
  <c r="E85" i="35"/>
  <c r="T84" i="35"/>
  <c r="Q84" i="35"/>
  <c r="N84" i="35"/>
  <c r="K84" i="35"/>
  <c r="H84" i="35"/>
  <c r="E84" i="35"/>
  <c r="T83" i="35"/>
  <c r="Q83" i="35"/>
  <c r="N83" i="35"/>
  <c r="K83" i="35"/>
  <c r="H83" i="35"/>
  <c r="E83" i="35"/>
  <c r="T82" i="35"/>
  <c r="Q82" i="35"/>
  <c r="N82" i="35"/>
  <c r="K82" i="35"/>
  <c r="H82" i="35"/>
  <c r="E82" i="35"/>
  <c r="T81" i="35"/>
  <c r="Q81" i="35"/>
  <c r="N81" i="35"/>
  <c r="K81" i="35"/>
  <c r="H81" i="35"/>
  <c r="E81" i="35"/>
  <c r="T80" i="35"/>
  <c r="Q80" i="35"/>
  <c r="N80" i="35"/>
  <c r="K80" i="35"/>
  <c r="H80" i="35"/>
  <c r="E80" i="35"/>
  <c r="T79" i="35"/>
  <c r="Q79" i="35"/>
  <c r="N79" i="35"/>
  <c r="K79" i="35"/>
  <c r="H79" i="35"/>
  <c r="E79" i="35"/>
  <c r="T78" i="35"/>
  <c r="Q78" i="35"/>
  <c r="N78" i="35"/>
  <c r="K78" i="35"/>
  <c r="H78" i="35"/>
  <c r="E78" i="35"/>
  <c r="T77" i="35"/>
  <c r="Q77" i="35"/>
  <c r="N77" i="35"/>
  <c r="K77" i="35"/>
  <c r="H77" i="35"/>
  <c r="E77" i="35"/>
  <c r="T76" i="35"/>
  <c r="Q76" i="35"/>
  <c r="N76" i="35"/>
  <c r="K76" i="35"/>
  <c r="H76" i="35"/>
  <c r="E76" i="35"/>
  <c r="T75" i="35"/>
  <c r="Q75" i="35"/>
  <c r="N75" i="35"/>
  <c r="K75" i="35"/>
  <c r="H75" i="35"/>
  <c r="E75" i="35"/>
  <c r="T74" i="35"/>
  <c r="Q74" i="35"/>
  <c r="N74" i="35"/>
  <c r="K74" i="35"/>
  <c r="H74" i="35"/>
  <c r="E74" i="35"/>
  <c r="T73" i="35"/>
  <c r="Q73" i="35"/>
  <c r="N73" i="35"/>
  <c r="K73" i="35"/>
  <c r="H73" i="35"/>
  <c r="E73" i="35"/>
  <c r="T72" i="35"/>
  <c r="Q72" i="35"/>
  <c r="N72" i="35"/>
  <c r="K72" i="35"/>
  <c r="H72" i="35"/>
  <c r="E72" i="35"/>
  <c r="T71" i="35"/>
  <c r="Q71" i="35"/>
  <c r="N71" i="35"/>
  <c r="K71" i="35"/>
  <c r="H71" i="35"/>
  <c r="E71" i="35"/>
  <c r="U70" i="35"/>
  <c r="S70" i="35"/>
  <c r="S14" i="35" s="1"/>
  <c r="R70" i="35"/>
  <c r="R14" i="35" s="1"/>
  <c r="P70" i="35"/>
  <c r="P14" i="35" s="1"/>
  <c r="O70" i="35"/>
  <c r="O14" i="35" s="1"/>
  <c r="M70" i="35"/>
  <c r="M14" i="35" s="1"/>
  <c r="L70" i="35"/>
  <c r="L14" i="35" s="1"/>
  <c r="J70" i="35"/>
  <c r="J14" i="35" s="1"/>
  <c r="I70" i="35"/>
  <c r="I14" i="35" s="1"/>
  <c r="G70" i="35"/>
  <c r="F70" i="35"/>
  <c r="F14" i="35" s="1"/>
  <c r="D70" i="35"/>
  <c r="D14" i="35" s="1"/>
  <c r="C70" i="35"/>
  <c r="AF65" i="35"/>
  <c r="AE65" i="35"/>
  <c r="AE66" i="35" s="1"/>
  <c r="AB65" i="35"/>
  <c r="T58" i="35"/>
  <c r="Q58" i="35"/>
  <c r="M58" i="35"/>
  <c r="L58" i="35"/>
  <c r="K58" i="35"/>
  <c r="H58" i="35"/>
  <c r="E58" i="35"/>
  <c r="T57" i="35"/>
  <c r="Q57" i="35"/>
  <c r="M57" i="35"/>
  <c r="L57" i="35"/>
  <c r="K57" i="35"/>
  <c r="H57" i="35"/>
  <c r="E57" i="35"/>
  <c r="T56" i="35"/>
  <c r="Q56" i="35"/>
  <c r="M56" i="35"/>
  <c r="L56" i="35"/>
  <c r="K56" i="35"/>
  <c r="H56" i="35"/>
  <c r="E56" i="35"/>
  <c r="U55" i="35"/>
  <c r="S55" i="35"/>
  <c r="R55" i="35"/>
  <c r="P55" i="35"/>
  <c r="O55" i="35"/>
  <c r="M55" i="35"/>
  <c r="J55" i="35"/>
  <c r="I55" i="35"/>
  <c r="G55" i="35"/>
  <c r="F55" i="35"/>
  <c r="D55" i="35"/>
  <c r="C55" i="35"/>
  <c r="T53" i="35"/>
  <c r="Q53" i="35"/>
  <c r="N53" i="35"/>
  <c r="K53" i="35"/>
  <c r="H53" i="35"/>
  <c r="E53" i="35"/>
  <c r="T52" i="35"/>
  <c r="T51" i="35"/>
  <c r="Q51" i="35"/>
  <c r="N51" i="35"/>
  <c r="K51" i="35"/>
  <c r="H51" i="35"/>
  <c r="E51" i="35"/>
  <c r="T50" i="35"/>
  <c r="Q50" i="35"/>
  <c r="N50" i="35"/>
  <c r="K50" i="35"/>
  <c r="H50" i="35"/>
  <c r="E50" i="35"/>
  <c r="T49" i="35"/>
  <c r="Q49" i="35"/>
  <c r="N49" i="35"/>
  <c r="K49" i="35"/>
  <c r="H49" i="35"/>
  <c r="E49" i="35"/>
  <c r="T48" i="35"/>
  <c r="Q48" i="35"/>
  <c r="N48" i="35"/>
  <c r="K48" i="35"/>
  <c r="H48" i="35"/>
  <c r="E48" i="35"/>
  <c r="U47" i="35"/>
  <c r="S47" i="35"/>
  <c r="R47" i="35"/>
  <c r="P47" i="35"/>
  <c r="O47" i="35"/>
  <c r="M47" i="35"/>
  <c r="L47" i="35"/>
  <c r="J47" i="35"/>
  <c r="I47" i="35"/>
  <c r="I46" i="35" s="1"/>
  <c r="I12" i="35" s="1"/>
  <c r="G47" i="35"/>
  <c r="F47" i="35"/>
  <c r="F46" i="35" s="1"/>
  <c r="D47" i="35"/>
  <c r="C47" i="35"/>
  <c r="S40" i="35"/>
  <c r="R40" i="35"/>
  <c r="P40" i="35"/>
  <c r="O40" i="35"/>
  <c r="G40" i="35"/>
  <c r="C40" i="35"/>
  <c r="R39" i="35"/>
  <c r="F39" i="35"/>
  <c r="S37" i="35"/>
  <c r="R37" i="35"/>
  <c r="P37" i="35"/>
  <c r="O37" i="35"/>
  <c r="M37" i="35"/>
  <c r="N37" i="35" s="1"/>
  <c r="L37" i="35"/>
  <c r="J37" i="35"/>
  <c r="I37" i="35"/>
  <c r="G37" i="35"/>
  <c r="F37" i="35"/>
  <c r="D37" i="35"/>
  <c r="C37" i="35"/>
  <c r="S36" i="35"/>
  <c r="P36" i="35"/>
  <c r="P35" i="35"/>
  <c r="R33" i="35"/>
  <c r="J33" i="35"/>
  <c r="S32" i="35"/>
  <c r="P32" i="35"/>
  <c r="M32" i="35"/>
  <c r="J32" i="35"/>
  <c r="G32" i="35"/>
  <c r="D32" i="35"/>
  <c r="E32" i="35" s="1"/>
  <c r="S31" i="35"/>
  <c r="M31" i="35"/>
  <c r="I30" i="35"/>
  <c r="R28" i="35"/>
  <c r="O28" i="35"/>
  <c r="Q28" i="35" s="1"/>
  <c r="F28" i="35"/>
  <c r="P27" i="35"/>
  <c r="J27" i="35"/>
  <c r="S26" i="35"/>
  <c r="I26" i="35"/>
  <c r="O25" i="35"/>
  <c r="P23" i="35"/>
  <c r="J23" i="35"/>
  <c r="D23" i="35"/>
  <c r="R22" i="35"/>
  <c r="O22" i="35"/>
  <c r="Q22" i="35" s="1"/>
  <c r="L22" i="35"/>
  <c r="C22" i="35"/>
  <c r="R21" i="35"/>
  <c r="O21" i="35"/>
  <c r="Q21" i="35" s="1"/>
  <c r="L21" i="35"/>
  <c r="I21" i="35"/>
  <c r="F21" i="35"/>
  <c r="C21" i="35"/>
  <c r="R20" i="35"/>
  <c r="O20" i="35"/>
  <c r="I20" i="35"/>
  <c r="K20" i="35" s="1"/>
  <c r="F20" i="35"/>
  <c r="R19" i="35"/>
  <c r="R18" i="35"/>
  <c r="R17" i="35"/>
  <c r="O17" i="35"/>
  <c r="R16" i="35"/>
  <c r="I15" i="35"/>
  <c r="AA14" i="35"/>
  <c r="Z14" i="35"/>
  <c r="AA13" i="35"/>
  <c r="Z13" i="35"/>
  <c r="AA12" i="35"/>
  <c r="Z12" i="35"/>
  <c r="AA11" i="35"/>
  <c r="Z11" i="35"/>
  <c r="AB11" i="35" s="1"/>
  <c r="AA10" i="35"/>
  <c r="Z10" i="35"/>
  <c r="H55" i="35" l="1"/>
  <c r="T33" i="35"/>
  <c r="Q33" i="35"/>
  <c r="K15" i="35"/>
  <c r="I364" i="35"/>
  <c r="N267" i="35"/>
  <c r="E27" i="35"/>
  <c r="T26" i="35"/>
  <c r="N233" i="35"/>
  <c r="H233" i="35"/>
  <c r="E216" i="35"/>
  <c r="K233" i="35"/>
  <c r="I25" i="35"/>
  <c r="K25" i="35" s="1"/>
  <c r="Q252" i="35"/>
  <c r="O27" i="35"/>
  <c r="Q27" i="35" s="1"/>
  <c r="N57" i="35"/>
  <c r="L55" i="35"/>
  <c r="Q17" i="35"/>
  <c r="H20" i="35"/>
  <c r="S20" i="35"/>
  <c r="T20" i="35" s="1"/>
  <c r="T21" i="35"/>
  <c r="N22" i="35"/>
  <c r="T22" i="35"/>
  <c r="O23" i="35"/>
  <c r="Q23" i="35" s="1"/>
  <c r="F25" i="35"/>
  <c r="H25" i="35" s="1"/>
  <c r="N285" i="35"/>
  <c r="L281" i="35"/>
  <c r="L30" i="35" s="1"/>
  <c r="H32" i="35"/>
  <c r="K313" i="35"/>
  <c r="I32" i="35"/>
  <c r="K32" i="35" s="1"/>
  <c r="N32" i="35"/>
  <c r="Q32" i="35"/>
  <c r="T313" i="35"/>
  <c r="R32" i="35"/>
  <c r="T32" i="35" s="1"/>
  <c r="E16" i="35"/>
  <c r="E21" i="35"/>
  <c r="K28" i="35"/>
  <c r="K35" i="35"/>
  <c r="Q37" i="35"/>
  <c r="Q40" i="35"/>
  <c r="T40" i="35"/>
  <c r="G46" i="35"/>
  <c r="G12" i="35" s="1"/>
  <c r="M46" i="35"/>
  <c r="M12" i="35" s="1"/>
  <c r="K55" i="35"/>
  <c r="N56" i="35"/>
  <c r="N58" i="35"/>
  <c r="N157" i="35"/>
  <c r="K167" i="35"/>
  <c r="N185" i="35"/>
  <c r="E193" i="35"/>
  <c r="H193" i="35"/>
  <c r="K193" i="35"/>
  <c r="E202" i="35"/>
  <c r="H202" i="35"/>
  <c r="N202" i="35"/>
  <c r="Q202" i="35"/>
  <c r="T202" i="35"/>
  <c r="K208" i="35"/>
  <c r="N208" i="35"/>
  <c r="Q209" i="35"/>
  <c r="T208" i="35"/>
  <c r="Q224" i="35"/>
  <c r="Q261" i="35"/>
  <c r="T261" i="35"/>
  <c r="T291" i="35"/>
  <c r="I330" i="35"/>
  <c r="I34" i="35" s="1"/>
  <c r="Q383" i="35"/>
  <c r="T383" i="35"/>
  <c r="N390" i="35"/>
  <c r="U46" i="35"/>
  <c r="K331" i="35"/>
  <c r="Q321" i="35"/>
  <c r="Q267" i="35"/>
  <c r="H353" i="35"/>
  <c r="T339" i="35"/>
  <c r="Q339" i="35"/>
  <c r="E339" i="35"/>
  <c r="H28" i="35"/>
  <c r="H24" i="35"/>
  <c r="K149" i="35"/>
  <c r="E18" i="35"/>
  <c r="N186" i="35"/>
  <c r="N190" i="35"/>
  <c r="N193" i="35"/>
  <c r="Q193" i="35"/>
  <c r="E22" i="35"/>
  <c r="H208" i="35"/>
  <c r="N224" i="35"/>
  <c r="E26" i="35"/>
  <c r="E240" i="35"/>
  <c r="N27" i="35"/>
  <c r="N252" i="35"/>
  <c r="E281" i="35"/>
  <c r="N281" i="35"/>
  <c r="H313" i="35"/>
  <c r="N313" i="35"/>
  <c r="F364" i="35"/>
  <c r="F38" i="35" s="1"/>
  <c r="H383" i="35"/>
  <c r="J364" i="35"/>
  <c r="J38" i="35" s="1"/>
  <c r="AB10" i="35"/>
  <c r="AB12" i="35"/>
  <c r="AB13" i="35"/>
  <c r="AB14" i="35"/>
  <c r="Q20" i="35"/>
  <c r="K23" i="35"/>
  <c r="K27" i="35"/>
  <c r="T28" i="35"/>
  <c r="Q29" i="35"/>
  <c r="T29" i="35"/>
  <c r="Q35" i="35"/>
  <c r="E37" i="35"/>
  <c r="K37" i="35"/>
  <c r="J46" i="35"/>
  <c r="J12" i="35" s="1"/>
  <c r="K12" i="35" s="1"/>
  <c r="P46" i="35"/>
  <c r="P12" i="35" s="1"/>
  <c r="T55" i="35"/>
  <c r="E149" i="35"/>
  <c r="H155" i="35"/>
  <c r="N160" i="35"/>
  <c r="N162" i="35"/>
  <c r="N164" i="35"/>
  <c r="T167" i="35"/>
  <c r="T184" i="35"/>
  <c r="K252" i="35"/>
  <c r="M261" i="35"/>
  <c r="M28" i="35" s="1"/>
  <c r="T321" i="35"/>
  <c r="K353" i="35"/>
  <c r="N353" i="35"/>
  <c r="K365" i="35"/>
  <c r="E383" i="35"/>
  <c r="H390" i="35"/>
  <c r="K390" i="35"/>
  <c r="T233" i="35"/>
  <c r="E233" i="35"/>
  <c r="K267" i="35"/>
  <c r="E29" i="35"/>
  <c r="H184" i="35"/>
  <c r="C30" i="35"/>
  <c r="E30" i="35" s="1"/>
  <c r="E28" i="35"/>
  <c r="E23" i="35"/>
  <c r="K18" i="35"/>
  <c r="E17" i="35"/>
  <c r="E155" i="35"/>
  <c r="T16" i="35"/>
  <c r="J16" i="35"/>
  <c r="K16" i="35" s="1"/>
  <c r="Q117" i="35"/>
  <c r="K117" i="35"/>
  <c r="H117" i="35"/>
  <c r="H15" i="35"/>
  <c r="E55" i="35"/>
  <c r="K47" i="35"/>
  <c r="J40" i="35"/>
  <c r="F40" i="35"/>
  <c r="H40" i="35" s="1"/>
  <c r="E40" i="35"/>
  <c r="M39" i="35"/>
  <c r="I38" i="35"/>
  <c r="I39" i="35"/>
  <c r="K39" i="35" s="1"/>
  <c r="E353" i="35"/>
  <c r="R36" i="35"/>
  <c r="T36" i="35" s="1"/>
  <c r="N339" i="35"/>
  <c r="M330" i="35"/>
  <c r="M34" i="35" s="1"/>
  <c r="M36" i="35"/>
  <c r="N36" i="35" s="1"/>
  <c r="K36" i="35"/>
  <c r="K339" i="35"/>
  <c r="C36" i="35"/>
  <c r="E36" i="35" s="1"/>
  <c r="J330" i="35"/>
  <c r="J34" i="35" s="1"/>
  <c r="H35" i="35"/>
  <c r="H331" i="35"/>
  <c r="K33" i="35"/>
  <c r="H321" i="35"/>
  <c r="E33" i="35"/>
  <c r="E321" i="35"/>
  <c r="T31" i="35"/>
  <c r="K291" i="35"/>
  <c r="H31" i="35"/>
  <c r="H291" i="35"/>
  <c r="E291" i="35"/>
  <c r="D31" i="35"/>
  <c r="E31" i="35" s="1"/>
  <c r="Q30" i="35"/>
  <c r="Q281" i="35"/>
  <c r="H281" i="35"/>
  <c r="F30" i="35"/>
  <c r="H30" i="35" s="1"/>
  <c r="L29" i="35"/>
  <c r="N29" i="35" s="1"/>
  <c r="J29" i="35"/>
  <c r="K29" i="35" s="1"/>
  <c r="H29" i="35"/>
  <c r="H267" i="35"/>
  <c r="E267" i="35"/>
  <c r="K261" i="35"/>
  <c r="H261" i="35"/>
  <c r="E261" i="35"/>
  <c r="T252" i="35"/>
  <c r="T27" i="35"/>
  <c r="H27" i="35"/>
  <c r="H252" i="35"/>
  <c r="E252" i="35"/>
  <c r="Q26" i="35"/>
  <c r="Q240" i="35"/>
  <c r="T240" i="35"/>
  <c r="K26" i="35"/>
  <c r="H26" i="35"/>
  <c r="H240" i="35"/>
  <c r="D25" i="35"/>
  <c r="E25" i="35" s="1"/>
  <c r="L25" i="35"/>
  <c r="N25" i="35" s="1"/>
  <c r="T25" i="35"/>
  <c r="O24" i="35"/>
  <c r="Q24" i="35" s="1"/>
  <c r="M24" i="35"/>
  <c r="N24" i="35" s="1"/>
  <c r="H224" i="35"/>
  <c r="E24" i="35"/>
  <c r="E224" i="35"/>
  <c r="T216" i="35"/>
  <c r="N216" i="35"/>
  <c r="L23" i="35"/>
  <c r="N23" i="35" s="1"/>
  <c r="K216" i="35"/>
  <c r="H216" i="35"/>
  <c r="F23" i="35"/>
  <c r="H23" i="35" s="1"/>
  <c r="K22" i="35"/>
  <c r="E208" i="35"/>
  <c r="S19" i="35"/>
  <c r="T19" i="35" s="1"/>
  <c r="Q19" i="35"/>
  <c r="Q184" i="35"/>
  <c r="K184" i="35"/>
  <c r="I19" i="35"/>
  <c r="K19" i="35" s="1"/>
  <c r="S18" i="35"/>
  <c r="T18" i="35" s="1"/>
  <c r="Q18" i="35"/>
  <c r="Q167" i="35"/>
  <c r="N18" i="35"/>
  <c r="N167" i="35"/>
  <c r="H167" i="35"/>
  <c r="G18" i="35"/>
  <c r="H18" i="35" s="1"/>
  <c r="E167" i="35"/>
  <c r="G17" i="35"/>
  <c r="H17" i="35" s="1"/>
  <c r="Q155" i="35"/>
  <c r="K155" i="35"/>
  <c r="K17" i="35"/>
  <c r="N16" i="35"/>
  <c r="N149" i="35"/>
  <c r="Q16" i="35"/>
  <c r="Q149" i="35"/>
  <c r="T149" i="35"/>
  <c r="E15" i="35"/>
  <c r="N14" i="35"/>
  <c r="N70" i="35"/>
  <c r="T47" i="35"/>
  <c r="N47" i="35"/>
  <c r="D46" i="35"/>
  <c r="D12" i="35" s="1"/>
  <c r="F12" i="35"/>
  <c r="K21" i="35"/>
  <c r="L19" i="35"/>
  <c r="S330" i="35"/>
  <c r="S34" i="35" s="1"/>
  <c r="T331" i="35"/>
  <c r="D364" i="35"/>
  <c r="D38" i="35" s="1"/>
  <c r="D39" i="35"/>
  <c r="E70" i="35"/>
  <c r="M184" i="35"/>
  <c r="M19" i="35" s="1"/>
  <c r="P31" i="35"/>
  <c r="Q31" i="35" s="1"/>
  <c r="Q291" i="35"/>
  <c r="H339" i="35"/>
  <c r="F36" i="35"/>
  <c r="H36" i="35" s="1"/>
  <c r="N383" i="35"/>
  <c r="L40" i="35"/>
  <c r="N40" i="35" s="1"/>
  <c r="G14" i="35"/>
  <c r="K14" i="35"/>
  <c r="Q14" i="35"/>
  <c r="T14" i="35"/>
  <c r="T15" i="35"/>
  <c r="S17" i="35"/>
  <c r="H19" i="35"/>
  <c r="C20" i="35"/>
  <c r="E20" i="35" s="1"/>
  <c r="H21" i="35"/>
  <c r="R23" i="35"/>
  <c r="T23" i="35" s="1"/>
  <c r="N30" i="35"/>
  <c r="I31" i="35"/>
  <c r="K31" i="35" s="1"/>
  <c r="O36" i="35"/>
  <c r="Q36" i="35" s="1"/>
  <c r="T37" i="35"/>
  <c r="K70" i="35"/>
  <c r="D19" i="35"/>
  <c r="E184" i="35"/>
  <c r="J24" i="35"/>
  <c r="K24" i="35" s="1"/>
  <c r="K224" i="35"/>
  <c r="T267" i="35"/>
  <c r="N324" i="35"/>
  <c r="F330" i="35"/>
  <c r="F69" i="35" s="1"/>
  <c r="N55" i="35"/>
  <c r="L46" i="35"/>
  <c r="T70" i="35"/>
  <c r="L17" i="35"/>
  <c r="T224" i="35"/>
  <c r="R24" i="35"/>
  <c r="T24" i="35" s="1"/>
  <c r="L261" i="35"/>
  <c r="N262" i="35"/>
  <c r="N309" i="35"/>
  <c r="L291" i="35"/>
  <c r="D330" i="35"/>
  <c r="D34" i="35" s="1"/>
  <c r="D35" i="35"/>
  <c r="E35" i="35" s="1"/>
  <c r="S364" i="35"/>
  <c r="S38" i="35" s="1"/>
  <c r="T38" i="35" s="1"/>
  <c r="S39" i="35"/>
  <c r="T39" i="35" s="1"/>
  <c r="T365" i="35"/>
  <c r="T17" i="35"/>
  <c r="E47" i="35"/>
  <c r="C46" i="35"/>
  <c r="T117" i="35"/>
  <c r="P25" i="35"/>
  <c r="Q233" i="35"/>
  <c r="T281" i="35"/>
  <c r="R30" i="35"/>
  <c r="T30" i="35" s="1"/>
  <c r="C14" i="35"/>
  <c r="O15" i="35"/>
  <c r="L20" i="35"/>
  <c r="N20" i="35" s="1"/>
  <c r="G22" i="35"/>
  <c r="H22" i="35" s="1"/>
  <c r="H33" i="35"/>
  <c r="S35" i="35"/>
  <c r="T35" i="35" s="1"/>
  <c r="H37" i="35"/>
  <c r="R46" i="35"/>
  <c r="H47" i="35"/>
  <c r="Q47" i="35"/>
  <c r="O46" i="35"/>
  <c r="E117" i="35"/>
  <c r="N117" i="35"/>
  <c r="L15" i="35"/>
  <c r="H149" i="35"/>
  <c r="F16" i="35"/>
  <c r="H16" i="35" s="1"/>
  <c r="K202" i="35"/>
  <c r="K240" i="35"/>
  <c r="L240" i="35"/>
  <c r="N241" i="35"/>
  <c r="N263" i="35"/>
  <c r="J30" i="35"/>
  <c r="K30" i="35" s="1"/>
  <c r="K281" i="35"/>
  <c r="E331" i="35"/>
  <c r="C330" i="35"/>
  <c r="N331" i="35"/>
  <c r="L330" i="35"/>
  <c r="L35" i="35"/>
  <c r="N35" i="35" s="1"/>
  <c r="E365" i="35"/>
  <c r="C364" i="35"/>
  <c r="C39" i="35"/>
  <c r="N365" i="35"/>
  <c r="L364" i="35"/>
  <c r="L39" i="35"/>
  <c r="N39" i="35" s="1"/>
  <c r="M155" i="35"/>
  <c r="N155" i="35" s="1"/>
  <c r="Q331" i="35"/>
  <c r="O330" i="35"/>
  <c r="Q365" i="35"/>
  <c r="O364" i="35"/>
  <c r="O39" i="35"/>
  <c r="K383" i="35"/>
  <c r="I40" i="35"/>
  <c r="K40" i="35" s="1"/>
  <c r="K46" i="35"/>
  <c r="S46" i="35"/>
  <c r="S12" i="35" s="1"/>
  <c r="Q55" i="35"/>
  <c r="H70" i="35"/>
  <c r="Q70" i="35"/>
  <c r="E313" i="35"/>
  <c r="K321" i="35"/>
  <c r="R330" i="35"/>
  <c r="R69" i="35" s="1"/>
  <c r="G330" i="35"/>
  <c r="G34" i="35" s="1"/>
  <c r="P330" i="35"/>
  <c r="P34" i="35" s="1"/>
  <c r="Q353" i="35"/>
  <c r="G364" i="35"/>
  <c r="G38" i="35" s="1"/>
  <c r="G39" i="35"/>
  <c r="H39" i="35" s="1"/>
  <c r="P364" i="35"/>
  <c r="P38" i="35" s="1"/>
  <c r="P39" i="35"/>
  <c r="K38" i="35" l="1"/>
  <c r="K364" i="35"/>
  <c r="I69" i="35"/>
  <c r="K34" i="35"/>
  <c r="H46" i="35"/>
  <c r="L69" i="35"/>
  <c r="H38" i="35"/>
  <c r="Q39" i="35"/>
  <c r="H364" i="35"/>
  <c r="J69" i="35"/>
  <c r="K330" i="35"/>
  <c r="D13" i="35"/>
  <c r="D11" i="35" s="1"/>
  <c r="D10" i="35" s="1"/>
  <c r="N19" i="35"/>
  <c r="S13" i="35"/>
  <c r="S11" i="35" s="1"/>
  <c r="S10" i="35" s="1"/>
  <c r="Q330" i="35"/>
  <c r="O34" i="35"/>
  <c r="Q34" i="35" s="1"/>
  <c r="C34" i="35"/>
  <c r="E34" i="35" s="1"/>
  <c r="E330" i="35"/>
  <c r="E14" i="35"/>
  <c r="G13" i="35"/>
  <c r="G11" i="35" s="1"/>
  <c r="G10" i="35" s="1"/>
  <c r="Q25" i="35"/>
  <c r="P13" i="35"/>
  <c r="P11" i="35" s="1"/>
  <c r="P10" i="35" s="1"/>
  <c r="H12" i="35"/>
  <c r="M17" i="35"/>
  <c r="M13" i="35" s="1"/>
  <c r="M11" i="35" s="1"/>
  <c r="M10" i="35" s="1"/>
  <c r="M69" i="35"/>
  <c r="L34" i="35"/>
  <c r="N34" i="35" s="1"/>
  <c r="N330" i="35"/>
  <c r="N240" i="35"/>
  <c r="L26" i="35"/>
  <c r="N26" i="35" s="1"/>
  <c r="T46" i="35"/>
  <c r="R12" i="35"/>
  <c r="T364" i="35"/>
  <c r="T330" i="35"/>
  <c r="R34" i="35"/>
  <c r="C38" i="35"/>
  <c r="E38" i="35" s="1"/>
  <c r="E364" i="35"/>
  <c r="N15" i="35"/>
  <c r="Q46" i="35"/>
  <c r="O12" i="35"/>
  <c r="Q15" i="35"/>
  <c r="S69" i="35"/>
  <c r="T69" i="35" s="1"/>
  <c r="L12" i="35"/>
  <c r="N46" i="35"/>
  <c r="L33" i="35"/>
  <c r="N33" i="35" s="1"/>
  <c r="N321" i="35"/>
  <c r="D69" i="35"/>
  <c r="C69" i="35"/>
  <c r="G69" i="35"/>
  <c r="H69" i="35" s="1"/>
  <c r="E19" i="35"/>
  <c r="L38" i="35"/>
  <c r="N38" i="35" s="1"/>
  <c r="N364" i="35"/>
  <c r="N261" i="35"/>
  <c r="L28" i="35"/>
  <c r="N28" i="35" s="1"/>
  <c r="C12" i="35"/>
  <c r="E46" i="35"/>
  <c r="N291" i="35"/>
  <c r="L31" i="35"/>
  <c r="N31" i="35" s="1"/>
  <c r="H330" i="35"/>
  <c r="F34" i="35"/>
  <c r="H34" i="35" s="1"/>
  <c r="I13" i="35"/>
  <c r="O69" i="35"/>
  <c r="O38" i="35"/>
  <c r="Q38" i="35" s="1"/>
  <c r="Q364" i="35"/>
  <c r="E39" i="35"/>
  <c r="P69" i="35"/>
  <c r="N184" i="35"/>
  <c r="J13" i="35"/>
  <c r="J11" i="35" s="1"/>
  <c r="J10" i="35" s="1"/>
  <c r="H14" i="35"/>
  <c r="T389" i="34"/>
  <c r="S389" i="34"/>
  <c r="R389" i="34"/>
  <c r="P389" i="34"/>
  <c r="Q389" i="34" s="1"/>
  <c r="O389" i="34"/>
  <c r="M389" i="34"/>
  <c r="L389" i="34"/>
  <c r="N389" i="34" s="1"/>
  <c r="J389" i="34"/>
  <c r="I389" i="34"/>
  <c r="K389" i="34" s="1"/>
  <c r="H389" i="34"/>
  <c r="G389" i="34"/>
  <c r="F389" i="34"/>
  <c r="D389" i="34"/>
  <c r="E389" i="34" s="1"/>
  <c r="C389" i="34"/>
  <c r="T383" i="34"/>
  <c r="Q383" i="34"/>
  <c r="N383" i="34"/>
  <c r="K383" i="34"/>
  <c r="H383" i="34"/>
  <c r="E383" i="34"/>
  <c r="T382" i="34"/>
  <c r="Q382" i="34"/>
  <c r="N382" i="34"/>
  <c r="K382" i="34"/>
  <c r="H382" i="34"/>
  <c r="E382" i="34"/>
  <c r="U381" i="34"/>
  <c r="S381" i="34"/>
  <c r="R381" i="34"/>
  <c r="P381" i="34"/>
  <c r="O381" i="34"/>
  <c r="Q381" i="34" s="1"/>
  <c r="N381" i="34"/>
  <c r="M381" i="34"/>
  <c r="L381" i="34"/>
  <c r="J381" i="34"/>
  <c r="J40" i="34" s="1"/>
  <c r="I381" i="34"/>
  <c r="I40" i="34" s="1"/>
  <c r="K40" i="34" s="1"/>
  <c r="G381" i="34"/>
  <c r="F381" i="34"/>
  <c r="D381" i="34"/>
  <c r="D40" i="34" s="1"/>
  <c r="C381" i="34"/>
  <c r="E381" i="34" s="1"/>
  <c r="T379" i="34"/>
  <c r="Q379" i="34"/>
  <c r="N379" i="34"/>
  <c r="K379" i="34"/>
  <c r="H379" i="34"/>
  <c r="E379" i="34"/>
  <c r="T378" i="34"/>
  <c r="Q378" i="34"/>
  <c r="N378" i="34"/>
  <c r="K378" i="34"/>
  <c r="H378" i="34"/>
  <c r="E378" i="34"/>
  <c r="T377" i="34"/>
  <c r="Q377" i="34"/>
  <c r="N377" i="34"/>
  <c r="K377" i="34"/>
  <c r="H377" i="34"/>
  <c r="E377" i="34"/>
  <c r="Q376" i="34"/>
  <c r="N376" i="34"/>
  <c r="K376" i="34"/>
  <c r="H376" i="34"/>
  <c r="E376" i="34"/>
  <c r="T375" i="34"/>
  <c r="Q375" i="34"/>
  <c r="N375" i="34"/>
  <c r="K375" i="34"/>
  <c r="H375" i="34"/>
  <c r="E375" i="34"/>
  <c r="T374" i="34"/>
  <c r="Q374" i="34"/>
  <c r="N374" i="34"/>
  <c r="K374" i="34"/>
  <c r="H374" i="34"/>
  <c r="E374" i="34"/>
  <c r="T373" i="34"/>
  <c r="Q373" i="34"/>
  <c r="N373" i="34"/>
  <c r="K373" i="34"/>
  <c r="H373" i="34"/>
  <c r="E373" i="34"/>
  <c r="T372" i="34"/>
  <c r="Q372" i="34"/>
  <c r="N372" i="34"/>
  <c r="K372" i="34"/>
  <c r="H372" i="34"/>
  <c r="E372" i="34"/>
  <c r="T371" i="34"/>
  <c r="Q371" i="34"/>
  <c r="N371" i="34"/>
  <c r="K371" i="34"/>
  <c r="H371" i="34"/>
  <c r="E371" i="34"/>
  <c r="T370" i="34"/>
  <c r="Q370" i="34"/>
  <c r="N370" i="34"/>
  <c r="K370" i="34"/>
  <c r="H370" i="34"/>
  <c r="E370" i="34"/>
  <c r="T369" i="34"/>
  <c r="Q369" i="34"/>
  <c r="N369" i="34"/>
  <c r="K369" i="34"/>
  <c r="H369" i="34"/>
  <c r="E369" i="34"/>
  <c r="T368" i="34"/>
  <c r="Q368" i="34"/>
  <c r="N368" i="34"/>
  <c r="K368" i="34"/>
  <c r="H368" i="34"/>
  <c r="E368" i="34"/>
  <c r="T367" i="34"/>
  <c r="Q367" i="34"/>
  <c r="N367" i="34"/>
  <c r="K367" i="34"/>
  <c r="H367" i="34"/>
  <c r="E367" i="34"/>
  <c r="T366" i="34"/>
  <c r="Q366" i="34"/>
  <c r="N366" i="34"/>
  <c r="M364" i="34"/>
  <c r="M363" i="34" s="1"/>
  <c r="M38" i="34" s="1"/>
  <c r="K366" i="34"/>
  <c r="H366" i="34"/>
  <c r="E366" i="34"/>
  <c r="T365" i="34"/>
  <c r="Q365" i="34"/>
  <c r="K365" i="34"/>
  <c r="H365" i="34"/>
  <c r="E365" i="34"/>
  <c r="U364" i="34"/>
  <c r="S364" i="34"/>
  <c r="R364" i="34"/>
  <c r="P364" i="34"/>
  <c r="O364" i="34"/>
  <c r="L364" i="34"/>
  <c r="L39" i="34" s="1"/>
  <c r="J364" i="34"/>
  <c r="J39" i="34" s="1"/>
  <c r="I364" i="34"/>
  <c r="G364" i="34"/>
  <c r="F364" i="34"/>
  <c r="F39" i="34" s="1"/>
  <c r="D364" i="34"/>
  <c r="D39" i="34" s="1"/>
  <c r="C364" i="34"/>
  <c r="C39" i="34" s="1"/>
  <c r="P363" i="34"/>
  <c r="D363" i="34"/>
  <c r="D38" i="34" s="1"/>
  <c r="T361" i="34"/>
  <c r="Q361" i="34"/>
  <c r="N361" i="34"/>
  <c r="K361" i="34"/>
  <c r="H361" i="34"/>
  <c r="E361" i="34"/>
  <c r="T360" i="34"/>
  <c r="Q360" i="34"/>
  <c r="N360" i="34"/>
  <c r="K360" i="34"/>
  <c r="H360" i="34"/>
  <c r="E360" i="34"/>
  <c r="T359" i="34"/>
  <c r="Q359" i="34"/>
  <c r="N359" i="34"/>
  <c r="K359" i="34"/>
  <c r="H359" i="34"/>
  <c r="E359" i="34"/>
  <c r="T358" i="34"/>
  <c r="Q358" i="34"/>
  <c r="N358" i="34"/>
  <c r="K358" i="34"/>
  <c r="H358" i="34"/>
  <c r="E358" i="34"/>
  <c r="Q357" i="34"/>
  <c r="N357" i="34"/>
  <c r="K357" i="34"/>
  <c r="H357" i="34"/>
  <c r="E357" i="34"/>
  <c r="T356" i="34"/>
  <c r="Q356" i="34"/>
  <c r="N356" i="34"/>
  <c r="K356" i="34"/>
  <c r="H356" i="34"/>
  <c r="E356" i="34"/>
  <c r="T355" i="34"/>
  <c r="Q355" i="34"/>
  <c r="N355" i="34"/>
  <c r="H355" i="34"/>
  <c r="T354" i="34"/>
  <c r="Q354" i="34"/>
  <c r="N354" i="34"/>
  <c r="K354" i="34"/>
  <c r="H354" i="34"/>
  <c r="E354" i="34"/>
  <c r="T353" i="34"/>
  <c r="Q353" i="34"/>
  <c r="N353" i="34"/>
  <c r="K353" i="34"/>
  <c r="H353" i="34"/>
  <c r="E353" i="34"/>
  <c r="U352" i="34"/>
  <c r="S352" i="34"/>
  <c r="R352" i="34"/>
  <c r="T352" i="34" s="1"/>
  <c r="P352" i="34"/>
  <c r="O352" i="34"/>
  <c r="Q352" i="34" s="1"/>
  <c r="N352" i="34"/>
  <c r="M352" i="34"/>
  <c r="L352" i="34"/>
  <c r="J352" i="34"/>
  <c r="I352" i="34"/>
  <c r="G352" i="34"/>
  <c r="F352" i="34"/>
  <c r="D352" i="34"/>
  <c r="C352" i="34"/>
  <c r="T350" i="34"/>
  <c r="Q350" i="34"/>
  <c r="N350" i="34"/>
  <c r="K350" i="34"/>
  <c r="H350" i="34"/>
  <c r="E350" i="34"/>
  <c r="T349" i="34"/>
  <c r="Q349" i="34"/>
  <c r="N349" i="34"/>
  <c r="K349" i="34"/>
  <c r="H349" i="34"/>
  <c r="E349" i="34"/>
  <c r="T348" i="34"/>
  <c r="Q348" i="34"/>
  <c r="N348" i="34"/>
  <c r="K348" i="34"/>
  <c r="H348" i="34"/>
  <c r="E348" i="34"/>
  <c r="T347" i="34"/>
  <c r="Q347" i="34"/>
  <c r="N347" i="34"/>
  <c r="K347" i="34"/>
  <c r="H347" i="34"/>
  <c r="E347" i="34"/>
  <c r="T346" i="34"/>
  <c r="Q346" i="34"/>
  <c r="N346" i="34"/>
  <c r="K346" i="34"/>
  <c r="H346" i="34"/>
  <c r="E346" i="34"/>
  <c r="T345" i="34"/>
  <c r="Q345" i="34"/>
  <c r="N345" i="34"/>
  <c r="K345" i="34"/>
  <c r="H345" i="34"/>
  <c r="E345" i="34"/>
  <c r="T344" i="34"/>
  <c r="Q344" i="34"/>
  <c r="N344" i="34"/>
  <c r="K344" i="34"/>
  <c r="H344" i="34"/>
  <c r="E344" i="34"/>
  <c r="T343" i="34"/>
  <c r="Q343" i="34"/>
  <c r="N343" i="34"/>
  <c r="K343" i="34"/>
  <c r="H343" i="34"/>
  <c r="E343" i="34"/>
  <c r="T342" i="34"/>
  <c r="Q342" i="34"/>
  <c r="N342" i="34"/>
  <c r="K342" i="34"/>
  <c r="H342" i="34"/>
  <c r="E342" i="34"/>
  <c r="T341" i="34"/>
  <c r="Q341" i="34"/>
  <c r="N341" i="34"/>
  <c r="K341" i="34"/>
  <c r="H341" i="34"/>
  <c r="E341" i="34"/>
  <c r="T340" i="34"/>
  <c r="Q340" i="34"/>
  <c r="N340" i="34"/>
  <c r="K340" i="34"/>
  <c r="H340" i="34"/>
  <c r="E340" i="34"/>
  <c r="T339" i="34"/>
  <c r="Q339" i="34"/>
  <c r="N339" i="34"/>
  <c r="K339" i="34"/>
  <c r="H339" i="34"/>
  <c r="E339" i="34"/>
  <c r="U338" i="34"/>
  <c r="S338" i="34"/>
  <c r="S36" i="34" s="1"/>
  <c r="R338" i="34"/>
  <c r="P338" i="34"/>
  <c r="P36" i="34" s="1"/>
  <c r="O338" i="34"/>
  <c r="O36" i="34" s="1"/>
  <c r="M338" i="34"/>
  <c r="M36" i="34" s="1"/>
  <c r="L338" i="34"/>
  <c r="L36" i="34" s="1"/>
  <c r="J338" i="34"/>
  <c r="I338" i="34"/>
  <c r="I36" i="34" s="1"/>
  <c r="G338" i="34"/>
  <c r="G36" i="34" s="1"/>
  <c r="F338" i="34"/>
  <c r="F36" i="34" s="1"/>
  <c r="D338" i="34"/>
  <c r="D36" i="34" s="1"/>
  <c r="C338" i="34"/>
  <c r="T336" i="34"/>
  <c r="Q336" i="34"/>
  <c r="N336" i="34"/>
  <c r="K336" i="34"/>
  <c r="H336" i="34"/>
  <c r="E336" i="34"/>
  <c r="T335" i="34"/>
  <c r="Q335" i="34"/>
  <c r="N335" i="34"/>
  <c r="K335" i="34"/>
  <c r="H335" i="34"/>
  <c r="E335" i="34"/>
  <c r="T334" i="34"/>
  <c r="Q334" i="34"/>
  <c r="N334" i="34"/>
  <c r="K334" i="34"/>
  <c r="H334" i="34"/>
  <c r="E334" i="34"/>
  <c r="T333" i="34"/>
  <c r="Q333" i="34"/>
  <c r="N333" i="34"/>
  <c r="L333" i="34"/>
  <c r="K333" i="34"/>
  <c r="H333" i="34"/>
  <c r="E333" i="34"/>
  <c r="T332" i="34"/>
  <c r="Q332" i="34"/>
  <c r="L332" i="34"/>
  <c r="K332" i="34"/>
  <c r="H332" i="34"/>
  <c r="E332" i="34"/>
  <c r="T331" i="34"/>
  <c r="Q331" i="34"/>
  <c r="N331" i="34"/>
  <c r="K331" i="34"/>
  <c r="H331" i="34"/>
  <c r="E331" i="34"/>
  <c r="U330" i="34"/>
  <c r="S330" i="34"/>
  <c r="S35" i="34" s="1"/>
  <c r="R330" i="34"/>
  <c r="R35" i="34" s="1"/>
  <c r="P330" i="34"/>
  <c r="O330" i="34"/>
  <c r="O35" i="34" s="1"/>
  <c r="M330" i="34"/>
  <c r="M35" i="34" s="1"/>
  <c r="J330" i="34"/>
  <c r="I330" i="34"/>
  <c r="G330" i="34"/>
  <c r="F330" i="34"/>
  <c r="D330" i="34"/>
  <c r="D35" i="34" s="1"/>
  <c r="C330" i="34"/>
  <c r="C35" i="34" s="1"/>
  <c r="T327" i="34"/>
  <c r="Q327" i="34"/>
  <c r="N327" i="34"/>
  <c r="L327" i="34"/>
  <c r="K327" i="34"/>
  <c r="H327" i="34"/>
  <c r="E327" i="34"/>
  <c r="T326" i="34"/>
  <c r="Q326" i="34"/>
  <c r="N326" i="34"/>
  <c r="L326" i="34"/>
  <c r="K326" i="34"/>
  <c r="H326" i="34"/>
  <c r="E326" i="34"/>
  <c r="T325" i="34"/>
  <c r="Q325" i="34"/>
  <c r="L325" i="34"/>
  <c r="N325" i="34" s="1"/>
  <c r="K325" i="34"/>
  <c r="H325" i="34"/>
  <c r="E325" i="34"/>
  <c r="T324" i="34"/>
  <c r="Q324" i="34"/>
  <c r="L324" i="34"/>
  <c r="N324" i="34" s="1"/>
  <c r="K324" i="34"/>
  <c r="H324" i="34"/>
  <c r="E324" i="34"/>
  <c r="T323" i="34"/>
  <c r="Q323" i="34"/>
  <c r="N323" i="34"/>
  <c r="L323" i="34"/>
  <c r="K323" i="34"/>
  <c r="H323" i="34"/>
  <c r="E323" i="34"/>
  <c r="T322" i="34"/>
  <c r="Q322" i="34"/>
  <c r="N322" i="34"/>
  <c r="K322" i="34"/>
  <c r="H322" i="34"/>
  <c r="E322" i="34"/>
  <c r="U321" i="34"/>
  <c r="T321" i="34"/>
  <c r="S321" i="34"/>
  <c r="R321" i="34"/>
  <c r="P321" i="34"/>
  <c r="O321" i="34"/>
  <c r="M321" i="34"/>
  <c r="J321" i="34"/>
  <c r="J33" i="34" s="1"/>
  <c r="I321" i="34"/>
  <c r="G321" i="34"/>
  <c r="G33" i="34" s="1"/>
  <c r="F321" i="34"/>
  <c r="D321" i="34"/>
  <c r="D33" i="34" s="1"/>
  <c r="C321" i="34"/>
  <c r="C33" i="34" s="1"/>
  <c r="S313" i="34"/>
  <c r="R313" i="34"/>
  <c r="P313" i="34"/>
  <c r="Q313" i="34" s="1"/>
  <c r="O313" i="34"/>
  <c r="N313" i="34"/>
  <c r="M313" i="34"/>
  <c r="L313" i="34"/>
  <c r="J313" i="34"/>
  <c r="K313" i="34" s="1"/>
  <c r="I313" i="34"/>
  <c r="G313" i="34"/>
  <c r="G32" i="34" s="1"/>
  <c r="F313" i="34"/>
  <c r="D313" i="34"/>
  <c r="C313" i="34"/>
  <c r="E313" i="34" s="1"/>
  <c r="T311" i="34"/>
  <c r="Q311" i="34"/>
  <c r="M311" i="34"/>
  <c r="M291" i="34" s="1"/>
  <c r="M31" i="34" s="1"/>
  <c r="L311" i="34"/>
  <c r="K311" i="34"/>
  <c r="H311" i="34"/>
  <c r="E311" i="34"/>
  <c r="T310" i="34"/>
  <c r="Q310" i="34"/>
  <c r="L310" i="34"/>
  <c r="N310" i="34" s="1"/>
  <c r="K310" i="34"/>
  <c r="H310" i="34"/>
  <c r="E310" i="34"/>
  <c r="T309" i="34"/>
  <c r="Q309" i="34"/>
  <c r="L309" i="34"/>
  <c r="N309" i="34" s="1"/>
  <c r="K309" i="34"/>
  <c r="H309" i="34"/>
  <c r="E309" i="34"/>
  <c r="T308" i="34"/>
  <c r="Q308" i="34"/>
  <c r="N308" i="34"/>
  <c r="L308" i="34"/>
  <c r="K308" i="34"/>
  <c r="H308" i="34"/>
  <c r="E308" i="34"/>
  <c r="T307" i="34"/>
  <c r="Q307" i="34"/>
  <c r="N307" i="34"/>
  <c r="L307" i="34"/>
  <c r="K307" i="34"/>
  <c r="H307" i="34"/>
  <c r="E307" i="34"/>
  <c r="T306" i="34"/>
  <c r="Q306" i="34"/>
  <c r="N306" i="34"/>
  <c r="K306" i="34"/>
  <c r="H306" i="34"/>
  <c r="E306" i="34"/>
  <c r="T305" i="34"/>
  <c r="Q305" i="34"/>
  <c r="N305" i="34"/>
  <c r="K305" i="34"/>
  <c r="H305" i="34"/>
  <c r="E305" i="34"/>
  <c r="T304" i="34"/>
  <c r="Q304" i="34"/>
  <c r="N304" i="34"/>
  <c r="K304" i="34"/>
  <c r="H304" i="34"/>
  <c r="E304" i="34"/>
  <c r="T303" i="34"/>
  <c r="Q303" i="34"/>
  <c r="N303" i="34"/>
  <c r="L303" i="34"/>
  <c r="K303" i="34"/>
  <c r="H303" i="34"/>
  <c r="E303" i="34"/>
  <c r="T302" i="34"/>
  <c r="Q302" i="34"/>
  <c r="N302" i="34"/>
  <c r="K302" i="34"/>
  <c r="H302" i="34"/>
  <c r="E302" i="34"/>
  <c r="T301" i="34"/>
  <c r="Q301" i="34"/>
  <c r="L301" i="34"/>
  <c r="N301" i="34" s="1"/>
  <c r="K301" i="34"/>
  <c r="H301" i="34"/>
  <c r="E301" i="34"/>
  <c r="T300" i="34"/>
  <c r="Q300" i="34"/>
  <c r="N300" i="34"/>
  <c r="L300" i="34"/>
  <c r="K300" i="34"/>
  <c r="H300" i="34"/>
  <c r="E300" i="34"/>
  <c r="T299" i="34"/>
  <c r="Q299" i="34"/>
  <c r="L299" i="34"/>
  <c r="N299" i="34" s="1"/>
  <c r="K299" i="34"/>
  <c r="H299" i="34"/>
  <c r="E299" i="34"/>
  <c r="T298" i="34"/>
  <c r="Q298" i="34"/>
  <c r="N298" i="34"/>
  <c r="K298" i="34"/>
  <c r="H298" i="34"/>
  <c r="E298" i="34"/>
  <c r="T297" i="34"/>
  <c r="Q297" i="34"/>
  <c r="N297" i="34"/>
  <c r="K297" i="34"/>
  <c r="H297" i="34"/>
  <c r="E297" i="34"/>
  <c r="T296" i="34"/>
  <c r="Q296" i="34"/>
  <c r="N296" i="34"/>
  <c r="K296" i="34"/>
  <c r="H296" i="34"/>
  <c r="E296" i="34"/>
  <c r="T295" i="34"/>
  <c r="Q295" i="34"/>
  <c r="N295" i="34"/>
  <c r="K295" i="34"/>
  <c r="H295" i="34"/>
  <c r="E295" i="34"/>
  <c r="T294" i="34"/>
  <c r="Q294" i="34"/>
  <c r="N294" i="34"/>
  <c r="K294" i="34"/>
  <c r="H294" i="34"/>
  <c r="E294" i="34"/>
  <c r="T293" i="34"/>
  <c r="Q293" i="34"/>
  <c r="N293" i="34"/>
  <c r="K293" i="34"/>
  <c r="H293" i="34"/>
  <c r="E293" i="34"/>
  <c r="T292" i="34"/>
  <c r="Q292" i="34"/>
  <c r="N292" i="34"/>
  <c r="K292" i="34"/>
  <c r="H292" i="34"/>
  <c r="E292" i="34"/>
  <c r="U291" i="34"/>
  <c r="S291" i="34"/>
  <c r="R291" i="34"/>
  <c r="P291" i="34"/>
  <c r="Q291" i="34" s="1"/>
  <c r="O291" i="34"/>
  <c r="J291" i="34"/>
  <c r="J31" i="34" s="1"/>
  <c r="I291" i="34"/>
  <c r="I31" i="34" s="1"/>
  <c r="G291" i="34"/>
  <c r="G31" i="34" s="1"/>
  <c r="F291" i="34"/>
  <c r="F31" i="34" s="1"/>
  <c r="D291" i="34"/>
  <c r="D31" i="34" s="1"/>
  <c r="C291" i="34"/>
  <c r="C31" i="34" s="1"/>
  <c r="T289" i="34"/>
  <c r="Q289" i="34"/>
  <c r="L289" i="34"/>
  <c r="N289" i="34" s="1"/>
  <c r="K289" i="34"/>
  <c r="H289" i="34"/>
  <c r="E289" i="34"/>
  <c r="T288" i="34"/>
  <c r="Q288" i="34"/>
  <c r="N288" i="34"/>
  <c r="K288" i="34"/>
  <c r="H288" i="34"/>
  <c r="E288" i="34"/>
  <c r="T287" i="34"/>
  <c r="Q287" i="34"/>
  <c r="N287" i="34"/>
  <c r="K287" i="34"/>
  <c r="H287" i="34"/>
  <c r="E287" i="34"/>
  <c r="T286" i="34"/>
  <c r="Q286" i="34"/>
  <c r="N286" i="34"/>
  <c r="K286" i="34"/>
  <c r="H286" i="34"/>
  <c r="E286" i="34"/>
  <c r="T285" i="34"/>
  <c r="Q285" i="34"/>
  <c r="N285" i="34"/>
  <c r="L285" i="34"/>
  <c r="K285" i="34"/>
  <c r="H285" i="34"/>
  <c r="E285" i="34"/>
  <c r="T284" i="34"/>
  <c r="Q284" i="34"/>
  <c r="L284" i="34"/>
  <c r="K284" i="34"/>
  <c r="H284" i="34"/>
  <c r="E284" i="34"/>
  <c r="T283" i="34"/>
  <c r="Q283" i="34"/>
  <c r="N283" i="34"/>
  <c r="K283" i="34"/>
  <c r="H283" i="34"/>
  <c r="E283" i="34"/>
  <c r="T282" i="34"/>
  <c r="Q282" i="34"/>
  <c r="N282" i="34"/>
  <c r="K282" i="34"/>
  <c r="H282" i="34"/>
  <c r="E282" i="34"/>
  <c r="U281" i="34"/>
  <c r="S281" i="34"/>
  <c r="R281" i="34"/>
  <c r="P281" i="34"/>
  <c r="O281" i="34"/>
  <c r="M281" i="34"/>
  <c r="J281" i="34"/>
  <c r="J30" i="34" s="1"/>
  <c r="I281" i="34"/>
  <c r="I30" i="34" s="1"/>
  <c r="G281" i="34"/>
  <c r="G30" i="34" s="1"/>
  <c r="F281" i="34"/>
  <c r="F30" i="34" s="1"/>
  <c r="D281" i="34"/>
  <c r="C281" i="34"/>
  <c r="C30" i="34" s="1"/>
  <c r="T279" i="34"/>
  <c r="Q279" i="34"/>
  <c r="N279" i="34"/>
  <c r="K279" i="34"/>
  <c r="H279" i="34"/>
  <c r="E279" i="34"/>
  <c r="T278" i="34"/>
  <c r="Q278" i="34"/>
  <c r="N278" i="34"/>
  <c r="K278" i="34"/>
  <c r="H278" i="34"/>
  <c r="E278" i="34"/>
  <c r="T277" i="34"/>
  <c r="Q277" i="34"/>
  <c r="N277" i="34"/>
  <c r="K277" i="34"/>
  <c r="H277" i="34"/>
  <c r="E277" i="34"/>
  <c r="T276" i="34"/>
  <c r="Q276" i="34"/>
  <c r="L276" i="34"/>
  <c r="K276" i="34"/>
  <c r="H276" i="34"/>
  <c r="E276" i="34"/>
  <c r="T275" i="34"/>
  <c r="Q275" i="34"/>
  <c r="N275" i="34"/>
  <c r="K275" i="34"/>
  <c r="H275" i="34"/>
  <c r="E275" i="34"/>
  <c r="T274" i="34"/>
  <c r="Q274" i="34"/>
  <c r="N274" i="34"/>
  <c r="K274" i="34"/>
  <c r="H274" i="34"/>
  <c r="E274" i="34"/>
  <c r="T273" i="34"/>
  <c r="Q273" i="34"/>
  <c r="N273" i="34"/>
  <c r="K273" i="34"/>
  <c r="H273" i="34"/>
  <c r="E273" i="34"/>
  <c r="T272" i="34"/>
  <c r="Q272" i="34"/>
  <c r="N272" i="34"/>
  <c r="K272" i="34"/>
  <c r="H272" i="34"/>
  <c r="E272" i="34"/>
  <c r="T271" i="34"/>
  <c r="Q271" i="34"/>
  <c r="N271" i="34"/>
  <c r="K271" i="34"/>
  <c r="H271" i="34"/>
  <c r="E271" i="34"/>
  <c r="T270" i="34"/>
  <c r="Q270" i="34"/>
  <c r="N270" i="34"/>
  <c r="K270" i="34"/>
  <c r="H270" i="34"/>
  <c r="E270" i="34"/>
  <c r="T269" i="34"/>
  <c r="Q269" i="34"/>
  <c r="N269" i="34"/>
  <c r="K269" i="34"/>
  <c r="H269" i="34"/>
  <c r="E269" i="34"/>
  <c r="T268" i="34"/>
  <c r="Q268" i="34"/>
  <c r="N268" i="34"/>
  <c r="K268" i="34"/>
  <c r="H268" i="34"/>
  <c r="E268" i="34"/>
  <c r="U267" i="34"/>
  <c r="S267" i="34"/>
  <c r="R267" i="34"/>
  <c r="R29" i="34" s="1"/>
  <c r="P267" i="34"/>
  <c r="O267" i="34"/>
  <c r="O29" i="34" s="1"/>
  <c r="M267" i="34"/>
  <c r="M29" i="34" s="1"/>
  <c r="J267" i="34"/>
  <c r="J29" i="34" s="1"/>
  <c r="I267" i="34"/>
  <c r="I29" i="34" s="1"/>
  <c r="G267" i="34"/>
  <c r="G29" i="34" s="1"/>
  <c r="F267" i="34"/>
  <c r="F29" i="34" s="1"/>
  <c r="D267" i="34"/>
  <c r="D29" i="34" s="1"/>
  <c r="C267" i="34"/>
  <c r="C29" i="34" s="1"/>
  <c r="T263" i="34"/>
  <c r="Q263" i="34"/>
  <c r="M263" i="34"/>
  <c r="L263" i="34"/>
  <c r="K263" i="34"/>
  <c r="H263" i="34"/>
  <c r="E263" i="34"/>
  <c r="T262" i="34"/>
  <c r="Q262" i="34"/>
  <c r="M262" i="34"/>
  <c r="L262" i="34"/>
  <c r="N262" i="34" s="1"/>
  <c r="K262" i="34"/>
  <c r="H262" i="34"/>
  <c r="E262" i="34"/>
  <c r="U261" i="34"/>
  <c r="T261" i="34"/>
  <c r="S261" i="34"/>
  <c r="R261" i="34"/>
  <c r="P261" i="34"/>
  <c r="O261" i="34"/>
  <c r="M261" i="34"/>
  <c r="J261" i="34"/>
  <c r="J28" i="34" s="1"/>
  <c r="I261" i="34"/>
  <c r="G261" i="34"/>
  <c r="F261" i="34"/>
  <c r="H261" i="34" s="1"/>
  <c r="D261" i="34"/>
  <c r="C261" i="34"/>
  <c r="T259" i="34"/>
  <c r="Q259" i="34"/>
  <c r="N259" i="34"/>
  <c r="K259" i="34"/>
  <c r="H259" i="34"/>
  <c r="E259" i="34"/>
  <c r="T258" i="34"/>
  <c r="Q258" i="34"/>
  <c r="N258" i="34"/>
  <c r="K258" i="34"/>
  <c r="H258" i="34"/>
  <c r="E258" i="34"/>
  <c r="T257" i="34"/>
  <c r="Q257" i="34"/>
  <c r="N257" i="34"/>
  <c r="K257" i="34"/>
  <c r="H257" i="34"/>
  <c r="E257" i="34"/>
  <c r="T256" i="34"/>
  <c r="Q256" i="34"/>
  <c r="N256" i="34"/>
  <c r="K256" i="34"/>
  <c r="H256" i="34"/>
  <c r="E256" i="34"/>
  <c r="T255" i="34"/>
  <c r="Q255" i="34"/>
  <c r="N255" i="34"/>
  <c r="K255" i="34"/>
  <c r="H255" i="34"/>
  <c r="E255" i="34"/>
  <c r="T254" i="34"/>
  <c r="Q254" i="34"/>
  <c r="N254" i="34"/>
  <c r="K254" i="34"/>
  <c r="H254" i="34"/>
  <c r="E254" i="34"/>
  <c r="T253" i="34"/>
  <c r="Q253" i="34"/>
  <c r="N253" i="34"/>
  <c r="K253" i="34"/>
  <c r="H253" i="34"/>
  <c r="E253" i="34"/>
  <c r="U252" i="34"/>
  <c r="S252" i="34"/>
  <c r="R252" i="34"/>
  <c r="R27" i="34" s="1"/>
  <c r="T27" i="34" s="1"/>
  <c r="P252" i="34"/>
  <c r="O252" i="34"/>
  <c r="Q252" i="34" s="1"/>
  <c r="M252" i="34"/>
  <c r="M27" i="34" s="1"/>
  <c r="L252" i="34"/>
  <c r="L27" i="34" s="1"/>
  <c r="J252" i="34"/>
  <c r="J27" i="34" s="1"/>
  <c r="I252" i="34"/>
  <c r="G252" i="34"/>
  <c r="F252" i="34"/>
  <c r="D252" i="34"/>
  <c r="C252" i="34"/>
  <c r="C27" i="34" s="1"/>
  <c r="T250" i="34"/>
  <c r="Q250" i="34"/>
  <c r="N250" i="34"/>
  <c r="K250" i="34"/>
  <c r="H250" i="34"/>
  <c r="E250" i="34"/>
  <c r="T249" i="34"/>
  <c r="Q249" i="34"/>
  <c r="N249" i="34"/>
  <c r="K249" i="34"/>
  <c r="H249" i="34"/>
  <c r="E249" i="34"/>
  <c r="T248" i="34"/>
  <c r="Q248" i="34"/>
  <c r="N248" i="34"/>
  <c r="K248" i="34"/>
  <c r="E248" i="34"/>
  <c r="T247" i="34"/>
  <c r="Q247" i="34"/>
  <c r="N247" i="34"/>
  <c r="K247" i="34"/>
  <c r="H247" i="34"/>
  <c r="E247" i="34"/>
  <c r="T246" i="34"/>
  <c r="Q246" i="34"/>
  <c r="N246" i="34"/>
  <c r="K246" i="34"/>
  <c r="H246" i="34"/>
  <c r="E246" i="34"/>
  <c r="T245" i="34"/>
  <c r="Q245" i="34"/>
  <c r="N245" i="34"/>
  <c r="K245" i="34"/>
  <c r="H245" i="34"/>
  <c r="E245" i="34"/>
  <c r="T244" i="34"/>
  <c r="Q244" i="34"/>
  <c r="N244" i="34"/>
  <c r="K244" i="34"/>
  <c r="H244" i="34"/>
  <c r="E244" i="34"/>
  <c r="T243" i="34"/>
  <c r="Q243" i="34"/>
  <c r="N243" i="34"/>
  <c r="K243" i="34"/>
  <c r="H243" i="34"/>
  <c r="E243" i="34"/>
  <c r="T242" i="34"/>
  <c r="Q242" i="34"/>
  <c r="N242" i="34"/>
  <c r="K242" i="34"/>
  <c r="H242" i="34"/>
  <c r="E242" i="34"/>
  <c r="T241" i="34"/>
  <c r="Q241" i="34"/>
  <c r="L241" i="34"/>
  <c r="N241" i="34" s="1"/>
  <c r="K241" i="34"/>
  <c r="H241" i="34"/>
  <c r="E241" i="34"/>
  <c r="U240" i="34"/>
  <c r="S240" i="34"/>
  <c r="R240" i="34"/>
  <c r="T240" i="34" s="1"/>
  <c r="P240" i="34"/>
  <c r="O240" i="34"/>
  <c r="O26" i="34" s="1"/>
  <c r="M240" i="34"/>
  <c r="M26" i="34" s="1"/>
  <c r="L240" i="34"/>
  <c r="L26" i="34" s="1"/>
  <c r="J240" i="34"/>
  <c r="I240" i="34"/>
  <c r="K240" i="34" s="1"/>
  <c r="G240" i="34"/>
  <c r="F240" i="34"/>
  <c r="F26" i="34" s="1"/>
  <c r="D240" i="34"/>
  <c r="C240" i="34"/>
  <c r="C26" i="34" s="1"/>
  <c r="T237" i="34"/>
  <c r="Q237" i="34"/>
  <c r="N237" i="34"/>
  <c r="K237" i="34"/>
  <c r="H237" i="34"/>
  <c r="E237" i="34"/>
  <c r="T236" i="34"/>
  <c r="Q236" i="34"/>
  <c r="N236" i="34"/>
  <c r="K236" i="34"/>
  <c r="H236" i="34"/>
  <c r="E236" i="34"/>
  <c r="T235" i="34"/>
  <c r="Q235" i="34"/>
  <c r="N235" i="34"/>
  <c r="K235" i="34"/>
  <c r="H235" i="34"/>
  <c r="E235" i="34"/>
  <c r="T234" i="34"/>
  <c r="Q234" i="34"/>
  <c r="N234" i="34"/>
  <c r="K234" i="34"/>
  <c r="H234" i="34"/>
  <c r="E234" i="34"/>
  <c r="U233" i="34"/>
  <c r="S233" i="34"/>
  <c r="R233" i="34"/>
  <c r="R25" i="34" s="1"/>
  <c r="T25" i="34" s="1"/>
  <c r="P233" i="34"/>
  <c r="O233" i="34"/>
  <c r="M233" i="34"/>
  <c r="L233" i="34"/>
  <c r="N233" i="34" s="1"/>
  <c r="J233" i="34"/>
  <c r="J25" i="34" s="1"/>
  <c r="I233" i="34"/>
  <c r="K233" i="34" s="1"/>
  <c r="G233" i="34"/>
  <c r="F233" i="34"/>
  <c r="F25" i="34" s="1"/>
  <c r="D233" i="34"/>
  <c r="C233" i="34"/>
  <c r="T231" i="34"/>
  <c r="Q231" i="34"/>
  <c r="N231" i="34"/>
  <c r="K231" i="34"/>
  <c r="H231" i="34"/>
  <c r="E231" i="34"/>
  <c r="T230" i="34"/>
  <c r="Q230" i="34"/>
  <c r="N230" i="34"/>
  <c r="K230" i="34"/>
  <c r="H230" i="34"/>
  <c r="E230" i="34"/>
  <c r="T229" i="34"/>
  <c r="Q229" i="34"/>
  <c r="N229" i="34"/>
  <c r="K229" i="34"/>
  <c r="H229" i="34"/>
  <c r="E229" i="34"/>
  <c r="T228" i="34"/>
  <c r="Q228" i="34"/>
  <c r="N228" i="34"/>
  <c r="K228" i="34"/>
  <c r="H228" i="34"/>
  <c r="E228" i="34"/>
  <c r="T227" i="34"/>
  <c r="Q227" i="34"/>
  <c r="N227" i="34"/>
  <c r="L227" i="34"/>
  <c r="L224" i="34" s="1"/>
  <c r="L24" i="34" s="1"/>
  <c r="K227" i="34"/>
  <c r="H227" i="34"/>
  <c r="E227" i="34"/>
  <c r="T226" i="34"/>
  <c r="Q226" i="34"/>
  <c r="N226" i="34"/>
  <c r="K226" i="34"/>
  <c r="H226" i="34"/>
  <c r="E226" i="34"/>
  <c r="T225" i="34"/>
  <c r="Q225" i="34"/>
  <c r="N225" i="34"/>
  <c r="K225" i="34"/>
  <c r="H225" i="34"/>
  <c r="E225" i="34"/>
  <c r="U224" i="34"/>
  <c r="S224" i="34"/>
  <c r="S24" i="34" s="1"/>
  <c r="R224" i="34"/>
  <c r="P224" i="34"/>
  <c r="O224" i="34"/>
  <c r="O24" i="34" s="1"/>
  <c r="M224" i="34"/>
  <c r="M24" i="34" s="1"/>
  <c r="J224" i="34"/>
  <c r="J24" i="34" s="1"/>
  <c r="I224" i="34"/>
  <c r="I24" i="34" s="1"/>
  <c r="G224" i="34"/>
  <c r="G24" i="34" s="1"/>
  <c r="F224" i="34"/>
  <c r="D224" i="34"/>
  <c r="C224" i="34"/>
  <c r="C24" i="34" s="1"/>
  <c r="E24" i="34" s="1"/>
  <c r="T222" i="34"/>
  <c r="Q222" i="34"/>
  <c r="N222" i="34"/>
  <c r="K222" i="34"/>
  <c r="H222" i="34"/>
  <c r="E222" i="34"/>
  <c r="T221" i="34"/>
  <c r="Q221" i="34"/>
  <c r="N221" i="34"/>
  <c r="L221" i="34"/>
  <c r="L216" i="34" s="1"/>
  <c r="L23" i="34" s="1"/>
  <c r="K221" i="34"/>
  <c r="H221" i="34"/>
  <c r="E221" i="34"/>
  <c r="T220" i="34"/>
  <c r="Q220" i="34"/>
  <c r="N220" i="34"/>
  <c r="K220" i="34"/>
  <c r="H220" i="34"/>
  <c r="E220" i="34"/>
  <c r="T219" i="34"/>
  <c r="Q219" i="34"/>
  <c r="N219" i="34"/>
  <c r="K219" i="34"/>
  <c r="H219" i="34"/>
  <c r="E219" i="34"/>
  <c r="T218" i="34"/>
  <c r="Q218" i="34"/>
  <c r="N218" i="34"/>
  <c r="K218" i="34"/>
  <c r="H218" i="34"/>
  <c r="E218" i="34"/>
  <c r="T217" i="34"/>
  <c r="Q217" i="34"/>
  <c r="N217" i="34"/>
  <c r="K217" i="34"/>
  <c r="H217" i="34"/>
  <c r="E217" i="34"/>
  <c r="U216" i="34"/>
  <c r="S216" i="34"/>
  <c r="S23" i="34" s="1"/>
  <c r="R216" i="34"/>
  <c r="Q216" i="34"/>
  <c r="P216" i="34"/>
  <c r="O216" i="34"/>
  <c r="M216" i="34"/>
  <c r="M23" i="34" s="1"/>
  <c r="J216" i="34"/>
  <c r="J23" i="34" s="1"/>
  <c r="I216" i="34"/>
  <c r="G216" i="34"/>
  <c r="F216" i="34"/>
  <c r="D216" i="34"/>
  <c r="D23" i="34" s="1"/>
  <c r="C216" i="34"/>
  <c r="T212" i="34"/>
  <c r="T211" i="34"/>
  <c r="Q211" i="34"/>
  <c r="N211" i="34"/>
  <c r="K211" i="34"/>
  <c r="H211" i="34"/>
  <c r="E211" i="34"/>
  <c r="T210" i="34"/>
  <c r="Q210" i="34"/>
  <c r="N210" i="34"/>
  <c r="K210" i="34"/>
  <c r="H210" i="34"/>
  <c r="E210" i="34"/>
  <c r="T209" i="34"/>
  <c r="N209" i="34"/>
  <c r="K209" i="34"/>
  <c r="H209" i="34"/>
  <c r="E209" i="34"/>
  <c r="U208" i="34"/>
  <c r="S208" i="34"/>
  <c r="R208" i="34"/>
  <c r="P208" i="34"/>
  <c r="O208" i="34"/>
  <c r="Q209" i="34" s="1"/>
  <c r="N208" i="34"/>
  <c r="M208" i="34"/>
  <c r="L208" i="34"/>
  <c r="J208" i="34"/>
  <c r="I208" i="34"/>
  <c r="I22" i="34" s="1"/>
  <c r="G208" i="34"/>
  <c r="G22" i="34" s="1"/>
  <c r="F208" i="34"/>
  <c r="F22" i="34" s="1"/>
  <c r="D208" i="34"/>
  <c r="D22" i="34" s="1"/>
  <c r="C208" i="34"/>
  <c r="T202" i="34"/>
  <c r="S202" i="34"/>
  <c r="R202" i="34"/>
  <c r="P202" i="34"/>
  <c r="Q202" i="34" s="1"/>
  <c r="O202" i="34"/>
  <c r="M202" i="34"/>
  <c r="M21" i="34" s="1"/>
  <c r="L202" i="34"/>
  <c r="J202" i="34"/>
  <c r="I202" i="34"/>
  <c r="K202" i="34" s="1"/>
  <c r="H202" i="34"/>
  <c r="G202" i="34"/>
  <c r="F202" i="34"/>
  <c r="D202" i="34"/>
  <c r="C202" i="34"/>
  <c r="S193" i="34"/>
  <c r="S20" i="34" s="1"/>
  <c r="R193" i="34"/>
  <c r="P193" i="34"/>
  <c r="O193" i="34"/>
  <c r="Q193" i="34" s="1"/>
  <c r="N193" i="34"/>
  <c r="M193" i="34"/>
  <c r="L193" i="34"/>
  <c r="J193" i="34"/>
  <c r="K193" i="34" s="1"/>
  <c r="I193" i="34"/>
  <c r="G193" i="34"/>
  <c r="G20" i="34" s="1"/>
  <c r="H20" i="34" s="1"/>
  <c r="F193" i="34"/>
  <c r="D193" i="34"/>
  <c r="C193" i="34"/>
  <c r="E193" i="34" s="1"/>
  <c r="T191" i="34"/>
  <c r="Q191" i="34"/>
  <c r="M191" i="34"/>
  <c r="L191" i="34"/>
  <c r="K191" i="34"/>
  <c r="H191" i="34"/>
  <c r="E191" i="34"/>
  <c r="T190" i="34"/>
  <c r="Q190" i="34"/>
  <c r="M190" i="34"/>
  <c r="L190" i="34"/>
  <c r="N190" i="34" s="1"/>
  <c r="K190" i="34"/>
  <c r="H190" i="34"/>
  <c r="E190" i="34"/>
  <c r="T189" i="34"/>
  <c r="Q189" i="34"/>
  <c r="N189" i="34"/>
  <c r="K189" i="34"/>
  <c r="H189" i="34"/>
  <c r="E189" i="34"/>
  <c r="T188" i="34"/>
  <c r="Q188" i="34"/>
  <c r="N188" i="34"/>
  <c r="K188" i="34"/>
  <c r="H188" i="34"/>
  <c r="E188" i="34"/>
  <c r="T187" i="34"/>
  <c r="Q187" i="34"/>
  <c r="N187" i="34"/>
  <c r="K187" i="34"/>
  <c r="H187" i="34"/>
  <c r="E187" i="34"/>
  <c r="T186" i="34"/>
  <c r="Q186" i="34"/>
  <c r="N186" i="34"/>
  <c r="M186" i="34"/>
  <c r="L186" i="34"/>
  <c r="K186" i="34"/>
  <c r="H186" i="34"/>
  <c r="E186" i="34"/>
  <c r="T185" i="34"/>
  <c r="Q185" i="34"/>
  <c r="N185" i="34"/>
  <c r="M185" i="34"/>
  <c r="L185" i="34"/>
  <c r="K185" i="34"/>
  <c r="H185" i="34"/>
  <c r="E185" i="34"/>
  <c r="U184" i="34"/>
  <c r="S184" i="34"/>
  <c r="R184" i="34"/>
  <c r="P184" i="34"/>
  <c r="O184" i="34"/>
  <c r="O19" i="34" s="1"/>
  <c r="L184" i="34"/>
  <c r="L19" i="34" s="1"/>
  <c r="J184" i="34"/>
  <c r="J19" i="34" s="1"/>
  <c r="I184" i="34"/>
  <c r="G184" i="34"/>
  <c r="F184" i="34"/>
  <c r="H184" i="34" s="1"/>
  <c r="D184" i="34"/>
  <c r="D19" i="34" s="1"/>
  <c r="C184" i="34"/>
  <c r="T182" i="34"/>
  <c r="Q182" i="34"/>
  <c r="N182" i="34"/>
  <c r="K182" i="34"/>
  <c r="H182" i="34"/>
  <c r="E182" i="34"/>
  <c r="T181" i="34"/>
  <c r="Q181" i="34"/>
  <c r="N181" i="34"/>
  <c r="K181" i="34"/>
  <c r="H181" i="34"/>
  <c r="E181" i="34"/>
  <c r="T179" i="34"/>
  <c r="Q179" i="34"/>
  <c r="N179" i="34"/>
  <c r="K179" i="34"/>
  <c r="H179" i="34"/>
  <c r="E179" i="34"/>
  <c r="T178" i="34"/>
  <c r="Q178" i="34"/>
  <c r="N178" i="34"/>
  <c r="K178" i="34"/>
  <c r="H178" i="34"/>
  <c r="E178" i="34"/>
  <c r="T177" i="34"/>
  <c r="Q177" i="34"/>
  <c r="N177" i="34"/>
  <c r="K177" i="34"/>
  <c r="H177" i="34"/>
  <c r="E177" i="34"/>
  <c r="T176" i="34"/>
  <c r="Q176" i="34"/>
  <c r="N176" i="34"/>
  <c r="K176" i="34"/>
  <c r="H176" i="34"/>
  <c r="E176" i="34"/>
  <c r="T175" i="34"/>
  <c r="Q175" i="34"/>
  <c r="N175" i="34"/>
  <c r="K175" i="34"/>
  <c r="H175" i="34"/>
  <c r="E175" i="34"/>
  <c r="T174" i="34"/>
  <c r="Q174" i="34"/>
  <c r="N174" i="34"/>
  <c r="K174" i="34"/>
  <c r="H174" i="34"/>
  <c r="E174" i="34"/>
  <c r="T173" i="34"/>
  <c r="Q173" i="34"/>
  <c r="N173" i="34"/>
  <c r="K173" i="34"/>
  <c r="H173" i="34"/>
  <c r="E173" i="34"/>
  <c r="T172" i="34"/>
  <c r="Q172" i="34"/>
  <c r="N172" i="34"/>
  <c r="K172" i="34"/>
  <c r="H172" i="34"/>
  <c r="E172" i="34"/>
  <c r="T171" i="34"/>
  <c r="Q171" i="34"/>
  <c r="N171" i="34"/>
  <c r="K171" i="34"/>
  <c r="H171" i="34"/>
  <c r="E171" i="34"/>
  <c r="T170" i="34"/>
  <c r="Q170" i="34"/>
  <c r="N170" i="34"/>
  <c r="K170" i="34"/>
  <c r="H170" i="34"/>
  <c r="E170" i="34"/>
  <c r="T169" i="34"/>
  <c r="Q169" i="34"/>
  <c r="N169" i="34"/>
  <c r="K169" i="34"/>
  <c r="H169" i="34"/>
  <c r="E169" i="34"/>
  <c r="T168" i="34"/>
  <c r="Q168" i="34"/>
  <c r="N168" i="34"/>
  <c r="K168" i="34"/>
  <c r="H168" i="34"/>
  <c r="E168" i="34"/>
  <c r="U167" i="34"/>
  <c r="S167" i="34"/>
  <c r="S18" i="34" s="1"/>
  <c r="R167" i="34"/>
  <c r="R18" i="34" s="1"/>
  <c r="P167" i="34"/>
  <c r="P18" i="34" s="1"/>
  <c r="O167" i="34"/>
  <c r="O18" i="34" s="1"/>
  <c r="M167" i="34"/>
  <c r="M18" i="34" s="1"/>
  <c r="L167" i="34"/>
  <c r="J167" i="34"/>
  <c r="I167" i="34"/>
  <c r="I18" i="34" s="1"/>
  <c r="G167" i="34"/>
  <c r="G18" i="34" s="1"/>
  <c r="F167" i="34"/>
  <c r="F18" i="34" s="1"/>
  <c r="D167" i="34"/>
  <c r="D18" i="34" s="1"/>
  <c r="C167" i="34"/>
  <c r="C18" i="34" s="1"/>
  <c r="T165" i="34"/>
  <c r="Q165" i="34"/>
  <c r="M165" i="34"/>
  <c r="L165" i="34"/>
  <c r="K165" i="34"/>
  <c r="H165" i="34"/>
  <c r="E165" i="34"/>
  <c r="T164" i="34"/>
  <c r="Q164" i="34"/>
  <c r="M164" i="34"/>
  <c r="L164" i="34"/>
  <c r="N164" i="34" s="1"/>
  <c r="K164" i="34"/>
  <c r="H164" i="34"/>
  <c r="E164" i="34"/>
  <c r="T163" i="34"/>
  <c r="Q163" i="34"/>
  <c r="M163" i="34"/>
  <c r="L163" i="34"/>
  <c r="K163" i="34"/>
  <c r="H163" i="34"/>
  <c r="E163" i="34"/>
  <c r="T162" i="34"/>
  <c r="Q162" i="34"/>
  <c r="M162" i="34"/>
  <c r="L162" i="34"/>
  <c r="N162" i="34" s="1"/>
  <c r="K162" i="34"/>
  <c r="H162" i="34"/>
  <c r="E162" i="34"/>
  <c r="T161" i="34"/>
  <c r="Q161" i="34"/>
  <c r="L161" i="34"/>
  <c r="K161" i="34"/>
  <c r="H161" i="34"/>
  <c r="E161" i="34"/>
  <c r="T160" i="34"/>
  <c r="Q160" i="34"/>
  <c r="M160" i="34"/>
  <c r="L160" i="34"/>
  <c r="N160" i="34" s="1"/>
  <c r="K160" i="34"/>
  <c r="H160" i="34"/>
  <c r="E160" i="34"/>
  <c r="T159" i="34"/>
  <c r="Q159" i="34"/>
  <c r="N159" i="34"/>
  <c r="K159" i="34"/>
  <c r="H159" i="34"/>
  <c r="E159" i="34"/>
  <c r="T158" i="34"/>
  <c r="Q158" i="34"/>
  <c r="N158" i="34"/>
  <c r="M158" i="34"/>
  <c r="L158" i="34"/>
  <c r="K158" i="34"/>
  <c r="H158" i="34"/>
  <c r="E158" i="34"/>
  <c r="T157" i="34"/>
  <c r="Q157" i="34"/>
  <c r="N157" i="34"/>
  <c r="M157" i="34"/>
  <c r="L157" i="34"/>
  <c r="K157" i="34"/>
  <c r="H157" i="34"/>
  <c r="E157" i="34"/>
  <c r="U155" i="34"/>
  <c r="T155" i="34"/>
  <c r="S155" i="34"/>
  <c r="R155" i="34"/>
  <c r="P155" i="34"/>
  <c r="O155" i="34"/>
  <c r="Q155" i="34" s="1"/>
  <c r="J155" i="34"/>
  <c r="I155" i="34"/>
  <c r="G155" i="34"/>
  <c r="F155" i="34"/>
  <c r="F17" i="34" s="1"/>
  <c r="D155" i="34"/>
  <c r="C155" i="34"/>
  <c r="T153" i="34"/>
  <c r="Q153" i="34"/>
  <c r="N153" i="34"/>
  <c r="K153" i="34"/>
  <c r="H153" i="34"/>
  <c r="E153" i="34"/>
  <c r="T152" i="34"/>
  <c r="Q152" i="34"/>
  <c r="N152" i="34"/>
  <c r="K152" i="34"/>
  <c r="H152" i="34"/>
  <c r="E152" i="34"/>
  <c r="T151" i="34"/>
  <c r="Q151" i="34"/>
  <c r="N151" i="34"/>
  <c r="K151" i="34"/>
  <c r="H151" i="34"/>
  <c r="E151" i="34"/>
  <c r="T150" i="34"/>
  <c r="Q150" i="34"/>
  <c r="N150" i="34"/>
  <c r="K150" i="34"/>
  <c r="H150" i="34"/>
  <c r="E150" i="34"/>
  <c r="U149" i="34"/>
  <c r="S149" i="34"/>
  <c r="S16" i="34" s="1"/>
  <c r="R149" i="34"/>
  <c r="R16" i="34" s="1"/>
  <c r="P149" i="34"/>
  <c r="O149" i="34"/>
  <c r="Q149" i="34" s="1"/>
  <c r="M149" i="34"/>
  <c r="L149" i="34"/>
  <c r="N149" i="34" s="1"/>
  <c r="J149" i="34"/>
  <c r="I149" i="34"/>
  <c r="G149" i="34"/>
  <c r="F149" i="34"/>
  <c r="D149" i="34"/>
  <c r="D16" i="34" s="1"/>
  <c r="C149" i="34"/>
  <c r="T147" i="34"/>
  <c r="Q147" i="34"/>
  <c r="N147" i="34"/>
  <c r="K147" i="34"/>
  <c r="H147" i="34"/>
  <c r="E147" i="34"/>
  <c r="T146" i="34"/>
  <c r="Q146" i="34"/>
  <c r="N146" i="34"/>
  <c r="K146" i="34"/>
  <c r="H146" i="34"/>
  <c r="E146" i="34"/>
  <c r="T145" i="34"/>
  <c r="Q145" i="34"/>
  <c r="N145" i="34"/>
  <c r="K145" i="34"/>
  <c r="H145" i="34"/>
  <c r="E145" i="34"/>
  <c r="T144" i="34"/>
  <c r="Q144" i="34"/>
  <c r="N144" i="34"/>
  <c r="K144" i="34"/>
  <c r="H144" i="34"/>
  <c r="E144" i="34"/>
  <c r="T143" i="34"/>
  <c r="Q143" i="34"/>
  <c r="N143" i="34"/>
  <c r="K143" i="34"/>
  <c r="H143" i="34"/>
  <c r="E143" i="34"/>
  <c r="T142" i="34"/>
  <c r="Q142" i="34"/>
  <c r="N142" i="34"/>
  <c r="K142" i="34"/>
  <c r="H142" i="34"/>
  <c r="E142" i="34"/>
  <c r="T141" i="34"/>
  <c r="Q141" i="34"/>
  <c r="N141" i="34"/>
  <c r="K141" i="34"/>
  <c r="H141" i="34"/>
  <c r="E141" i="34"/>
  <c r="T140" i="34"/>
  <c r="Q140" i="34"/>
  <c r="N140" i="34"/>
  <c r="K140" i="34"/>
  <c r="H140" i="34"/>
  <c r="E140" i="34"/>
  <c r="T139" i="34"/>
  <c r="Q139" i="34"/>
  <c r="N139" i="34"/>
  <c r="K139" i="34"/>
  <c r="H139" i="34"/>
  <c r="E139" i="34"/>
  <c r="T138" i="34"/>
  <c r="Q138" i="34"/>
  <c r="N138" i="34"/>
  <c r="K138" i="34"/>
  <c r="H138" i="34"/>
  <c r="E138" i="34"/>
  <c r="T137" i="34"/>
  <c r="Q137" i="34"/>
  <c r="N137" i="34"/>
  <c r="K137" i="34"/>
  <c r="H137" i="34"/>
  <c r="E137" i="34"/>
  <c r="T136" i="34"/>
  <c r="Q136" i="34"/>
  <c r="N136" i="34"/>
  <c r="K136" i="34"/>
  <c r="H136" i="34"/>
  <c r="E136" i="34"/>
  <c r="T135" i="34"/>
  <c r="Q135" i="34"/>
  <c r="N135" i="34"/>
  <c r="K135" i="34"/>
  <c r="H135" i="34"/>
  <c r="E135" i="34"/>
  <c r="T134" i="34"/>
  <c r="Q134" i="34"/>
  <c r="N134" i="34"/>
  <c r="K134" i="34"/>
  <c r="H134" i="34"/>
  <c r="E134" i="34"/>
  <c r="T133" i="34"/>
  <c r="Q133" i="34"/>
  <c r="N133" i="34"/>
  <c r="K133" i="34"/>
  <c r="H133" i="34"/>
  <c r="E133" i="34"/>
  <c r="T132" i="34"/>
  <c r="Q132" i="34"/>
  <c r="N132" i="34"/>
  <c r="K132" i="34"/>
  <c r="H132" i="34"/>
  <c r="E132" i="34"/>
  <c r="T131" i="34"/>
  <c r="Q131" i="34"/>
  <c r="N131" i="34"/>
  <c r="K131" i="34"/>
  <c r="H131" i="34"/>
  <c r="E131" i="34"/>
  <c r="T130" i="34"/>
  <c r="Q130" i="34"/>
  <c r="N130" i="34"/>
  <c r="K130" i="34"/>
  <c r="H130" i="34"/>
  <c r="E130" i="34"/>
  <c r="T129" i="34"/>
  <c r="Q129" i="34"/>
  <c r="N129" i="34"/>
  <c r="K129" i="34"/>
  <c r="H129" i="34"/>
  <c r="E129" i="34"/>
  <c r="T128" i="34"/>
  <c r="Q128" i="34"/>
  <c r="N128" i="34"/>
  <c r="K128" i="34"/>
  <c r="H128" i="34"/>
  <c r="E128" i="34"/>
  <c r="T127" i="34"/>
  <c r="Q127" i="34"/>
  <c r="N127" i="34"/>
  <c r="K127" i="34"/>
  <c r="H127" i="34"/>
  <c r="E127" i="34"/>
  <c r="T126" i="34"/>
  <c r="Q126" i="34"/>
  <c r="N126" i="34"/>
  <c r="K126" i="34"/>
  <c r="H126" i="34"/>
  <c r="E126" i="34"/>
  <c r="T125" i="34"/>
  <c r="Q125" i="34"/>
  <c r="N125" i="34"/>
  <c r="K125" i="34"/>
  <c r="H125" i="34"/>
  <c r="E125" i="34"/>
  <c r="T124" i="34"/>
  <c r="Q124" i="34"/>
  <c r="N124" i="34"/>
  <c r="K124" i="34"/>
  <c r="H124" i="34"/>
  <c r="E124" i="34"/>
  <c r="T123" i="34"/>
  <c r="Q123" i="34"/>
  <c r="N123" i="34"/>
  <c r="K123" i="34"/>
  <c r="H123" i="34"/>
  <c r="E123" i="34"/>
  <c r="T122" i="34"/>
  <c r="Q122" i="34"/>
  <c r="N122" i="34"/>
  <c r="K122" i="34"/>
  <c r="H122" i="34"/>
  <c r="E122" i="34"/>
  <c r="T121" i="34"/>
  <c r="Q121" i="34"/>
  <c r="N121" i="34"/>
  <c r="K121" i="34"/>
  <c r="H121" i="34"/>
  <c r="E121" i="34"/>
  <c r="T120" i="34"/>
  <c r="Q120" i="34"/>
  <c r="N120" i="34"/>
  <c r="K120" i="34"/>
  <c r="H120" i="34"/>
  <c r="E120" i="34"/>
  <c r="T119" i="34"/>
  <c r="Q119" i="34"/>
  <c r="N119" i="34"/>
  <c r="K119" i="34"/>
  <c r="H119" i="34"/>
  <c r="E119" i="34"/>
  <c r="U118" i="34"/>
  <c r="S118" i="34"/>
  <c r="S15" i="34" s="1"/>
  <c r="R118" i="34"/>
  <c r="P118" i="34"/>
  <c r="P15" i="34" s="1"/>
  <c r="O118" i="34"/>
  <c r="M118" i="34"/>
  <c r="L118" i="34"/>
  <c r="J118" i="34"/>
  <c r="J15" i="34" s="1"/>
  <c r="I118" i="34"/>
  <c r="I15" i="34" s="1"/>
  <c r="G118" i="34"/>
  <c r="G15" i="34" s="1"/>
  <c r="F118" i="34"/>
  <c r="F15" i="34" s="1"/>
  <c r="D118" i="34"/>
  <c r="D15" i="34" s="1"/>
  <c r="C118" i="34"/>
  <c r="C15" i="34" s="1"/>
  <c r="T116" i="34"/>
  <c r="Q116" i="34"/>
  <c r="N116" i="34"/>
  <c r="K116" i="34"/>
  <c r="H116" i="34"/>
  <c r="E116" i="34"/>
  <c r="T115" i="34"/>
  <c r="Q115" i="34"/>
  <c r="N115" i="34"/>
  <c r="K115" i="34"/>
  <c r="H115" i="34"/>
  <c r="E115" i="34"/>
  <c r="T114" i="34"/>
  <c r="Q114" i="34"/>
  <c r="N114" i="34"/>
  <c r="K114" i="34"/>
  <c r="H114" i="34"/>
  <c r="E114" i="34"/>
  <c r="T113" i="34"/>
  <c r="Q113" i="34"/>
  <c r="N113" i="34"/>
  <c r="K113" i="34"/>
  <c r="H113" i="34"/>
  <c r="E113" i="34"/>
  <c r="T112" i="34"/>
  <c r="Q112" i="34"/>
  <c r="N112" i="34"/>
  <c r="K112" i="34"/>
  <c r="H112" i="34"/>
  <c r="E112" i="34"/>
  <c r="T111" i="34"/>
  <c r="Q111" i="34"/>
  <c r="N111" i="34"/>
  <c r="K111" i="34"/>
  <c r="H111" i="34"/>
  <c r="E111" i="34"/>
  <c r="T110" i="34"/>
  <c r="Q110" i="34"/>
  <c r="N110" i="34"/>
  <c r="K110" i="34"/>
  <c r="H110" i="34"/>
  <c r="E110" i="34"/>
  <c r="T109" i="34"/>
  <c r="Q109" i="34"/>
  <c r="N109" i="34"/>
  <c r="K109" i="34"/>
  <c r="H109" i="34"/>
  <c r="E109" i="34"/>
  <c r="T108" i="34"/>
  <c r="Q108" i="34"/>
  <c r="N108" i="34"/>
  <c r="K108" i="34"/>
  <c r="H108" i="34"/>
  <c r="E108" i="34"/>
  <c r="T107" i="34"/>
  <c r="Q107" i="34"/>
  <c r="N107" i="34"/>
  <c r="K107" i="34"/>
  <c r="H107" i="34"/>
  <c r="E107" i="34"/>
  <c r="T106" i="34"/>
  <c r="Q106" i="34"/>
  <c r="N106" i="34"/>
  <c r="K106" i="34"/>
  <c r="H106" i="34"/>
  <c r="E106" i="34"/>
  <c r="T105" i="34"/>
  <c r="Q105" i="34"/>
  <c r="N105" i="34"/>
  <c r="K105" i="34"/>
  <c r="H105" i="34"/>
  <c r="E105" i="34"/>
  <c r="T104" i="34"/>
  <c r="Q104" i="34"/>
  <c r="N104" i="34"/>
  <c r="K104" i="34"/>
  <c r="H104" i="34"/>
  <c r="E104" i="34"/>
  <c r="T103" i="34"/>
  <c r="Q103" i="34"/>
  <c r="N103" i="34"/>
  <c r="K103" i="34"/>
  <c r="H103" i="34"/>
  <c r="E103" i="34"/>
  <c r="T102" i="34"/>
  <c r="Q102" i="34"/>
  <c r="N102" i="34"/>
  <c r="K102" i="34"/>
  <c r="H102" i="34"/>
  <c r="E102" i="34"/>
  <c r="T101" i="34"/>
  <c r="Q101" i="34"/>
  <c r="N101" i="34"/>
  <c r="K101" i="34"/>
  <c r="H101" i="34"/>
  <c r="E101" i="34"/>
  <c r="T100" i="34"/>
  <c r="Q100" i="34"/>
  <c r="N100" i="34"/>
  <c r="K100" i="34"/>
  <c r="H100" i="34"/>
  <c r="E100" i="34"/>
  <c r="T99" i="34"/>
  <c r="Q99" i="34"/>
  <c r="N99" i="34"/>
  <c r="K99" i="34"/>
  <c r="H99" i="34"/>
  <c r="E99" i="34"/>
  <c r="T98" i="34"/>
  <c r="Q98" i="34"/>
  <c r="N98" i="34"/>
  <c r="K98" i="34"/>
  <c r="H98" i="34"/>
  <c r="E98" i="34"/>
  <c r="T97" i="34"/>
  <c r="Q97" i="34"/>
  <c r="N97" i="34"/>
  <c r="K97" i="34"/>
  <c r="H97" i="34"/>
  <c r="E97" i="34"/>
  <c r="T96" i="34"/>
  <c r="Q96" i="34"/>
  <c r="N96" i="34"/>
  <c r="K96" i="34"/>
  <c r="H96" i="34"/>
  <c r="E96" i="34"/>
  <c r="T95" i="34"/>
  <c r="Q95" i="34"/>
  <c r="N95" i="34"/>
  <c r="K95" i="34"/>
  <c r="H95" i="34"/>
  <c r="E95" i="34"/>
  <c r="T94" i="34"/>
  <c r="Q94" i="34"/>
  <c r="N94" i="34"/>
  <c r="K94" i="34"/>
  <c r="H94" i="34"/>
  <c r="E94" i="34"/>
  <c r="T93" i="34"/>
  <c r="Q93" i="34"/>
  <c r="N93" i="34"/>
  <c r="K93" i="34"/>
  <c r="H93" i="34"/>
  <c r="E93" i="34"/>
  <c r="T92" i="34"/>
  <c r="Q92" i="34"/>
  <c r="N92" i="34"/>
  <c r="K92" i="34"/>
  <c r="H92" i="34"/>
  <c r="E92" i="34"/>
  <c r="T91" i="34"/>
  <c r="Q91" i="34"/>
  <c r="N91" i="34"/>
  <c r="K91" i="34"/>
  <c r="H91" i="34"/>
  <c r="E91" i="34"/>
  <c r="T90" i="34"/>
  <c r="Q90" i="34"/>
  <c r="N90" i="34"/>
  <c r="K90" i="34"/>
  <c r="H90" i="34"/>
  <c r="E90" i="34"/>
  <c r="T89" i="34"/>
  <c r="Q89" i="34"/>
  <c r="N89" i="34"/>
  <c r="K89" i="34"/>
  <c r="H89" i="34"/>
  <c r="E89" i="34"/>
  <c r="T88" i="34"/>
  <c r="Q88" i="34"/>
  <c r="N88" i="34"/>
  <c r="K88" i="34"/>
  <c r="H88" i="34"/>
  <c r="E88" i="34"/>
  <c r="T87" i="34"/>
  <c r="Q87" i="34"/>
  <c r="N87" i="34"/>
  <c r="K87" i="34"/>
  <c r="H87" i="34"/>
  <c r="E87" i="34"/>
  <c r="T86" i="34"/>
  <c r="Q86" i="34"/>
  <c r="N86" i="34"/>
  <c r="K86" i="34"/>
  <c r="H86" i="34"/>
  <c r="E86" i="34"/>
  <c r="T85" i="34"/>
  <c r="Q85" i="34"/>
  <c r="N85" i="34"/>
  <c r="K85" i="34"/>
  <c r="H85" i="34"/>
  <c r="E85" i="34"/>
  <c r="T84" i="34"/>
  <c r="Q84" i="34"/>
  <c r="N84" i="34"/>
  <c r="K84" i="34"/>
  <c r="H84" i="34"/>
  <c r="E84" i="34"/>
  <c r="T83" i="34"/>
  <c r="Q83" i="34"/>
  <c r="N83" i="34"/>
  <c r="K83" i="34"/>
  <c r="H83" i="34"/>
  <c r="E83" i="34"/>
  <c r="T82" i="34"/>
  <c r="Q82" i="34"/>
  <c r="N82" i="34"/>
  <c r="K82" i="34"/>
  <c r="H82" i="34"/>
  <c r="E82" i="34"/>
  <c r="T81" i="34"/>
  <c r="Q81" i="34"/>
  <c r="N81" i="34"/>
  <c r="K81" i="34"/>
  <c r="H81" i="34"/>
  <c r="E81" i="34"/>
  <c r="T80" i="34"/>
  <c r="Q80" i="34"/>
  <c r="N80" i="34"/>
  <c r="K80" i="34"/>
  <c r="H80" i="34"/>
  <c r="E80" i="34"/>
  <c r="T79" i="34"/>
  <c r="Q79" i="34"/>
  <c r="N79" i="34"/>
  <c r="K79" i="34"/>
  <c r="H79" i="34"/>
  <c r="E79" i="34"/>
  <c r="T78" i="34"/>
  <c r="Q78" i="34"/>
  <c r="N78" i="34"/>
  <c r="K78" i="34"/>
  <c r="H78" i="34"/>
  <c r="E78" i="34"/>
  <c r="T77" i="34"/>
  <c r="Q77" i="34"/>
  <c r="N77" i="34"/>
  <c r="K77" i="34"/>
  <c r="H77" i="34"/>
  <c r="E77" i="34"/>
  <c r="T76" i="34"/>
  <c r="Q76" i="34"/>
  <c r="N76" i="34"/>
  <c r="K76" i="34"/>
  <c r="H76" i="34"/>
  <c r="E76" i="34"/>
  <c r="T75" i="34"/>
  <c r="Q75" i="34"/>
  <c r="N75" i="34"/>
  <c r="K75" i="34"/>
  <c r="H75" i="34"/>
  <c r="E75" i="34"/>
  <c r="T74" i="34"/>
  <c r="Q74" i="34"/>
  <c r="N74" i="34"/>
  <c r="K74" i="34"/>
  <c r="H74" i="34"/>
  <c r="E74" i="34"/>
  <c r="T73" i="34"/>
  <c r="Q73" i="34"/>
  <c r="N73" i="34"/>
  <c r="K73" i="34"/>
  <c r="H73" i="34"/>
  <c r="E73" i="34"/>
  <c r="T72" i="34"/>
  <c r="Q72" i="34"/>
  <c r="N72" i="34"/>
  <c r="K72" i="34"/>
  <c r="H72" i="34"/>
  <c r="E72" i="34"/>
  <c r="T71" i="34"/>
  <c r="Q71" i="34"/>
  <c r="N71" i="34"/>
  <c r="K71" i="34"/>
  <c r="H71" i="34"/>
  <c r="E71" i="34"/>
  <c r="U70" i="34"/>
  <c r="S70" i="34"/>
  <c r="S14" i="34" s="1"/>
  <c r="R70" i="34"/>
  <c r="R14" i="34" s="1"/>
  <c r="P70" i="34"/>
  <c r="P14" i="34" s="1"/>
  <c r="O70" i="34"/>
  <c r="O14" i="34" s="1"/>
  <c r="M70" i="34"/>
  <c r="M14" i="34" s="1"/>
  <c r="L70" i="34"/>
  <c r="L14" i="34" s="1"/>
  <c r="J70" i="34"/>
  <c r="I70" i="34"/>
  <c r="I14" i="34" s="1"/>
  <c r="G70" i="34"/>
  <c r="G14" i="34" s="1"/>
  <c r="F70" i="34"/>
  <c r="F14" i="34" s="1"/>
  <c r="D70" i="34"/>
  <c r="D14" i="34" s="1"/>
  <c r="C70" i="34"/>
  <c r="C14" i="34" s="1"/>
  <c r="AF65" i="34"/>
  <c r="AE65" i="34"/>
  <c r="AE66" i="34" s="1"/>
  <c r="AB65" i="34"/>
  <c r="T58" i="34"/>
  <c r="Q58" i="34"/>
  <c r="N58" i="34"/>
  <c r="M58" i="34"/>
  <c r="L58" i="34"/>
  <c r="K58" i="34"/>
  <c r="H58" i="34"/>
  <c r="E58" i="34"/>
  <c r="T57" i="34"/>
  <c r="Q57" i="34"/>
  <c r="N57" i="34"/>
  <c r="M57" i="34"/>
  <c r="L57" i="34"/>
  <c r="K57" i="34"/>
  <c r="H57" i="34"/>
  <c r="E57" i="34"/>
  <c r="T56" i="34"/>
  <c r="Q56" i="34"/>
  <c r="N56" i="34"/>
  <c r="M56" i="34"/>
  <c r="L56" i="34"/>
  <c r="K56" i="34"/>
  <c r="H56" i="34"/>
  <c r="E56" i="34"/>
  <c r="U55" i="34"/>
  <c r="S55" i="34"/>
  <c r="T55" i="34" s="1"/>
  <c r="R55" i="34"/>
  <c r="P55" i="34"/>
  <c r="P46" i="34" s="1"/>
  <c r="O55" i="34"/>
  <c r="M55" i="34"/>
  <c r="L55" i="34"/>
  <c r="J55" i="34"/>
  <c r="K55" i="34" s="1"/>
  <c r="I55" i="34"/>
  <c r="G55" i="34"/>
  <c r="F55" i="34"/>
  <c r="D55" i="34"/>
  <c r="C55" i="34"/>
  <c r="T53" i="34"/>
  <c r="Q53" i="34"/>
  <c r="N53" i="34"/>
  <c r="K53" i="34"/>
  <c r="H53" i="34"/>
  <c r="E53" i="34"/>
  <c r="T52" i="34"/>
  <c r="Q52" i="34"/>
  <c r="N52" i="34"/>
  <c r="K52" i="34"/>
  <c r="H52" i="34"/>
  <c r="E52" i="34"/>
  <c r="T51" i="34"/>
  <c r="Q51" i="34"/>
  <c r="N51" i="34"/>
  <c r="K51" i="34"/>
  <c r="H51" i="34"/>
  <c r="E51" i="34"/>
  <c r="T50" i="34"/>
  <c r="Q50" i="34"/>
  <c r="N50" i="34"/>
  <c r="K50" i="34"/>
  <c r="H50" i="34"/>
  <c r="E50" i="34"/>
  <c r="T49" i="34"/>
  <c r="Q49" i="34"/>
  <c r="N49" i="34"/>
  <c r="K49" i="34"/>
  <c r="H49" i="34"/>
  <c r="E49" i="34"/>
  <c r="T48" i="34"/>
  <c r="Q48" i="34"/>
  <c r="N48" i="34"/>
  <c r="K48" i="34"/>
  <c r="H48" i="34"/>
  <c r="E48" i="34"/>
  <c r="U47" i="34"/>
  <c r="S47" i="34"/>
  <c r="R47" i="34"/>
  <c r="R46" i="34" s="1"/>
  <c r="R12" i="34" s="1"/>
  <c r="P47" i="34"/>
  <c r="O47" i="34"/>
  <c r="M47" i="34"/>
  <c r="M46" i="34" s="1"/>
  <c r="M12" i="34" s="1"/>
  <c r="L47" i="34"/>
  <c r="J47" i="34"/>
  <c r="I47" i="34"/>
  <c r="I46" i="34" s="1"/>
  <c r="I12" i="34" s="1"/>
  <c r="G47" i="34"/>
  <c r="F47" i="34"/>
  <c r="D47" i="34"/>
  <c r="C47" i="34"/>
  <c r="S40" i="34"/>
  <c r="P40" i="34"/>
  <c r="O40" i="34"/>
  <c r="M40" i="34"/>
  <c r="L40" i="34"/>
  <c r="N40" i="34" s="1"/>
  <c r="G40" i="34"/>
  <c r="R39" i="34"/>
  <c r="P39" i="34"/>
  <c r="M39" i="34"/>
  <c r="I39" i="34"/>
  <c r="P38" i="34"/>
  <c r="T37" i="34"/>
  <c r="S37" i="34"/>
  <c r="R37" i="34"/>
  <c r="P37" i="34"/>
  <c r="O37" i="34"/>
  <c r="Q37" i="34" s="1"/>
  <c r="M37" i="34"/>
  <c r="L37" i="34"/>
  <c r="N37" i="34" s="1"/>
  <c r="J37" i="34"/>
  <c r="I37" i="34"/>
  <c r="G37" i="34"/>
  <c r="F37" i="34"/>
  <c r="D37" i="34"/>
  <c r="C37" i="34"/>
  <c r="R36" i="34"/>
  <c r="J36" i="34"/>
  <c r="F35" i="34"/>
  <c r="T33" i="34"/>
  <c r="S33" i="34"/>
  <c r="R33" i="34"/>
  <c r="O33" i="34"/>
  <c r="M33" i="34"/>
  <c r="F33" i="34"/>
  <c r="T32" i="34"/>
  <c r="S32" i="34"/>
  <c r="R32" i="34"/>
  <c r="P32" i="34"/>
  <c r="Q32" i="34" s="1"/>
  <c r="O32" i="34"/>
  <c r="M32" i="34"/>
  <c r="L32" i="34"/>
  <c r="N32" i="34" s="1"/>
  <c r="J32" i="34"/>
  <c r="I32" i="34"/>
  <c r="F32" i="34"/>
  <c r="E32" i="34"/>
  <c r="D32" i="34"/>
  <c r="C32" i="34"/>
  <c r="S31" i="34"/>
  <c r="R31" i="34"/>
  <c r="O31" i="34"/>
  <c r="S30" i="34"/>
  <c r="R30" i="34"/>
  <c r="P30" i="34"/>
  <c r="M30" i="34"/>
  <c r="S29" i="34"/>
  <c r="P29" i="34"/>
  <c r="S28" i="34"/>
  <c r="R28" i="34"/>
  <c r="T28" i="34" s="1"/>
  <c r="O28" i="34"/>
  <c r="M28" i="34"/>
  <c r="G28" i="34"/>
  <c r="F28" i="34"/>
  <c r="H28" i="34" s="1"/>
  <c r="C28" i="34"/>
  <c r="S27" i="34"/>
  <c r="P27" i="34"/>
  <c r="G27" i="34"/>
  <c r="D27" i="34"/>
  <c r="S26" i="34"/>
  <c r="J26" i="34"/>
  <c r="G26" i="34"/>
  <c r="S25" i="34"/>
  <c r="P25" i="34"/>
  <c r="O25" i="34"/>
  <c r="M25" i="34"/>
  <c r="D25" i="34"/>
  <c r="C25" i="34"/>
  <c r="R24" i="34"/>
  <c r="P24" i="34"/>
  <c r="D24" i="34"/>
  <c r="P23" i="34"/>
  <c r="O23" i="34"/>
  <c r="G23" i="34"/>
  <c r="C23" i="34"/>
  <c r="R22" i="34"/>
  <c r="P22" i="34"/>
  <c r="Q22" i="34" s="1"/>
  <c r="O22" i="34"/>
  <c r="M22" i="34"/>
  <c r="L22" i="34"/>
  <c r="N22" i="34" s="1"/>
  <c r="J22" i="34"/>
  <c r="T21" i="34"/>
  <c r="S21" i="34"/>
  <c r="R21" i="34"/>
  <c r="P21" i="34"/>
  <c r="O21" i="34"/>
  <c r="Q21" i="34" s="1"/>
  <c r="N21" i="34"/>
  <c r="L21" i="34"/>
  <c r="J21" i="34"/>
  <c r="K21" i="34" s="1"/>
  <c r="I21" i="34"/>
  <c r="G21" i="34"/>
  <c r="F21" i="34"/>
  <c r="H21" i="34" s="1"/>
  <c r="C21" i="34"/>
  <c r="R20" i="34"/>
  <c r="T20" i="34" s="1"/>
  <c r="Q20" i="34"/>
  <c r="P20" i="34"/>
  <c r="O20" i="34"/>
  <c r="N20" i="34"/>
  <c r="M20" i="34"/>
  <c r="L20" i="34"/>
  <c r="J20" i="34"/>
  <c r="I20" i="34"/>
  <c r="K20" i="34" s="1"/>
  <c r="F20" i="34"/>
  <c r="D20" i="34"/>
  <c r="E20" i="34" s="1"/>
  <c r="C20" i="34"/>
  <c r="R19" i="34"/>
  <c r="P19" i="34"/>
  <c r="G19" i="34"/>
  <c r="J18" i="34"/>
  <c r="S17" i="34"/>
  <c r="R17" i="34"/>
  <c r="T17" i="34" s="1"/>
  <c r="P17" i="34"/>
  <c r="O17" i="34"/>
  <c r="Q17" i="34" s="1"/>
  <c r="I17" i="34"/>
  <c r="D17" i="34"/>
  <c r="C17" i="34"/>
  <c r="P16" i="34"/>
  <c r="M16" i="34"/>
  <c r="L16" i="34"/>
  <c r="I16" i="34"/>
  <c r="G16" i="34"/>
  <c r="M15" i="34"/>
  <c r="AB14" i="34"/>
  <c r="AA14" i="34"/>
  <c r="Z14" i="34"/>
  <c r="AA13" i="34"/>
  <c r="Z13" i="34"/>
  <c r="AB13" i="34" s="1"/>
  <c r="AA12" i="34"/>
  <c r="Z12" i="34"/>
  <c r="P12" i="34"/>
  <c r="AB11" i="34"/>
  <c r="AA11" i="34"/>
  <c r="Z11" i="34"/>
  <c r="AB10" i="34"/>
  <c r="AA10" i="34"/>
  <c r="Z10" i="34"/>
  <c r="K69" i="35" l="1"/>
  <c r="N69" i="35"/>
  <c r="N17" i="35"/>
  <c r="O13" i="35"/>
  <c r="Q13" i="35" s="1"/>
  <c r="C13" i="35"/>
  <c r="E13" i="35" s="1"/>
  <c r="N12" i="35"/>
  <c r="Q12" i="35"/>
  <c r="K13" i="35"/>
  <c r="I11" i="35"/>
  <c r="E69" i="35"/>
  <c r="L13" i="35"/>
  <c r="N13" i="35" s="1"/>
  <c r="T34" i="35"/>
  <c r="R13" i="35"/>
  <c r="T13" i="35" s="1"/>
  <c r="E12" i="35"/>
  <c r="Q69" i="35"/>
  <c r="F13" i="35"/>
  <c r="T12" i="35"/>
  <c r="P329" i="34"/>
  <c r="P34" i="34" s="1"/>
  <c r="T30" i="34"/>
  <c r="Q23" i="34"/>
  <c r="T216" i="34"/>
  <c r="C40" i="34"/>
  <c r="K39" i="34"/>
  <c r="T31" i="34"/>
  <c r="T291" i="34"/>
  <c r="F19" i="34"/>
  <c r="Q321" i="34"/>
  <c r="O27" i="34"/>
  <c r="K149" i="34"/>
  <c r="R26" i="34"/>
  <c r="T26" i="34" s="1"/>
  <c r="K155" i="34"/>
  <c r="E252" i="34"/>
  <c r="I25" i="34"/>
  <c r="K37" i="34"/>
  <c r="H37" i="34"/>
  <c r="E37" i="34"/>
  <c r="K352" i="34"/>
  <c r="E352" i="34"/>
  <c r="J329" i="34"/>
  <c r="J34" i="34" s="1"/>
  <c r="E261" i="34"/>
  <c r="T16" i="34"/>
  <c r="H19" i="34"/>
  <c r="T14" i="34"/>
  <c r="H29" i="34"/>
  <c r="I26" i="34"/>
  <c r="K26" i="34" s="1"/>
  <c r="E240" i="34"/>
  <c r="K330" i="34"/>
  <c r="D329" i="34"/>
  <c r="D34" i="34" s="1"/>
  <c r="P33" i="34"/>
  <c r="Q33" i="34" s="1"/>
  <c r="K321" i="34"/>
  <c r="H321" i="34"/>
  <c r="P31" i="34"/>
  <c r="Q31" i="34" s="1"/>
  <c r="T281" i="34"/>
  <c r="H281" i="34"/>
  <c r="H30" i="34"/>
  <c r="K261" i="34"/>
  <c r="D28" i="34"/>
  <c r="E28" i="34" s="1"/>
  <c r="N27" i="34"/>
  <c r="Q24" i="34"/>
  <c r="H224" i="34"/>
  <c r="E208" i="34"/>
  <c r="K184" i="34"/>
  <c r="E184" i="34"/>
  <c r="T18" i="34"/>
  <c r="N167" i="34"/>
  <c r="K18" i="34"/>
  <c r="J17" i="34"/>
  <c r="K17" i="34" s="1"/>
  <c r="N16" i="34"/>
  <c r="E149" i="34"/>
  <c r="J46" i="34"/>
  <c r="J12" i="34" s="1"/>
  <c r="N47" i="34"/>
  <c r="H47" i="34"/>
  <c r="I363" i="34"/>
  <c r="I38" i="34" s="1"/>
  <c r="N39" i="34"/>
  <c r="N364" i="34"/>
  <c r="T36" i="34"/>
  <c r="S329" i="34"/>
  <c r="S34" i="34" s="1"/>
  <c r="T338" i="34"/>
  <c r="Q36" i="34"/>
  <c r="Q338" i="34"/>
  <c r="N36" i="34"/>
  <c r="N338" i="34"/>
  <c r="H36" i="34"/>
  <c r="G329" i="34"/>
  <c r="G34" i="34" s="1"/>
  <c r="H338" i="34"/>
  <c r="E338" i="34"/>
  <c r="C36" i="34"/>
  <c r="E36" i="34" s="1"/>
  <c r="P35" i="34"/>
  <c r="Q35" i="34" s="1"/>
  <c r="T35" i="34"/>
  <c r="I35" i="34"/>
  <c r="J35" i="34"/>
  <c r="I329" i="34"/>
  <c r="I69" i="34" s="1"/>
  <c r="G35" i="34"/>
  <c r="H35" i="34" s="1"/>
  <c r="E35" i="34"/>
  <c r="I33" i="34"/>
  <c r="K33" i="34" s="1"/>
  <c r="H33" i="34"/>
  <c r="E33" i="34"/>
  <c r="E321" i="34"/>
  <c r="K31" i="34"/>
  <c r="K291" i="34"/>
  <c r="H31" i="34"/>
  <c r="H291" i="34"/>
  <c r="E31" i="34"/>
  <c r="E291" i="34"/>
  <c r="E281" i="34"/>
  <c r="D30" i="34"/>
  <c r="E30" i="34" s="1"/>
  <c r="Q281" i="34"/>
  <c r="Q30" i="34"/>
  <c r="O30" i="34"/>
  <c r="T267" i="34"/>
  <c r="T29" i="34"/>
  <c r="Q267" i="34"/>
  <c r="K29" i="34"/>
  <c r="H267" i="34"/>
  <c r="E267" i="34"/>
  <c r="E29" i="34"/>
  <c r="I28" i="34"/>
  <c r="K28" i="34" s="1"/>
  <c r="E27" i="34"/>
  <c r="N252" i="34"/>
  <c r="T252" i="34"/>
  <c r="Q240" i="34"/>
  <c r="N26" i="34"/>
  <c r="H26" i="34"/>
  <c r="H240" i="34"/>
  <c r="D26" i="34"/>
  <c r="E26" i="34" s="1"/>
  <c r="T233" i="34"/>
  <c r="L25" i="34"/>
  <c r="N25" i="34" s="1"/>
  <c r="K25" i="34"/>
  <c r="E224" i="34"/>
  <c r="F24" i="34"/>
  <c r="H24" i="34" s="1"/>
  <c r="K224" i="34"/>
  <c r="K24" i="34"/>
  <c r="N24" i="34"/>
  <c r="N224" i="34"/>
  <c r="Q224" i="34"/>
  <c r="T24" i="34"/>
  <c r="T224" i="34"/>
  <c r="R23" i="34"/>
  <c r="T23" i="34" s="1"/>
  <c r="N23" i="34"/>
  <c r="E23" i="34"/>
  <c r="E216" i="34"/>
  <c r="K208" i="34"/>
  <c r="H22" i="34"/>
  <c r="C22" i="34"/>
  <c r="E22" i="34" s="1"/>
  <c r="I19" i="34"/>
  <c r="K19" i="34" s="1"/>
  <c r="C19" i="34"/>
  <c r="E19" i="34" s="1"/>
  <c r="Q18" i="34"/>
  <c r="Q167" i="34"/>
  <c r="L18" i="34"/>
  <c r="N18" i="34" s="1"/>
  <c r="K167" i="34"/>
  <c r="H18" i="34"/>
  <c r="E18" i="34"/>
  <c r="E167" i="34"/>
  <c r="H155" i="34"/>
  <c r="G17" i="34"/>
  <c r="H17" i="34" s="1"/>
  <c r="E17" i="34"/>
  <c r="C16" i="34"/>
  <c r="E16" i="34" s="1"/>
  <c r="H149" i="34"/>
  <c r="K16" i="34"/>
  <c r="J16" i="34"/>
  <c r="T149" i="34"/>
  <c r="N118" i="34"/>
  <c r="K118" i="34"/>
  <c r="E15" i="34"/>
  <c r="E118" i="34"/>
  <c r="T118" i="34"/>
  <c r="R15" i="34"/>
  <c r="T15" i="34" s="1"/>
  <c r="Q118" i="34"/>
  <c r="O15" i="34"/>
  <c r="Q15" i="34" s="1"/>
  <c r="K15" i="34"/>
  <c r="H118" i="34"/>
  <c r="N14" i="34"/>
  <c r="N70" i="34"/>
  <c r="H14" i="34"/>
  <c r="H55" i="34"/>
  <c r="T47" i="34"/>
  <c r="K47" i="34"/>
  <c r="F46" i="34"/>
  <c r="F12" i="34" s="1"/>
  <c r="D46" i="34"/>
  <c r="D12" i="34" s="1"/>
  <c r="H32" i="34"/>
  <c r="L281" i="34"/>
  <c r="N284" i="34"/>
  <c r="AB12" i="34"/>
  <c r="H15" i="34"/>
  <c r="Q14" i="34"/>
  <c r="K12" i="34"/>
  <c r="E14" i="34"/>
  <c r="Q47" i="34"/>
  <c r="O46" i="34"/>
  <c r="K70" i="34"/>
  <c r="J14" i="34"/>
  <c r="T184" i="34"/>
  <c r="S19" i="34"/>
  <c r="T19" i="34" s="1"/>
  <c r="E202" i="34"/>
  <c r="D21" i="34"/>
  <c r="H216" i="34"/>
  <c r="F23" i="34"/>
  <c r="H23" i="34" s="1"/>
  <c r="H233" i="34"/>
  <c r="G25" i="34"/>
  <c r="H252" i="34"/>
  <c r="F27" i="34"/>
  <c r="H27" i="34" s="1"/>
  <c r="U46" i="34"/>
  <c r="Q261" i="34"/>
  <c r="P28" i="34"/>
  <c r="Q28" i="34" s="1"/>
  <c r="S22" i="34"/>
  <c r="T22" i="34" s="1"/>
  <c r="T208" i="34"/>
  <c r="L267" i="34"/>
  <c r="N276" i="34"/>
  <c r="L15" i="34"/>
  <c r="F16" i="34"/>
  <c r="H16" i="34" s="1"/>
  <c r="Q19" i="34"/>
  <c r="E21" i="34"/>
  <c r="K22" i="34"/>
  <c r="Q25" i="34"/>
  <c r="Q27" i="34"/>
  <c r="K30" i="34"/>
  <c r="K32" i="34"/>
  <c r="K36" i="34"/>
  <c r="E39" i="34"/>
  <c r="E47" i="34"/>
  <c r="C46" i="34"/>
  <c r="K216" i="34"/>
  <c r="I23" i="34"/>
  <c r="K23" i="34" s="1"/>
  <c r="N216" i="34"/>
  <c r="K252" i="34"/>
  <c r="I27" i="34"/>
  <c r="K27" i="34" s="1"/>
  <c r="L291" i="34"/>
  <c r="O16" i="34"/>
  <c r="Q16" i="34" s="1"/>
  <c r="E25" i="34"/>
  <c r="P26" i="34"/>
  <c r="Q26" i="34" s="1"/>
  <c r="Q29" i="34"/>
  <c r="T39" i="34"/>
  <c r="N161" i="34"/>
  <c r="L155" i="34"/>
  <c r="N263" i="34"/>
  <c r="L261" i="34"/>
  <c r="H330" i="34"/>
  <c r="F329" i="34"/>
  <c r="F69" i="34" s="1"/>
  <c r="E364" i="34"/>
  <c r="C363" i="34"/>
  <c r="S363" i="34"/>
  <c r="S38" i="34" s="1"/>
  <c r="S39" i="34"/>
  <c r="E40" i="34"/>
  <c r="Q40" i="34"/>
  <c r="G46" i="34"/>
  <c r="G12" i="34" s="1"/>
  <c r="E55" i="34"/>
  <c r="N55" i="34"/>
  <c r="L46" i="34"/>
  <c r="E70" i="34"/>
  <c r="T70" i="34"/>
  <c r="E155" i="34"/>
  <c r="N163" i="34"/>
  <c r="H167" i="34"/>
  <c r="N191" i="34"/>
  <c r="T193" i="34"/>
  <c r="H208" i="34"/>
  <c r="Q233" i="34"/>
  <c r="K267" i="34"/>
  <c r="K281" i="34"/>
  <c r="H313" i="34"/>
  <c r="L321" i="34"/>
  <c r="T330" i="34"/>
  <c r="R329" i="34"/>
  <c r="R69" i="34" s="1"/>
  <c r="N332" i="34"/>
  <c r="L330" i="34"/>
  <c r="J363" i="34"/>
  <c r="J38" i="34" s="1"/>
  <c r="Q364" i="34"/>
  <c r="O363" i="34"/>
  <c r="O39" i="34"/>
  <c r="Q39" i="34" s="1"/>
  <c r="F40" i="34"/>
  <c r="H40" i="34" s="1"/>
  <c r="H381" i="34"/>
  <c r="K381" i="34"/>
  <c r="M329" i="34"/>
  <c r="M34" i="34" s="1"/>
  <c r="E330" i="34"/>
  <c r="C329" i="34"/>
  <c r="C69" i="34" s="1"/>
  <c r="K338" i="34"/>
  <c r="H364" i="34"/>
  <c r="F363" i="34"/>
  <c r="K364" i="34"/>
  <c r="K46" i="34"/>
  <c r="S46" i="34"/>
  <c r="S12" i="34" s="1"/>
  <c r="Q55" i="34"/>
  <c r="H70" i="34"/>
  <c r="Q70" i="34"/>
  <c r="M155" i="34"/>
  <c r="N165" i="34"/>
  <c r="T167" i="34"/>
  <c r="Q184" i="34"/>
  <c r="M184" i="34"/>
  <c r="M19" i="34" s="1"/>
  <c r="N19" i="34" s="1"/>
  <c r="H193" i="34"/>
  <c r="N202" i="34"/>
  <c r="E233" i="34"/>
  <c r="N240" i="34"/>
  <c r="N311" i="34"/>
  <c r="T313" i="34"/>
  <c r="Q330" i="34"/>
  <c r="O329" i="34"/>
  <c r="O69" i="34" s="1"/>
  <c r="H352" i="34"/>
  <c r="L363" i="34"/>
  <c r="G363" i="34"/>
  <c r="G38" i="34" s="1"/>
  <c r="G39" i="34"/>
  <c r="H39" i="34" s="1"/>
  <c r="T364" i="34"/>
  <c r="R363" i="34"/>
  <c r="R40" i="34"/>
  <c r="T40" i="34" s="1"/>
  <c r="T381" i="34"/>
  <c r="O11" i="35" l="1"/>
  <c r="O10" i="35" s="1"/>
  <c r="Q10" i="35" s="1"/>
  <c r="C11" i="35"/>
  <c r="E11" i="35" s="1"/>
  <c r="R11" i="35"/>
  <c r="T11" i="35" s="1"/>
  <c r="L11" i="35"/>
  <c r="N11" i="35" s="1"/>
  <c r="H13" i="35"/>
  <c r="F11" i="35"/>
  <c r="I10" i="35"/>
  <c r="K10" i="35" s="1"/>
  <c r="K11" i="35"/>
  <c r="P69" i="34"/>
  <c r="Q69" i="34" s="1"/>
  <c r="K35" i="34"/>
  <c r="K38" i="34"/>
  <c r="J69" i="34"/>
  <c r="K69" i="34" s="1"/>
  <c r="D69" i="34"/>
  <c r="E69" i="34" s="1"/>
  <c r="S69" i="34"/>
  <c r="T69" i="34" s="1"/>
  <c r="G69" i="34"/>
  <c r="H69" i="34" s="1"/>
  <c r="K329" i="34"/>
  <c r="I34" i="34"/>
  <c r="K34" i="34" s="1"/>
  <c r="D13" i="34"/>
  <c r="D11" i="34" s="1"/>
  <c r="D10" i="34" s="1"/>
  <c r="N184" i="34"/>
  <c r="G13" i="34"/>
  <c r="G11" i="34" s="1"/>
  <c r="G10" i="34" s="1"/>
  <c r="H12" i="34"/>
  <c r="T363" i="34"/>
  <c r="R38" i="34"/>
  <c r="T38" i="34" s="1"/>
  <c r="N15" i="34"/>
  <c r="N330" i="34"/>
  <c r="L329" i="34"/>
  <c r="L69" i="34" s="1"/>
  <c r="L35" i="34"/>
  <c r="N35" i="34" s="1"/>
  <c r="T46" i="34"/>
  <c r="Q46" i="34"/>
  <c r="O12" i="34"/>
  <c r="S13" i="34"/>
  <c r="S11" i="34" s="1"/>
  <c r="S10" i="34" s="1"/>
  <c r="H25" i="34"/>
  <c r="O34" i="34"/>
  <c r="Q34" i="34" s="1"/>
  <c r="Q329" i="34"/>
  <c r="M69" i="34"/>
  <c r="M17" i="34"/>
  <c r="M13" i="34" s="1"/>
  <c r="M11" i="34" s="1"/>
  <c r="M10" i="34" s="1"/>
  <c r="O38" i="34"/>
  <c r="Q38" i="34" s="1"/>
  <c r="Q363" i="34"/>
  <c r="H329" i="34"/>
  <c r="F34" i="34"/>
  <c r="H34" i="34" s="1"/>
  <c r="N155" i="34"/>
  <c r="L17" i="34"/>
  <c r="N267" i="34"/>
  <c r="L29" i="34"/>
  <c r="N29" i="34" s="1"/>
  <c r="J13" i="34"/>
  <c r="J11" i="34" s="1"/>
  <c r="J10" i="34" s="1"/>
  <c r="K14" i="34"/>
  <c r="T12" i="34"/>
  <c r="N363" i="34"/>
  <c r="L38" i="34"/>
  <c r="N38" i="34" s="1"/>
  <c r="L12" i="34"/>
  <c r="N46" i="34"/>
  <c r="C38" i="34"/>
  <c r="E38" i="34" s="1"/>
  <c r="E363" i="34"/>
  <c r="N261" i="34"/>
  <c r="L28" i="34"/>
  <c r="N28" i="34" s="1"/>
  <c r="N281" i="34"/>
  <c r="L30" i="34"/>
  <c r="N30" i="34" s="1"/>
  <c r="K363" i="34"/>
  <c r="N321" i="34"/>
  <c r="L33" i="34"/>
  <c r="N33" i="34" s="1"/>
  <c r="H363" i="34"/>
  <c r="F38" i="34"/>
  <c r="H38" i="34" s="1"/>
  <c r="C34" i="34"/>
  <c r="E329" i="34"/>
  <c r="T329" i="34"/>
  <c r="R34" i="34"/>
  <c r="N291" i="34"/>
  <c r="L31" i="34"/>
  <c r="N31" i="34" s="1"/>
  <c r="E46" i="34"/>
  <c r="C12" i="34"/>
  <c r="H46" i="34"/>
  <c r="P13" i="34"/>
  <c r="P11" i="34" s="1"/>
  <c r="P10" i="34" s="1"/>
  <c r="M366" i="33"/>
  <c r="Q11" i="35" l="1"/>
  <c r="C10" i="35"/>
  <c r="E10" i="35" s="1"/>
  <c r="L10" i="35"/>
  <c r="N10" i="35" s="1"/>
  <c r="R10" i="35"/>
  <c r="T10" i="35" s="1"/>
  <c r="H11" i="35"/>
  <c r="F10" i="35"/>
  <c r="H10" i="35" s="1"/>
  <c r="I13" i="34"/>
  <c r="K13" i="34" s="1"/>
  <c r="O13" i="34"/>
  <c r="Q13" i="34" s="1"/>
  <c r="F13" i="34"/>
  <c r="H13" i="34" s="1"/>
  <c r="N69" i="34"/>
  <c r="E12" i="34"/>
  <c r="E34" i="34"/>
  <c r="C13" i="34"/>
  <c r="E13" i="34" s="1"/>
  <c r="N17" i="34"/>
  <c r="Q12" i="34"/>
  <c r="N329" i="34"/>
  <c r="L34" i="34"/>
  <c r="N34" i="34" s="1"/>
  <c r="N12" i="34"/>
  <c r="T34" i="34"/>
  <c r="R13" i="34"/>
  <c r="H297" i="33"/>
  <c r="I11" i="34" l="1"/>
  <c r="K11" i="34" s="1"/>
  <c r="F11" i="34"/>
  <c r="F10" i="34" s="1"/>
  <c r="H10" i="34" s="1"/>
  <c r="O11" i="34"/>
  <c r="Q11" i="34" s="1"/>
  <c r="L13" i="34"/>
  <c r="I10" i="34"/>
  <c r="K10" i="34" s="1"/>
  <c r="C11" i="34"/>
  <c r="T13" i="34"/>
  <c r="R11" i="34"/>
  <c r="S389" i="33"/>
  <c r="R389" i="33"/>
  <c r="T389" i="33" s="1"/>
  <c r="P389" i="33"/>
  <c r="O389" i="33"/>
  <c r="Q389" i="33" s="1"/>
  <c r="M389" i="33"/>
  <c r="L389" i="33"/>
  <c r="J389" i="33"/>
  <c r="I389" i="33"/>
  <c r="H389" i="33"/>
  <c r="G389" i="33"/>
  <c r="F389" i="33"/>
  <c r="D389" i="33"/>
  <c r="E389" i="33" s="1"/>
  <c r="C389" i="33"/>
  <c r="T383" i="33"/>
  <c r="Q383" i="33"/>
  <c r="N383" i="33"/>
  <c r="K383" i="33"/>
  <c r="H383" i="33"/>
  <c r="E383" i="33"/>
  <c r="T382" i="33"/>
  <c r="Q382" i="33"/>
  <c r="N382" i="33"/>
  <c r="K382" i="33"/>
  <c r="H382" i="33"/>
  <c r="E382" i="33"/>
  <c r="U381" i="33"/>
  <c r="S381" i="33"/>
  <c r="T381" i="33" s="1"/>
  <c r="R381" i="33"/>
  <c r="P381" i="33"/>
  <c r="O381" i="33"/>
  <c r="Q381" i="33" s="1"/>
  <c r="M381" i="33"/>
  <c r="L381" i="33"/>
  <c r="J381" i="33"/>
  <c r="J40" i="33" s="1"/>
  <c r="I381" i="33"/>
  <c r="K381" i="33" s="1"/>
  <c r="G381" i="33"/>
  <c r="F381" i="33"/>
  <c r="D381" i="33"/>
  <c r="D40" i="33" s="1"/>
  <c r="C381" i="33"/>
  <c r="E381" i="33" s="1"/>
  <c r="T379" i="33"/>
  <c r="Q379" i="33"/>
  <c r="N379" i="33"/>
  <c r="K379" i="33"/>
  <c r="H379" i="33"/>
  <c r="E379" i="33"/>
  <c r="T378" i="33"/>
  <c r="Q378" i="33"/>
  <c r="N378" i="33"/>
  <c r="K378" i="33"/>
  <c r="H378" i="33"/>
  <c r="E378" i="33"/>
  <c r="T377" i="33"/>
  <c r="Q377" i="33"/>
  <c r="N377" i="33"/>
  <c r="K377" i="33"/>
  <c r="H377" i="33"/>
  <c r="E377" i="33"/>
  <c r="Q376" i="33"/>
  <c r="N376" i="33"/>
  <c r="K376" i="33"/>
  <c r="H376" i="33"/>
  <c r="E376" i="33"/>
  <c r="T375" i="33"/>
  <c r="Q375" i="33"/>
  <c r="N375" i="33"/>
  <c r="K375" i="33"/>
  <c r="H375" i="33"/>
  <c r="E375" i="33"/>
  <c r="T374" i="33"/>
  <c r="Q374" i="33"/>
  <c r="N374" i="33"/>
  <c r="K374" i="33"/>
  <c r="H374" i="33"/>
  <c r="E374" i="33"/>
  <c r="T373" i="33"/>
  <c r="Q373" i="33"/>
  <c r="N373" i="33"/>
  <c r="K373" i="33"/>
  <c r="H373" i="33"/>
  <c r="E373" i="33"/>
  <c r="T372" i="33"/>
  <c r="Q372" i="33"/>
  <c r="N372" i="33"/>
  <c r="K372" i="33"/>
  <c r="H372" i="33"/>
  <c r="E372" i="33"/>
  <c r="T371" i="33"/>
  <c r="Q371" i="33"/>
  <c r="N371" i="33"/>
  <c r="K371" i="33"/>
  <c r="H371" i="33"/>
  <c r="E371" i="33"/>
  <c r="T370" i="33"/>
  <c r="Q370" i="33"/>
  <c r="N370" i="33"/>
  <c r="K370" i="33"/>
  <c r="H370" i="33"/>
  <c r="E370" i="33"/>
  <c r="T369" i="33"/>
  <c r="Q369" i="33"/>
  <c r="N369" i="33"/>
  <c r="K369" i="33"/>
  <c r="H369" i="33"/>
  <c r="E369" i="33"/>
  <c r="T368" i="33"/>
  <c r="Q368" i="33"/>
  <c r="N368" i="33"/>
  <c r="K368" i="33"/>
  <c r="H368" i="33"/>
  <c r="E368" i="33"/>
  <c r="T367" i="33"/>
  <c r="Q367" i="33"/>
  <c r="N367" i="33"/>
  <c r="K367" i="33"/>
  <c r="H367" i="33"/>
  <c r="E367" i="33"/>
  <c r="T366" i="33"/>
  <c r="Q366" i="33"/>
  <c r="N366" i="33"/>
  <c r="K366" i="33"/>
  <c r="H366" i="33"/>
  <c r="E366" i="33"/>
  <c r="T365" i="33"/>
  <c r="Q365" i="33"/>
  <c r="K365" i="33"/>
  <c r="H365" i="33"/>
  <c r="E365" i="33"/>
  <c r="U364" i="33"/>
  <c r="S364" i="33"/>
  <c r="R364" i="33"/>
  <c r="T364" i="33" s="1"/>
  <c r="P364" i="33"/>
  <c r="P363" i="33" s="1"/>
  <c r="P38" i="33" s="1"/>
  <c r="O364" i="33"/>
  <c r="M364" i="33"/>
  <c r="M39" i="33" s="1"/>
  <c r="L364" i="33"/>
  <c r="N364" i="33" s="1"/>
  <c r="J364" i="33"/>
  <c r="J39" i="33" s="1"/>
  <c r="I364" i="33"/>
  <c r="G364" i="33"/>
  <c r="F364" i="33"/>
  <c r="F39" i="33" s="1"/>
  <c r="D364" i="33"/>
  <c r="D39" i="33" s="1"/>
  <c r="C364" i="33"/>
  <c r="C39" i="33" s="1"/>
  <c r="S363" i="33"/>
  <c r="R363" i="33"/>
  <c r="T363" i="33" s="1"/>
  <c r="O363" i="33"/>
  <c r="Q363" i="33" s="1"/>
  <c r="T361" i="33"/>
  <c r="Q361" i="33"/>
  <c r="N361" i="33"/>
  <c r="K361" i="33"/>
  <c r="H361" i="33"/>
  <c r="E361" i="33"/>
  <c r="T360" i="33"/>
  <c r="Q360" i="33"/>
  <c r="N360" i="33"/>
  <c r="K360" i="33"/>
  <c r="H360" i="33"/>
  <c r="E360" i="33"/>
  <c r="T359" i="33"/>
  <c r="Q359" i="33"/>
  <c r="N359" i="33"/>
  <c r="K359" i="33"/>
  <c r="H359" i="33"/>
  <c r="E359" i="33"/>
  <c r="T358" i="33"/>
  <c r="Q358" i="33"/>
  <c r="N358" i="33"/>
  <c r="K358" i="33"/>
  <c r="H358" i="33"/>
  <c r="E358" i="33"/>
  <c r="Q357" i="33"/>
  <c r="N357" i="33"/>
  <c r="K357" i="33"/>
  <c r="H357" i="33"/>
  <c r="E357" i="33"/>
  <c r="T356" i="33"/>
  <c r="Q356" i="33"/>
  <c r="N356" i="33"/>
  <c r="K356" i="33"/>
  <c r="H356" i="33"/>
  <c r="E356" i="33"/>
  <c r="T355" i="33"/>
  <c r="Q355" i="33"/>
  <c r="N355" i="33"/>
  <c r="H355" i="33"/>
  <c r="T354" i="33"/>
  <c r="Q354" i="33"/>
  <c r="N354" i="33"/>
  <c r="K354" i="33"/>
  <c r="H354" i="33"/>
  <c r="E354" i="33"/>
  <c r="T353" i="33"/>
  <c r="Q353" i="33"/>
  <c r="N353" i="33"/>
  <c r="K353" i="33"/>
  <c r="H353" i="33"/>
  <c r="E353" i="33"/>
  <c r="U352" i="33"/>
  <c r="S352" i="33"/>
  <c r="R352" i="33"/>
  <c r="T352" i="33" s="1"/>
  <c r="P352" i="33"/>
  <c r="O352" i="33"/>
  <c r="M352" i="33"/>
  <c r="L352" i="33"/>
  <c r="N352" i="33" s="1"/>
  <c r="J352" i="33"/>
  <c r="I352" i="33"/>
  <c r="G352" i="33"/>
  <c r="F352" i="33"/>
  <c r="D352" i="33"/>
  <c r="C352" i="33"/>
  <c r="T350" i="33"/>
  <c r="Q350" i="33"/>
  <c r="N350" i="33"/>
  <c r="K350" i="33"/>
  <c r="H350" i="33"/>
  <c r="E350" i="33"/>
  <c r="T349" i="33"/>
  <c r="Q349" i="33"/>
  <c r="N349" i="33"/>
  <c r="K349" i="33"/>
  <c r="H349" i="33"/>
  <c r="E349" i="33"/>
  <c r="T348" i="33"/>
  <c r="Q348" i="33"/>
  <c r="N348" i="33"/>
  <c r="K348" i="33"/>
  <c r="H348" i="33"/>
  <c r="E348" i="33"/>
  <c r="T347" i="33"/>
  <c r="Q347" i="33"/>
  <c r="N347" i="33"/>
  <c r="K347" i="33"/>
  <c r="H347" i="33"/>
  <c r="E347" i="33"/>
  <c r="T346" i="33"/>
  <c r="Q346" i="33"/>
  <c r="N346" i="33"/>
  <c r="K346" i="33"/>
  <c r="H346" i="33"/>
  <c r="E346" i="33"/>
  <c r="T345" i="33"/>
  <c r="Q345" i="33"/>
  <c r="N345" i="33"/>
  <c r="K345" i="33"/>
  <c r="H345" i="33"/>
  <c r="E345" i="33"/>
  <c r="T344" i="33"/>
  <c r="Q344" i="33"/>
  <c r="N344" i="33"/>
  <c r="K344" i="33"/>
  <c r="H344" i="33"/>
  <c r="E344" i="33"/>
  <c r="T343" i="33"/>
  <c r="Q343" i="33"/>
  <c r="N343" i="33"/>
  <c r="K343" i="33"/>
  <c r="H343" i="33"/>
  <c r="E343" i="33"/>
  <c r="T342" i="33"/>
  <c r="Q342" i="33"/>
  <c r="N342" i="33"/>
  <c r="K342" i="33"/>
  <c r="H342" i="33"/>
  <c r="E342" i="33"/>
  <c r="T341" i="33"/>
  <c r="Q341" i="33"/>
  <c r="N341" i="33"/>
  <c r="K341" i="33"/>
  <c r="H341" i="33"/>
  <c r="E341" i="33"/>
  <c r="T340" i="33"/>
  <c r="Q340" i="33"/>
  <c r="N340" i="33"/>
  <c r="K340" i="33"/>
  <c r="H340" i="33"/>
  <c r="E340" i="33"/>
  <c r="T339" i="33"/>
  <c r="Q339" i="33"/>
  <c r="N339" i="33"/>
  <c r="K339" i="33"/>
  <c r="H339" i="33"/>
  <c r="E339" i="33"/>
  <c r="U338" i="33"/>
  <c r="S338" i="33"/>
  <c r="S36" i="33" s="1"/>
  <c r="R338" i="33"/>
  <c r="R36" i="33" s="1"/>
  <c r="P338" i="33"/>
  <c r="O338" i="33"/>
  <c r="O36" i="33" s="1"/>
  <c r="M338" i="33"/>
  <c r="L338" i="33"/>
  <c r="J338" i="33"/>
  <c r="J36" i="33" s="1"/>
  <c r="I338" i="33"/>
  <c r="G338" i="33"/>
  <c r="G36" i="33" s="1"/>
  <c r="F338" i="33"/>
  <c r="D338" i="33"/>
  <c r="D36" i="33" s="1"/>
  <c r="C338" i="33"/>
  <c r="T336" i="33"/>
  <c r="Q336" i="33"/>
  <c r="N336" i="33"/>
  <c r="K336" i="33"/>
  <c r="H336" i="33"/>
  <c r="E336" i="33"/>
  <c r="T335" i="33"/>
  <c r="Q335" i="33"/>
  <c r="N335" i="33"/>
  <c r="K335" i="33"/>
  <c r="H335" i="33"/>
  <c r="E335" i="33"/>
  <c r="T334" i="33"/>
  <c r="Q334" i="33"/>
  <c r="N334" i="33"/>
  <c r="K334" i="33"/>
  <c r="H334" i="33"/>
  <c r="E334" i="33"/>
  <c r="T333" i="33"/>
  <c r="Q333" i="33"/>
  <c r="L333" i="33"/>
  <c r="N333" i="33" s="1"/>
  <c r="K333" i="33"/>
  <c r="H333" i="33"/>
  <c r="E333" i="33"/>
  <c r="T332" i="33"/>
  <c r="Q332" i="33"/>
  <c r="L332" i="33"/>
  <c r="N332" i="33" s="1"/>
  <c r="K332" i="33"/>
  <c r="H332" i="33"/>
  <c r="E332" i="33"/>
  <c r="T331" i="33"/>
  <c r="Q331" i="33"/>
  <c r="N331" i="33"/>
  <c r="K331" i="33"/>
  <c r="H331" i="33"/>
  <c r="E331" i="33"/>
  <c r="U330" i="33"/>
  <c r="S330" i="33"/>
  <c r="R330" i="33"/>
  <c r="R35" i="33" s="1"/>
  <c r="P330" i="33"/>
  <c r="O330" i="33"/>
  <c r="O35" i="33" s="1"/>
  <c r="M330" i="33"/>
  <c r="J330" i="33"/>
  <c r="I330" i="33"/>
  <c r="I35" i="33" s="1"/>
  <c r="G330" i="33"/>
  <c r="G35" i="33" s="1"/>
  <c r="F330" i="33"/>
  <c r="D330" i="33"/>
  <c r="C330" i="33"/>
  <c r="T327" i="33"/>
  <c r="Q327" i="33"/>
  <c r="L327" i="33"/>
  <c r="N327" i="33" s="1"/>
  <c r="K327" i="33"/>
  <c r="H327" i="33"/>
  <c r="E327" i="33"/>
  <c r="T326" i="33"/>
  <c r="Q326" i="33"/>
  <c r="L326" i="33"/>
  <c r="N326" i="33" s="1"/>
  <c r="K326" i="33"/>
  <c r="H326" i="33"/>
  <c r="E326" i="33"/>
  <c r="T325" i="33"/>
  <c r="Q325" i="33"/>
  <c r="L325" i="33"/>
  <c r="N325" i="33" s="1"/>
  <c r="K325" i="33"/>
  <c r="H325" i="33"/>
  <c r="E325" i="33"/>
  <c r="T324" i="33"/>
  <c r="Q324" i="33"/>
  <c r="L324" i="33"/>
  <c r="L321" i="33" s="1"/>
  <c r="N321" i="33" s="1"/>
  <c r="K324" i="33"/>
  <c r="H324" i="33"/>
  <c r="E324" i="33"/>
  <c r="T323" i="33"/>
  <c r="Q323" i="33"/>
  <c r="L323" i="33"/>
  <c r="N323" i="33" s="1"/>
  <c r="K323" i="33"/>
  <c r="H323" i="33"/>
  <c r="E323" i="33"/>
  <c r="T322" i="33"/>
  <c r="Q322" i="33"/>
  <c r="N322" i="33"/>
  <c r="K322" i="33"/>
  <c r="H322" i="33"/>
  <c r="E322" i="33"/>
  <c r="U321" i="33"/>
  <c r="S321" i="33"/>
  <c r="R321" i="33"/>
  <c r="T321" i="33" s="1"/>
  <c r="P321" i="33"/>
  <c r="O321" i="33"/>
  <c r="Q321" i="33" s="1"/>
  <c r="M321" i="33"/>
  <c r="J321" i="33"/>
  <c r="I321" i="33"/>
  <c r="I33" i="33" s="1"/>
  <c r="G321" i="33"/>
  <c r="G33" i="33" s="1"/>
  <c r="F321" i="33"/>
  <c r="D321" i="33"/>
  <c r="D33" i="33" s="1"/>
  <c r="C321" i="33"/>
  <c r="T313" i="33"/>
  <c r="S313" i="33"/>
  <c r="R313" i="33"/>
  <c r="P313" i="33"/>
  <c r="Q313" i="33" s="1"/>
  <c r="O313" i="33"/>
  <c r="M313" i="33"/>
  <c r="L313" i="33"/>
  <c r="N313" i="33" s="1"/>
  <c r="K313" i="33"/>
  <c r="J313" i="33"/>
  <c r="I313" i="33"/>
  <c r="G313" i="33"/>
  <c r="F313" i="33"/>
  <c r="H313" i="33" s="1"/>
  <c r="D313" i="33"/>
  <c r="C313" i="33"/>
  <c r="E313" i="33" s="1"/>
  <c r="T311" i="33"/>
  <c r="Q311" i="33"/>
  <c r="M311" i="33"/>
  <c r="L311" i="33"/>
  <c r="N311" i="33" s="1"/>
  <c r="K311" i="33"/>
  <c r="H311" i="33"/>
  <c r="E311" i="33"/>
  <c r="T310" i="33"/>
  <c r="Q310" i="33"/>
  <c r="L310" i="33"/>
  <c r="N310" i="33" s="1"/>
  <c r="K310" i="33"/>
  <c r="H310" i="33"/>
  <c r="E310" i="33"/>
  <c r="T309" i="33"/>
  <c r="Q309" i="33"/>
  <c r="L309" i="33"/>
  <c r="N309" i="33" s="1"/>
  <c r="K309" i="33"/>
  <c r="H309" i="33"/>
  <c r="E309" i="33"/>
  <c r="T308" i="33"/>
  <c r="Q308" i="33"/>
  <c r="L308" i="33"/>
  <c r="N308" i="33" s="1"/>
  <c r="K308" i="33"/>
  <c r="H308" i="33"/>
  <c r="E308" i="33"/>
  <c r="T307" i="33"/>
  <c r="Q307" i="33"/>
  <c r="N307" i="33"/>
  <c r="L307" i="33"/>
  <c r="K307" i="33"/>
  <c r="H307" i="33"/>
  <c r="E307" i="33"/>
  <c r="T306" i="33"/>
  <c r="Q306" i="33"/>
  <c r="N306" i="33"/>
  <c r="K306" i="33"/>
  <c r="H306" i="33"/>
  <c r="E306" i="33"/>
  <c r="T305" i="33"/>
  <c r="Q305" i="33"/>
  <c r="N305" i="33"/>
  <c r="K305" i="33"/>
  <c r="H305" i="33"/>
  <c r="E305" i="33"/>
  <c r="T304" i="33"/>
  <c r="Q304" i="33"/>
  <c r="N304" i="33"/>
  <c r="K304" i="33"/>
  <c r="H304" i="33"/>
  <c r="E304" i="33"/>
  <c r="T303" i="33"/>
  <c r="Q303" i="33"/>
  <c r="L303" i="33"/>
  <c r="N303" i="33" s="1"/>
  <c r="K303" i="33"/>
  <c r="H303" i="33"/>
  <c r="E303" i="33"/>
  <c r="T302" i="33"/>
  <c r="Q302" i="33"/>
  <c r="N302" i="33"/>
  <c r="K302" i="33"/>
  <c r="H302" i="33"/>
  <c r="E302" i="33"/>
  <c r="T301" i="33"/>
  <c r="Q301" i="33"/>
  <c r="L301" i="33"/>
  <c r="K301" i="33"/>
  <c r="H301" i="33"/>
  <c r="E301" i="33"/>
  <c r="T300" i="33"/>
  <c r="Q300" i="33"/>
  <c r="L300" i="33"/>
  <c r="N300" i="33" s="1"/>
  <c r="K300" i="33"/>
  <c r="H300" i="33"/>
  <c r="E300" i="33"/>
  <c r="T299" i="33"/>
  <c r="Q299" i="33"/>
  <c r="L299" i="33"/>
  <c r="N299" i="33" s="1"/>
  <c r="K299" i="33"/>
  <c r="H299" i="33"/>
  <c r="E299" i="33"/>
  <c r="T298" i="33"/>
  <c r="Q298" i="33"/>
  <c r="N298" i="33"/>
  <c r="K298" i="33"/>
  <c r="H298" i="33"/>
  <c r="E298" i="33"/>
  <c r="T297" i="33"/>
  <c r="Q297" i="33"/>
  <c r="N297" i="33"/>
  <c r="K297" i="33"/>
  <c r="E297" i="33"/>
  <c r="T296" i="33"/>
  <c r="Q296" i="33"/>
  <c r="N296" i="33"/>
  <c r="K296" i="33"/>
  <c r="H296" i="33"/>
  <c r="E296" i="33"/>
  <c r="T295" i="33"/>
  <c r="Q295" i="33"/>
  <c r="N295" i="33"/>
  <c r="K295" i="33"/>
  <c r="H295" i="33"/>
  <c r="E295" i="33"/>
  <c r="T294" i="33"/>
  <c r="Q294" i="33"/>
  <c r="N294" i="33"/>
  <c r="K294" i="33"/>
  <c r="H294" i="33"/>
  <c r="E294" i="33"/>
  <c r="T293" i="33"/>
  <c r="Q293" i="33"/>
  <c r="N293" i="33"/>
  <c r="K293" i="33"/>
  <c r="H293" i="33"/>
  <c r="E293" i="33"/>
  <c r="T292" i="33"/>
  <c r="Q292" i="33"/>
  <c r="N292" i="33"/>
  <c r="K292" i="33"/>
  <c r="H292" i="33"/>
  <c r="E292" i="33"/>
  <c r="U291" i="33"/>
  <c r="S291" i="33"/>
  <c r="T291" i="33" s="1"/>
  <c r="R291" i="33"/>
  <c r="P291" i="33"/>
  <c r="Q291" i="33" s="1"/>
  <c r="O291" i="33"/>
  <c r="O31" i="33" s="1"/>
  <c r="M291" i="33"/>
  <c r="M31" i="33" s="1"/>
  <c r="J291" i="33"/>
  <c r="J31" i="33" s="1"/>
  <c r="I291" i="33"/>
  <c r="I31" i="33" s="1"/>
  <c r="G291" i="33"/>
  <c r="G31" i="33" s="1"/>
  <c r="F291" i="33"/>
  <c r="F31" i="33" s="1"/>
  <c r="D291" i="33"/>
  <c r="D31" i="33" s="1"/>
  <c r="C291" i="33"/>
  <c r="T289" i="33"/>
  <c r="Q289" i="33"/>
  <c r="L289" i="33"/>
  <c r="N289" i="33" s="1"/>
  <c r="K289" i="33"/>
  <c r="H289" i="33"/>
  <c r="E289" i="33"/>
  <c r="T288" i="33"/>
  <c r="Q288" i="33"/>
  <c r="N288" i="33"/>
  <c r="K288" i="33"/>
  <c r="H288" i="33"/>
  <c r="E288" i="33"/>
  <c r="T287" i="33"/>
  <c r="Q287" i="33"/>
  <c r="N287" i="33"/>
  <c r="K287" i="33"/>
  <c r="H287" i="33"/>
  <c r="E287" i="33"/>
  <c r="T286" i="33"/>
  <c r="Q286" i="33"/>
  <c r="N286" i="33"/>
  <c r="K286" i="33"/>
  <c r="H286" i="33"/>
  <c r="E286" i="33"/>
  <c r="T285" i="33"/>
  <c r="Q285" i="33"/>
  <c r="L285" i="33"/>
  <c r="N285" i="33" s="1"/>
  <c r="K285" i="33"/>
  <c r="H285" i="33"/>
  <c r="E285" i="33"/>
  <c r="T284" i="33"/>
  <c r="Q284" i="33"/>
  <c r="N284" i="33"/>
  <c r="L284" i="33"/>
  <c r="K284" i="33"/>
  <c r="H284" i="33"/>
  <c r="E284" i="33"/>
  <c r="T283" i="33"/>
  <c r="Q283" i="33"/>
  <c r="N283" i="33"/>
  <c r="K283" i="33"/>
  <c r="H283" i="33"/>
  <c r="E283" i="33"/>
  <c r="T282" i="33"/>
  <c r="Q282" i="33"/>
  <c r="N282" i="33"/>
  <c r="K282" i="33"/>
  <c r="H282" i="33"/>
  <c r="E282" i="33"/>
  <c r="U281" i="33"/>
  <c r="S281" i="33"/>
  <c r="R281" i="33"/>
  <c r="T281" i="33" s="1"/>
  <c r="P281" i="33"/>
  <c r="P30" i="33" s="1"/>
  <c r="O281" i="33"/>
  <c r="M281" i="33"/>
  <c r="L281" i="33"/>
  <c r="J281" i="33"/>
  <c r="J30" i="33" s="1"/>
  <c r="I281" i="33"/>
  <c r="G281" i="33"/>
  <c r="F281" i="33"/>
  <c r="F30" i="33" s="1"/>
  <c r="D281" i="33"/>
  <c r="D30" i="33" s="1"/>
  <c r="C281" i="33"/>
  <c r="T279" i="33"/>
  <c r="Q279" i="33"/>
  <c r="N279" i="33"/>
  <c r="K279" i="33"/>
  <c r="H279" i="33"/>
  <c r="E279" i="33"/>
  <c r="T278" i="33"/>
  <c r="Q278" i="33"/>
  <c r="N278" i="33"/>
  <c r="K278" i="33"/>
  <c r="H278" i="33"/>
  <c r="E278" i="33"/>
  <c r="T277" i="33"/>
  <c r="Q277" i="33"/>
  <c r="N277" i="33"/>
  <c r="K277" i="33"/>
  <c r="H277" i="33"/>
  <c r="E277" i="33"/>
  <c r="T276" i="33"/>
  <c r="Q276" i="33"/>
  <c r="L276" i="33"/>
  <c r="N276" i="33" s="1"/>
  <c r="K276" i="33"/>
  <c r="H276" i="33"/>
  <c r="E276" i="33"/>
  <c r="T275" i="33"/>
  <c r="Q275" i="33"/>
  <c r="N275" i="33"/>
  <c r="K275" i="33"/>
  <c r="H275" i="33"/>
  <c r="E275" i="33"/>
  <c r="T274" i="33"/>
  <c r="Q274" i="33"/>
  <c r="N274" i="33"/>
  <c r="K274" i="33"/>
  <c r="H274" i="33"/>
  <c r="E274" i="33"/>
  <c r="T273" i="33"/>
  <c r="Q273" i="33"/>
  <c r="N273" i="33"/>
  <c r="K273" i="33"/>
  <c r="H273" i="33"/>
  <c r="E273" i="33"/>
  <c r="T272" i="33"/>
  <c r="Q272" i="33"/>
  <c r="N272" i="33"/>
  <c r="K272" i="33"/>
  <c r="H272" i="33"/>
  <c r="E272" i="33"/>
  <c r="T271" i="33"/>
  <c r="Q271" i="33"/>
  <c r="N271" i="33"/>
  <c r="K271" i="33"/>
  <c r="H271" i="33"/>
  <c r="E271" i="33"/>
  <c r="T270" i="33"/>
  <c r="Q270" i="33"/>
  <c r="N270" i="33"/>
  <c r="K270" i="33"/>
  <c r="H270" i="33"/>
  <c r="E270" i="33"/>
  <c r="T269" i="33"/>
  <c r="Q269" i="33"/>
  <c r="N269" i="33"/>
  <c r="K269" i="33"/>
  <c r="H269" i="33"/>
  <c r="E269" i="33"/>
  <c r="T268" i="33"/>
  <c r="Q268" i="33"/>
  <c r="N268" i="33"/>
  <c r="K268" i="33"/>
  <c r="H268" i="33"/>
  <c r="E268" i="33"/>
  <c r="U267" i="33"/>
  <c r="S267" i="33"/>
  <c r="S29" i="33" s="1"/>
  <c r="R267" i="33"/>
  <c r="P267" i="33"/>
  <c r="O267" i="33"/>
  <c r="O29" i="33" s="1"/>
  <c r="M267" i="33"/>
  <c r="J267" i="33"/>
  <c r="J29" i="33" s="1"/>
  <c r="I267" i="33"/>
  <c r="I29" i="33" s="1"/>
  <c r="G267" i="33"/>
  <c r="F267" i="33"/>
  <c r="F29" i="33" s="1"/>
  <c r="D267" i="33"/>
  <c r="C267" i="33"/>
  <c r="C29" i="33" s="1"/>
  <c r="T263" i="33"/>
  <c r="Q263" i="33"/>
  <c r="M263" i="33"/>
  <c r="L263" i="33"/>
  <c r="N263" i="33" s="1"/>
  <c r="K263" i="33"/>
  <c r="H263" i="33"/>
  <c r="E263" i="33"/>
  <c r="T262" i="33"/>
  <c r="Q262" i="33"/>
  <c r="M262" i="33"/>
  <c r="L262" i="33"/>
  <c r="K262" i="33"/>
  <c r="H262" i="33"/>
  <c r="E262" i="33"/>
  <c r="U261" i="33"/>
  <c r="S261" i="33"/>
  <c r="R261" i="33"/>
  <c r="P261" i="33"/>
  <c r="O261" i="33"/>
  <c r="Q261" i="33" s="1"/>
  <c r="J261" i="33"/>
  <c r="I261" i="33"/>
  <c r="G261" i="33"/>
  <c r="G28" i="33" s="1"/>
  <c r="F261" i="33"/>
  <c r="D261" i="33"/>
  <c r="C261" i="33"/>
  <c r="C28" i="33" s="1"/>
  <c r="T259" i="33"/>
  <c r="Q259" i="33"/>
  <c r="N259" i="33"/>
  <c r="K259" i="33"/>
  <c r="H259" i="33"/>
  <c r="E259" i="33"/>
  <c r="T258" i="33"/>
  <c r="Q258" i="33"/>
  <c r="N258" i="33"/>
  <c r="K258" i="33"/>
  <c r="H258" i="33"/>
  <c r="E258" i="33"/>
  <c r="T257" i="33"/>
  <c r="Q257" i="33"/>
  <c r="N257" i="33"/>
  <c r="K257" i="33"/>
  <c r="H257" i="33"/>
  <c r="E257" i="33"/>
  <c r="T256" i="33"/>
  <c r="Q256" i="33"/>
  <c r="N256" i="33"/>
  <c r="K256" i="33"/>
  <c r="H256" i="33"/>
  <c r="E256" i="33"/>
  <c r="T255" i="33"/>
  <c r="Q255" i="33"/>
  <c r="N255" i="33"/>
  <c r="K255" i="33"/>
  <c r="H255" i="33"/>
  <c r="E255" i="33"/>
  <c r="T254" i="33"/>
  <c r="Q254" i="33"/>
  <c r="N254" i="33"/>
  <c r="K254" i="33"/>
  <c r="H254" i="33"/>
  <c r="E254" i="33"/>
  <c r="T253" i="33"/>
  <c r="Q253" i="33"/>
  <c r="N253" i="33"/>
  <c r="K253" i="33"/>
  <c r="H253" i="33"/>
  <c r="E253" i="33"/>
  <c r="U252" i="33"/>
  <c r="S252" i="33"/>
  <c r="R252" i="33"/>
  <c r="R27" i="33" s="1"/>
  <c r="P252" i="33"/>
  <c r="O252" i="33"/>
  <c r="M252" i="33"/>
  <c r="L252" i="33"/>
  <c r="J252" i="33"/>
  <c r="J27" i="33" s="1"/>
  <c r="I252" i="33"/>
  <c r="G252" i="33"/>
  <c r="G27" i="33" s="1"/>
  <c r="F252" i="33"/>
  <c r="F27" i="33" s="1"/>
  <c r="D252" i="33"/>
  <c r="D27" i="33" s="1"/>
  <c r="C252" i="33"/>
  <c r="T250" i="33"/>
  <c r="Q250" i="33"/>
  <c r="N250" i="33"/>
  <c r="K250" i="33"/>
  <c r="H250" i="33"/>
  <c r="E250" i="33"/>
  <c r="T249" i="33"/>
  <c r="Q249" i="33"/>
  <c r="N249" i="33"/>
  <c r="K249" i="33"/>
  <c r="H249" i="33"/>
  <c r="E249" i="33"/>
  <c r="T248" i="33"/>
  <c r="Q248" i="33"/>
  <c r="N248" i="33"/>
  <c r="K248" i="33"/>
  <c r="E248" i="33"/>
  <c r="T247" i="33"/>
  <c r="Q247" i="33"/>
  <c r="N247" i="33"/>
  <c r="K247" i="33"/>
  <c r="H247" i="33"/>
  <c r="E247" i="33"/>
  <c r="T246" i="33"/>
  <c r="Q246" i="33"/>
  <c r="N246" i="33"/>
  <c r="K246" i="33"/>
  <c r="H246" i="33"/>
  <c r="E246" i="33"/>
  <c r="T245" i="33"/>
  <c r="Q245" i="33"/>
  <c r="N245" i="33"/>
  <c r="K245" i="33"/>
  <c r="H245" i="33"/>
  <c r="E245" i="33"/>
  <c r="T244" i="33"/>
  <c r="Q244" i="33"/>
  <c r="N244" i="33"/>
  <c r="K244" i="33"/>
  <c r="H244" i="33"/>
  <c r="E244" i="33"/>
  <c r="T243" i="33"/>
  <c r="Q243" i="33"/>
  <c r="N243" i="33"/>
  <c r="K243" i="33"/>
  <c r="H243" i="33"/>
  <c r="E243" i="33"/>
  <c r="T242" i="33"/>
  <c r="Q242" i="33"/>
  <c r="N242" i="33"/>
  <c r="K242" i="33"/>
  <c r="H242" i="33"/>
  <c r="E242" i="33"/>
  <c r="T241" i="33"/>
  <c r="Q241" i="33"/>
  <c r="N241" i="33"/>
  <c r="L241" i="33"/>
  <c r="L240" i="33" s="1"/>
  <c r="K241" i="33"/>
  <c r="H241" i="33"/>
  <c r="E241" i="33"/>
  <c r="U240" i="33"/>
  <c r="S240" i="33"/>
  <c r="R240" i="33"/>
  <c r="T240" i="33" s="1"/>
  <c r="P240" i="33"/>
  <c r="P26" i="33" s="1"/>
  <c r="O240" i="33"/>
  <c r="M240" i="33"/>
  <c r="J240" i="33"/>
  <c r="J26" i="33" s="1"/>
  <c r="I240" i="33"/>
  <c r="G240" i="33"/>
  <c r="G26" i="33" s="1"/>
  <c r="F240" i="33"/>
  <c r="F26" i="33" s="1"/>
  <c r="D240" i="33"/>
  <c r="C240" i="33"/>
  <c r="C26" i="33" s="1"/>
  <c r="T237" i="33"/>
  <c r="Q237" i="33"/>
  <c r="N237" i="33"/>
  <c r="K237" i="33"/>
  <c r="H237" i="33"/>
  <c r="E237" i="33"/>
  <c r="T236" i="33"/>
  <c r="Q236" i="33"/>
  <c r="N236" i="33"/>
  <c r="K236" i="33"/>
  <c r="H236" i="33"/>
  <c r="E236" i="33"/>
  <c r="T235" i="33"/>
  <c r="Q235" i="33"/>
  <c r="N235" i="33"/>
  <c r="K235" i="33"/>
  <c r="H235" i="33"/>
  <c r="E235" i="33"/>
  <c r="T234" i="33"/>
  <c r="Q234" i="33"/>
  <c r="N234" i="33"/>
  <c r="K234" i="33"/>
  <c r="H234" i="33"/>
  <c r="E234" i="33"/>
  <c r="U233" i="33"/>
  <c r="S233" i="33"/>
  <c r="R233" i="33"/>
  <c r="P233" i="33"/>
  <c r="O233" i="33"/>
  <c r="Q233" i="33" s="1"/>
  <c r="M233" i="33"/>
  <c r="M25" i="33" s="1"/>
  <c r="L233" i="33"/>
  <c r="J233" i="33"/>
  <c r="I233" i="33"/>
  <c r="I25" i="33" s="1"/>
  <c r="G233" i="33"/>
  <c r="F233" i="33"/>
  <c r="F25" i="33" s="1"/>
  <c r="D233" i="33"/>
  <c r="C233" i="33"/>
  <c r="C25" i="33" s="1"/>
  <c r="T231" i="33"/>
  <c r="Q231" i="33"/>
  <c r="N231" i="33"/>
  <c r="K231" i="33"/>
  <c r="H231" i="33"/>
  <c r="E231" i="33"/>
  <c r="T230" i="33"/>
  <c r="Q230" i="33"/>
  <c r="N230" i="33"/>
  <c r="K230" i="33"/>
  <c r="H230" i="33"/>
  <c r="E230" i="33"/>
  <c r="T229" i="33"/>
  <c r="Q229" i="33"/>
  <c r="N229" i="33"/>
  <c r="K229" i="33"/>
  <c r="H229" i="33"/>
  <c r="E229" i="33"/>
  <c r="T228" i="33"/>
  <c r="Q228" i="33"/>
  <c r="N228" i="33"/>
  <c r="K228" i="33"/>
  <c r="H228" i="33"/>
  <c r="E228" i="33"/>
  <c r="T227" i="33"/>
  <c r="Q227" i="33"/>
  <c r="L227" i="33"/>
  <c r="N227" i="33" s="1"/>
  <c r="K227" i="33"/>
  <c r="H227" i="33"/>
  <c r="E227" i="33"/>
  <c r="T226" i="33"/>
  <c r="Q226" i="33"/>
  <c r="N226" i="33"/>
  <c r="K226" i="33"/>
  <c r="H226" i="33"/>
  <c r="E226" i="33"/>
  <c r="T225" i="33"/>
  <c r="Q225" i="33"/>
  <c r="N225" i="33"/>
  <c r="K225" i="33"/>
  <c r="H225" i="33"/>
  <c r="E225" i="33"/>
  <c r="U224" i="33"/>
  <c r="S224" i="33"/>
  <c r="S24" i="33" s="1"/>
  <c r="R224" i="33"/>
  <c r="P224" i="33"/>
  <c r="P24" i="33" s="1"/>
  <c r="O224" i="33"/>
  <c r="O24" i="33" s="1"/>
  <c r="M224" i="33"/>
  <c r="M24" i="33" s="1"/>
  <c r="L224" i="33"/>
  <c r="L24" i="33" s="1"/>
  <c r="J224" i="33"/>
  <c r="I224" i="33"/>
  <c r="I24" i="33" s="1"/>
  <c r="G224" i="33"/>
  <c r="F224" i="33"/>
  <c r="H224" i="33" s="1"/>
  <c r="D224" i="33"/>
  <c r="D24" i="33" s="1"/>
  <c r="C224" i="33"/>
  <c r="T222" i="33"/>
  <c r="Q222" i="33"/>
  <c r="N222" i="33"/>
  <c r="K222" i="33"/>
  <c r="H222" i="33"/>
  <c r="E222" i="33"/>
  <c r="T221" i="33"/>
  <c r="Q221" i="33"/>
  <c r="L221" i="33"/>
  <c r="N221" i="33" s="1"/>
  <c r="K221" i="33"/>
  <c r="H221" i="33"/>
  <c r="E221" i="33"/>
  <c r="T220" i="33"/>
  <c r="Q220" i="33"/>
  <c r="N220" i="33"/>
  <c r="K220" i="33"/>
  <c r="H220" i="33"/>
  <c r="E220" i="33"/>
  <c r="T219" i="33"/>
  <c r="Q219" i="33"/>
  <c r="N219" i="33"/>
  <c r="K219" i="33"/>
  <c r="H219" i="33"/>
  <c r="E219" i="33"/>
  <c r="T218" i="33"/>
  <c r="Q218" i="33"/>
  <c r="N218" i="33"/>
  <c r="K218" i="33"/>
  <c r="H218" i="33"/>
  <c r="E218" i="33"/>
  <c r="T217" i="33"/>
  <c r="Q217" i="33"/>
  <c r="N217" i="33"/>
  <c r="K217" i="33"/>
  <c r="H217" i="33"/>
  <c r="E217" i="33"/>
  <c r="U216" i="33"/>
  <c r="S216" i="33"/>
  <c r="S23" i="33" s="1"/>
  <c r="R216" i="33"/>
  <c r="P216" i="33"/>
  <c r="P23" i="33" s="1"/>
  <c r="O216" i="33"/>
  <c r="O23" i="33" s="1"/>
  <c r="M216" i="33"/>
  <c r="M23" i="33" s="1"/>
  <c r="J216" i="33"/>
  <c r="J23" i="33" s="1"/>
  <c r="I216" i="33"/>
  <c r="I23" i="33" s="1"/>
  <c r="G216" i="33"/>
  <c r="F216" i="33"/>
  <c r="D216" i="33"/>
  <c r="D23" i="33" s="1"/>
  <c r="C216" i="33"/>
  <c r="T212" i="33"/>
  <c r="T211" i="33"/>
  <c r="Q211" i="33"/>
  <c r="N211" i="33"/>
  <c r="K211" i="33"/>
  <c r="H211" i="33"/>
  <c r="E211" i="33"/>
  <c r="T210" i="33"/>
  <c r="Q210" i="33"/>
  <c r="N210" i="33"/>
  <c r="K210" i="33"/>
  <c r="H210" i="33"/>
  <c r="E210" i="33"/>
  <c r="T209" i="33"/>
  <c r="N209" i="33"/>
  <c r="K209" i="33"/>
  <c r="H209" i="33"/>
  <c r="E209" i="33"/>
  <c r="U208" i="33"/>
  <c r="S208" i="33"/>
  <c r="R208" i="33"/>
  <c r="T208" i="33" s="1"/>
  <c r="P208" i="33"/>
  <c r="O208" i="33"/>
  <c r="M208" i="33"/>
  <c r="L208" i="33"/>
  <c r="N208" i="33" s="1"/>
  <c r="J208" i="33"/>
  <c r="I208" i="33"/>
  <c r="I22" i="33" s="1"/>
  <c r="G208" i="33"/>
  <c r="F208" i="33"/>
  <c r="F22" i="33" s="1"/>
  <c r="D208" i="33"/>
  <c r="D22" i="33" s="1"/>
  <c r="C208" i="33"/>
  <c r="S202" i="33"/>
  <c r="R202" i="33"/>
  <c r="T202" i="33" s="1"/>
  <c r="P202" i="33"/>
  <c r="O202" i="33"/>
  <c r="O21" i="33" s="1"/>
  <c r="M202" i="33"/>
  <c r="L202" i="33"/>
  <c r="N202" i="33" s="1"/>
  <c r="J202" i="33"/>
  <c r="I202" i="33"/>
  <c r="I21" i="33" s="1"/>
  <c r="K21" i="33" s="1"/>
  <c r="G202" i="33"/>
  <c r="F202" i="33"/>
  <c r="H202" i="33" s="1"/>
  <c r="D202" i="33"/>
  <c r="C202" i="33"/>
  <c r="C21" i="33" s="1"/>
  <c r="E21" i="33" s="1"/>
  <c r="S193" i="33"/>
  <c r="R193" i="33"/>
  <c r="P193" i="33"/>
  <c r="P20" i="33" s="1"/>
  <c r="O193" i="33"/>
  <c r="O20" i="33" s="1"/>
  <c r="M193" i="33"/>
  <c r="L193" i="33"/>
  <c r="J193" i="33"/>
  <c r="J20" i="33" s="1"/>
  <c r="I193" i="33"/>
  <c r="I20" i="33" s="1"/>
  <c r="G193" i="33"/>
  <c r="F193" i="33"/>
  <c r="D193" i="33"/>
  <c r="D20" i="33" s="1"/>
  <c r="C193" i="33"/>
  <c r="E193" i="33" s="1"/>
  <c r="T191" i="33"/>
  <c r="Q191" i="33"/>
  <c r="M191" i="33"/>
  <c r="L191" i="33"/>
  <c r="N191" i="33" s="1"/>
  <c r="K191" i="33"/>
  <c r="H191" i="33"/>
  <c r="E191" i="33"/>
  <c r="T190" i="33"/>
  <c r="Q190" i="33"/>
  <c r="M190" i="33"/>
  <c r="L190" i="33"/>
  <c r="N190" i="33" s="1"/>
  <c r="K190" i="33"/>
  <c r="H190" i="33"/>
  <c r="E190" i="33"/>
  <c r="T189" i="33"/>
  <c r="Q189" i="33"/>
  <c r="N189" i="33"/>
  <c r="K189" i="33"/>
  <c r="H189" i="33"/>
  <c r="E189" i="33"/>
  <c r="T188" i="33"/>
  <c r="Q188" i="33"/>
  <c r="N188" i="33"/>
  <c r="K188" i="33"/>
  <c r="H188" i="33"/>
  <c r="E188" i="33"/>
  <c r="T187" i="33"/>
  <c r="Q187" i="33"/>
  <c r="N187" i="33"/>
  <c r="K187" i="33"/>
  <c r="H187" i="33"/>
  <c r="E187" i="33"/>
  <c r="T186" i="33"/>
  <c r="Q186" i="33"/>
  <c r="M186" i="33"/>
  <c r="L186" i="33"/>
  <c r="K186" i="33"/>
  <c r="E186" i="33"/>
  <c r="H186" i="33" s="1"/>
  <c r="T185" i="33"/>
  <c r="Q185" i="33"/>
  <c r="M185" i="33"/>
  <c r="M184" i="33" s="1"/>
  <c r="M19" i="33" s="1"/>
  <c r="L185" i="33"/>
  <c r="L184" i="33" s="1"/>
  <c r="K185" i="33"/>
  <c r="H185" i="33"/>
  <c r="E185" i="33"/>
  <c r="U184" i="33"/>
  <c r="S184" i="33"/>
  <c r="R184" i="33"/>
  <c r="P184" i="33"/>
  <c r="P19" i="33" s="1"/>
  <c r="O184" i="33"/>
  <c r="J184" i="33"/>
  <c r="J19" i="33" s="1"/>
  <c r="I184" i="33"/>
  <c r="K184" i="33" s="1"/>
  <c r="G184" i="33"/>
  <c r="F184" i="33"/>
  <c r="F19" i="33" s="1"/>
  <c r="D184" i="33"/>
  <c r="D19" i="33" s="1"/>
  <c r="C184" i="33"/>
  <c r="T182" i="33"/>
  <c r="Q182" i="33"/>
  <c r="N182" i="33"/>
  <c r="K182" i="33"/>
  <c r="H182" i="33"/>
  <c r="E182" i="33"/>
  <c r="T181" i="33"/>
  <c r="Q181" i="33"/>
  <c r="N181" i="33"/>
  <c r="K181" i="33"/>
  <c r="H181" i="33"/>
  <c r="E181" i="33"/>
  <c r="T179" i="33"/>
  <c r="Q179" i="33"/>
  <c r="N179" i="33"/>
  <c r="K179" i="33"/>
  <c r="H179" i="33"/>
  <c r="E179" i="33"/>
  <c r="T178" i="33"/>
  <c r="Q178" i="33"/>
  <c r="N178" i="33"/>
  <c r="K178" i="33"/>
  <c r="H178" i="33"/>
  <c r="E178" i="33"/>
  <c r="T177" i="33"/>
  <c r="Q177" i="33"/>
  <c r="N177" i="33"/>
  <c r="K177" i="33"/>
  <c r="H177" i="33"/>
  <c r="E177" i="33"/>
  <c r="T176" i="33"/>
  <c r="Q176" i="33"/>
  <c r="N176" i="33"/>
  <c r="K176" i="33"/>
  <c r="H176" i="33"/>
  <c r="E176" i="33"/>
  <c r="T175" i="33"/>
  <c r="Q175" i="33"/>
  <c r="N175" i="33"/>
  <c r="K175" i="33"/>
  <c r="H175" i="33"/>
  <c r="E175" i="33"/>
  <c r="T174" i="33"/>
  <c r="Q174" i="33"/>
  <c r="N174" i="33"/>
  <c r="K174" i="33"/>
  <c r="H174" i="33"/>
  <c r="E174" i="33"/>
  <c r="T173" i="33"/>
  <c r="Q173" i="33"/>
  <c r="N173" i="33"/>
  <c r="K173" i="33"/>
  <c r="H173" i="33"/>
  <c r="E173" i="33"/>
  <c r="T172" i="33"/>
  <c r="Q172" i="33"/>
  <c r="N172" i="33"/>
  <c r="K172" i="33"/>
  <c r="H172" i="33"/>
  <c r="E172" i="33"/>
  <c r="T171" i="33"/>
  <c r="Q171" i="33"/>
  <c r="N171" i="33"/>
  <c r="K171" i="33"/>
  <c r="H171" i="33"/>
  <c r="E171" i="33"/>
  <c r="T170" i="33"/>
  <c r="Q170" i="33"/>
  <c r="N170" i="33"/>
  <c r="K170" i="33"/>
  <c r="H170" i="33"/>
  <c r="E170" i="33"/>
  <c r="T169" i="33"/>
  <c r="Q169" i="33"/>
  <c r="N169" i="33"/>
  <c r="K169" i="33"/>
  <c r="H169" i="33"/>
  <c r="E169" i="33"/>
  <c r="T168" i="33"/>
  <c r="Q168" i="33"/>
  <c r="N168" i="33"/>
  <c r="K168" i="33"/>
  <c r="H168" i="33"/>
  <c r="E168" i="33"/>
  <c r="U167" i="33"/>
  <c r="S167" i="33"/>
  <c r="R167" i="33"/>
  <c r="P167" i="33"/>
  <c r="P18" i="33" s="1"/>
  <c r="O167" i="33"/>
  <c r="Q167" i="33" s="1"/>
  <c r="M167" i="33"/>
  <c r="L167" i="33"/>
  <c r="J167" i="33"/>
  <c r="J18" i="33" s="1"/>
  <c r="I167" i="33"/>
  <c r="I18" i="33" s="1"/>
  <c r="G167" i="33"/>
  <c r="G18" i="33" s="1"/>
  <c r="F167" i="33"/>
  <c r="F18" i="33" s="1"/>
  <c r="D167" i="33"/>
  <c r="D18" i="33" s="1"/>
  <c r="C167" i="33"/>
  <c r="C18" i="33" s="1"/>
  <c r="T165" i="33"/>
  <c r="Q165" i="33"/>
  <c r="M165" i="33"/>
  <c r="L165" i="33"/>
  <c r="N165" i="33" s="1"/>
  <c r="K165" i="33"/>
  <c r="H165" i="33"/>
  <c r="E165" i="33"/>
  <c r="T164" i="33"/>
  <c r="Q164" i="33"/>
  <c r="M164" i="33"/>
  <c r="L164" i="33"/>
  <c r="N164" i="33" s="1"/>
  <c r="K164" i="33"/>
  <c r="H164" i="33"/>
  <c r="E164" i="33"/>
  <c r="T163" i="33"/>
  <c r="Q163" i="33"/>
  <c r="M163" i="33"/>
  <c r="L163" i="33"/>
  <c r="K163" i="33"/>
  <c r="H163" i="33"/>
  <c r="E163" i="33"/>
  <c r="T162" i="33"/>
  <c r="Q162" i="33"/>
  <c r="M162" i="33"/>
  <c r="L162" i="33"/>
  <c r="K162" i="33"/>
  <c r="H162" i="33"/>
  <c r="E162" i="33"/>
  <c r="T161" i="33"/>
  <c r="Q161" i="33"/>
  <c r="L161" i="33"/>
  <c r="N161" i="33" s="1"/>
  <c r="K161" i="33"/>
  <c r="H161" i="33"/>
  <c r="E161" i="33"/>
  <c r="T160" i="33"/>
  <c r="Q160" i="33"/>
  <c r="M160" i="33"/>
  <c r="L160" i="33"/>
  <c r="K160" i="33"/>
  <c r="H160" i="33"/>
  <c r="E160" i="33"/>
  <c r="T159" i="33"/>
  <c r="Q159" i="33"/>
  <c r="M159" i="33"/>
  <c r="N159" i="33" s="1"/>
  <c r="K159" i="33"/>
  <c r="H159" i="33"/>
  <c r="E159" i="33"/>
  <c r="T158" i="33"/>
  <c r="Q158" i="33"/>
  <c r="M158" i="33"/>
  <c r="L158" i="33"/>
  <c r="N158" i="33" s="1"/>
  <c r="K158" i="33"/>
  <c r="H158" i="33"/>
  <c r="E158" i="33"/>
  <c r="T157" i="33"/>
  <c r="Q157" i="33"/>
  <c r="M157" i="33"/>
  <c r="M155" i="33" s="1"/>
  <c r="M17" i="33" s="1"/>
  <c r="L157" i="33"/>
  <c r="N157" i="33" s="1"/>
  <c r="K157" i="33"/>
  <c r="H157" i="33"/>
  <c r="E157" i="33"/>
  <c r="U155" i="33"/>
  <c r="S155" i="33"/>
  <c r="R155" i="33"/>
  <c r="P155" i="33"/>
  <c r="O155" i="33"/>
  <c r="Q155" i="33" s="1"/>
  <c r="J155" i="33"/>
  <c r="J17" i="33" s="1"/>
  <c r="I155" i="33"/>
  <c r="G155" i="33"/>
  <c r="G17" i="33" s="1"/>
  <c r="F155" i="33"/>
  <c r="D155" i="33"/>
  <c r="D17" i="33" s="1"/>
  <c r="C155" i="33"/>
  <c r="C17" i="33" s="1"/>
  <c r="T153" i="33"/>
  <c r="Q153" i="33"/>
  <c r="N153" i="33"/>
  <c r="K153" i="33"/>
  <c r="H153" i="33"/>
  <c r="E153" i="33"/>
  <c r="T152" i="33"/>
  <c r="Q152" i="33"/>
  <c r="N152" i="33"/>
  <c r="K152" i="33"/>
  <c r="H152" i="33"/>
  <c r="E152" i="33"/>
  <c r="T151" i="33"/>
  <c r="Q151" i="33"/>
  <c r="N151" i="33"/>
  <c r="K151" i="33"/>
  <c r="H151" i="33"/>
  <c r="E151" i="33"/>
  <c r="T150" i="33"/>
  <c r="Q150" i="33"/>
  <c r="N150" i="33"/>
  <c r="K150" i="33"/>
  <c r="H150" i="33"/>
  <c r="E150" i="33"/>
  <c r="U149" i="33"/>
  <c r="S149" i="33"/>
  <c r="R149" i="33"/>
  <c r="P149" i="33"/>
  <c r="O149" i="33"/>
  <c r="Q149" i="33" s="1"/>
  <c r="M149" i="33"/>
  <c r="M16" i="33" s="1"/>
  <c r="L149" i="33"/>
  <c r="J149" i="33"/>
  <c r="I149" i="33"/>
  <c r="I16" i="33" s="1"/>
  <c r="G149" i="33"/>
  <c r="G16" i="33" s="1"/>
  <c r="F149" i="33"/>
  <c r="F16" i="33" s="1"/>
  <c r="D149" i="33"/>
  <c r="D16" i="33" s="1"/>
  <c r="C149" i="33"/>
  <c r="T147" i="33"/>
  <c r="Q147" i="33"/>
  <c r="N147" i="33"/>
  <c r="K147" i="33"/>
  <c r="H147" i="33"/>
  <c r="E147" i="33"/>
  <c r="T146" i="33"/>
  <c r="Q146" i="33"/>
  <c r="N146" i="33"/>
  <c r="K146" i="33"/>
  <c r="H146" i="33"/>
  <c r="E146" i="33"/>
  <c r="T145" i="33"/>
  <c r="Q145" i="33"/>
  <c r="N145" i="33"/>
  <c r="K145" i="33"/>
  <c r="H145" i="33"/>
  <c r="E145" i="33"/>
  <c r="T144" i="33"/>
  <c r="Q144" i="33"/>
  <c r="N144" i="33"/>
  <c r="K144" i="33"/>
  <c r="H144" i="33"/>
  <c r="E144" i="33"/>
  <c r="T143" i="33"/>
  <c r="Q143" i="33"/>
  <c r="N143" i="33"/>
  <c r="K143" i="33"/>
  <c r="H143" i="33"/>
  <c r="E143" i="33"/>
  <c r="T142" i="33"/>
  <c r="Q142" i="33"/>
  <c r="N142" i="33"/>
  <c r="K142" i="33"/>
  <c r="H142" i="33"/>
  <c r="E142" i="33"/>
  <c r="T141" i="33"/>
  <c r="Q141" i="33"/>
  <c r="N141" i="33"/>
  <c r="K141" i="33"/>
  <c r="H141" i="33"/>
  <c r="E141" i="33"/>
  <c r="T140" i="33"/>
  <c r="Q140" i="33"/>
  <c r="N140" i="33"/>
  <c r="K140" i="33"/>
  <c r="H140" i="33"/>
  <c r="E140" i="33"/>
  <c r="T139" i="33"/>
  <c r="Q139" i="33"/>
  <c r="N139" i="33"/>
  <c r="K139" i="33"/>
  <c r="H139" i="33"/>
  <c r="E139" i="33"/>
  <c r="T138" i="33"/>
  <c r="Q138" i="33"/>
  <c r="N138" i="33"/>
  <c r="K138" i="33"/>
  <c r="H138" i="33"/>
  <c r="E138" i="33"/>
  <c r="T137" i="33"/>
  <c r="Q137" i="33"/>
  <c r="N137" i="33"/>
  <c r="K137" i="33"/>
  <c r="H137" i="33"/>
  <c r="E137" i="33"/>
  <c r="T136" i="33"/>
  <c r="Q136" i="33"/>
  <c r="N136" i="33"/>
  <c r="K136" i="33"/>
  <c r="H136" i="33"/>
  <c r="E136" i="33"/>
  <c r="T135" i="33"/>
  <c r="Q135" i="33"/>
  <c r="N135" i="33"/>
  <c r="K135" i="33"/>
  <c r="H135" i="33"/>
  <c r="E135" i="33"/>
  <c r="T134" i="33"/>
  <c r="Q134" i="33"/>
  <c r="N134" i="33"/>
  <c r="K134" i="33"/>
  <c r="H134" i="33"/>
  <c r="E134" i="33"/>
  <c r="T133" i="33"/>
  <c r="Q133" i="33"/>
  <c r="N133" i="33"/>
  <c r="K133" i="33"/>
  <c r="H133" i="33"/>
  <c r="E133" i="33"/>
  <c r="T132" i="33"/>
  <c r="Q132" i="33"/>
  <c r="N132" i="33"/>
  <c r="K132" i="33"/>
  <c r="H132" i="33"/>
  <c r="E132" i="33"/>
  <c r="T131" i="33"/>
  <c r="Q131" i="33"/>
  <c r="N131" i="33"/>
  <c r="K131" i="33"/>
  <c r="H131" i="33"/>
  <c r="E131" i="33"/>
  <c r="T130" i="33"/>
  <c r="Q130" i="33"/>
  <c r="N130" i="33"/>
  <c r="K130" i="33"/>
  <c r="H130" i="33"/>
  <c r="E130" i="33"/>
  <c r="T129" i="33"/>
  <c r="Q129" i="33"/>
  <c r="N129" i="33"/>
  <c r="K129" i="33"/>
  <c r="H129" i="33"/>
  <c r="E129" i="33"/>
  <c r="T128" i="33"/>
  <c r="Q128" i="33"/>
  <c r="N128" i="33"/>
  <c r="K128" i="33"/>
  <c r="H128" i="33"/>
  <c r="E128" i="33"/>
  <c r="T127" i="33"/>
  <c r="Q127" i="33"/>
  <c r="N127" i="33"/>
  <c r="K127" i="33"/>
  <c r="H127" i="33"/>
  <c r="E127" i="33"/>
  <c r="T126" i="33"/>
  <c r="Q126" i="33"/>
  <c r="N126" i="33"/>
  <c r="K126" i="33"/>
  <c r="H126" i="33"/>
  <c r="E126" i="33"/>
  <c r="T125" i="33"/>
  <c r="Q125" i="33"/>
  <c r="N125" i="33"/>
  <c r="K125" i="33"/>
  <c r="H125" i="33"/>
  <c r="E125" i="33"/>
  <c r="T124" i="33"/>
  <c r="Q124" i="33"/>
  <c r="N124" i="33"/>
  <c r="K124" i="33"/>
  <c r="H124" i="33"/>
  <c r="E124" i="33"/>
  <c r="T123" i="33"/>
  <c r="Q123" i="33"/>
  <c r="N123" i="33"/>
  <c r="K123" i="33"/>
  <c r="H123" i="33"/>
  <c r="E123" i="33"/>
  <c r="T122" i="33"/>
  <c r="Q122" i="33"/>
  <c r="N122" i="33"/>
  <c r="K122" i="33"/>
  <c r="H122" i="33"/>
  <c r="E122" i="33"/>
  <c r="T121" i="33"/>
  <c r="Q121" i="33"/>
  <c r="N121" i="33"/>
  <c r="K121" i="33"/>
  <c r="H121" i="33"/>
  <c r="E121" i="33"/>
  <c r="T120" i="33"/>
  <c r="Q120" i="33"/>
  <c r="N120" i="33"/>
  <c r="K120" i="33"/>
  <c r="H120" i="33"/>
  <c r="E120" i="33"/>
  <c r="T119" i="33"/>
  <c r="Q119" i="33"/>
  <c r="N119" i="33"/>
  <c r="K119" i="33"/>
  <c r="H119" i="33"/>
  <c r="E119" i="33"/>
  <c r="U118" i="33"/>
  <c r="S118" i="33"/>
  <c r="S15" i="33" s="1"/>
  <c r="R118" i="33"/>
  <c r="R15" i="33" s="1"/>
  <c r="P118" i="33"/>
  <c r="P15" i="33" s="1"/>
  <c r="O118" i="33"/>
  <c r="O15" i="33" s="1"/>
  <c r="M118" i="33"/>
  <c r="M15" i="33" s="1"/>
  <c r="L118" i="33"/>
  <c r="J118" i="33"/>
  <c r="J15" i="33" s="1"/>
  <c r="I118" i="33"/>
  <c r="G118" i="33"/>
  <c r="G15" i="33" s="1"/>
  <c r="F118" i="33"/>
  <c r="F15" i="33" s="1"/>
  <c r="D118" i="33"/>
  <c r="D15" i="33" s="1"/>
  <c r="C118" i="33"/>
  <c r="C15" i="33" s="1"/>
  <c r="T116" i="33"/>
  <c r="Q116" i="33"/>
  <c r="N116" i="33"/>
  <c r="K116" i="33"/>
  <c r="H116" i="33"/>
  <c r="E116" i="33"/>
  <c r="T115" i="33"/>
  <c r="Q115" i="33"/>
  <c r="N115" i="33"/>
  <c r="K115" i="33"/>
  <c r="H115" i="33"/>
  <c r="E115" i="33"/>
  <c r="T114" i="33"/>
  <c r="Q114" i="33"/>
  <c r="N114" i="33"/>
  <c r="K114" i="33"/>
  <c r="H114" i="33"/>
  <c r="E114" i="33"/>
  <c r="T113" i="33"/>
  <c r="Q113" i="33"/>
  <c r="N113" i="33"/>
  <c r="K113" i="33"/>
  <c r="H113" i="33"/>
  <c r="E113" i="33"/>
  <c r="T112" i="33"/>
  <c r="Q112" i="33"/>
  <c r="N112" i="33"/>
  <c r="K112" i="33"/>
  <c r="H112" i="33"/>
  <c r="E112" i="33"/>
  <c r="T111" i="33"/>
  <c r="Q111" i="33"/>
  <c r="N111" i="33"/>
  <c r="K111" i="33"/>
  <c r="H111" i="33"/>
  <c r="E111" i="33"/>
  <c r="T110" i="33"/>
  <c r="Q110" i="33"/>
  <c r="N110" i="33"/>
  <c r="K110" i="33"/>
  <c r="H110" i="33"/>
  <c r="E110" i="33"/>
  <c r="T109" i="33"/>
  <c r="Q109" i="33"/>
  <c r="N109" i="33"/>
  <c r="K109" i="33"/>
  <c r="H109" i="33"/>
  <c r="E109" i="33"/>
  <c r="T108" i="33"/>
  <c r="Q108" i="33"/>
  <c r="N108" i="33"/>
  <c r="K108" i="33"/>
  <c r="H108" i="33"/>
  <c r="E108" i="33"/>
  <c r="T107" i="33"/>
  <c r="Q107" i="33"/>
  <c r="N107" i="33"/>
  <c r="K107" i="33"/>
  <c r="H107" i="33"/>
  <c r="E107" i="33"/>
  <c r="T106" i="33"/>
  <c r="Q106" i="33"/>
  <c r="N106" i="33"/>
  <c r="K106" i="33"/>
  <c r="H106" i="33"/>
  <c r="E106" i="33"/>
  <c r="T105" i="33"/>
  <c r="Q105" i="33"/>
  <c r="N105" i="33"/>
  <c r="K105" i="33"/>
  <c r="H105" i="33"/>
  <c r="E105" i="33"/>
  <c r="T104" i="33"/>
  <c r="Q104" i="33"/>
  <c r="N104" i="33"/>
  <c r="K104" i="33"/>
  <c r="H104" i="33"/>
  <c r="E104" i="33"/>
  <c r="T103" i="33"/>
  <c r="Q103" i="33"/>
  <c r="N103" i="33"/>
  <c r="K103" i="33"/>
  <c r="H103" i="33"/>
  <c r="E103" i="33"/>
  <c r="T102" i="33"/>
  <c r="Q102" i="33"/>
  <c r="N102" i="33"/>
  <c r="K102" i="33"/>
  <c r="H102" i="33"/>
  <c r="E102" i="33"/>
  <c r="T101" i="33"/>
  <c r="Q101" i="33"/>
  <c r="N101" i="33"/>
  <c r="K101" i="33"/>
  <c r="H101" i="33"/>
  <c r="E101" i="33"/>
  <c r="T100" i="33"/>
  <c r="Q100" i="33"/>
  <c r="N100" i="33"/>
  <c r="K100" i="33"/>
  <c r="H100" i="33"/>
  <c r="E100" i="33"/>
  <c r="T99" i="33"/>
  <c r="Q99" i="33"/>
  <c r="N99" i="33"/>
  <c r="K99" i="33"/>
  <c r="H99" i="33"/>
  <c r="E99" i="33"/>
  <c r="T98" i="33"/>
  <c r="Q98" i="33"/>
  <c r="N98" i="33"/>
  <c r="K98" i="33"/>
  <c r="H98" i="33"/>
  <c r="E98" i="33"/>
  <c r="T97" i="33"/>
  <c r="Q97" i="33"/>
  <c r="N97" i="33"/>
  <c r="K97" i="33"/>
  <c r="H97" i="33"/>
  <c r="E97" i="33"/>
  <c r="T96" i="33"/>
  <c r="Q96" i="33"/>
  <c r="N96" i="33"/>
  <c r="K96" i="33"/>
  <c r="H96" i="33"/>
  <c r="E96" i="33"/>
  <c r="T95" i="33"/>
  <c r="Q95" i="33"/>
  <c r="N95" i="33"/>
  <c r="K95" i="33"/>
  <c r="H95" i="33"/>
  <c r="E95" i="33"/>
  <c r="T94" i="33"/>
  <c r="Q94" i="33"/>
  <c r="N94" i="33"/>
  <c r="K94" i="33"/>
  <c r="H94" i="33"/>
  <c r="E94" i="33"/>
  <c r="T93" i="33"/>
  <c r="Q93" i="33"/>
  <c r="N93" i="33"/>
  <c r="K93" i="33"/>
  <c r="H93" i="33"/>
  <c r="E93" i="33"/>
  <c r="T92" i="33"/>
  <c r="Q92" i="33"/>
  <c r="N92" i="33"/>
  <c r="K92" i="33"/>
  <c r="H92" i="33"/>
  <c r="E92" i="33"/>
  <c r="T91" i="33"/>
  <c r="Q91" i="33"/>
  <c r="N91" i="33"/>
  <c r="K91" i="33"/>
  <c r="H91" i="33"/>
  <c r="E91" i="33"/>
  <c r="T90" i="33"/>
  <c r="Q90" i="33"/>
  <c r="N90" i="33"/>
  <c r="K90" i="33"/>
  <c r="H90" i="33"/>
  <c r="E90" i="33"/>
  <c r="T89" i="33"/>
  <c r="Q89" i="33"/>
  <c r="N89" i="33"/>
  <c r="K89" i="33"/>
  <c r="H89" i="33"/>
  <c r="E89" i="33"/>
  <c r="T88" i="33"/>
  <c r="Q88" i="33"/>
  <c r="N88" i="33"/>
  <c r="K88" i="33"/>
  <c r="H88" i="33"/>
  <c r="E88" i="33"/>
  <c r="T87" i="33"/>
  <c r="Q87" i="33"/>
  <c r="N87" i="33"/>
  <c r="K87" i="33"/>
  <c r="H87" i="33"/>
  <c r="E87" i="33"/>
  <c r="T86" i="33"/>
  <c r="Q86" i="33"/>
  <c r="N86" i="33"/>
  <c r="K86" i="33"/>
  <c r="H86" i="33"/>
  <c r="E86" i="33"/>
  <c r="T85" i="33"/>
  <c r="Q85" i="33"/>
  <c r="N85" i="33"/>
  <c r="K85" i="33"/>
  <c r="H85" i="33"/>
  <c r="E85" i="33"/>
  <c r="T84" i="33"/>
  <c r="Q84" i="33"/>
  <c r="N84" i="33"/>
  <c r="K84" i="33"/>
  <c r="H84" i="33"/>
  <c r="E84" i="33"/>
  <c r="T83" i="33"/>
  <c r="Q83" i="33"/>
  <c r="N83" i="33"/>
  <c r="K83" i="33"/>
  <c r="H83" i="33"/>
  <c r="E83" i="33"/>
  <c r="T82" i="33"/>
  <c r="Q82" i="33"/>
  <c r="N82" i="33"/>
  <c r="K82" i="33"/>
  <c r="H82" i="33"/>
  <c r="E82" i="33"/>
  <c r="T81" i="33"/>
  <c r="Q81" i="33"/>
  <c r="N81" i="33"/>
  <c r="K81" i="33"/>
  <c r="H81" i="33"/>
  <c r="E81" i="33"/>
  <c r="T80" i="33"/>
  <c r="Q80" i="33"/>
  <c r="N80" i="33"/>
  <c r="K80" i="33"/>
  <c r="H80" i="33"/>
  <c r="E80" i="33"/>
  <c r="T79" i="33"/>
  <c r="Q79" i="33"/>
  <c r="N79" i="33"/>
  <c r="K79" i="33"/>
  <c r="H79" i="33"/>
  <c r="E79" i="33"/>
  <c r="T78" i="33"/>
  <c r="Q78" i="33"/>
  <c r="N78" i="33"/>
  <c r="K78" i="33"/>
  <c r="H78" i="33"/>
  <c r="E78" i="33"/>
  <c r="T77" i="33"/>
  <c r="Q77" i="33"/>
  <c r="N77" i="33"/>
  <c r="K77" i="33"/>
  <c r="H77" i="33"/>
  <c r="E77" i="33"/>
  <c r="T76" i="33"/>
  <c r="Q76" i="33"/>
  <c r="N76" i="33"/>
  <c r="K76" i="33"/>
  <c r="H76" i="33"/>
  <c r="E76" i="33"/>
  <c r="T75" i="33"/>
  <c r="Q75" i="33"/>
  <c r="N75" i="33"/>
  <c r="K75" i="33"/>
  <c r="H75" i="33"/>
  <c r="E75" i="33"/>
  <c r="T74" i="33"/>
  <c r="Q74" i="33"/>
  <c r="N74" i="33"/>
  <c r="K74" i="33"/>
  <c r="H74" i="33"/>
  <c r="E74" i="33"/>
  <c r="T73" i="33"/>
  <c r="Q73" i="33"/>
  <c r="N73" i="33"/>
  <c r="K73" i="33"/>
  <c r="H73" i="33"/>
  <c r="E73" i="33"/>
  <c r="T72" i="33"/>
  <c r="Q72" i="33"/>
  <c r="N72" i="33"/>
  <c r="K72" i="33"/>
  <c r="H72" i="33"/>
  <c r="E72" i="33"/>
  <c r="T71" i="33"/>
  <c r="Q71" i="33"/>
  <c r="N71" i="33"/>
  <c r="K71" i="33"/>
  <c r="H71" i="33"/>
  <c r="E71" i="33"/>
  <c r="U70" i="33"/>
  <c r="S70" i="33"/>
  <c r="S14" i="33" s="1"/>
  <c r="R70" i="33"/>
  <c r="R14" i="33" s="1"/>
  <c r="P70" i="33"/>
  <c r="O70" i="33"/>
  <c r="O14" i="33" s="1"/>
  <c r="M70" i="33"/>
  <c r="M14" i="33" s="1"/>
  <c r="L70" i="33"/>
  <c r="J70" i="33"/>
  <c r="J14" i="33" s="1"/>
  <c r="I70" i="33"/>
  <c r="I14" i="33" s="1"/>
  <c r="G70" i="33"/>
  <c r="F70" i="33"/>
  <c r="F14" i="33" s="1"/>
  <c r="D70" i="33"/>
  <c r="C70" i="33"/>
  <c r="C14" i="33" s="1"/>
  <c r="AF65" i="33"/>
  <c r="AE65" i="33"/>
  <c r="AB65" i="33"/>
  <c r="T58" i="33"/>
  <c r="Q58" i="33"/>
  <c r="M58" i="33"/>
  <c r="L58" i="33"/>
  <c r="N58" i="33" s="1"/>
  <c r="K58" i="33"/>
  <c r="H58" i="33"/>
  <c r="E58" i="33"/>
  <c r="T57" i="33"/>
  <c r="Q57" i="33"/>
  <c r="M57" i="33"/>
  <c r="L57" i="33"/>
  <c r="N57" i="33" s="1"/>
  <c r="K57" i="33"/>
  <c r="H57" i="33"/>
  <c r="E57" i="33"/>
  <c r="T56" i="33"/>
  <c r="Q56" i="33"/>
  <c r="M56" i="33"/>
  <c r="L56" i="33"/>
  <c r="N56" i="33" s="1"/>
  <c r="K56" i="33"/>
  <c r="H56" i="33"/>
  <c r="E56" i="33"/>
  <c r="U55" i="33"/>
  <c r="S55" i="33"/>
  <c r="R55" i="33"/>
  <c r="P55" i="33"/>
  <c r="O55" i="33"/>
  <c r="M55" i="33"/>
  <c r="J55" i="33"/>
  <c r="I55" i="33"/>
  <c r="K55" i="33" s="1"/>
  <c r="G55" i="33"/>
  <c r="F55" i="33"/>
  <c r="D55" i="33"/>
  <c r="C55" i="33"/>
  <c r="T53" i="33"/>
  <c r="Q53" i="33"/>
  <c r="N53" i="33"/>
  <c r="K53" i="33"/>
  <c r="H53" i="33"/>
  <c r="E53" i="33"/>
  <c r="T52" i="33"/>
  <c r="Q52" i="33"/>
  <c r="N52" i="33"/>
  <c r="K52" i="33"/>
  <c r="H52" i="33"/>
  <c r="E52" i="33"/>
  <c r="T51" i="33"/>
  <c r="Q51" i="33"/>
  <c r="N51" i="33"/>
  <c r="K51" i="33"/>
  <c r="H51" i="33"/>
  <c r="E51" i="33"/>
  <c r="T50" i="33"/>
  <c r="Q50" i="33"/>
  <c r="N50" i="33"/>
  <c r="K50" i="33"/>
  <c r="H50" i="33"/>
  <c r="E50" i="33"/>
  <c r="T49" i="33"/>
  <c r="Q49" i="33"/>
  <c r="N49" i="33"/>
  <c r="K49" i="33"/>
  <c r="H49" i="33"/>
  <c r="E49" i="33"/>
  <c r="T48" i="33"/>
  <c r="Q48" i="33"/>
  <c r="N48" i="33"/>
  <c r="K48" i="33"/>
  <c r="H48" i="33"/>
  <c r="E48" i="33"/>
  <c r="U47" i="33"/>
  <c r="S47" i="33"/>
  <c r="R47" i="33"/>
  <c r="P47" i="33"/>
  <c r="P46" i="33" s="1"/>
  <c r="P12" i="33" s="1"/>
  <c r="O47" i="33"/>
  <c r="M47" i="33"/>
  <c r="L47" i="33"/>
  <c r="N47" i="33" s="1"/>
  <c r="J47" i="33"/>
  <c r="I47" i="33"/>
  <c r="G47" i="33"/>
  <c r="F47" i="33"/>
  <c r="D47" i="33"/>
  <c r="C47" i="33"/>
  <c r="S40" i="33"/>
  <c r="R40" i="33"/>
  <c r="P40" i="33"/>
  <c r="O40" i="33"/>
  <c r="M40" i="33"/>
  <c r="L40" i="33"/>
  <c r="N40" i="33" s="1"/>
  <c r="G40" i="33"/>
  <c r="F40" i="33"/>
  <c r="S39" i="33"/>
  <c r="R39" i="33"/>
  <c r="T39" i="33" s="1"/>
  <c r="Q39" i="33"/>
  <c r="P39" i="33"/>
  <c r="O39" i="33"/>
  <c r="I39" i="33"/>
  <c r="S38" i="33"/>
  <c r="R38" i="33"/>
  <c r="O38" i="33"/>
  <c r="Q38" i="33" s="1"/>
  <c r="S37" i="33"/>
  <c r="R37" i="33"/>
  <c r="P37" i="33"/>
  <c r="O37" i="33"/>
  <c r="Q37" i="33" s="1"/>
  <c r="N37" i="33"/>
  <c r="M37" i="33"/>
  <c r="L37" i="33"/>
  <c r="J37" i="33"/>
  <c r="I37" i="33"/>
  <c r="K37" i="33" s="1"/>
  <c r="G37" i="33"/>
  <c r="F37" i="33"/>
  <c r="D37" i="33"/>
  <c r="C37" i="33"/>
  <c r="E37" i="33" s="1"/>
  <c r="P36" i="33"/>
  <c r="M36" i="33"/>
  <c r="L36" i="33"/>
  <c r="F36" i="33"/>
  <c r="D35" i="33"/>
  <c r="S33" i="33"/>
  <c r="R33" i="33"/>
  <c r="T33" i="33" s="1"/>
  <c r="P33" i="33"/>
  <c r="M33" i="33"/>
  <c r="N33" i="33" s="1"/>
  <c r="L33" i="33"/>
  <c r="J33" i="33"/>
  <c r="T32" i="33"/>
  <c r="S32" i="33"/>
  <c r="R32" i="33"/>
  <c r="P32" i="33"/>
  <c r="O32" i="33"/>
  <c r="Q32" i="33" s="1"/>
  <c r="M32" i="33"/>
  <c r="L32" i="33"/>
  <c r="N32" i="33" s="1"/>
  <c r="J32" i="33"/>
  <c r="I32" i="33"/>
  <c r="G32" i="33"/>
  <c r="F32" i="33"/>
  <c r="H32" i="33" s="1"/>
  <c r="E32" i="33"/>
  <c r="D32" i="33"/>
  <c r="C32" i="33"/>
  <c r="S31" i="33"/>
  <c r="R31" i="33"/>
  <c r="P31" i="33"/>
  <c r="T30" i="33"/>
  <c r="S30" i="33"/>
  <c r="R30" i="33"/>
  <c r="O30" i="33"/>
  <c r="L30" i="33"/>
  <c r="G30" i="33"/>
  <c r="P29" i="33"/>
  <c r="G29" i="33"/>
  <c r="D29" i="33"/>
  <c r="T28" i="33"/>
  <c r="S28" i="33"/>
  <c r="R28" i="33"/>
  <c r="Q28" i="33"/>
  <c r="P28" i="33"/>
  <c r="O28" i="33"/>
  <c r="J28" i="33"/>
  <c r="I28" i="33"/>
  <c r="F28" i="33"/>
  <c r="H28" i="33" s="1"/>
  <c r="D28" i="33"/>
  <c r="S27" i="33"/>
  <c r="P27" i="33"/>
  <c r="O27" i="33"/>
  <c r="Q27" i="33" s="1"/>
  <c r="M27" i="33"/>
  <c r="I27" i="33"/>
  <c r="C27" i="33"/>
  <c r="S26" i="33"/>
  <c r="M26" i="33"/>
  <c r="L26" i="33"/>
  <c r="I26" i="33"/>
  <c r="D26" i="33"/>
  <c r="R25" i="33"/>
  <c r="P25" i="33"/>
  <c r="O25" i="33"/>
  <c r="J25" i="33"/>
  <c r="G25" i="33"/>
  <c r="D25" i="33"/>
  <c r="R24" i="33"/>
  <c r="T24" i="33" s="1"/>
  <c r="J24" i="33"/>
  <c r="G24" i="33"/>
  <c r="R23" i="33"/>
  <c r="G23" i="33"/>
  <c r="F23" i="33"/>
  <c r="C23" i="33"/>
  <c r="S22" i="33"/>
  <c r="R22" i="33"/>
  <c r="T22" i="33" s="1"/>
  <c r="P22" i="33"/>
  <c r="O22" i="33"/>
  <c r="Q22" i="33" s="1"/>
  <c r="M22" i="33"/>
  <c r="L22" i="33"/>
  <c r="G22" i="33"/>
  <c r="C22" i="33"/>
  <c r="S21" i="33"/>
  <c r="R21" i="33"/>
  <c r="P21" i="33"/>
  <c r="M21" i="33"/>
  <c r="L21" i="33"/>
  <c r="J21" i="33"/>
  <c r="G21" i="33"/>
  <c r="F21" i="33"/>
  <c r="D21" i="33"/>
  <c r="S20" i="33"/>
  <c r="R20" i="33"/>
  <c r="T20" i="33" s="1"/>
  <c r="M20" i="33"/>
  <c r="L20" i="33"/>
  <c r="N20" i="33" s="1"/>
  <c r="G20" i="33"/>
  <c r="F20" i="33"/>
  <c r="H20" i="33" s="1"/>
  <c r="S19" i="33"/>
  <c r="R19" i="33"/>
  <c r="T19" i="33" s="1"/>
  <c r="L19" i="33"/>
  <c r="G19" i="33"/>
  <c r="C19" i="33"/>
  <c r="S18" i="33"/>
  <c r="M18" i="33"/>
  <c r="S17" i="33"/>
  <c r="R17" i="33"/>
  <c r="P17" i="33"/>
  <c r="O17" i="33"/>
  <c r="Q17" i="33" s="1"/>
  <c r="I17" i="33"/>
  <c r="F17" i="33"/>
  <c r="S16" i="33"/>
  <c r="P16" i="33"/>
  <c r="C16" i="33"/>
  <c r="E16" i="33" s="1"/>
  <c r="AA14" i="33"/>
  <c r="Z14" i="33"/>
  <c r="AB14" i="33" s="1"/>
  <c r="G14" i="33"/>
  <c r="AA13" i="33"/>
  <c r="Z13" i="33"/>
  <c r="AA12" i="33"/>
  <c r="Z12" i="33"/>
  <c r="AB12" i="33" s="1"/>
  <c r="AA11" i="33"/>
  <c r="AB11" i="33" s="1"/>
  <c r="Z11" i="33"/>
  <c r="AA10" i="33"/>
  <c r="Z10" i="33"/>
  <c r="AB10" i="33" s="1"/>
  <c r="H11" i="34" l="1"/>
  <c r="O10" i="34"/>
  <c r="Q10" i="34" s="1"/>
  <c r="E11" i="34"/>
  <c r="C10" i="34"/>
  <c r="E10" i="34" s="1"/>
  <c r="N13" i="34"/>
  <c r="L11" i="34"/>
  <c r="R10" i="34"/>
  <c r="T10" i="34" s="1"/>
  <c r="T11" i="34"/>
  <c r="Q20" i="33"/>
  <c r="H193" i="33"/>
  <c r="Q202" i="33"/>
  <c r="C20" i="33"/>
  <c r="T17" i="33"/>
  <c r="N21" i="33"/>
  <c r="T21" i="33"/>
  <c r="N22" i="33"/>
  <c r="Q25" i="33"/>
  <c r="T38" i="33"/>
  <c r="Q40" i="33"/>
  <c r="M46" i="33"/>
  <c r="M12" i="33" s="1"/>
  <c r="L55" i="33"/>
  <c r="N55" i="33" s="1"/>
  <c r="AE66" i="33"/>
  <c r="N149" i="33"/>
  <c r="T149" i="33"/>
  <c r="T155" i="33"/>
  <c r="N160" i="33"/>
  <c r="N163" i="33"/>
  <c r="N167" i="33"/>
  <c r="T167" i="33"/>
  <c r="T184" i="33"/>
  <c r="Q193" i="33"/>
  <c r="K202" i="33"/>
  <c r="Q209" i="33"/>
  <c r="E224" i="33"/>
  <c r="Q240" i="33"/>
  <c r="N240" i="33"/>
  <c r="M261" i="33"/>
  <c r="M28" i="33" s="1"/>
  <c r="L267" i="33"/>
  <c r="L29" i="33" s="1"/>
  <c r="L291" i="33"/>
  <c r="L31" i="33" s="1"/>
  <c r="H321" i="33"/>
  <c r="E330" i="33"/>
  <c r="Q352" i="33"/>
  <c r="Q364" i="33"/>
  <c r="N381" i="33"/>
  <c r="N389" i="33"/>
  <c r="AB13" i="33"/>
  <c r="E20" i="33"/>
  <c r="N26" i="33"/>
  <c r="T31" i="33"/>
  <c r="K32" i="33"/>
  <c r="T37" i="33"/>
  <c r="I46" i="33"/>
  <c r="I12" i="33" s="1"/>
  <c r="Q47" i="33"/>
  <c r="N186" i="33"/>
  <c r="H216" i="33"/>
  <c r="L216" i="33"/>
  <c r="L23" i="33" s="1"/>
  <c r="N23" i="33" s="1"/>
  <c r="Q252" i="33"/>
  <c r="T261" i="33"/>
  <c r="G363" i="33"/>
  <c r="G38" i="33" s="1"/>
  <c r="M363" i="33"/>
  <c r="M38" i="33" s="1"/>
  <c r="Q29" i="33"/>
  <c r="L330" i="33"/>
  <c r="L35" i="33" s="1"/>
  <c r="N35" i="33" s="1"/>
  <c r="T193" i="33"/>
  <c r="L261" i="33"/>
  <c r="L28" i="33" s="1"/>
  <c r="N281" i="33"/>
  <c r="K20" i="33"/>
  <c r="H21" i="33"/>
  <c r="Q21" i="33"/>
  <c r="N193" i="33"/>
  <c r="E202" i="33"/>
  <c r="K193" i="33"/>
  <c r="H23" i="33"/>
  <c r="H381" i="33"/>
  <c r="F363" i="33"/>
  <c r="F38" i="33" s="1"/>
  <c r="H38" i="33" s="1"/>
  <c r="E39" i="33"/>
  <c r="E364" i="33"/>
  <c r="H208" i="33"/>
  <c r="Q30" i="33"/>
  <c r="R26" i="33"/>
  <c r="T26" i="33" s="1"/>
  <c r="K208" i="33"/>
  <c r="H37" i="33"/>
  <c r="K352" i="33"/>
  <c r="C35" i="33"/>
  <c r="E35" i="33" s="1"/>
  <c r="C24" i="33"/>
  <c r="K149" i="33"/>
  <c r="N19" i="33"/>
  <c r="H31" i="33"/>
  <c r="E233" i="33"/>
  <c r="E261" i="33"/>
  <c r="E18" i="33"/>
  <c r="Q24" i="33"/>
  <c r="K224" i="33"/>
  <c r="U46" i="33"/>
  <c r="T233" i="33"/>
  <c r="N233" i="33"/>
  <c r="S329" i="33"/>
  <c r="S34" i="33" s="1"/>
  <c r="Q36" i="33"/>
  <c r="P329" i="33"/>
  <c r="P34" i="33" s="1"/>
  <c r="M329" i="33"/>
  <c r="M34" i="33" s="1"/>
  <c r="K338" i="33"/>
  <c r="E338" i="33"/>
  <c r="T330" i="33"/>
  <c r="S35" i="33"/>
  <c r="P35" i="33"/>
  <c r="M35" i="33"/>
  <c r="H330" i="33"/>
  <c r="K33" i="33"/>
  <c r="K281" i="33"/>
  <c r="E281" i="33"/>
  <c r="T267" i="33"/>
  <c r="E28" i="33"/>
  <c r="K27" i="33"/>
  <c r="K252" i="33"/>
  <c r="K25" i="33"/>
  <c r="K233" i="33"/>
  <c r="H233" i="33"/>
  <c r="E25" i="33"/>
  <c r="E24" i="33"/>
  <c r="E23" i="33"/>
  <c r="E216" i="33"/>
  <c r="H22" i="33"/>
  <c r="Q184" i="33"/>
  <c r="H19" i="33"/>
  <c r="E184" i="33"/>
  <c r="E19" i="33"/>
  <c r="Q15" i="33"/>
  <c r="N118" i="33"/>
  <c r="K118" i="33"/>
  <c r="I40" i="33"/>
  <c r="K40" i="33" s="1"/>
  <c r="J363" i="33"/>
  <c r="J38" i="33" s="1"/>
  <c r="C40" i="33"/>
  <c r="E40" i="33" s="1"/>
  <c r="D363" i="33"/>
  <c r="D38" i="33" s="1"/>
  <c r="L39" i="33"/>
  <c r="N39" i="33" s="1"/>
  <c r="K364" i="33"/>
  <c r="I363" i="33"/>
  <c r="K39" i="33"/>
  <c r="H364" i="33"/>
  <c r="G39" i="33"/>
  <c r="H39" i="33" s="1"/>
  <c r="C363" i="33"/>
  <c r="G329" i="33"/>
  <c r="G34" i="33" s="1"/>
  <c r="G13" i="33" s="1"/>
  <c r="H352" i="33"/>
  <c r="E352" i="33"/>
  <c r="R329" i="33"/>
  <c r="T36" i="33"/>
  <c r="T338" i="33"/>
  <c r="Q338" i="33"/>
  <c r="N338" i="33"/>
  <c r="N36" i="33"/>
  <c r="I329" i="33"/>
  <c r="I34" i="33" s="1"/>
  <c r="I36" i="33"/>
  <c r="K36" i="33" s="1"/>
  <c r="J329" i="33"/>
  <c r="J34" i="33" s="1"/>
  <c r="H338" i="33"/>
  <c r="H36" i="33"/>
  <c r="C36" i="33"/>
  <c r="E36" i="33" s="1"/>
  <c r="D329" i="33"/>
  <c r="D34" i="33" s="1"/>
  <c r="T35" i="33"/>
  <c r="Q35" i="33"/>
  <c r="Q330" i="33"/>
  <c r="K330" i="33"/>
  <c r="J35" i="33"/>
  <c r="K35" i="33" s="1"/>
  <c r="F35" i="33"/>
  <c r="H35" i="33" s="1"/>
  <c r="F329" i="33"/>
  <c r="F69" i="33" s="1"/>
  <c r="O33" i="33"/>
  <c r="Q33" i="33" s="1"/>
  <c r="K321" i="33"/>
  <c r="F33" i="33"/>
  <c r="H33" i="33" s="1"/>
  <c r="E321" i="33"/>
  <c r="C33" i="33"/>
  <c r="E33" i="33" s="1"/>
  <c r="N31" i="33"/>
  <c r="Q31" i="33"/>
  <c r="N291" i="33"/>
  <c r="K31" i="33"/>
  <c r="K291" i="33"/>
  <c r="H291" i="33"/>
  <c r="E291" i="33"/>
  <c r="C31" i="33"/>
  <c r="E31" i="33" s="1"/>
  <c r="Q281" i="33"/>
  <c r="M30" i="33"/>
  <c r="N30" i="33" s="1"/>
  <c r="I30" i="33"/>
  <c r="K30" i="33" s="1"/>
  <c r="H30" i="33"/>
  <c r="H281" i="33"/>
  <c r="C30" i="33"/>
  <c r="E30" i="33" s="1"/>
  <c r="R29" i="33"/>
  <c r="T29" i="33" s="1"/>
  <c r="Q267" i="33"/>
  <c r="N267" i="33"/>
  <c r="M29" i="33"/>
  <c r="K29" i="33"/>
  <c r="K267" i="33"/>
  <c r="H29" i="33"/>
  <c r="H267" i="33"/>
  <c r="E29" i="33"/>
  <c r="E267" i="33"/>
  <c r="K28" i="33"/>
  <c r="K261" i="33"/>
  <c r="H261" i="33"/>
  <c r="T252" i="33"/>
  <c r="T27" i="33"/>
  <c r="N252" i="33"/>
  <c r="L27" i="33"/>
  <c r="N27" i="33" s="1"/>
  <c r="H27" i="33"/>
  <c r="H252" i="33"/>
  <c r="E27" i="33"/>
  <c r="E252" i="33"/>
  <c r="E26" i="33"/>
  <c r="E240" i="33"/>
  <c r="H26" i="33"/>
  <c r="H240" i="33"/>
  <c r="K240" i="33"/>
  <c r="K26" i="33"/>
  <c r="O26" i="33"/>
  <c r="Q26" i="33" s="1"/>
  <c r="S25" i="33"/>
  <c r="T25" i="33" s="1"/>
  <c r="L25" i="33"/>
  <c r="N25" i="33" s="1"/>
  <c r="H25" i="33"/>
  <c r="F24" i="33"/>
  <c r="H24" i="33" s="1"/>
  <c r="K24" i="33"/>
  <c r="N224" i="33"/>
  <c r="N24" i="33"/>
  <c r="Q224" i="33"/>
  <c r="T224" i="33"/>
  <c r="T23" i="33"/>
  <c r="T216" i="33"/>
  <c r="Q216" i="33"/>
  <c r="Q23" i="33"/>
  <c r="N216" i="33"/>
  <c r="K216" i="33"/>
  <c r="K23" i="33"/>
  <c r="K22" i="33"/>
  <c r="J22" i="33"/>
  <c r="E22" i="33"/>
  <c r="E208" i="33"/>
  <c r="O19" i="33"/>
  <c r="Q19" i="33" s="1"/>
  <c r="N184" i="33"/>
  <c r="I19" i="33"/>
  <c r="K19" i="33" s="1"/>
  <c r="H184" i="33"/>
  <c r="R18" i="33"/>
  <c r="T18" i="33" s="1"/>
  <c r="O18" i="33"/>
  <c r="Q18" i="33" s="1"/>
  <c r="L18" i="33"/>
  <c r="N18" i="33" s="1"/>
  <c r="K18" i="33"/>
  <c r="K167" i="33"/>
  <c r="H18" i="33"/>
  <c r="H167" i="33"/>
  <c r="E167" i="33"/>
  <c r="K17" i="33"/>
  <c r="K155" i="33"/>
  <c r="H155" i="33"/>
  <c r="H17" i="33"/>
  <c r="E17" i="33"/>
  <c r="E155" i="33"/>
  <c r="R16" i="33"/>
  <c r="T16" i="33" s="1"/>
  <c r="O16" i="33"/>
  <c r="Q16" i="33" s="1"/>
  <c r="L16" i="33"/>
  <c r="N16" i="33" s="1"/>
  <c r="J16" i="33"/>
  <c r="K16" i="33" s="1"/>
  <c r="H16" i="33"/>
  <c r="H149" i="33"/>
  <c r="E149" i="33"/>
  <c r="I15" i="33"/>
  <c r="K15" i="33" s="1"/>
  <c r="T15" i="33"/>
  <c r="T118" i="33"/>
  <c r="L15" i="33"/>
  <c r="N15" i="33" s="1"/>
  <c r="H15" i="33"/>
  <c r="E15" i="33"/>
  <c r="D14" i="33"/>
  <c r="Q70" i="33"/>
  <c r="P14" i="33"/>
  <c r="N70" i="33"/>
  <c r="M69" i="33"/>
  <c r="L14" i="33"/>
  <c r="N14" i="33" s="1"/>
  <c r="K14" i="33"/>
  <c r="E70" i="33"/>
  <c r="J46" i="33"/>
  <c r="J12" i="33" s="1"/>
  <c r="D46" i="33"/>
  <c r="D12" i="33" s="1"/>
  <c r="S46" i="33"/>
  <c r="S12" i="33" s="1"/>
  <c r="L46" i="33"/>
  <c r="L12" i="33" s="1"/>
  <c r="N12" i="33" s="1"/>
  <c r="K46" i="33"/>
  <c r="G46" i="33"/>
  <c r="G12" i="33" s="1"/>
  <c r="E47" i="33"/>
  <c r="T47" i="33"/>
  <c r="R46" i="33"/>
  <c r="Q55" i="33"/>
  <c r="O46" i="33"/>
  <c r="E118" i="33"/>
  <c r="H14" i="33"/>
  <c r="T14" i="33"/>
  <c r="K47" i="33"/>
  <c r="H55" i="33"/>
  <c r="K70" i="33"/>
  <c r="T70" i="33"/>
  <c r="R69" i="33"/>
  <c r="Q118" i="33"/>
  <c r="N162" i="33"/>
  <c r="L155" i="33"/>
  <c r="N261" i="33"/>
  <c r="H40" i="33"/>
  <c r="T55" i="33"/>
  <c r="H118" i="33"/>
  <c r="T40" i="33"/>
  <c r="H47" i="33"/>
  <c r="F46" i="33"/>
  <c r="E55" i="33"/>
  <c r="C46" i="33"/>
  <c r="H70" i="33"/>
  <c r="N262" i="33"/>
  <c r="N301" i="33"/>
  <c r="N324" i="33"/>
  <c r="C329" i="33"/>
  <c r="C69" i="33" s="1"/>
  <c r="O329" i="33"/>
  <c r="N185" i="33"/>
  <c r="L329" i="33"/>
  <c r="L363" i="33"/>
  <c r="K389" i="33"/>
  <c r="AB11" i="31"/>
  <c r="AB12" i="31"/>
  <c r="AB13" i="31"/>
  <c r="AB14" i="31"/>
  <c r="AB10" i="31"/>
  <c r="AA11" i="31"/>
  <c r="AA12" i="31"/>
  <c r="AA13" i="31"/>
  <c r="AA14" i="31"/>
  <c r="AA10" i="31"/>
  <c r="Z11" i="31"/>
  <c r="Z12" i="31"/>
  <c r="Z13" i="31"/>
  <c r="Z14" i="31"/>
  <c r="Z10" i="31"/>
  <c r="L10" i="34" l="1"/>
  <c r="N10" i="34" s="1"/>
  <c r="N11" i="34"/>
  <c r="N330" i="33"/>
  <c r="N29" i="33"/>
  <c r="H363" i="33"/>
  <c r="N28" i="33"/>
  <c r="S69" i="33"/>
  <c r="P13" i="33"/>
  <c r="P11" i="33" s="1"/>
  <c r="P10" i="33" s="1"/>
  <c r="G69" i="33"/>
  <c r="H69" i="33" s="1"/>
  <c r="D69" i="33"/>
  <c r="E69" i="33" s="1"/>
  <c r="P69" i="33"/>
  <c r="M13" i="33"/>
  <c r="M11" i="33" s="1"/>
  <c r="M10" i="33" s="1"/>
  <c r="J13" i="33"/>
  <c r="J11" i="33" s="1"/>
  <c r="J10" i="33" s="1"/>
  <c r="K363" i="33"/>
  <c r="I38" i="33"/>
  <c r="K38" i="33" s="1"/>
  <c r="E363" i="33"/>
  <c r="C38" i="33"/>
  <c r="E38" i="33" s="1"/>
  <c r="J69" i="33"/>
  <c r="K34" i="33"/>
  <c r="I13" i="33"/>
  <c r="I11" i="33" s="1"/>
  <c r="I69" i="33"/>
  <c r="K329" i="33"/>
  <c r="D13" i="33"/>
  <c r="D11" i="33" s="1"/>
  <c r="D10" i="33" s="1"/>
  <c r="T329" i="33"/>
  <c r="R34" i="33"/>
  <c r="T34" i="33" s="1"/>
  <c r="H329" i="33"/>
  <c r="F34" i="33"/>
  <c r="H34" i="33" s="1"/>
  <c r="S13" i="33"/>
  <c r="S11" i="33" s="1"/>
  <c r="S10" i="33" s="1"/>
  <c r="G11" i="33"/>
  <c r="G10" i="33" s="1"/>
  <c r="E14" i="33"/>
  <c r="Q14" i="33"/>
  <c r="T69" i="33"/>
  <c r="K12" i="33"/>
  <c r="N46" i="33"/>
  <c r="L38" i="33"/>
  <c r="N38" i="33" s="1"/>
  <c r="N363" i="33"/>
  <c r="N329" i="33"/>
  <c r="L34" i="33"/>
  <c r="N34" i="33" s="1"/>
  <c r="H46" i="33"/>
  <c r="F12" i="33"/>
  <c r="E329" i="33"/>
  <c r="C34" i="33"/>
  <c r="Q46" i="33"/>
  <c r="O12" i="33"/>
  <c r="Q329" i="33"/>
  <c r="O34" i="33"/>
  <c r="E46" i="33"/>
  <c r="C12" i="33"/>
  <c r="O69" i="33"/>
  <c r="N155" i="33"/>
  <c r="L69" i="33"/>
  <c r="N69" i="33" s="1"/>
  <c r="L17" i="33"/>
  <c r="T46" i="33"/>
  <c r="R12" i="33"/>
  <c r="I10" i="33" l="1"/>
  <c r="K10" i="33" s="1"/>
  <c r="Q69" i="33"/>
  <c r="K69" i="33"/>
  <c r="K13" i="33"/>
  <c r="F13" i="33"/>
  <c r="H13" i="33" s="1"/>
  <c r="R13" i="33"/>
  <c r="T13" i="33" s="1"/>
  <c r="K11" i="33"/>
  <c r="T12" i="33"/>
  <c r="Q34" i="33"/>
  <c r="O13" i="33"/>
  <c r="Q13" i="33" s="1"/>
  <c r="E34" i="33"/>
  <c r="C13" i="33"/>
  <c r="E13" i="33" s="1"/>
  <c r="N17" i="33"/>
  <c r="L13" i="33"/>
  <c r="E12" i="33"/>
  <c r="Q12" i="33"/>
  <c r="H12" i="33"/>
  <c r="M366" i="31"/>
  <c r="F11" i="33" l="1"/>
  <c r="F10" i="33" s="1"/>
  <c r="H10" i="33" s="1"/>
  <c r="R11" i="33"/>
  <c r="R10" i="33" s="1"/>
  <c r="T10" i="33" s="1"/>
  <c r="N13" i="33"/>
  <c r="L11" i="33"/>
  <c r="O11" i="33"/>
  <c r="C11" i="33"/>
  <c r="S389" i="31"/>
  <c r="R389" i="31"/>
  <c r="T389" i="31" s="1"/>
  <c r="P389" i="31"/>
  <c r="O389" i="31"/>
  <c r="Q389" i="31" s="1"/>
  <c r="M389" i="31"/>
  <c r="L389" i="31"/>
  <c r="N389" i="31" s="1"/>
  <c r="J389" i="31"/>
  <c r="I389" i="31"/>
  <c r="K389" i="31" s="1"/>
  <c r="G389" i="31"/>
  <c r="H389" i="31" s="1"/>
  <c r="F389" i="31"/>
  <c r="D389" i="31"/>
  <c r="C389" i="31"/>
  <c r="T383" i="31"/>
  <c r="Q383" i="31"/>
  <c r="N383" i="31"/>
  <c r="K383" i="31"/>
  <c r="H383" i="31"/>
  <c r="E383" i="31"/>
  <c r="T382" i="31"/>
  <c r="Q382" i="31"/>
  <c r="N382" i="31"/>
  <c r="K382" i="31"/>
  <c r="H382" i="31"/>
  <c r="E382" i="31"/>
  <c r="U381" i="31"/>
  <c r="S381" i="31"/>
  <c r="R381" i="31"/>
  <c r="P381" i="31"/>
  <c r="O381" i="31"/>
  <c r="M381" i="31"/>
  <c r="L381" i="31"/>
  <c r="N381" i="31" s="1"/>
  <c r="J381" i="31"/>
  <c r="J40" i="31" s="1"/>
  <c r="I381" i="31"/>
  <c r="I363" i="31" s="1"/>
  <c r="I38" i="31" s="1"/>
  <c r="G381" i="31"/>
  <c r="G40" i="31" s="1"/>
  <c r="F381" i="31"/>
  <c r="D381" i="31"/>
  <c r="D40" i="31" s="1"/>
  <c r="C381" i="31"/>
  <c r="C40" i="31" s="1"/>
  <c r="T379" i="31"/>
  <c r="Q379" i="31"/>
  <c r="N379" i="31"/>
  <c r="K379" i="31"/>
  <c r="H379" i="31"/>
  <c r="E379" i="31"/>
  <c r="T378" i="31"/>
  <c r="Q378" i="31"/>
  <c r="N378" i="31"/>
  <c r="K378" i="31"/>
  <c r="H378" i="31"/>
  <c r="E378" i="31"/>
  <c r="T377" i="31"/>
  <c r="Q377" i="31"/>
  <c r="N377" i="31"/>
  <c r="K377" i="31"/>
  <c r="H377" i="31"/>
  <c r="E377" i="31"/>
  <c r="Q376" i="31"/>
  <c r="N376" i="31"/>
  <c r="K376" i="31"/>
  <c r="H376" i="31"/>
  <c r="E376" i="31"/>
  <c r="T375" i="31"/>
  <c r="Q375" i="31"/>
  <c r="N375" i="31"/>
  <c r="K375" i="31"/>
  <c r="H375" i="31"/>
  <c r="E375" i="31"/>
  <c r="T374" i="31"/>
  <c r="Q374" i="31"/>
  <c r="N374" i="31"/>
  <c r="K374" i="31"/>
  <c r="H374" i="31"/>
  <c r="E374" i="31"/>
  <c r="T373" i="31"/>
  <c r="Q373" i="31"/>
  <c r="N373" i="31"/>
  <c r="K373" i="31"/>
  <c r="H373" i="31"/>
  <c r="E373" i="31"/>
  <c r="T372" i="31"/>
  <c r="Q372" i="31"/>
  <c r="N372" i="31"/>
  <c r="K372" i="31"/>
  <c r="H372" i="31"/>
  <c r="E372" i="31"/>
  <c r="T371" i="31"/>
  <c r="Q371" i="31"/>
  <c r="N371" i="31"/>
  <c r="K371" i="31"/>
  <c r="H371" i="31"/>
  <c r="E371" i="31"/>
  <c r="T370" i="31"/>
  <c r="Q370" i="31"/>
  <c r="N370" i="31"/>
  <c r="K370" i="31"/>
  <c r="H370" i="31"/>
  <c r="E370" i="31"/>
  <c r="T369" i="31"/>
  <c r="Q369" i="31"/>
  <c r="N369" i="31"/>
  <c r="K369" i="31"/>
  <c r="H369" i="31"/>
  <c r="E369" i="31"/>
  <c r="T368" i="31"/>
  <c r="Q368" i="31"/>
  <c r="N368" i="31"/>
  <c r="K368" i="31"/>
  <c r="H368" i="31"/>
  <c r="E368" i="31"/>
  <c r="T367" i="31"/>
  <c r="Q367" i="31"/>
  <c r="N367" i="31"/>
  <c r="K367" i="31"/>
  <c r="H367" i="31"/>
  <c r="E367" i="31"/>
  <c r="T366" i="31"/>
  <c r="Q366" i="31"/>
  <c r="N366" i="31"/>
  <c r="K366" i="31"/>
  <c r="H366" i="31"/>
  <c r="E366" i="31"/>
  <c r="T365" i="31"/>
  <c r="Q365" i="31"/>
  <c r="K365" i="31"/>
  <c r="H365" i="31"/>
  <c r="E365" i="31"/>
  <c r="U364" i="31"/>
  <c r="S364" i="31"/>
  <c r="R364" i="31"/>
  <c r="P364" i="31"/>
  <c r="O364" i="31"/>
  <c r="M364" i="31"/>
  <c r="M39" i="31" s="1"/>
  <c r="L364" i="31"/>
  <c r="L39" i="31" s="1"/>
  <c r="J364" i="31"/>
  <c r="I364" i="31"/>
  <c r="G364" i="31"/>
  <c r="G39" i="31" s="1"/>
  <c r="F364" i="31"/>
  <c r="D364" i="31"/>
  <c r="D39" i="31" s="1"/>
  <c r="C364" i="31"/>
  <c r="T361" i="31"/>
  <c r="Q361" i="31"/>
  <c r="N361" i="31"/>
  <c r="K361" i="31"/>
  <c r="H361" i="31"/>
  <c r="E361" i="31"/>
  <c r="T360" i="31"/>
  <c r="Q360" i="31"/>
  <c r="N360" i="31"/>
  <c r="K360" i="31"/>
  <c r="H360" i="31"/>
  <c r="E360" i="31"/>
  <c r="T359" i="31"/>
  <c r="Q359" i="31"/>
  <c r="N359" i="31"/>
  <c r="K359" i="31"/>
  <c r="H359" i="31"/>
  <c r="E359" i="31"/>
  <c r="T358" i="31"/>
  <c r="Q358" i="31"/>
  <c r="N358" i="31"/>
  <c r="K358" i="31"/>
  <c r="H358" i="31"/>
  <c r="E358" i="31"/>
  <c r="Q357" i="31"/>
  <c r="N357" i="31"/>
  <c r="K357" i="31"/>
  <c r="H357" i="31"/>
  <c r="E357" i="31"/>
  <c r="T356" i="31"/>
  <c r="Q356" i="31"/>
  <c r="N356" i="31"/>
  <c r="K356" i="31"/>
  <c r="H356" i="31"/>
  <c r="E356" i="31"/>
  <c r="T355" i="31"/>
  <c r="Q355" i="31"/>
  <c r="N355" i="31"/>
  <c r="H355" i="31"/>
  <c r="T354" i="31"/>
  <c r="Q354" i="31"/>
  <c r="N354" i="31"/>
  <c r="K354" i="31"/>
  <c r="H354" i="31"/>
  <c r="E354" i="31"/>
  <c r="T353" i="31"/>
  <c r="Q353" i="31"/>
  <c r="N353" i="31"/>
  <c r="K353" i="31"/>
  <c r="H353" i="31"/>
  <c r="E353" i="31"/>
  <c r="U352" i="31"/>
  <c r="S352" i="31"/>
  <c r="R352" i="31"/>
  <c r="T352" i="31" s="1"/>
  <c r="P352" i="31"/>
  <c r="O352" i="31"/>
  <c r="M352" i="31"/>
  <c r="L352" i="31"/>
  <c r="N352" i="31" s="1"/>
  <c r="J352" i="31"/>
  <c r="I352" i="31"/>
  <c r="G352" i="31"/>
  <c r="F352" i="31"/>
  <c r="D352" i="31"/>
  <c r="C352" i="31"/>
  <c r="T350" i="31"/>
  <c r="Q350" i="31"/>
  <c r="N350" i="31"/>
  <c r="K350" i="31"/>
  <c r="H350" i="31"/>
  <c r="E350" i="31"/>
  <c r="T349" i="31"/>
  <c r="Q349" i="31"/>
  <c r="N349" i="31"/>
  <c r="K349" i="31"/>
  <c r="H349" i="31"/>
  <c r="E349" i="31"/>
  <c r="T348" i="31"/>
  <c r="Q348" i="31"/>
  <c r="N348" i="31"/>
  <c r="K348" i="31"/>
  <c r="H348" i="31"/>
  <c r="E348" i="31"/>
  <c r="T347" i="31"/>
  <c r="Q347" i="31"/>
  <c r="N347" i="31"/>
  <c r="K347" i="31"/>
  <c r="H347" i="31"/>
  <c r="E347" i="31"/>
  <c r="T346" i="31"/>
  <c r="Q346" i="31"/>
  <c r="N346" i="31"/>
  <c r="K346" i="31"/>
  <c r="H346" i="31"/>
  <c r="E346" i="31"/>
  <c r="T345" i="31"/>
  <c r="Q345" i="31"/>
  <c r="N345" i="31"/>
  <c r="K345" i="31"/>
  <c r="H345" i="31"/>
  <c r="E345" i="31"/>
  <c r="T344" i="31"/>
  <c r="Q344" i="31"/>
  <c r="N344" i="31"/>
  <c r="K344" i="31"/>
  <c r="H344" i="31"/>
  <c r="E344" i="31"/>
  <c r="T343" i="31"/>
  <c r="Q343" i="31"/>
  <c r="N343" i="31"/>
  <c r="K343" i="31"/>
  <c r="H343" i="31"/>
  <c r="E343" i="31"/>
  <c r="T342" i="31"/>
  <c r="Q342" i="31"/>
  <c r="N342" i="31"/>
  <c r="K342" i="31"/>
  <c r="H342" i="31"/>
  <c r="E342" i="31"/>
  <c r="T341" i="31"/>
  <c r="Q341" i="31"/>
  <c r="N341" i="31"/>
  <c r="K341" i="31"/>
  <c r="H341" i="31"/>
  <c r="E341" i="31"/>
  <c r="T340" i="31"/>
  <c r="Q340" i="31"/>
  <c r="N340" i="31"/>
  <c r="K340" i="31"/>
  <c r="H340" i="31"/>
  <c r="E340" i="31"/>
  <c r="T339" i="31"/>
  <c r="Q339" i="31"/>
  <c r="N339" i="31"/>
  <c r="K339" i="31"/>
  <c r="H339" i="31"/>
  <c r="E339" i="31"/>
  <c r="U338" i="31"/>
  <c r="S338" i="31"/>
  <c r="S36" i="31" s="1"/>
  <c r="R338" i="31"/>
  <c r="P338" i="31"/>
  <c r="P36" i="31" s="1"/>
  <c r="O338" i="31"/>
  <c r="M338" i="31"/>
  <c r="M36" i="31" s="1"/>
  <c r="L338" i="31"/>
  <c r="L36" i="31" s="1"/>
  <c r="J338" i="31"/>
  <c r="J36" i="31" s="1"/>
  <c r="I338" i="31"/>
  <c r="I36" i="31" s="1"/>
  <c r="G338" i="31"/>
  <c r="F338" i="31"/>
  <c r="D338" i="31"/>
  <c r="D36" i="31" s="1"/>
  <c r="C338" i="31"/>
  <c r="T336" i="31"/>
  <c r="Q336" i="31"/>
  <c r="N336" i="31"/>
  <c r="K336" i="31"/>
  <c r="H336" i="31"/>
  <c r="E336" i="31"/>
  <c r="T335" i="31"/>
  <c r="Q335" i="31"/>
  <c r="N335" i="31"/>
  <c r="K335" i="31"/>
  <c r="H335" i="31"/>
  <c r="E335" i="31"/>
  <c r="T334" i="31"/>
  <c r="Q334" i="31"/>
  <c r="N334" i="31"/>
  <c r="K334" i="31"/>
  <c r="H334" i="31"/>
  <c r="E334" i="31"/>
  <c r="T333" i="31"/>
  <c r="Q333" i="31"/>
  <c r="L333" i="31"/>
  <c r="N333" i="31" s="1"/>
  <c r="K333" i="31"/>
  <c r="H333" i="31"/>
  <c r="E333" i="31"/>
  <c r="T332" i="31"/>
  <c r="Q332" i="31"/>
  <c r="L332" i="31"/>
  <c r="N332" i="31" s="1"/>
  <c r="K332" i="31"/>
  <c r="H332" i="31"/>
  <c r="E332" i="31"/>
  <c r="T331" i="31"/>
  <c r="Q331" i="31"/>
  <c r="N331" i="31"/>
  <c r="K331" i="31"/>
  <c r="H331" i="31"/>
  <c r="E331" i="31"/>
  <c r="U330" i="31"/>
  <c r="S330" i="31"/>
  <c r="R330" i="31"/>
  <c r="P330" i="31"/>
  <c r="P329" i="31" s="1"/>
  <c r="P34" i="31" s="1"/>
  <c r="O330" i="31"/>
  <c r="M330" i="31"/>
  <c r="J330" i="31"/>
  <c r="I330" i="31"/>
  <c r="I35" i="31" s="1"/>
  <c r="G330" i="31"/>
  <c r="F330" i="31"/>
  <c r="D330" i="31"/>
  <c r="C330" i="31"/>
  <c r="E330" i="31" s="1"/>
  <c r="T327" i="31"/>
  <c r="Q327" i="31"/>
  <c r="L327" i="31"/>
  <c r="N327" i="31" s="1"/>
  <c r="K327" i="31"/>
  <c r="H327" i="31"/>
  <c r="E327" i="31"/>
  <c r="T326" i="31"/>
  <c r="Q326" i="31"/>
  <c r="L326" i="31"/>
  <c r="K326" i="31"/>
  <c r="H326" i="31"/>
  <c r="E326" i="31"/>
  <c r="T325" i="31"/>
  <c r="Q325" i="31"/>
  <c r="L325" i="31"/>
  <c r="N325" i="31" s="1"/>
  <c r="K325" i="31"/>
  <c r="H325" i="31"/>
  <c r="E325" i="31"/>
  <c r="T324" i="31"/>
  <c r="Q324" i="31"/>
  <c r="L324" i="31"/>
  <c r="N324" i="31" s="1"/>
  <c r="K324" i="31"/>
  <c r="H324" i="31"/>
  <c r="E324" i="31"/>
  <c r="T323" i="31"/>
  <c r="Q323" i="31"/>
  <c r="N323" i="31"/>
  <c r="L323" i="31"/>
  <c r="K323" i="31"/>
  <c r="H323" i="31"/>
  <c r="E323" i="31"/>
  <c r="T322" i="31"/>
  <c r="Q322" i="31"/>
  <c r="N322" i="31"/>
  <c r="K322" i="31"/>
  <c r="H322" i="31"/>
  <c r="E322" i="31"/>
  <c r="U321" i="31"/>
  <c r="T321" i="31"/>
  <c r="S321" i="31"/>
  <c r="R321" i="31"/>
  <c r="P321" i="31"/>
  <c r="O321" i="31"/>
  <c r="M321" i="31"/>
  <c r="J321" i="31"/>
  <c r="J33" i="31" s="1"/>
  <c r="I321" i="31"/>
  <c r="I33" i="31" s="1"/>
  <c r="G321" i="31"/>
  <c r="G33" i="31" s="1"/>
  <c r="F321" i="31"/>
  <c r="F33" i="31" s="1"/>
  <c r="D321" i="31"/>
  <c r="C321" i="31"/>
  <c r="S313" i="31"/>
  <c r="R313" i="31"/>
  <c r="P313" i="31"/>
  <c r="Q313" i="31" s="1"/>
  <c r="O313" i="31"/>
  <c r="M313" i="31"/>
  <c r="L313" i="31"/>
  <c r="N313" i="31" s="1"/>
  <c r="J313" i="31"/>
  <c r="I313" i="31"/>
  <c r="G313" i="31"/>
  <c r="F313" i="31"/>
  <c r="D313" i="31"/>
  <c r="C313" i="31"/>
  <c r="T311" i="31"/>
  <c r="Q311" i="31"/>
  <c r="M311" i="31"/>
  <c r="M291" i="31" s="1"/>
  <c r="M31" i="31" s="1"/>
  <c r="L311" i="31"/>
  <c r="K311" i="31"/>
  <c r="H311" i="31"/>
  <c r="E311" i="31"/>
  <c r="T310" i="31"/>
  <c r="Q310" i="31"/>
  <c r="L310" i="31"/>
  <c r="N310" i="31" s="1"/>
  <c r="K310" i="31"/>
  <c r="H310" i="31"/>
  <c r="E310" i="31"/>
  <c r="T309" i="31"/>
  <c r="Q309" i="31"/>
  <c r="L309" i="31"/>
  <c r="N309" i="31" s="1"/>
  <c r="K309" i="31"/>
  <c r="H309" i="31"/>
  <c r="E309" i="31"/>
  <c r="T308" i="31"/>
  <c r="Q308" i="31"/>
  <c r="N308" i="31"/>
  <c r="L308" i="31"/>
  <c r="K308" i="31"/>
  <c r="H308" i="31"/>
  <c r="E308" i="31"/>
  <c r="T307" i="31"/>
  <c r="Q307" i="31"/>
  <c r="L307" i="31"/>
  <c r="N307" i="31" s="1"/>
  <c r="K307" i="31"/>
  <c r="H307" i="31"/>
  <c r="E307" i="31"/>
  <c r="T306" i="31"/>
  <c r="Q306" i="31"/>
  <c r="N306" i="31"/>
  <c r="K306" i="31"/>
  <c r="H306" i="31"/>
  <c r="E306" i="31"/>
  <c r="T305" i="31"/>
  <c r="Q305" i="31"/>
  <c r="N305" i="31"/>
  <c r="K305" i="31"/>
  <c r="H305" i="31"/>
  <c r="E305" i="31"/>
  <c r="T304" i="31"/>
  <c r="Q304" i="31"/>
  <c r="N304" i="31"/>
  <c r="K304" i="31"/>
  <c r="H304" i="31"/>
  <c r="E304" i="31"/>
  <c r="T303" i="31"/>
  <c r="Q303" i="31"/>
  <c r="N303" i="31"/>
  <c r="L303" i="31"/>
  <c r="K303" i="31"/>
  <c r="H303" i="31"/>
  <c r="E303" i="31"/>
  <c r="T302" i="31"/>
  <c r="Q302" i="31"/>
  <c r="N302" i="31"/>
  <c r="K302" i="31"/>
  <c r="H302" i="31"/>
  <c r="E302" i="31"/>
  <c r="T301" i="31"/>
  <c r="Q301" i="31"/>
  <c r="N301" i="31"/>
  <c r="L301" i="31"/>
  <c r="K301" i="31"/>
  <c r="H301" i="31"/>
  <c r="E301" i="31"/>
  <c r="T300" i="31"/>
  <c r="Q300" i="31"/>
  <c r="N300" i="31"/>
  <c r="L300" i="31"/>
  <c r="K300" i="31"/>
  <c r="H300" i="31"/>
  <c r="E300" i="31"/>
  <c r="T299" i="31"/>
  <c r="Q299" i="31"/>
  <c r="L299" i="31"/>
  <c r="K299" i="31"/>
  <c r="H299" i="31"/>
  <c r="E299" i="31"/>
  <c r="T298" i="31"/>
  <c r="Q298" i="31"/>
  <c r="N298" i="31"/>
  <c r="K298" i="31"/>
  <c r="H298" i="31"/>
  <c r="E298" i="31"/>
  <c r="T297" i="31"/>
  <c r="Q297" i="31"/>
  <c r="N297" i="31"/>
  <c r="K297" i="31"/>
  <c r="H297" i="31"/>
  <c r="E297" i="31"/>
  <c r="T296" i="31"/>
  <c r="Q296" i="31"/>
  <c r="N296" i="31"/>
  <c r="K296" i="31"/>
  <c r="H296" i="31"/>
  <c r="E296" i="31"/>
  <c r="T295" i="31"/>
  <c r="Q295" i="31"/>
  <c r="N295" i="31"/>
  <c r="K295" i="31"/>
  <c r="H295" i="31"/>
  <c r="E295" i="31"/>
  <c r="T294" i="31"/>
  <c r="Q294" i="31"/>
  <c r="N294" i="31"/>
  <c r="K294" i="31"/>
  <c r="H294" i="31"/>
  <c r="E294" i="31"/>
  <c r="T293" i="31"/>
  <c r="Q293" i="31"/>
  <c r="N293" i="31"/>
  <c r="K293" i="31"/>
  <c r="H293" i="31"/>
  <c r="E293" i="31"/>
  <c r="T292" i="31"/>
  <c r="Q292" i="31"/>
  <c r="N292" i="31"/>
  <c r="K292" i="31"/>
  <c r="H292" i="31"/>
  <c r="E292" i="31"/>
  <c r="U291" i="31"/>
  <c r="S291" i="31"/>
  <c r="R291" i="31"/>
  <c r="P291" i="31"/>
  <c r="Q291" i="31" s="1"/>
  <c r="O291" i="31"/>
  <c r="J291" i="31"/>
  <c r="I291" i="31"/>
  <c r="K291" i="31" s="1"/>
  <c r="G291" i="31"/>
  <c r="F291" i="31"/>
  <c r="F31" i="31" s="1"/>
  <c r="D291" i="31"/>
  <c r="C291" i="31"/>
  <c r="E291" i="31" s="1"/>
  <c r="T289" i="31"/>
  <c r="Q289" i="31"/>
  <c r="L289" i="31"/>
  <c r="N289" i="31" s="1"/>
  <c r="K289" i="31"/>
  <c r="H289" i="31"/>
  <c r="E289" i="31"/>
  <c r="T288" i="31"/>
  <c r="Q288" i="31"/>
  <c r="N288" i="31"/>
  <c r="K288" i="31"/>
  <c r="H288" i="31"/>
  <c r="E288" i="31"/>
  <c r="T287" i="31"/>
  <c r="Q287" i="31"/>
  <c r="N287" i="31"/>
  <c r="K287" i="31"/>
  <c r="H287" i="31"/>
  <c r="E287" i="31"/>
  <c r="T286" i="31"/>
  <c r="Q286" i="31"/>
  <c r="N286" i="31"/>
  <c r="K286" i="31"/>
  <c r="H286" i="31"/>
  <c r="E286" i="31"/>
  <c r="T285" i="31"/>
  <c r="Q285" i="31"/>
  <c r="L285" i="31"/>
  <c r="N285" i="31" s="1"/>
  <c r="K285" i="31"/>
  <c r="H285" i="31"/>
  <c r="E285" i="31"/>
  <c r="T284" i="31"/>
  <c r="Q284" i="31"/>
  <c r="L284" i="31"/>
  <c r="K284" i="31"/>
  <c r="H284" i="31"/>
  <c r="E284" i="31"/>
  <c r="T283" i="31"/>
  <c r="Q283" i="31"/>
  <c r="N283" i="31"/>
  <c r="K283" i="31"/>
  <c r="H283" i="31"/>
  <c r="E283" i="31"/>
  <c r="T282" i="31"/>
  <c r="Q282" i="31"/>
  <c r="N282" i="31"/>
  <c r="K282" i="31"/>
  <c r="H282" i="31"/>
  <c r="E282" i="31"/>
  <c r="U281" i="31"/>
  <c r="S281" i="31"/>
  <c r="R281" i="31"/>
  <c r="T281" i="31" s="1"/>
  <c r="P281" i="31"/>
  <c r="Q281" i="31" s="1"/>
  <c r="O281" i="31"/>
  <c r="M281" i="31"/>
  <c r="M30" i="31" s="1"/>
  <c r="J281" i="31"/>
  <c r="I281" i="31"/>
  <c r="G281" i="31"/>
  <c r="G30" i="31" s="1"/>
  <c r="F281" i="31"/>
  <c r="H281" i="31" s="1"/>
  <c r="D281" i="31"/>
  <c r="C281" i="31"/>
  <c r="T279" i="31"/>
  <c r="Q279" i="31"/>
  <c r="N279" i="31"/>
  <c r="K279" i="31"/>
  <c r="H279" i="31"/>
  <c r="E279" i="31"/>
  <c r="T278" i="31"/>
  <c r="Q278" i="31"/>
  <c r="N278" i="31"/>
  <c r="K278" i="31"/>
  <c r="H278" i="31"/>
  <c r="E278" i="31"/>
  <c r="T277" i="31"/>
  <c r="Q277" i="31"/>
  <c r="N277" i="31"/>
  <c r="K277" i="31"/>
  <c r="H277" i="31"/>
  <c r="E277" i="31"/>
  <c r="T276" i="31"/>
  <c r="Q276" i="31"/>
  <c r="L276" i="31"/>
  <c r="K276" i="31"/>
  <c r="H276" i="31"/>
  <c r="E276" i="31"/>
  <c r="T275" i="31"/>
  <c r="Q275" i="31"/>
  <c r="N275" i="31"/>
  <c r="K275" i="31"/>
  <c r="H275" i="31"/>
  <c r="E275" i="31"/>
  <c r="T274" i="31"/>
  <c r="Q274" i="31"/>
  <c r="N274" i="31"/>
  <c r="K274" i="31"/>
  <c r="H274" i="31"/>
  <c r="E274" i="31"/>
  <c r="T273" i="31"/>
  <c r="Q273" i="31"/>
  <c r="N273" i="31"/>
  <c r="K273" i="31"/>
  <c r="H273" i="31"/>
  <c r="E273" i="31"/>
  <c r="T272" i="31"/>
  <c r="Q272" i="31"/>
  <c r="N272" i="31"/>
  <c r="K272" i="31"/>
  <c r="E272" i="31"/>
  <c r="T271" i="31"/>
  <c r="Q271" i="31"/>
  <c r="N271" i="31"/>
  <c r="K271" i="31"/>
  <c r="H271" i="31"/>
  <c r="E271" i="31"/>
  <c r="T270" i="31"/>
  <c r="Q270" i="31"/>
  <c r="N270" i="31"/>
  <c r="K270" i="31"/>
  <c r="H270" i="31"/>
  <c r="E270" i="31"/>
  <c r="T269" i="31"/>
  <c r="Q269" i="31"/>
  <c r="N269" i="31"/>
  <c r="K269" i="31"/>
  <c r="H269" i="31"/>
  <c r="E269" i="31"/>
  <c r="T268" i="31"/>
  <c r="Q268" i="31"/>
  <c r="N268" i="31"/>
  <c r="K268" i="31"/>
  <c r="H268" i="31"/>
  <c r="E268" i="31"/>
  <c r="U267" i="31"/>
  <c r="S267" i="31"/>
  <c r="R267" i="31"/>
  <c r="R29" i="31" s="1"/>
  <c r="P267" i="31"/>
  <c r="O267" i="31"/>
  <c r="O29" i="31" s="1"/>
  <c r="M267" i="31"/>
  <c r="M29" i="31" s="1"/>
  <c r="J267" i="31"/>
  <c r="J29" i="31" s="1"/>
  <c r="I267" i="31"/>
  <c r="I29" i="31" s="1"/>
  <c r="G267" i="31"/>
  <c r="F267" i="31"/>
  <c r="D267" i="31"/>
  <c r="C267" i="31"/>
  <c r="C29" i="31" s="1"/>
  <c r="T263" i="31"/>
  <c r="Q263" i="31"/>
  <c r="M263" i="31"/>
  <c r="L263" i="31"/>
  <c r="K263" i="31"/>
  <c r="H263" i="31"/>
  <c r="E263" i="31"/>
  <c r="T262" i="31"/>
  <c r="Q262" i="31"/>
  <c r="M262" i="31"/>
  <c r="M261" i="31" s="1"/>
  <c r="M28" i="31" s="1"/>
  <c r="L262" i="31"/>
  <c r="N262" i="31" s="1"/>
  <c r="K262" i="31"/>
  <c r="H262" i="31"/>
  <c r="E262" i="31"/>
  <c r="U261" i="31"/>
  <c r="T261" i="31"/>
  <c r="S261" i="31"/>
  <c r="R261" i="31"/>
  <c r="P261" i="31"/>
  <c r="Q261" i="31" s="1"/>
  <c r="O261" i="31"/>
  <c r="J261" i="31"/>
  <c r="J28" i="31" s="1"/>
  <c r="I261" i="31"/>
  <c r="G261" i="31"/>
  <c r="F261" i="31"/>
  <c r="D261" i="31"/>
  <c r="C261" i="31"/>
  <c r="C28" i="31" s="1"/>
  <c r="T259" i="31"/>
  <c r="Q259" i="31"/>
  <c r="N259" i="31"/>
  <c r="K259" i="31"/>
  <c r="H259" i="31"/>
  <c r="E259" i="31"/>
  <c r="T258" i="31"/>
  <c r="Q258" i="31"/>
  <c r="N258" i="31"/>
  <c r="K258" i="31"/>
  <c r="H258" i="31"/>
  <c r="E258" i="31"/>
  <c r="T257" i="31"/>
  <c r="Q257" i="31"/>
  <c r="N257" i="31"/>
  <c r="K257" i="31"/>
  <c r="H257" i="31"/>
  <c r="E257" i="31"/>
  <c r="T256" i="31"/>
  <c r="Q256" i="31"/>
  <c r="N256" i="31"/>
  <c r="K256" i="31"/>
  <c r="H256" i="31"/>
  <c r="E256" i="31"/>
  <c r="T255" i="31"/>
  <c r="Q255" i="31"/>
  <c r="N255" i="31"/>
  <c r="K255" i="31"/>
  <c r="H255" i="31"/>
  <c r="E255" i="31"/>
  <c r="T254" i="31"/>
  <c r="Q254" i="31"/>
  <c r="N254" i="31"/>
  <c r="K254" i="31"/>
  <c r="H254" i="31"/>
  <c r="E254" i="31"/>
  <c r="T253" i="31"/>
  <c r="Q253" i="31"/>
  <c r="N253" i="31"/>
  <c r="K253" i="31"/>
  <c r="H253" i="31"/>
  <c r="E253" i="31"/>
  <c r="U252" i="31"/>
  <c r="S252" i="31"/>
  <c r="R252" i="31"/>
  <c r="P252" i="31"/>
  <c r="O252" i="31"/>
  <c r="O27" i="31" s="1"/>
  <c r="M252" i="31"/>
  <c r="L252" i="31"/>
  <c r="L27" i="31" s="1"/>
  <c r="J252" i="31"/>
  <c r="I252" i="31"/>
  <c r="K252" i="31" s="1"/>
  <c r="G252" i="31"/>
  <c r="F252" i="31"/>
  <c r="D252" i="31"/>
  <c r="C252" i="31"/>
  <c r="E252" i="31" s="1"/>
  <c r="T250" i="31"/>
  <c r="Q250" i="31"/>
  <c r="N250" i="31"/>
  <c r="K250" i="31"/>
  <c r="H250" i="31"/>
  <c r="E250" i="31"/>
  <c r="T249" i="31"/>
  <c r="Q249" i="31"/>
  <c r="N249" i="31"/>
  <c r="K249" i="31"/>
  <c r="H249" i="31"/>
  <c r="E249" i="31"/>
  <c r="T248" i="31"/>
  <c r="Q248" i="31"/>
  <c r="N248" i="31"/>
  <c r="K248" i="31"/>
  <c r="E248" i="31"/>
  <c r="T247" i="31"/>
  <c r="Q247" i="31"/>
  <c r="N247" i="31"/>
  <c r="K247" i="31"/>
  <c r="H247" i="31"/>
  <c r="E247" i="31"/>
  <c r="T246" i="31"/>
  <c r="Q246" i="31"/>
  <c r="N246" i="31"/>
  <c r="K246" i="31"/>
  <c r="H246" i="31"/>
  <c r="E246" i="31"/>
  <c r="T245" i="31"/>
  <c r="Q245" i="31"/>
  <c r="N245" i="31"/>
  <c r="K245" i="31"/>
  <c r="H245" i="31"/>
  <c r="E245" i="31"/>
  <c r="T244" i="31"/>
  <c r="Q244" i="31"/>
  <c r="N244" i="31"/>
  <c r="K244" i="31"/>
  <c r="H244" i="31"/>
  <c r="E244" i="31"/>
  <c r="T243" i="31"/>
  <c r="Q243" i="31"/>
  <c r="N243" i="31"/>
  <c r="K243" i="31"/>
  <c r="H243" i="31"/>
  <c r="E243" i="31"/>
  <c r="T242" i="31"/>
  <c r="Q242" i="31"/>
  <c r="N242" i="31"/>
  <c r="K242" i="31"/>
  <c r="H242" i="31"/>
  <c r="E242" i="31"/>
  <c r="T241" i="31"/>
  <c r="Q241" i="31"/>
  <c r="L241" i="31"/>
  <c r="N241" i="31" s="1"/>
  <c r="K241" i="31"/>
  <c r="H241" i="31"/>
  <c r="E241" i="31"/>
  <c r="U240" i="31"/>
  <c r="S240" i="31"/>
  <c r="T240" i="31" s="1"/>
  <c r="R240" i="31"/>
  <c r="P240" i="31"/>
  <c r="O240" i="31"/>
  <c r="Q240" i="31" s="1"/>
  <c r="M240" i="31"/>
  <c r="M26" i="31" s="1"/>
  <c r="L240" i="31"/>
  <c r="L26" i="31" s="1"/>
  <c r="J240" i="31"/>
  <c r="I240" i="31"/>
  <c r="I26" i="31" s="1"/>
  <c r="G240" i="31"/>
  <c r="F240" i="31"/>
  <c r="F26" i="31" s="1"/>
  <c r="D240" i="31"/>
  <c r="C240" i="31"/>
  <c r="C26" i="31" s="1"/>
  <c r="T237" i="31"/>
  <c r="Q237" i="31"/>
  <c r="N237" i="31"/>
  <c r="K237" i="31"/>
  <c r="H237" i="31"/>
  <c r="E237" i="31"/>
  <c r="T236" i="31"/>
  <c r="Q236" i="31"/>
  <c r="N236" i="31"/>
  <c r="K236" i="31"/>
  <c r="H236" i="31"/>
  <c r="E236" i="31"/>
  <c r="T235" i="31"/>
  <c r="Q235" i="31"/>
  <c r="N235" i="31"/>
  <c r="K235" i="31"/>
  <c r="H235" i="31"/>
  <c r="E235" i="31"/>
  <c r="T234" i="31"/>
  <c r="Q234" i="31"/>
  <c r="N234" i="31"/>
  <c r="K234" i="31"/>
  <c r="H234" i="31"/>
  <c r="E234" i="31"/>
  <c r="U233" i="31"/>
  <c r="S233" i="31"/>
  <c r="R233" i="31"/>
  <c r="P233" i="31"/>
  <c r="O233" i="31"/>
  <c r="M233" i="31"/>
  <c r="L233" i="31"/>
  <c r="J233" i="31"/>
  <c r="I233" i="31"/>
  <c r="I25" i="31" s="1"/>
  <c r="G233" i="31"/>
  <c r="F233" i="31"/>
  <c r="D233" i="31"/>
  <c r="D25" i="31" s="1"/>
  <c r="C233" i="31"/>
  <c r="T231" i="31"/>
  <c r="Q231" i="31"/>
  <c r="N231" i="31"/>
  <c r="K231" i="31"/>
  <c r="H231" i="31"/>
  <c r="E231" i="31"/>
  <c r="T230" i="31"/>
  <c r="Q230" i="31"/>
  <c r="N230" i="31"/>
  <c r="K230" i="31"/>
  <c r="H230" i="31"/>
  <c r="E230" i="31"/>
  <c r="T229" i="31"/>
  <c r="Q229" i="31"/>
  <c r="N229" i="31"/>
  <c r="K229" i="31"/>
  <c r="H229" i="31"/>
  <c r="E229" i="31"/>
  <c r="T228" i="31"/>
  <c r="Q228" i="31"/>
  <c r="N228" i="31"/>
  <c r="K228" i="31"/>
  <c r="H228" i="31"/>
  <c r="E228" i="31"/>
  <c r="T227" i="31"/>
  <c r="Q227" i="31"/>
  <c r="L227" i="31"/>
  <c r="L224" i="31" s="1"/>
  <c r="K227" i="31"/>
  <c r="H227" i="31"/>
  <c r="E227" i="31"/>
  <c r="T226" i="31"/>
  <c r="Q226" i="31"/>
  <c r="N226" i="31"/>
  <c r="K226" i="31"/>
  <c r="H226" i="31"/>
  <c r="E226" i="31"/>
  <c r="T225" i="31"/>
  <c r="Q225" i="31"/>
  <c r="N225" i="31"/>
  <c r="K225" i="31"/>
  <c r="H225" i="31"/>
  <c r="E225" i="31"/>
  <c r="U224" i="31"/>
  <c r="S224" i="31"/>
  <c r="S24" i="31" s="1"/>
  <c r="R224" i="31"/>
  <c r="P224" i="31"/>
  <c r="O224" i="31"/>
  <c r="O24" i="31" s="1"/>
  <c r="M224" i="31"/>
  <c r="J224" i="31"/>
  <c r="J24" i="31" s="1"/>
  <c r="I224" i="31"/>
  <c r="I24" i="31" s="1"/>
  <c r="G224" i="31"/>
  <c r="F224" i="31"/>
  <c r="D224" i="31"/>
  <c r="C224" i="31"/>
  <c r="C24" i="31" s="1"/>
  <c r="T222" i="31"/>
  <c r="Q222" i="31"/>
  <c r="N222" i="31"/>
  <c r="K222" i="31"/>
  <c r="H222" i="31"/>
  <c r="E222" i="31"/>
  <c r="T221" i="31"/>
  <c r="Q221" i="31"/>
  <c r="L221" i="31"/>
  <c r="L216" i="31" s="1"/>
  <c r="K221" i="31"/>
  <c r="H221" i="31"/>
  <c r="E221" i="31"/>
  <c r="T220" i="31"/>
  <c r="Q220" i="31"/>
  <c r="N220" i="31"/>
  <c r="K220" i="31"/>
  <c r="H220" i="31"/>
  <c r="E220" i="31"/>
  <c r="T219" i="31"/>
  <c r="Q219" i="31"/>
  <c r="N219" i="31"/>
  <c r="K219" i="31"/>
  <c r="H219" i="31"/>
  <c r="E219" i="31"/>
  <c r="T218" i="31"/>
  <c r="Q218" i="31"/>
  <c r="N218" i="31"/>
  <c r="K218" i="31"/>
  <c r="H218" i="31"/>
  <c r="E218" i="31"/>
  <c r="T217" i="31"/>
  <c r="Q217" i="31"/>
  <c r="N217" i="31"/>
  <c r="K217" i="31"/>
  <c r="H217" i="31"/>
  <c r="E217" i="31"/>
  <c r="U216" i="31"/>
  <c r="S216" i="31"/>
  <c r="S23" i="31" s="1"/>
  <c r="R216" i="31"/>
  <c r="P216" i="31"/>
  <c r="O216" i="31"/>
  <c r="M216" i="31"/>
  <c r="M23" i="31" s="1"/>
  <c r="J216" i="31"/>
  <c r="J23" i="31" s="1"/>
  <c r="I216" i="31"/>
  <c r="G216" i="31"/>
  <c r="G23" i="31" s="1"/>
  <c r="F216" i="31"/>
  <c r="F23" i="31" s="1"/>
  <c r="D216" i="31"/>
  <c r="D23" i="31" s="1"/>
  <c r="C216" i="31"/>
  <c r="C23" i="31" s="1"/>
  <c r="T212" i="31"/>
  <c r="T211" i="31"/>
  <c r="Q211" i="31"/>
  <c r="N211" i="31"/>
  <c r="K211" i="31"/>
  <c r="H211" i="31"/>
  <c r="E211" i="31"/>
  <c r="T210" i="31"/>
  <c r="Q210" i="31"/>
  <c r="N210" i="31"/>
  <c r="K210" i="31"/>
  <c r="H210" i="31"/>
  <c r="E210" i="31"/>
  <c r="T209" i="31"/>
  <c r="N209" i="31"/>
  <c r="K209" i="31"/>
  <c r="H209" i="31"/>
  <c r="E209" i="31"/>
  <c r="U208" i="31"/>
  <c r="S208" i="31"/>
  <c r="R208" i="31"/>
  <c r="P208" i="31"/>
  <c r="O208" i="31"/>
  <c r="M208" i="31"/>
  <c r="L208" i="31"/>
  <c r="N208" i="31" s="1"/>
  <c r="J208" i="31"/>
  <c r="I208" i="31"/>
  <c r="I22" i="31" s="1"/>
  <c r="G208" i="31"/>
  <c r="F208" i="31"/>
  <c r="F22" i="31" s="1"/>
  <c r="D208" i="31"/>
  <c r="C208" i="31"/>
  <c r="S202" i="31"/>
  <c r="R202" i="31"/>
  <c r="T202" i="31" s="1"/>
  <c r="P202" i="31"/>
  <c r="O202" i="31"/>
  <c r="Q202" i="31" s="1"/>
  <c r="M202" i="31"/>
  <c r="L202" i="31"/>
  <c r="J202" i="31"/>
  <c r="I202" i="31"/>
  <c r="K202" i="31" s="1"/>
  <c r="H202" i="31"/>
  <c r="G202" i="31"/>
  <c r="F202" i="31"/>
  <c r="D202" i="31"/>
  <c r="C202" i="31"/>
  <c r="S193" i="31"/>
  <c r="R193" i="31"/>
  <c r="P193" i="31"/>
  <c r="O193" i="31"/>
  <c r="M193" i="31"/>
  <c r="L193" i="31"/>
  <c r="N193" i="31" s="1"/>
  <c r="K193" i="31"/>
  <c r="J193" i="31"/>
  <c r="I193" i="31"/>
  <c r="G193" i="31"/>
  <c r="F193" i="31"/>
  <c r="D193" i="31"/>
  <c r="C193" i="31"/>
  <c r="E193" i="31" s="1"/>
  <c r="T191" i="31"/>
  <c r="Q191" i="31"/>
  <c r="M191" i="31"/>
  <c r="L191" i="31"/>
  <c r="K191" i="31"/>
  <c r="H191" i="31"/>
  <c r="E191" i="31"/>
  <c r="T190" i="31"/>
  <c r="Q190" i="31"/>
  <c r="M190" i="31"/>
  <c r="L190" i="31"/>
  <c r="K190" i="31"/>
  <c r="H190" i="31"/>
  <c r="E190" i="31"/>
  <c r="T189" i="31"/>
  <c r="Q189" i="31"/>
  <c r="N189" i="31"/>
  <c r="K189" i="31"/>
  <c r="H189" i="31"/>
  <c r="E189" i="31"/>
  <c r="T188" i="31"/>
  <c r="Q188" i="31"/>
  <c r="N188" i="31"/>
  <c r="K188" i="31"/>
  <c r="H188" i="31"/>
  <c r="E188" i="31"/>
  <c r="T187" i="31"/>
  <c r="Q187" i="31"/>
  <c r="N187" i="31"/>
  <c r="K187" i="31"/>
  <c r="H187" i="31"/>
  <c r="E187" i="31"/>
  <c r="T186" i="31"/>
  <c r="Q186" i="31"/>
  <c r="M186" i="31"/>
  <c r="L186" i="31"/>
  <c r="N186" i="31" s="1"/>
  <c r="K186" i="31"/>
  <c r="E186" i="31"/>
  <c r="H186" i="31" s="1"/>
  <c r="T185" i="31"/>
  <c r="Q185" i="31"/>
  <c r="M185" i="31"/>
  <c r="L185" i="31"/>
  <c r="L184" i="31" s="1"/>
  <c r="L19" i="31" s="1"/>
  <c r="K185" i="31"/>
  <c r="H185" i="31"/>
  <c r="E185" i="31"/>
  <c r="U184" i="31"/>
  <c r="S184" i="31"/>
  <c r="T184" i="31" s="1"/>
  <c r="R184" i="31"/>
  <c r="P184" i="31"/>
  <c r="O184" i="31"/>
  <c r="J184" i="31"/>
  <c r="J19" i="31" s="1"/>
  <c r="I184" i="31"/>
  <c r="I19" i="31" s="1"/>
  <c r="G184" i="31"/>
  <c r="G19" i="31" s="1"/>
  <c r="F184" i="31"/>
  <c r="F19" i="31" s="1"/>
  <c r="D184" i="31"/>
  <c r="D19" i="31" s="1"/>
  <c r="C184" i="31"/>
  <c r="C19" i="31" s="1"/>
  <c r="T182" i="31"/>
  <c r="Q182" i="31"/>
  <c r="N182" i="31"/>
  <c r="K182" i="31"/>
  <c r="H182" i="31"/>
  <c r="E182" i="31"/>
  <c r="T181" i="31"/>
  <c r="Q181" i="31"/>
  <c r="N181" i="31"/>
  <c r="K181" i="31"/>
  <c r="H181" i="31"/>
  <c r="E181" i="31"/>
  <c r="T180" i="31"/>
  <c r="Q180" i="31"/>
  <c r="N180" i="31"/>
  <c r="K180" i="31"/>
  <c r="H180" i="31"/>
  <c r="E180" i="31"/>
  <c r="T179" i="31"/>
  <c r="Q179" i="31"/>
  <c r="N179" i="31"/>
  <c r="K179" i="31"/>
  <c r="H179" i="31"/>
  <c r="E179" i="31"/>
  <c r="T178" i="31"/>
  <c r="Q178" i="31"/>
  <c r="N178" i="31"/>
  <c r="K178" i="31"/>
  <c r="H178" i="31"/>
  <c r="E178" i="31"/>
  <c r="T177" i="31"/>
  <c r="Q177" i="31"/>
  <c r="N177" i="31"/>
  <c r="K177" i="31"/>
  <c r="H177" i="31"/>
  <c r="E177" i="31"/>
  <c r="T176" i="31"/>
  <c r="Q176" i="31"/>
  <c r="N176" i="31"/>
  <c r="K176" i="31"/>
  <c r="H176" i="31"/>
  <c r="E176" i="31"/>
  <c r="T175" i="31"/>
  <c r="Q175" i="31"/>
  <c r="N175" i="31"/>
  <c r="K175" i="31"/>
  <c r="H175" i="31"/>
  <c r="E175" i="31"/>
  <c r="T174" i="31"/>
  <c r="Q174" i="31"/>
  <c r="N174" i="31"/>
  <c r="K174" i="31"/>
  <c r="H174" i="31"/>
  <c r="E174" i="31"/>
  <c r="T173" i="31"/>
  <c r="Q173" i="31"/>
  <c r="N173" i="31"/>
  <c r="K173" i="31"/>
  <c r="H173" i="31"/>
  <c r="E173" i="31"/>
  <c r="T172" i="31"/>
  <c r="Q172" i="31"/>
  <c r="N172" i="31"/>
  <c r="K172" i="31"/>
  <c r="H172" i="31"/>
  <c r="E172" i="31"/>
  <c r="T171" i="31"/>
  <c r="Q171" i="31"/>
  <c r="N171" i="31"/>
  <c r="K171" i="31"/>
  <c r="H171" i="31"/>
  <c r="E171" i="31"/>
  <c r="T170" i="31"/>
  <c r="Q170" i="31"/>
  <c r="N170" i="31"/>
  <c r="K170" i="31"/>
  <c r="H170" i="31"/>
  <c r="E170" i="31"/>
  <c r="T169" i="31"/>
  <c r="Q169" i="31"/>
  <c r="N169" i="31"/>
  <c r="K169" i="31"/>
  <c r="H169" i="31"/>
  <c r="E169" i="31"/>
  <c r="T168" i="31"/>
  <c r="Q168" i="31"/>
  <c r="N168" i="31"/>
  <c r="K168" i="31"/>
  <c r="H168" i="31"/>
  <c r="E168" i="31"/>
  <c r="U167" i="31"/>
  <c r="S167" i="31"/>
  <c r="S18" i="31" s="1"/>
  <c r="R167" i="31"/>
  <c r="R18" i="31" s="1"/>
  <c r="P167" i="31"/>
  <c r="O167" i="31"/>
  <c r="O18" i="31" s="1"/>
  <c r="M167" i="31"/>
  <c r="M18" i="31" s="1"/>
  <c r="L167" i="31"/>
  <c r="L18" i="31" s="1"/>
  <c r="J167" i="31"/>
  <c r="J18" i="31" s="1"/>
  <c r="I167" i="31"/>
  <c r="I18" i="31" s="1"/>
  <c r="G167" i="31"/>
  <c r="G18" i="31" s="1"/>
  <c r="F167" i="31"/>
  <c r="F18" i="31" s="1"/>
  <c r="D167" i="31"/>
  <c r="D18" i="31" s="1"/>
  <c r="C167" i="31"/>
  <c r="C18" i="31" s="1"/>
  <c r="T165" i="31"/>
  <c r="Q165" i="31"/>
  <c r="N165" i="31"/>
  <c r="M165" i="31"/>
  <c r="L165" i="31"/>
  <c r="K165" i="31"/>
  <c r="H165" i="31"/>
  <c r="E165" i="31"/>
  <c r="T164" i="31"/>
  <c r="Q164" i="31"/>
  <c r="N164" i="31"/>
  <c r="M164" i="31"/>
  <c r="L164" i="31"/>
  <c r="K164" i="31"/>
  <c r="H164" i="31"/>
  <c r="E164" i="31"/>
  <c r="T163" i="31"/>
  <c r="Q163" i="31"/>
  <c r="N163" i="31"/>
  <c r="M163" i="31"/>
  <c r="L163" i="31"/>
  <c r="K163" i="31"/>
  <c r="H163" i="31"/>
  <c r="E163" i="31"/>
  <c r="T162" i="31"/>
  <c r="Q162" i="31"/>
  <c r="N162" i="31"/>
  <c r="M162" i="31"/>
  <c r="L162" i="31"/>
  <c r="K162" i="31"/>
  <c r="H162" i="31"/>
  <c r="E162" i="31"/>
  <c r="T161" i="31"/>
  <c r="Q161" i="31"/>
  <c r="N161" i="31"/>
  <c r="L161" i="31"/>
  <c r="K161" i="31"/>
  <c r="H161" i="31"/>
  <c r="E161" i="31"/>
  <c r="T160" i="31"/>
  <c r="Q160" i="31"/>
  <c r="M160" i="31"/>
  <c r="N160" i="31" s="1"/>
  <c r="L160" i="31"/>
  <c r="K160" i="31"/>
  <c r="H160" i="31"/>
  <c r="E160" i="31"/>
  <c r="T159" i="31"/>
  <c r="Q159" i="31"/>
  <c r="M159" i="31"/>
  <c r="N159" i="31" s="1"/>
  <c r="K159" i="31"/>
  <c r="H159" i="31"/>
  <c r="E159" i="31"/>
  <c r="T158" i="31"/>
  <c r="Q158" i="31"/>
  <c r="M158" i="31"/>
  <c r="L158" i="31"/>
  <c r="K158" i="31"/>
  <c r="H158" i="31"/>
  <c r="E158" i="31"/>
  <c r="T157" i="31"/>
  <c r="Q157" i="31"/>
  <c r="M157" i="31"/>
  <c r="M155" i="31" s="1"/>
  <c r="M17" i="31" s="1"/>
  <c r="L157" i="31"/>
  <c r="K157" i="31"/>
  <c r="H157" i="31"/>
  <c r="E157" i="31"/>
  <c r="U155" i="31"/>
  <c r="S155" i="31"/>
  <c r="R155" i="31"/>
  <c r="T155" i="31" s="1"/>
  <c r="Q155" i="31"/>
  <c r="P155" i="31"/>
  <c r="O155" i="31"/>
  <c r="J155" i="31"/>
  <c r="J17" i="31" s="1"/>
  <c r="I155" i="31"/>
  <c r="G155" i="31"/>
  <c r="F155" i="31"/>
  <c r="H155" i="31" s="1"/>
  <c r="D155" i="31"/>
  <c r="C155" i="31"/>
  <c r="T153" i="31"/>
  <c r="Q153" i="31"/>
  <c r="N153" i="31"/>
  <c r="K153" i="31"/>
  <c r="H153" i="31"/>
  <c r="E153" i="31"/>
  <c r="T152" i="31"/>
  <c r="Q152" i="31"/>
  <c r="N152" i="31"/>
  <c r="K152" i="31"/>
  <c r="H152" i="31"/>
  <c r="E152" i="31"/>
  <c r="T151" i="31"/>
  <c r="Q151" i="31"/>
  <c r="N151" i="31"/>
  <c r="K151" i="31"/>
  <c r="H151" i="31"/>
  <c r="E151" i="31"/>
  <c r="T150" i="31"/>
  <c r="Q150" i="31"/>
  <c r="N150" i="31"/>
  <c r="K150" i="31"/>
  <c r="H150" i="31"/>
  <c r="E150" i="31"/>
  <c r="U149" i="31"/>
  <c r="S149" i="31"/>
  <c r="R149" i="31"/>
  <c r="T149" i="31" s="1"/>
  <c r="P149" i="31"/>
  <c r="O149" i="31"/>
  <c r="O16" i="31" s="1"/>
  <c r="M149" i="31"/>
  <c r="L149" i="31"/>
  <c r="J149" i="31"/>
  <c r="I149" i="31"/>
  <c r="G149" i="31"/>
  <c r="G16" i="31" s="1"/>
  <c r="F149" i="31"/>
  <c r="F16" i="31" s="1"/>
  <c r="D149" i="31"/>
  <c r="C149" i="31"/>
  <c r="C16" i="31" s="1"/>
  <c r="T147" i="31"/>
  <c r="Q147" i="31"/>
  <c r="N147" i="31"/>
  <c r="K147" i="31"/>
  <c r="H147" i="31"/>
  <c r="E147" i="31"/>
  <c r="T146" i="31"/>
  <c r="Q146" i="31"/>
  <c r="N146" i="31"/>
  <c r="K146" i="31"/>
  <c r="H146" i="31"/>
  <c r="E146" i="31"/>
  <c r="T145" i="31"/>
  <c r="Q145" i="31"/>
  <c r="N145" i="31"/>
  <c r="K145" i="31"/>
  <c r="H145" i="31"/>
  <c r="E145" i="31"/>
  <c r="T144" i="31"/>
  <c r="Q144" i="31"/>
  <c r="N144" i="31"/>
  <c r="K144" i="31"/>
  <c r="H144" i="31"/>
  <c r="E144" i="31"/>
  <c r="T143" i="31"/>
  <c r="Q143" i="31"/>
  <c r="N143" i="31"/>
  <c r="K143" i="31"/>
  <c r="H143" i="31"/>
  <c r="E143" i="31"/>
  <c r="T142" i="31"/>
  <c r="Q142" i="31"/>
  <c r="N142" i="31"/>
  <c r="K142" i="31"/>
  <c r="H142" i="31"/>
  <c r="E142" i="31"/>
  <c r="T141" i="31"/>
  <c r="Q141" i="31"/>
  <c r="N141" i="31"/>
  <c r="K141" i="31"/>
  <c r="H141" i="31"/>
  <c r="E141" i="31"/>
  <c r="T140" i="31"/>
  <c r="Q140" i="31"/>
  <c r="N140" i="31"/>
  <c r="K140" i="31"/>
  <c r="H140" i="31"/>
  <c r="E140" i="31"/>
  <c r="T139" i="31"/>
  <c r="Q139" i="31"/>
  <c r="N139" i="31"/>
  <c r="K139" i="31"/>
  <c r="H139" i="31"/>
  <c r="E139" i="31"/>
  <c r="T138" i="31"/>
  <c r="Q138" i="31"/>
  <c r="N138" i="31"/>
  <c r="K138" i="31"/>
  <c r="H138" i="31"/>
  <c r="E138" i="31"/>
  <c r="T137" i="31"/>
  <c r="Q137" i="31"/>
  <c r="N137" i="31"/>
  <c r="K137" i="31"/>
  <c r="H137" i="31"/>
  <c r="E137" i="31"/>
  <c r="T136" i="31"/>
  <c r="Q136" i="31"/>
  <c r="N136" i="31"/>
  <c r="K136" i="31"/>
  <c r="H136" i="31"/>
  <c r="E136" i="31"/>
  <c r="T135" i="31"/>
  <c r="Q135" i="31"/>
  <c r="N135" i="31"/>
  <c r="K135" i="31"/>
  <c r="H135" i="31"/>
  <c r="E135" i="31"/>
  <c r="T134" i="31"/>
  <c r="Q134" i="31"/>
  <c r="N134" i="31"/>
  <c r="K134" i="31"/>
  <c r="H134" i="31"/>
  <c r="E134" i="31"/>
  <c r="T133" i="31"/>
  <c r="Q133" i="31"/>
  <c r="N133" i="31"/>
  <c r="K133" i="31"/>
  <c r="H133" i="31"/>
  <c r="E133" i="31"/>
  <c r="T132" i="31"/>
  <c r="Q132" i="31"/>
  <c r="N132" i="31"/>
  <c r="K132" i="31"/>
  <c r="H132" i="31"/>
  <c r="E132" i="31"/>
  <c r="T131" i="31"/>
  <c r="Q131" i="31"/>
  <c r="N131" i="31"/>
  <c r="K131" i="31"/>
  <c r="H131" i="31"/>
  <c r="E131" i="31"/>
  <c r="T130" i="31"/>
  <c r="Q130" i="31"/>
  <c r="N130" i="31"/>
  <c r="K130" i="31"/>
  <c r="H130" i="31"/>
  <c r="E130" i="31"/>
  <c r="T129" i="31"/>
  <c r="Q129" i="31"/>
  <c r="N129" i="31"/>
  <c r="K129" i="31"/>
  <c r="H129" i="31"/>
  <c r="E129" i="31"/>
  <c r="T128" i="31"/>
  <c r="Q128" i="31"/>
  <c r="N128" i="31"/>
  <c r="K128" i="31"/>
  <c r="H128" i="31"/>
  <c r="E128" i="31"/>
  <c r="T127" i="31"/>
  <c r="Q127" i="31"/>
  <c r="N127" i="31"/>
  <c r="K127" i="31"/>
  <c r="H127" i="31"/>
  <c r="E127" i="31"/>
  <c r="T126" i="31"/>
  <c r="Q126" i="31"/>
  <c r="N126" i="31"/>
  <c r="K126" i="31"/>
  <c r="H126" i="31"/>
  <c r="E126" i="31"/>
  <c r="T125" i="31"/>
  <c r="Q125" i="31"/>
  <c r="N125" i="31"/>
  <c r="K125" i="31"/>
  <c r="H125" i="31"/>
  <c r="E125" i="31"/>
  <c r="T124" i="31"/>
  <c r="Q124" i="31"/>
  <c r="N124" i="31"/>
  <c r="K124" i="31"/>
  <c r="H124" i="31"/>
  <c r="E124" i="31"/>
  <c r="T123" i="31"/>
  <c r="Q123" i="31"/>
  <c r="N123" i="31"/>
  <c r="K123" i="31"/>
  <c r="H123" i="31"/>
  <c r="E123" i="31"/>
  <c r="T122" i="31"/>
  <c r="Q122" i="31"/>
  <c r="N122" i="31"/>
  <c r="K122" i="31"/>
  <c r="H122" i="31"/>
  <c r="E122" i="31"/>
  <c r="T121" i="31"/>
  <c r="Q121" i="31"/>
  <c r="N121" i="31"/>
  <c r="K121" i="31"/>
  <c r="H121" i="31"/>
  <c r="E121" i="31"/>
  <c r="T120" i="31"/>
  <c r="Q120" i="31"/>
  <c r="N120" i="31"/>
  <c r="K120" i="31"/>
  <c r="H120" i="31"/>
  <c r="E120" i="31"/>
  <c r="T119" i="31"/>
  <c r="Q119" i="31"/>
  <c r="N119" i="31"/>
  <c r="K119" i="31"/>
  <c r="H119" i="31"/>
  <c r="E119" i="31"/>
  <c r="U118" i="31"/>
  <c r="S118" i="31"/>
  <c r="R118" i="31"/>
  <c r="P118" i="31"/>
  <c r="P15" i="31" s="1"/>
  <c r="O118" i="31"/>
  <c r="O15" i="31" s="1"/>
  <c r="M118" i="31"/>
  <c r="L118" i="31"/>
  <c r="L15" i="31" s="1"/>
  <c r="J118" i="31"/>
  <c r="J15" i="31" s="1"/>
  <c r="I118" i="31"/>
  <c r="G118" i="31"/>
  <c r="G15" i="31" s="1"/>
  <c r="F118" i="31"/>
  <c r="F15" i="31" s="1"/>
  <c r="D118" i="31"/>
  <c r="D15" i="31" s="1"/>
  <c r="C118" i="31"/>
  <c r="C15" i="31" s="1"/>
  <c r="T116" i="31"/>
  <c r="Q116" i="31"/>
  <c r="N116" i="31"/>
  <c r="K116" i="31"/>
  <c r="H116" i="31"/>
  <c r="E116" i="31"/>
  <c r="T115" i="31"/>
  <c r="Q115" i="31"/>
  <c r="N115" i="31"/>
  <c r="K115" i="31"/>
  <c r="H115" i="31"/>
  <c r="E115" i="31"/>
  <c r="T114" i="31"/>
  <c r="Q114" i="31"/>
  <c r="N114" i="31"/>
  <c r="K114" i="31"/>
  <c r="H114" i="31"/>
  <c r="E114" i="31"/>
  <c r="T113" i="31"/>
  <c r="Q113" i="31"/>
  <c r="N113" i="31"/>
  <c r="K113" i="31"/>
  <c r="H113" i="31"/>
  <c r="E113" i="31"/>
  <c r="T112" i="31"/>
  <c r="Q112" i="31"/>
  <c r="N112" i="31"/>
  <c r="K112" i="31"/>
  <c r="H112" i="31"/>
  <c r="E112" i="31"/>
  <c r="T111" i="31"/>
  <c r="Q111" i="31"/>
  <c r="N111" i="31"/>
  <c r="K111" i="31"/>
  <c r="H111" i="31"/>
  <c r="E111" i="31"/>
  <c r="T110" i="31"/>
  <c r="Q110" i="31"/>
  <c r="N110" i="31"/>
  <c r="K110" i="31"/>
  <c r="H110" i="31"/>
  <c r="E110" i="31"/>
  <c r="T109" i="31"/>
  <c r="Q109" i="31"/>
  <c r="N109" i="31"/>
  <c r="K109" i="31"/>
  <c r="H109" i="31"/>
  <c r="E109" i="31"/>
  <c r="T108" i="31"/>
  <c r="Q108" i="31"/>
  <c r="N108" i="31"/>
  <c r="K108" i="31"/>
  <c r="H108" i="31"/>
  <c r="E108" i="31"/>
  <c r="T107" i="31"/>
  <c r="Q107" i="31"/>
  <c r="N107" i="31"/>
  <c r="K107" i="31"/>
  <c r="H107" i="31"/>
  <c r="E107" i="31"/>
  <c r="T106" i="31"/>
  <c r="Q106" i="31"/>
  <c r="N106" i="31"/>
  <c r="K106" i="31"/>
  <c r="H106" i="31"/>
  <c r="E106" i="31"/>
  <c r="T105" i="31"/>
  <c r="Q105" i="31"/>
  <c r="N105" i="31"/>
  <c r="K105" i="31"/>
  <c r="H105" i="31"/>
  <c r="E105" i="31"/>
  <c r="T104" i="31"/>
  <c r="Q104" i="31"/>
  <c r="N104" i="31"/>
  <c r="K104" i="31"/>
  <c r="H104" i="31"/>
  <c r="E104" i="31"/>
  <c r="T103" i="31"/>
  <c r="Q103" i="31"/>
  <c r="N103" i="31"/>
  <c r="K103" i="31"/>
  <c r="H103" i="31"/>
  <c r="E103" i="31"/>
  <c r="T102" i="31"/>
  <c r="Q102" i="31"/>
  <c r="N102" i="31"/>
  <c r="K102" i="31"/>
  <c r="H102" i="31"/>
  <c r="E102" i="31"/>
  <c r="T101" i="31"/>
  <c r="Q101" i="31"/>
  <c r="N101" i="31"/>
  <c r="K101" i="31"/>
  <c r="H101" i="31"/>
  <c r="E101" i="31"/>
  <c r="T100" i="31"/>
  <c r="Q100" i="31"/>
  <c r="N100" i="31"/>
  <c r="K100" i="31"/>
  <c r="H100" i="31"/>
  <c r="E100" i="31"/>
  <c r="T99" i="31"/>
  <c r="Q99" i="31"/>
  <c r="N99" i="31"/>
  <c r="K99" i="31"/>
  <c r="H99" i="31"/>
  <c r="E99" i="31"/>
  <c r="T98" i="31"/>
  <c r="Q98" i="31"/>
  <c r="N98" i="31"/>
  <c r="K98" i="31"/>
  <c r="H98" i="31"/>
  <c r="E98" i="31"/>
  <c r="T97" i="31"/>
  <c r="Q97" i="31"/>
  <c r="N97" i="31"/>
  <c r="K97" i="31"/>
  <c r="H97" i="31"/>
  <c r="E97" i="31"/>
  <c r="T96" i="31"/>
  <c r="Q96" i="31"/>
  <c r="N96" i="31"/>
  <c r="K96" i="31"/>
  <c r="H96" i="31"/>
  <c r="E96" i="31"/>
  <c r="T95" i="31"/>
  <c r="Q95" i="31"/>
  <c r="N95" i="31"/>
  <c r="K95" i="31"/>
  <c r="H95" i="31"/>
  <c r="E95" i="31"/>
  <c r="T94" i="31"/>
  <c r="Q94" i="31"/>
  <c r="N94" i="31"/>
  <c r="K94" i="31"/>
  <c r="H94" i="31"/>
  <c r="E94" i="31"/>
  <c r="T93" i="31"/>
  <c r="Q93" i="31"/>
  <c r="N93" i="31"/>
  <c r="K93" i="31"/>
  <c r="H93" i="31"/>
  <c r="E93" i="31"/>
  <c r="T92" i="31"/>
  <c r="Q92" i="31"/>
  <c r="N92" i="31"/>
  <c r="K92" i="31"/>
  <c r="H92" i="31"/>
  <c r="E92" i="31"/>
  <c r="T91" i="31"/>
  <c r="Q91" i="31"/>
  <c r="N91" i="31"/>
  <c r="K91" i="31"/>
  <c r="H91" i="31"/>
  <c r="E91" i="31"/>
  <c r="T90" i="31"/>
  <c r="Q90" i="31"/>
  <c r="N90" i="31"/>
  <c r="K90" i="31"/>
  <c r="H90" i="31"/>
  <c r="E90" i="31"/>
  <c r="T89" i="31"/>
  <c r="Q89" i="31"/>
  <c r="N89" i="31"/>
  <c r="K89" i="31"/>
  <c r="H89" i="31"/>
  <c r="E89" i="31"/>
  <c r="T88" i="31"/>
  <c r="Q88" i="31"/>
  <c r="N88" i="31"/>
  <c r="K88" i="31"/>
  <c r="H88" i="31"/>
  <c r="E88" i="31"/>
  <c r="T87" i="31"/>
  <c r="Q87" i="31"/>
  <c r="N87" i="31"/>
  <c r="K87" i="31"/>
  <c r="H87" i="31"/>
  <c r="E87" i="31"/>
  <c r="T86" i="31"/>
  <c r="Q86" i="31"/>
  <c r="N86" i="31"/>
  <c r="K86" i="31"/>
  <c r="H86" i="31"/>
  <c r="E86" i="31"/>
  <c r="T85" i="31"/>
  <c r="Q85" i="31"/>
  <c r="N85" i="31"/>
  <c r="K85" i="31"/>
  <c r="H85" i="31"/>
  <c r="E85" i="31"/>
  <c r="T84" i="31"/>
  <c r="Q84" i="31"/>
  <c r="N84" i="31"/>
  <c r="K84" i="31"/>
  <c r="H84" i="31"/>
  <c r="E84" i="31"/>
  <c r="T83" i="31"/>
  <c r="Q83" i="31"/>
  <c r="N83" i="31"/>
  <c r="K83" i="31"/>
  <c r="H83" i="31"/>
  <c r="E83" i="31"/>
  <c r="T82" i="31"/>
  <c r="Q82" i="31"/>
  <c r="N82" i="31"/>
  <c r="K82" i="31"/>
  <c r="H82" i="31"/>
  <c r="E82" i="31"/>
  <c r="T81" i="31"/>
  <c r="Q81" i="31"/>
  <c r="N81" i="31"/>
  <c r="K81" i="31"/>
  <c r="H81" i="31"/>
  <c r="E81" i="31"/>
  <c r="T80" i="31"/>
  <c r="Q80" i="31"/>
  <c r="N80" i="31"/>
  <c r="K80" i="31"/>
  <c r="H80" i="31"/>
  <c r="E80" i="31"/>
  <c r="T79" i="31"/>
  <c r="Q79" i="31"/>
  <c r="N79" i="31"/>
  <c r="K79" i="31"/>
  <c r="H79" i="31"/>
  <c r="E79" i="31"/>
  <c r="T78" i="31"/>
  <c r="Q78" i="31"/>
  <c r="N78" i="31"/>
  <c r="K78" i="31"/>
  <c r="H78" i="31"/>
  <c r="E78" i="31"/>
  <c r="T77" i="31"/>
  <c r="Q77" i="31"/>
  <c r="N77" i="31"/>
  <c r="K77" i="31"/>
  <c r="H77" i="31"/>
  <c r="E77" i="31"/>
  <c r="T76" i="31"/>
  <c r="Q76" i="31"/>
  <c r="N76" i="31"/>
  <c r="K76" i="31"/>
  <c r="H76" i="31"/>
  <c r="E76" i="31"/>
  <c r="T75" i="31"/>
  <c r="Q75" i="31"/>
  <c r="N75" i="31"/>
  <c r="K75" i="31"/>
  <c r="H75" i="31"/>
  <c r="E75" i="31"/>
  <c r="T74" i="31"/>
  <c r="Q74" i="31"/>
  <c r="N74" i="31"/>
  <c r="K74" i="31"/>
  <c r="H74" i="31"/>
  <c r="E74" i="31"/>
  <c r="T73" i="31"/>
  <c r="Q73" i="31"/>
  <c r="N73" i="31"/>
  <c r="K73" i="31"/>
  <c r="H73" i="31"/>
  <c r="E73" i="31"/>
  <c r="T72" i="31"/>
  <c r="Q72" i="31"/>
  <c r="N72" i="31"/>
  <c r="K72" i="31"/>
  <c r="H72" i="31"/>
  <c r="E72" i="31"/>
  <c r="T71" i="31"/>
  <c r="Q71" i="31"/>
  <c r="N71" i="31"/>
  <c r="K71" i="31"/>
  <c r="H71" i="31"/>
  <c r="E71" i="31"/>
  <c r="U70" i="31"/>
  <c r="S70" i="31"/>
  <c r="S14" i="31" s="1"/>
  <c r="R70" i="31"/>
  <c r="P70" i="31"/>
  <c r="P14" i="31" s="1"/>
  <c r="O70" i="31"/>
  <c r="M70" i="31"/>
  <c r="M14" i="31" s="1"/>
  <c r="L70" i="31"/>
  <c r="L14" i="31" s="1"/>
  <c r="J70" i="31"/>
  <c r="J14" i="31" s="1"/>
  <c r="I70" i="31"/>
  <c r="I14" i="31" s="1"/>
  <c r="G70" i="31"/>
  <c r="G14" i="31" s="1"/>
  <c r="F70" i="31"/>
  <c r="F14" i="31" s="1"/>
  <c r="D70" i="31"/>
  <c r="C70" i="31"/>
  <c r="C14" i="31" s="1"/>
  <c r="AF65" i="31"/>
  <c r="AE65" i="31"/>
  <c r="AE66" i="31" s="1"/>
  <c r="AB65" i="31"/>
  <c r="T58" i="31"/>
  <c r="Q58" i="31"/>
  <c r="M58" i="31"/>
  <c r="L58" i="31"/>
  <c r="K58" i="31"/>
  <c r="H58" i="31"/>
  <c r="E58" i="31"/>
  <c r="T57" i="31"/>
  <c r="Q57" i="31"/>
  <c r="M57" i="31"/>
  <c r="L57" i="31"/>
  <c r="N57" i="31" s="1"/>
  <c r="K57" i="31"/>
  <c r="H57" i="31"/>
  <c r="E57" i="31"/>
  <c r="T56" i="31"/>
  <c r="Q56" i="31"/>
  <c r="M56" i="31"/>
  <c r="L56" i="31"/>
  <c r="K56" i="31"/>
  <c r="H56" i="31"/>
  <c r="E56" i="31"/>
  <c r="U55" i="31"/>
  <c r="S55" i="31"/>
  <c r="R55" i="31"/>
  <c r="P55" i="31"/>
  <c r="O55" i="31"/>
  <c r="Q55" i="31" s="1"/>
  <c r="J55" i="31"/>
  <c r="I55" i="31"/>
  <c r="G55" i="31"/>
  <c r="F55" i="31"/>
  <c r="H55" i="31" s="1"/>
  <c r="D55" i="31"/>
  <c r="C55" i="31"/>
  <c r="T53" i="31"/>
  <c r="Q53" i="31"/>
  <c r="N53" i="31"/>
  <c r="K53" i="31"/>
  <c r="H53" i="31"/>
  <c r="E53" i="31"/>
  <c r="T52" i="31"/>
  <c r="Q52" i="31"/>
  <c r="N52" i="31"/>
  <c r="K52" i="31"/>
  <c r="H52" i="31"/>
  <c r="E52" i="31"/>
  <c r="T51" i="31"/>
  <c r="Q51" i="31"/>
  <c r="N51" i="31"/>
  <c r="K51" i="31"/>
  <c r="H51" i="31"/>
  <c r="E51" i="31"/>
  <c r="T50" i="31"/>
  <c r="Q50" i="31"/>
  <c r="N50" i="31"/>
  <c r="K50" i="31"/>
  <c r="H50" i="31"/>
  <c r="E50" i="31"/>
  <c r="T49" i="31"/>
  <c r="Q49" i="31"/>
  <c r="N49" i="31"/>
  <c r="K49" i="31"/>
  <c r="H49" i="31"/>
  <c r="E49" i="31"/>
  <c r="T48" i="31"/>
  <c r="Q48" i="31"/>
  <c r="N48" i="31"/>
  <c r="K48" i="31"/>
  <c r="H48" i="31"/>
  <c r="E48" i="31"/>
  <c r="U47" i="31"/>
  <c r="S47" i="31"/>
  <c r="R47" i="31"/>
  <c r="R46" i="31" s="1"/>
  <c r="P47" i="31"/>
  <c r="O47" i="31"/>
  <c r="Q47" i="31" s="1"/>
  <c r="M47" i="31"/>
  <c r="L47" i="31"/>
  <c r="J47" i="31"/>
  <c r="I47" i="31"/>
  <c r="G47" i="31"/>
  <c r="F47" i="31"/>
  <c r="D47" i="31"/>
  <c r="C47" i="31"/>
  <c r="P46" i="31"/>
  <c r="P12" i="31" s="1"/>
  <c r="R40" i="31"/>
  <c r="P40" i="31"/>
  <c r="Q40" i="31" s="1"/>
  <c r="O40" i="31"/>
  <c r="M40" i="31"/>
  <c r="L40" i="31"/>
  <c r="F40" i="31"/>
  <c r="S39" i="31"/>
  <c r="P39" i="31"/>
  <c r="O39" i="31"/>
  <c r="Q39" i="31" s="1"/>
  <c r="I39" i="31"/>
  <c r="C39" i="31"/>
  <c r="S37" i="31"/>
  <c r="R37" i="31"/>
  <c r="P37" i="31"/>
  <c r="O37" i="31"/>
  <c r="M37" i="31"/>
  <c r="L37" i="31"/>
  <c r="N37" i="31" s="1"/>
  <c r="J37" i="31"/>
  <c r="I37" i="31"/>
  <c r="G37" i="31"/>
  <c r="F37" i="31"/>
  <c r="D37" i="31"/>
  <c r="C37" i="31"/>
  <c r="G36" i="31"/>
  <c r="S35" i="31"/>
  <c r="O35" i="31"/>
  <c r="M35" i="31"/>
  <c r="G35" i="31"/>
  <c r="F35" i="31"/>
  <c r="S33" i="31"/>
  <c r="R33" i="31"/>
  <c r="P33" i="31"/>
  <c r="O33" i="31"/>
  <c r="M33" i="31"/>
  <c r="C33" i="31"/>
  <c r="S32" i="31"/>
  <c r="T32" i="31" s="1"/>
  <c r="R32" i="31"/>
  <c r="P32" i="31"/>
  <c r="O32" i="31"/>
  <c r="Q32" i="31" s="1"/>
  <c r="M32" i="31"/>
  <c r="L32" i="31"/>
  <c r="J32" i="31"/>
  <c r="I32" i="31"/>
  <c r="K32" i="31" s="1"/>
  <c r="G32" i="31"/>
  <c r="D32" i="31"/>
  <c r="C32" i="31"/>
  <c r="E32" i="31" s="1"/>
  <c r="S31" i="31"/>
  <c r="R31" i="31"/>
  <c r="P31" i="31"/>
  <c r="O31" i="31"/>
  <c r="J31" i="31"/>
  <c r="G31" i="31"/>
  <c r="D31" i="31"/>
  <c r="S30" i="31"/>
  <c r="T30" i="31" s="1"/>
  <c r="R30" i="31"/>
  <c r="P30" i="31"/>
  <c r="O30" i="31"/>
  <c r="J30" i="31"/>
  <c r="I30" i="31"/>
  <c r="D30" i="31"/>
  <c r="C30" i="31"/>
  <c r="S29" i="31"/>
  <c r="G29" i="31"/>
  <c r="S28" i="31"/>
  <c r="R28" i="31"/>
  <c r="P28" i="31"/>
  <c r="O28" i="31"/>
  <c r="G28" i="31"/>
  <c r="D28" i="31"/>
  <c r="S27" i="31"/>
  <c r="P27" i="31"/>
  <c r="J27" i="31"/>
  <c r="G27" i="31"/>
  <c r="F27" i="31"/>
  <c r="D27" i="31"/>
  <c r="C27" i="31"/>
  <c r="E27" i="31" s="1"/>
  <c r="S26" i="31"/>
  <c r="T26" i="31" s="1"/>
  <c r="R26" i="31"/>
  <c r="P26" i="31"/>
  <c r="J26" i="31"/>
  <c r="S25" i="31"/>
  <c r="R25" i="31"/>
  <c r="P25" i="31"/>
  <c r="O25" i="31"/>
  <c r="Q25" i="31" s="1"/>
  <c r="M25" i="31"/>
  <c r="G25" i="31"/>
  <c r="F25" i="31"/>
  <c r="H25" i="31" s="1"/>
  <c r="P24" i="31"/>
  <c r="M24" i="31"/>
  <c r="G24" i="31"/>
  <c r="R23" i="31"/>
  <c r="O23" i="31"/>
  <c r="I23" i="31"/>
  <c r="R22" i="31"/>
  <c r="P22" i="31"/>
  <c r="O22" i="31"/>
  <c r="M22" i="31"/>
  <c r="L22" i="31"/>
  <c r="G22" i="31"/>
  <c r="D22" i="31"/>
  <c r="S21" i="31"/>
  <c r="R21" i="31"/>
  <c r="P21" i="31"/>
  <c r="O21" i="31"/>
  <c r="M21" i="31"/>
  <c r="J21" i="31"/>
  <c r="I21" i="31"/>
  <c r="G21" i="31"/>
  <c r="F21" i="31"/>
  <c r="C21" i="31"/>
  <c r="S20" i="31"/>
  <c r="R20" i="31"/>
  <c r="P20" i="31"/>
  <c r="O20" i="31"/>
  <c r="M20" i="31"/>
  <c r="L20" i="31"/>
  <c r="J20" i="31"/>
  <c r="I20" i="31"/>
  <c r="G20" i="31"/>
  <c r="D20" i="31"/>
  <c r="E20" i="31" s="1"/>
  <c r="C20" i="31"/>
  <c r="R19" i="31"/>
  <c r="P19" i="31"/>
  <c r="O19" i="31"/>
  <c r="Q19" i="31" s="1"/>
  <c r="P18" i="31"/>
  <c r="S17" i="31"/>
  <c r="R17" i="31"/>
  <c r="T17" i="31" s="1"/>
  <c r="P17" i="31"/>
  <c r="O17" i="31"/>
  <c r="I17" i="31"/>
  <c r="G17" i="31"/>
  <c r="C17" i="31"/>
  <c r="S16" i="31"/>
  <c r="M16" i="31"/>
  <c r="L16" i="31"/>
  <c r="N16" i="31" s="1"/>
  <c r="J16" i="31"/>
  <c r="S15" i="31"/>
  <c r="T11" i="33" l="1"/>
  <c r="H11" i="33"/>
  <c r="E11" i="33"/>
  <c r="C10" i="33"/>
  <c r="E10" i="33" s="1"/>
  <c r="N11" i="33"/>
  <c r="L10" i="33"/>
  <c r="N10" i="33" s="1"/>
  <c r="Q11" i="33"/>
  <c r="O10" i="33"/>
  <c r="Q10" i="33" s="1"/>
  <c r="Q22" i="31"/>
  <c r="Q17" i="31"/>
  <c r="H21" i="31"/>
  <c r="Q33" i="31"/>
  <c r="Q37" i="31"/>
  <c r="O46" i="31"/>
  <c r="Q46" i="31" s="1"/>
  <c r="N58" i="31"/>
  <c r="K149" i="31"/>
  <c r="N185" i="31"/>
  <c r="E208" i="31"/>
  <c r="T208" i="31"/>
  <c r="Q216" i="31"/>
  <c r="H261" i="31"/>
  <c r="T291" i="31"/>
  <c r="N311" i="31"/>
  <c r="E313" i="31"/>
  <c r="K313" i="31"/>
  <c r="T313" i="31"/>
  <c r="Q352" i="31"/>
  <c r="Q364" i="31"/>
  <c r="P363" i="31"/>
  <c r="P38" i="31" s="1"/>
  <c r="M55" i="31"/>
  <c r="Q193" i="31"/>
  <c r="Q209" i="31"/>
  <c r="H252" i="31"/>
  <c r="T252" i="31"/>
  <c r="T20" i="31"/>
  <c r="T28" i="31"/>
  <c r="K20" i="31"/>
  <c r="Q20" i="31"/>
  <c r="K21" i="31"/>
  <c r="N22" i="31"/>
  <c r="H27" i="31"/>
  <c r="Q28" i="31"/>
  <c r="H37" i="31"/>
  <c r="T37" i="31"/>
  <c r="N40" i="31"/>
  <c r="K26" i="31"/>
  <c r="Q27" i="31"/>
  <c r="E389" i="31"/>
  <c r="O12" i="31"/>
  <c r="T55" i="31"/>
  <c r="Q12" i="31"/>
  <c r="T338" i="31"/>
  <c r="H338" i="31"/>
  <c r="T118" i="31"/>
  <c r="K118" i="31"/>
  <c r="E40" i="31"/>
  <c r="I40" i="31"/>
  <c r="K40" i="31" s="1"/>
  <c r="K381" i="31"/>
  <c r="L363" i="31"/>
  <c r="H233" i="31"/>
  <c r="K17" i="31"/>
  <c r="F17" i="31"/>
  <c r="H17" i="31" s="1"/>
  <c r="E155" i="31"/>
  <c r="F28" i="31"/>
  <c r="H28" i="31" s="1"/>
  <c r="K233" i="31"/>
  <c r="E30" i="31"/>
  <c r="Q224" i="31"/>
  <c r="O26" i="31"/>
  <c r="Q26" i="31" s="1"/>
  <c r="E28" i="31"/>
  <c r="E261" i="31"/>
  <c r="R15" i="31"/>
  <c r="T15" i="31" s="1"/>
  <c r="Q252" i="31"/>
  <c r="F36" i="31"/>
  <c r="H36" i="31" s="1"/>
  <c r="I31" i="31"/>
  <c r="K31" i="31" s="1"/>
  <c r="Q118" i="31"/>
  <c r="E224" i="31"/>
  <c r="R16" i="31"/>
  <c r="T16" i="31" s="1"/>
  <c r="T18" i="31"/>
  <c r="H70" i="31"/>
  <c r="K37" i="31"/>
  <c r="G329" i="31"/>
  <c r="G34" i="31" s="1"/>
  <c r="G13" i="31" s="1"/>
  <c r="H352" i="31"/>
  <c r="H35" i="31"/>
  <c r="K33" i="31"/>
  <c r="H33" i="31"/>
  <c r="T31" i="31"/>
  <c r="Q31" i="31"/>
  <c r="K30" i="31"/>
  <c r="K261" i="31"/>
  <c r="J25" i="31"/>
  <c r="K25" i="31" s="1"/>
  <c r="T224" i="31"/>
  <c r="Q24" i="31"/>
  <c r="D24" i="31"/>
  <c r="E24" i="31" s="1"/>
  <c r="S19" i="31"/>
  <c r="K184" i="31"/>
  <c r="H184" i="31"/>
  <c r="E19" i="31"/>
  <c r="T167" i="31"/>
  <c r="H18" i="31"/>
  <c r="D17" i="31"/>
  <c r="E17" i="31" s="1"/>
  <c r="E15" i="31"/>
  <c r="T70" i="31"/>
  <c r="K14" i="31"/>
  <c r="J46" i="31"/>
  <c r="J12" i="31" s="1"/>
  <c r="K55" i="31"/>
  <c r="E55" i="31"/>
  <c r="T47" i="31"/>
  <c r="S46" i="31"/>
  <c r="S12" i="31" s="1"/>
  <c r="K47" i="31"/>
  <c r="H47" i="31"/>
  <c r="G46" i="31"/>
  <c r="G12" i="31" s="1"/>
  <c r="E47" i="31"/>
  <c r="D46" i="31"/>
  <c r="D12" i="31" s="1"/>
  <c r="N39" i="31"/>
  <c r="M363" i="31"/>
  <c r="M38" i="31" s="1"/>
  <c r="N364" i="31"/>
  <c r="E39" i="31"/>
  <c r="E364" i="31"/>
  <c r="K352" i="31"/>
  <c r="D329" i="31"/>
  <c r="D34" i="31" s="1"/>
  <c r="E352" i="31"/>
  <c r="E338" i="31"/>
  <c r="C36" i="31"/>
  <c r="E36" i="31" s="1"/>
  <c r="K36" i="31"/>
  <c r="N36" i="31"/>
  <c r="Q338" i="31"/>
  <c r="O36" i="31"/>
  <c r="Q36" i="31" s="1"/>
  <c r="S329" i="31"/>
  <c r="S34" i="31" s="1"/>
  <c r="R36" i="31"/>
  <c r="T36" i="31" s="1"/>
  <c r="P35" i="31"/>
  <c r="Q35" i="31" s="1"/>
  <c r="Q330" i="31"/>
  <c r="C35" i="31"/>
  <c r="D35" i="31"/>
  <c r="Q321" i="31"/>
  <c r="K321" i="31"/>
  <c r="H321" i="31"/>
  <c r="H291" i="31"/>
  <c r="C31" i="31"/>
  <c r="E31" i="31" s="1"/>
  <c r="E281" i="31"/>
  <c r="F30" i="31"/>
  <c r="H30" i="31" s="1"/>
  <c r="K281" i="31"/>
  <c r="Q30" i="31"/>
  <c r="T267" i="31"/>
  <c r="T29" i="31"/>
  <c r="Q267" i="31"/>
  <c r="P29" i="31"/>
  <c r="Q29" i="31" s="1"/>
  <c r="K29" i="31"/>
  <c r="H267" i="31"/>
  <c r="E267" i="31"/>
  <c r="D29" i="31"/>
  <c r="E29" i="31" s="1"/>
  <c r="I28" i="31"/>
  <c r="K28" i="31" s="1"/>
  <c r="N252" i="31"/>
  <c r="M27" i="31"/>
  <c r="N27" i="31" s="1"/>
  <c r="R27" i="31"/>
  <c r="T27" i="31" s="1"/>
  <c r="H240" i="31"/>
  <c r="K240" i="31"/>
  <c r="G26" i="31"/>
  <c r="H26" i="31" s="1"/>
  <c r="E240" i="31"/>
  <c r="T233" i="31"/>
  <c r="E233" i="31"/>
  <c r="K24" i="31"/>
  <c r="N224" i="31"/>
  <c r="R24" i="31"/>
  <c r="T24" i="31" s="1"/>
  <c r="T216" i="31"/>
  <c r="P23" i="31"/>
  <c r="Q23" i="31" s="1"/>
  <c r="K23" i="31"/>
  <c r="H23" i="31"/>
  <c r="H216" i="31"/>
  <c r="E23" i="31"/>
  <c r="E216" i="31"/>
  <c r="H22" i="31"/>
  <c r="C22" i="31"/>
  <c r="E22" i="31" s="1"/>
  <c r="T19" i="31"/>
  <c r="K19" i="31"/>
  <c r="H19" i="31"/>
  <c r="N18" i="31"/>
  <c r="N167" i="31"/>
  <c r="Q18" i="31"/>
  <c r="Q167" i="31"/>
  <c r="K18" i="31"/>
  <c r="K167" i="31"/>
  <c r="H167" i="31"/>
  <c r="E18" i="31"/>
  <c r="E167" i="31"/>
  <c r="E149" i="31"/>
  <c r="D16" i="31"/>
  <c r="E16" i="31" s="1"/>
  <c r="H149" i="31"/>
  <c r="H16" i="31"/>
  <c r="I16" i="31"/>
  <c r="K16" i="31" s="1"/>
  <c r="N149" i="31"/>
  <c r="Q149" i="31"/>
  <c r="P16" i="31"/>
  <c r="Q16" i="31" s="1"/>
  <c r="Q15" i="31"/>
  <c r="N118" i="31"/>
  <c r="M15" i="31"/>
  <c r="N15" i="31" s="1"/>
  <c r="H15" i="31"/>
  <c r="H118" i="31"/>
  <c r="E118" i="31"/>
  <c r="R14" i="31"/>
  <c r="T14" i="31" s="1"/>
  <c r="Q70" i="31"/>
  <c r="O14" i="31"/>
  <c r="Q14" i="31" s="1"/>
  <c r="N14" i="31"/>
  <c r="H14" i="31"/>
  <c r="E70" i="31"/>
  <c r="D14" i="31"/>
  <c r="E14" i="31" s="1"/>
  <c r="C46" i="31"/>
  <c r="C12" i="31" s="1"/>
  <c r="M46" i="31"/>
  <c r="M12" i="31" s="1"/>
  <c r="N326" i="31"/>
  <c r="L321" i="31"/>
  <c r="K70" i="31"/>
  <c r="N202" i="31"/>
  <c r="L21" i="31"/>
  <c r="N21" i="31" s="1"/>
  <c r="N233" i="31"/>
  <c r="L25" i="31"/>
  <c r="N25" i="31" s="1"/>
  <c r="H313" i="31"/>
  <c r="F32" i="31"/>
  <c r="H32" i="31" s="1"/>
  <c r="N338" i="31"/>
  <c r="M329" i="31"/>
  <c r="M34" i="31" s="1"/>
  <c r="D363" i="31"/>
  <c r="D38" i="31" s="1"/>
  <c r="F39" i="31"/>
  <c r="H39" i="31" s="1"/>
  <c r="H364" i="31"/>
  <c r="F363" i="31"/>
  <c r="C363" i="31"/>
  <c r="E381" i="31"/>
  <c r="S363" i="31"/>
  <c r="S38" i="31" s="1"/>
  <c r="T381" i="31"/>
  <c r="R12" i="31"/>
  <c r="Q21" i="31"/>
  <c r="T23" i="31"/>
  <c r="D26" i="31"/>
  <c r="E26" i="31" s="1"/>
  <c r="N26" i="31"/>
  <c r="F29" i="31"/>
  <c r="H29" i="31" s="1"/>
  <c r="H31" i="31"/>
  <c r="N32" i="31"/>
  <c r="T33" i="31"/>
  <c r="E37" i="31"/>
  <c r="S40" i="31"/>
  <c r="P69" i="31"/>
  <c r="Q184" i="31"/>
  <c r="H193" i="31"/>
  <c r="F20" i="31"/>
  <c r="K208" i="31"/>
  <c r="J22" i="31"/>
  <c r="N216" i="31"/>
  <c r="L23" i="31"/>
  <c r="N23" i="31" s="1"/>
  <c r="N227" i="31"/>
  <c r="N263" i="31"/>
  <c r="L261" i="31"/>
  <c r="L281" i="31"/>
  <c r="N284" i="31"/>
  <c r="N299" i="31"/>
  <c r="L291" i="31"/>
  <c r="E321" i="31"/>
  <c r="D33" i="31"/>
  <c r="E33" i="31" s="1"/>
  <c r="J35" i="31"/>
  <c r="K35" i="31" s="1"/>
  <c r="J329" i="31"/>
  <c r="K330" i="31"/>
  <c r="R35" i="31"/>
  <c r="T35" i="31" s="1"/>
  <c r="T330" i="31"/>
  <c r="R329" i="31"/>
  <c r="K338" i="31"/>
  <c r="I329" i="31"/>
  <c r="I69" i="31" s="1"/>
  <c r="J39" i="31"/>
  <c r="K39" i="31" s="1"/>
  <c r="J363" i="31"/>
  <c r="J38" i="31" s="1"/>
  <c r="K38" i="31" s="1"/>
  <c r="G363" i="31"/>
  <c r="G38" i="31" s="1"/>
  <c r="H381" i="31"/>
  <c r="I15" i="31"/>
  <c r="K15" i="31" s="1"/>
  <c r="N20" i="31"/>
  <c r="T21" i="31"/>
  <c r="S22" i="31"/>
  <c r="T22" i="31" s="1"/>
  <c r="L24" i="31"/>
  <c r="N24" i="31" s="1"/>
  <c r="C25" i="31"/>
  <c r="E25" i="31" s="1"/>
  <c r="T25" i="31"/>
  <c r="I27" i="31"/>
  <c r="K27" i="31" s="1"/>
  <c r="H40" i="31"/>
  <c r="I46" i="31"/>
  <c r="N47" i="31"/>
  <c r="U46" i="31"/>
  <c r="N70" i="31"/>
  <c r="E202" i="31"/>
  <c r="D21" i="31"/>
  <c r="E21" i="31" s="1"/>
  <c r="N221" i="31"/>
  <c r="H224" i="31"/>
  <c r="F24" i="31"/>
  <c r="H24" i="31" s="1"/>
  <c r="N240" i="31"/>
  <c r="H330" i="31"/>
  <c r="F329" i="31"/>
  <c r="T40" i="31"/>
  <c r="F46" i="31"/>
  <c r="L55" i="31"/>
  <c r="N56" i="31"/>
  <c r="K155" i="31"/>
  <c r="N158" i="31"/>
  <c r="M184" i="31"/>
  <c r="M19" i="31" s="1"/>
  <c r="N19" i="31" s="1"/>
  <c r="N191" i="31"/>
  <c r="T193" i="31"/>
  <c r="H208" i="31"/>
  <c r="Q233" i="31"/>
  <c r="K267" i="31"/>
  <c r="R39" i="31"/>
  <c r="T39" i="31" s="1"/>
  <c r="T364" i="31"/>
  <c r="R363" i="31"/>
  <c r="O363" i="31"/>
  <c r="Q381" i="31"/>
  <c r="L155" i="31"/>
  <c r="N157" i="31"/>
  <c r="E184" i="31"/>
  <c r="N190" i="31"/>
  <c r="K216" i="31"/>
  <c r="K224" i="31"/>
  <c r="L267" i="31"/>
  <c r="N276" i="31"/>
  <c r="L38" i="31"/>
  <c r="K364" i="31"/>
  <c r="L330" i="31"/>
  <c r="C329" i="31"/>
  <c r="O329" i="31"/>
  <c r="N363" i="31" l="1"/>
  <c r="G69" i="31"/>
  <c r="D69" i="31"/>
  <c r="E35" i="31"/>
  <c r="E12" i="31"/>
  <c r="T46" i="31"/>
  <c r="G11" i="31"/>
  <c r="G10" i="31" s="1"/>
  <c r="N38" i="31"/>
  <c r="S69" i="31"/>
  <c r="P13" i="31"/>
  <c r="P11" i="31" s="1"/>
  <c r="P10" i="31" s="1"/>
  <c r="E46" i="31"/>
  <c r="N155" i="31"/>
  <c r="L17" i="31"/>
  <c r="M13" i="31"/>
  <c r="M11" i="31" s="1"/>
  <c r="M10" i="31" s="1"/>
  <c r="L29" i="31"/>
  <c r="N29" i="31" s="1"/>
  <c r="N267" i="31"/>
  <c r="N184" i="31"/>
  <c r="T329" i="31"/>
  <c r="R34" i="31"/>
  <c r="J34" i="31"/>
  <c r="J13" i="31" s="1"/>
  <c r="J11" i="31" s="1"/>
  <c r="J10" i="31" s="1"/>
  <c r="J69" i="31"/>
  <c r="K69" i="31" s="1"/>
  <c r="N291" i="31"/>
  <c r="L31" i="31"/>
  <c r="N31" i="31" s="1"/>
  <c r="N261" i="31"/>
  <c r="L28" i="31"/>
  <c r="N28" i="31" s="1"/>
  <c r="F38" i="31"/>
  <c r="H38" i="31" s="1"/>
  <c r="H363" i="31"/>
  <c r="Q329" i="31"/>
  <c r="O34" i="31"/>
  <c r="Q363" i="31"/>
  <c r="O38" i="31"/>
  <c r="Q38" i="31" s="1"/>
  <c r="K363" i="31"/>
  <c r="N55" i="31"/>
  <c r="L46" i="31"/>
  <c r="H329" i="31"/>
  <c r="F34" i="31"/>
  <c r="H34" i="31" s="1"/>
  <c r="K46" i="31"/>
  <c r="I12" i="31"/>
  <c r="F69" i="31"/>
  <c r="K22" i="31"/>
  <c r="O69" i="31"/>
  <c r="Q69" i="31" s="1"/>
  <c r="S13" i="31"/>
  <c r="S11" i="31" s="1"/>
  <c r="S10" i="31" s="1"/>
  <c r="D13" i="31"/>
  <c r="D11" i="31" s="1"/>
  <c r="D10" i="31" s="1"/>
  <c r="N330" i="31"/>
  <c r="L329" i="31"/>
  <c r="L69" i="31" s="1"/>
  <c r="L35" i="31"/>
  <c r="N35" i="31" s="1"/>
  <c r="N281" i="31"/>
  <c r="L30" i="31"/>
  <c r="N30" i="31" s="1"/>
  <c r="H20" i="31"/>
  <c r="E363" i="31"/>
  <c r="C38" i="31"/>
  <c r="E38" i="31" s="1"/>
  <c r="E329" i="31"/>
  <c r="C34" i="31"/>
  <c r="C69" i="31"/>
  <c r="T363" i="31"/>
  <c r="R38" i="31"/>
  <c r="T38" i="31" s="1"/>
  <c r="M69" i="31"/>
  <c r="H46" i="31"/>
  <c r="F12" i="31"/>
  <c r="K329" i="31"/>
  <c r="I34" i="31"/>
  <c r="T12" i="31"/>
  <c r="R69" i="31"/>
  <c r="N321" i="31"/>
  <c r="L33" i="31"/>
  <c r="N33" i="31" s="1"/>
  <c r="S70" i="30"/>
  <c r="R70" i="30"/>
  <c r="P70" i="30"/>
  <c r="O70" i="30"/>
  <c r="M70" i="30"/>
  <c r="L70" i="30"/>
  <c r="J70" i="30"/>
  <c r="I70" i="30"/>
  <c r="G70" i="30"/>
  <c r="F70" i="30"/>
  <c r="D70" i="30"/>
  <c r="C70" i="30"/>
  <c r="S118" i="30"/>
  <c r="R118" i="30"/>
  <c r="P118" i="30"/>
  <c r="O118" i="30"/>
  <c r="M118" i="30"/>
  <c r="L118" i="30"/>
  <c r="J118" i="30"/>
  <c r="I118" i="30"/>
  <c r="G118" i="30"/>
  <c r="F118" i="30"/>
  <c r="D118" i="30"/>
  <c r="C118" i="30"/>
  <c r="S167" i="30"/>
  <c r="R167" i="30"/>
  <c r="P167" i="30"/>
  <c r="O167" i="30"/>
  <c r="M167" i="30"/>
  <c r="L167" i="30"/>
  <c r="J167" i="30"/>
  <c r="I167" i="30"/>
  <c r="G167" i="30"/>
  <c r="F167" i="30"/>
  <c r="D167" i="30"/>
  <c r="C167" i="30"/>
  <c r="S338" i="30"/>
  <c r="R338" i="30"/>
  <c r="P338" i="30"/>
  <c r="O338" i="30"/>
  <c r="M338" i="30"/>
  <c r="L338" i="30"/>
  <c r="J338" i="30"/>
  <c r="I338" i="30"/>
  <c r="G338" i="30"/>
  <c r="F338" i="30"/>
  <c r="C338" i="30"/>
  <c r="D338" i="30"/>
  <c r="H69" i="31" l="1"/>
  <c r="E69" i="31"/>
  <c r="F13" i="31"/>
  <c r="H13" i="31" s="1"/>
  <c r="T69" i="31"/>
  <c r="K34" i="31"/>
  <c r="N69" i="31"/>
  <c r="Q34" i="31"/>
  <c r="O13" i="31"/>
  <c r="N329" i="31"/>
  <c r="L34" i="31"/>
  <c r="N34" i="31" s="1"/>
  <c r="K12" i="31"/>
  <c r="N17" i="31"/>
  <c r="E34" i="31"/>
  <c r="C13" i="31"/>
  <c r="I13" i="31"/>
  <c r="K13" i="31" s="1"/>
  <c r="H12" i="31"/>
  <c r="N46" i="31"/>
  <c r="L12" i="31"/>
  <c r="T34" i="31"/>
  <c r="R13" i="31"/>
  <c r="T76" i="30"/>
  <c r="Q76" i="30"/>
  <c r="N76" i="30"/>
  <c r="K76" i="30"/>
  <c r="H76" i="30"/>
  <c r="E76" i="30"/>
  <c r="F11" i="31" l="1"/>
  <c r="H11" i="31" s="1"/>
  <c r="L13" i="31"/>
  <c r="N13" i="31" s="1"/>
  <c r="I11" i="31"/>
  <c r="K11" i="31" s="1"/>
  <c r="N12" i="31"/>
  <c r="T13" i="31"/>
  <c r="R11" i="31"/>
  <c r="E13" i="31"/>
  <c r="C11" i="31"/>
  <c r="Q13" i="31"/>
  <c r="O11" i="31"/>
  <c r="AE65" i="30"/>
  <c r="AE66" i="30" s="1"/>
  <c r="AF65" i="30"/>
  <c r="AB65" i="30"/>
  <c r="F10" i="31" l="1"/>
  <c r="H10" i="31" s="1"/>
  <c r="L11" i="31"/>
  <c r="N11" i="31" s="1"/>
  <c r="I10" i="31"/>
  <c r="K10" i="31" s="1"/>
  <c r="Q11" i="31"/>
  <c r="O10" i="31"/>
  <c r="Q10" i="31" s="1"/>
  <c r="E11" i="31"/>
  <c r="C10" i="31"/>
  <c r="E10" i="31" s="1"/>
  <c r="T11" i="31"/>
  <c r="R10" i="31"/>
  <c r="T10" i="31" s="1"/>
  <c r="T147" i="30"/>
  <c r="Q147" i="30"/>
  <c r="N147" i="30"/>
  <c r="K147" i="30"/>
  <c r="H147" i="30"/>
  <c r="E147" i="30"/>
  <c r="L10" i="31" l="1"/>
  <c r="N10" i="31" s="1"/>
  <c r="S389" i="30"/>
  <c r="T389" i="30" s="1"/>
  <c r="R389" i="30"/>
  <c r="P389" i="30"/>
  <c r="O389" i="30"/>
  <c r="M389" i="30"/>
  <c r="L389" i="30"/>
  <c r="J389" i="30"/>
  <c r="I389" i="30"/>
  <c r="G389" i="30"/>
  <c r="F389" i="30"/>
  <c r="D389" i="30"/>
  <c r="C389" i="30"/>
  <c r="T383" i="30"/>
  <c r="Q383" i="30"/>
  <c r="N383" i="30"/>
  <c r="K383" i="30"/>
  <c r="H383" i="30"/>
  <c r="E383" i="30"/>
  <c r="T382" i="30"/>
  <c r="Q382" i="30"/>
  <c r="N382" i="30"/>
  <c r="K382" i="30"/>
  <c r="H382" i="30"/>
  <c r="E382" i="30"/>
  <c r="U381" i="30"/>
  <c r="S381" i="30"/>
  <c r="R381" i="30"/>
  <c r="R40" i="30" s="1"/>
  <c r="P381" i="30"/>
  <c r="P40" i="30" s="1"/>
  <c r="O381" i="30"/>
  <c r="M381" i="30"/>
  <c r="L381" i="30"/>
  <c r="N381" i="30" s="1"/>
  <c r="J381" i="30"/>
  <c r="J40" i="30" s="1"/>
  <c r="I381" i="30"/>
  <c r="G381" i="30"/>
  <c r="F381" i="30"/>
  <c r="D381" i="30"/>
  <c r="C381" i="30"/>
  <c r="C40" i="30" s="1"/>
  <c r="T379" i="30"/>
  <c r="Q379" i="30"/>
  <c r="N379" i="30"/>
  <c r="K379" i="30"/>
  <c r="H379" i="30"/>
  <c r="E379" i="30"/>
  <c r="T378" i="30"/>
  <c r="Q378" i="30"/>
  <c r="N378" i="30"/>
  <c r="K378" i="30"/>
  <c r="H378" i="30"/>
  <c r="E378" i="30"/>
  <c r="T377" i="30"/>
  <c r="Q377" i="30"/>
  <c r="N377" i="30"/>
  <c r="K377" i="30"/>
  <c r="H377" i="30"/>
  <c r="E377" i="30"/>
  <c r="Q376" i="30"/>
  <c r="N376" i="30"/>
  <c r="K376" i="30"/>
  <c r="H376" i="30"/>
  <c r="E376" i="30"/>
  <c r="T375" i="30"/>
  <c r="Q375" i="30"/>
  <c r="N375" i="30"/>
  <c r="K375" i="30"/>
  <c r="H375" i="30"/>
  <c r="E375" i="30"/>
  <c r="T374" i="30"/>
  <c r="Q374" i="30"/>
  <c r="N374" i="30"/>
  <c r="K374" i="30"/>
  <c r="H374" i="30"/>
  <c r="E374" i="30"/>
  <c r="T373" i="30"/>
  <c r="Q373" i="30"/>
  <c r="N373" i="30"/>
  <c r="K373" i="30"/>
  <c r="H373" i="30"/>
  <c r="E373" i="30"/>
  <c r="T372" i="30"/>
  <c r="Q372" i="30"/>
  <c r="N372" i="30"/>
  <c r="K372" i="30"/>
  <c r="H372" i="30"/>
  <c r="E372" i="30"/>
  <c r="T371" i="30"/>
  <c r="Q371" i="30"/>
  <c r="N371" i="30"/>
  <c r="K371" i="30"/>
  <c r="H371" i="30"/>
  <c r="E371" i="30"/>
  <c r="T370" i="30"/>
  <c r="Q370" i="30"/>
  <c r="N370" i="30"/>
  <c r="K370" i="30"/>
  <c r="H370" i="30"/>
  <c r="E370" i="30"/>
  <c r="T369" i="30"/>
  <c r="Q369" i="30"/>
  <c r="N369" i="30"/>
  <c r="K369" i="30"/>
  <c r="H369" i="30"/>
  <c r="E369" i="30"/>
  <c r="T368" i="30"/>
  <c r="Q368" i="30"/>
  <c r="N368" i="30"/>
  <c r="K368" i="30"/>
  <c r="H368" i="30"/>
  <c r="E368" i="30"/>
  <c r="T367" i="30"/>
  <c r="Q367" i="30"/>
  <c r="N367" i="30"/>
  <c r="K367" i="30"/>
  <c r="H367" i="30"/>
  <c r="E367" i="30"/>
  <c r="T366" i="30"/>
  <c r="Q366" i="30"/>
  <c r="N366" i="30"/>
  <c r="K366" i="30"/>
  <c r="H366" i="30"/>
  <c r="E366" i="30"/>
  <c r="T365" i="30"/>
  <c r="Q365" i="30"/>
  <c r="K365" i="30"/>
  <c r="H365" i="30"/>
  <c r="E365" i="30"/>
  <c r="U364" i="30"/>
  <c r="S364" i="30"/>
  <c r="R364" i="30"/>
  <c r="P364" i="30"/>
  <c r="P39" i="30" s="1"/>
  <c r="O364" i="30"/>
  <c r="M364" i="30"/>
  <c r="M39" i="30" s="1"/>
  <c r="L364" i="30"/>
  <c r="L39" i="30" s="1"/>
  <c r="J364" i="30"/>
  <c r="I364" i="30"/>
  <c r="G364" i="30"/>
  <c r="G39" i="30" s="1"/>
  <c r="F364" i="30"/>
  <c r="D364" i="30"/>
  <c r="D39" i="30" s="1"/>
  <c r="C364" i="30"/>
  <c r="R363" i="30"/>
  <c r="T361" i="30"/>
  <c r="Q361" i="30"/>
  <c r="N361" i="30"/>
  <c r="K361" i="30"/>
  <c r="H361" i="30"/>
  <c r="E361" i="30"/>
  <c r="T360" i="30"/>
  <c r="Q360" i="30"/>
  <c r="N360" i="30"/>
  <c r="K360" i="30"/>
  <c r="H360" i="30"/>
  <c r="E360" i="30"/>
  <c r="T359" i="30"/>
  <c r="Q359" i="30"/>
  <c r="N359" i="30"/>
  <c r="K359" i="30"/>
  <c r="H359" i="30"/>
  <c r="E359" i="30"/>
  <c r="T358" i="30"/>
  <c r="Q358" i="30"/>
  <c r="N358" i="30"/>
  <c r="K358" i="30"/>
  <c r="H358" i="30"/>
  <c r="E358" i="30"/>
  <c r="Q357" i="30"/>
  <c r="N357" i="30"/>
  <c r="K357" i="30"/>
  <c r="H357" i="30"/>
  <c r="E357" i="30"/>
  <c r="T356" i="30"/>
  <c r="Q356" i="30"/>
  <c r="N356" i="30"/>
  <c r="K356" i="30"/>
  <c r="H356" i="30"/>
  <c r="E356" i="30"/>
  <c r="T355" i="30"/>
  <c r="Q355" i="30"/>
  <c r="N355" i="30"/>
  <c r="H355" i="30"/>
  <c r="T354" i="30"/>
  <c r="Q354" i="30"/>
  <c r="N354" i="30"/>
  <c r="K354" i="30"/>
  <c r="H354" i="30"/>
  <c r="E354" i="30"/>
  <c r="T353" i="30"/>
  <c r="Q353" i="30"/>
  <c r="N353" i="30"/>
  <c r="K353" i="30"/>
  <c r="H353" i="30"/>
  <c r="E353" i="30"/>
  <c r="U352" i="30"/>
  <c r="S352" i="30"/>
  <c r="R352" i="30"/>
  <c r="T352" i="30" s="1"/>
  <c r="P352" i="30"/>
  <c r="O352" i="30"/>
  <c r="M352" i="30"/>
  <c r="L352" i="30"/>
  <c r="J352" i="30"/>
  <c r="I352" i="30"/>
  <c r="G352" i="30"/>
  <c r="F352" i="30"/>
  <c r="D352" i="30"/>
  <c r="C352" i="30"/>
  <c r="T350" i="30"/>
  <c r="Q350" i="30"/>
  <c r="N350" i="30"/>
  <c r="K350" i="30"/>
  <c r="H350" i="30"/>
  <c r="E350" i="30"/>
  <c r="T349" i="30"/>
  <c r="Q349" i="30"/>
  <c r="N349" i="30"/>
  <c r="K349" i="30"/>
  <c r="H349" i="30"/>
  <c r="E349" i="30"/>
  <c r="T348" i="30"/>
  <c r="Q348" i="30"/>
  <c r="N348" i="30"/>
  <c r="K348" i="30"/>
  <c r="H348" i="30"/>
  <c r="E348" i="30"/>
  <c r="T347" i="30"/>
  <c r="Q347" i="30"/>
  <c r="N347" i="30"/>
  <c r="K347" i="30"/>
  <c r="H347" i="30"/>
  <c r="E347" i="30"/>
  <c r="T346" i="30"/>
  <c r="Q346" i="30"/>
  <c r="N346" i="30"/>
  <c r="K346" i="30"/>
  <c r="H346" i="30"/>
  <c r="E346" i="30"/>
  <c r="T345" i="30"/>
  <c r="Q345" i="30"/>
  <c r="N345" i="30"/>
  <c r="K345" i="30"/>
  <c r="H345" i="30"/>
  <c r="E345" i="30"/>
  <c r="T344" i="30"/>
  <c r="Q344" i="30"/>
  <c r="N344" i="30"/>
  <c r="K344" i="30"/>
  <c r="H344" i="30"/>
  <c r="E344" i="30"/>
  <c r="T343" i="30"/>
  <c r="Q343" i="30"/>
  <c r="N343" i="30"/>
  <c r="K343" i="30"/>
  <c r="H343" i="30"/>
  <c r="E343" i="30"/>
  <c r="T342" i="30"/>
  <c r="Q342" i="30"/>
  <c r="N342" i="30"/>
  <c r="K342" i="30"/>
  <c r="H342" i="30"/>
  <c r="E342" i="30"/>
  <c r="T341" i="30"/>
  <c r="Q341" i="30"/>
  <c r="N341" i="30"/>
  <c r="K341" i="30"/>
  <c r="H341" i="30"/>
  <c r="E341" i="30"/>
  <c r="T340" i="30"/>
  <c r="Q340" i="30"/>
  <c r="N340" i="30"/>
  <c r="K340" i="30"/>
  <c r="H340" i="30"/>
  <c r="E340" i="30"/>
  <c r="T339" i="30"/>
  <c r="Q339" i="30"/>
  <c r="N339" i="30"/>
  <c r="K339" i="30"/>
  <c r="H339" i="30"/>
  <c r="E339" i="30"/>
  <c r="U338" i="30"/>
  <c r="R36" i="30"/>
  <c r="M36" i="30"/>
  <c r="L36" i="30"/>
  <c r="J36" i="30"/>
  <c r="G36" i="30"/>
  <c r="F36" i="30"/>
  <c r="D36" i="30"/>
  <c r="C36" i="30"/>
  <c r="T336" i="30"/>
  <c r="Q336" i="30"/>
  <c r="N336" i="30"/>
  <c r="K336" i="30"/>
  <c r="H336" i="30"/>
  <c r="E336" i="30"/>
  <c r="T335" i="30"/>
  <c r="Q335" i="30"/>
  <c r="N335" i="30"/>
  <c r="K335" i="30"/>
  <c r="H335" i="30"/>
  <c r="E335" i="30"/>
  <c r="T334" i="30"/>
  <c r="Q334" i="30"/>
  <c r="N334" i="30"/>
  <c r="K334" i="30"/>
  <c r="H334" i="30"/>
  <c r="E334" i="30"/>
  <c r="T333" i="30"/>
  <c r="Q333" i="30"/>
  <c r="L333" i="30"/>
  <c r="N333" i="30" s="1"/>
  <c r="K333" i="30"/>
  <c r="H333" i="30"/>
  <c r="E333" i="30"/>
  <c r="T332" i="30"/>
  <c r="Q332" i="30"/>
  <c r="L332" i="30"/>
  <c r="N332" i="30" s="1"/>
  <c r="K332" i="30"/>
  <c r="H332" i="30"/>
  <c r="E332" i="30"/>
  <c r="T331" i="30"/>
  <c r="Q331" i="30"/>
  <c r="N331" i="30"/>
  <c r="K331" i="30"/>
  <c r="H331" i="30"/>
  <c r="E331" i="30"/>
  <c r="U330" i="30"/>
  <c r="S330" i="30"/>
  <c r="S35" i="30" s="1"/>
  <c r="R330" i="30"/>
  <c r="P330" i="30"/>
  <c r="O330" i="30"/>
  <c r="O35" i="30" s="1"/>
  <c r="M330" i="30"/>
  <c r="M35" i="30" s="1"/>
  <c r="J330" i="30"/>
  <c r="J35" i="30" s="1"/>
  <c r="I330" i="30"/>
  <c r="I35" i="30" s="1"/>
  <c r="G330" i="30"/>
  <c r="G35" i="30" s="1"/>
  <c r="F330" i="30"/>
  <c r="D330" i="30"/>
  <c r="C330" i="30"/>
  <c r="C35" i="30" s="1"/>
  <c r="T327" i="30"/>
  <c r="Q327" i="30"/>
  <c r="L327" i="30"/>
  <c r="N327" i="30" s="1"/>
  <c r="K327" i="30"/>
  <c r="H327" i="30"/>
  <c r="E327" i="30"/>
  <c r="T326" i="30"/>
  <c r="Q326" i="30"/>
  <c r="L326" i="30"/>
  <c r="N326" i="30" s="1"/>
  <c r="K326" i="30"/>
  <c r="H326" i="30"/>
  <c r="E326" i="30"/>
  <c r="T325" i="30"/>
  <c r="Q325" i="30"/>
  <c r="L325" i="30"/>
  <c r="N325" i="30" s="1"/>
  <c r="K325" i="30"/>
  <c r="H325" i="30"/>
  <c r="E325" i="30"/>
  <c r="T324" i="30"/>
  <c r="Q324" i="30"/>
  <c r="L324" i="30"/>
  <c r="N324" i="30" s="1"/>
  <c r="K324" i="30"/>
  <c r="H324" i="30"/>
  <c r="E324" i="30"/>
  <c r="T323" i="30"/>
  <c r="Q323" i="30"/>
  <c r="N323" i="30"/>
  <c r="L323" i="30"/>
  <c r="K323" i="30"/>
  <c r="H323" i="30"/>
  <c r="E323" i="30"/>
  <c r="T322" i="30"/>
  <c r="Q322" i="30"/>
  <c r="N322" i="30"/>
  <c r="K322" i="30"/>
  <c r="H322" i="30"/>
  <c r="E322" i="30"/>
  <c r="U321" i="30"/>
  <c r="S321" i="30"/>
  <c r="R321" i="30"/>
  <c r="P321" i="30"/>
  <c r="P33" i="30" s="1"/>
  <c r="O321" i="30"/>
  <c r="O33" i="30" s="1"/>
  <c r="M321" i="30"/>
  <c r="J321" i="30"/>
  <c r="J33" i="30" s="1"/>
  <c r="I321" i="30"/>
  <c r="I33" i="30" s="1"/>
  <c r="G321" i="30"/>
  <c r="F321" i="30"/>
  <c r="D321" i="30"/>
  <c r="C321" i="30"/>
  <c r="C33" i="30" s="1"/>
  <c r="S313" i="30"/>
  <c r="S32" i="30" s="1"/>
  <c r="R313" i="30"/>
  <c r="P313" i="30"/>
  <c r="O313" i="30"/>
  <c r="M313" i="30"/>
  <c r="L313" i="30"/>
  <c r="L32" i="30" s="1"/>
  <c r="N32" i="30" s="1"/>
  <c r="J313" i="30"/>
  <c r="J32" i="30" s="1"/>
  <c r="I313" i="30"/>
  <c r="I32" i="30" s="1"/>
  <c r="G313" i="30"/>
  <c r="F313" i="30"/>
  <c r="D313" i="30"/>
  <c r="D32" i="30" s="1"/>
  <c r="C313" i="30"/>
  <c r="E313" i="30" s="1"/>
  <c r="T311" i="30"/>
  <c r="Q311" i="30"/>
  <c r="M311" i="30"/>
  <c r="L311" i="30"/>
  <c r="N311" i="30" s="1"/>
  <c r="K311" i="30"/>
  <c r="H311" i="30"/>
  <c r="E311" i="30"/>
  <c r="T310" i="30"/>
  <c r="Q310" i="30"/>
  <c r="L310" i="30"/>
  <c r="N310" i="30" s="1"/>
  <c r="K310" i="30"/>
  <c r="H310" i="30"/>
  <c r="E310" i="30"/>
  <c r="T309" i="30"/>
  <c r="Q309" i="30"/>
  <c r="L309" i="30"/>
  <c r="N309" i="30" s="1"/>
  <c r="K309" i="30"/>
  <c r="H309" i="30"/>
  <c r="E309" i="30"/>
  <c r="T308" i="30"/>
  <c r="Q308" i="30"/>
  <c r="N308" i="30"/>
  <c r="L308" i="30"/>
  <c r="K308" i="30"/>
  <c r="H308" i="30"/>
  <c r="E308" i="30"/>
  <c r="T307" i="30"/>
  <c r="Q307" i="30"/>
  <c r="L307" i="30"/>
  <c r="N307" i="30" s="1"/>
  <c r="K307" i="30"/>
  <c r="H307" i="30"/>
  <c r="E307" i="30"/>
  <c r="T306" i="30"/>
  <c r="Q306" i="30"/>
  <c r="N306" i="30"/>
  <c r="K306" i="30"/>
  <c r="H306" i="30"/>
  <c r="E306" i="30"/>
  <c r="T305" i="30"/>
  <c r="Q305" i="30"/>
  <c r="N305" i="30"/>
  <c r="K305" i="30"/>
  <c r="H305" i="30"/>
  <c r="E305" i="30"/>
  <c r="T304" i="30"/>
  <c r="Q304" i="30"/>
  <c r="N304" i="30"/>
  <c r="K304" i="30"/>
  <c r="H304" i="30"/>
  <c r="E304" i="30"/>
  <c r="T303" i="30"/>
  <c r="Q303" i="30"/>
  <c r="L303" i="30"/>
  <c r="N303" i="30" s="1"/>
  <c r="K303" i="30"/>
  <c r="H303" i="30"/>
  <c r="E303" i="30"/>
  <c r="T302" i="30"/>
  <c r="Q302" i="30"/>
  <c r="N302" i="30"/>
  <c r="K302" i="30"/>
  <c r="H302" i="30"/>
  <c r="E302" i="30"/>
  <c r="T301" i="30"/>
  <c r="Q301" i="30"/>
  <c r="L301" i="30"/>
  <c r="N301" i="30" s="1"/>
  <c r="K301" i="30"/>
  <c r="H301" i="30"/>
  <c r="E301" i="30"/>
  <c r="T300" i="30"/>
  <c r="Q300" i="30"/>
  <c r="L300" i="30"/>
  <c r="N300" i="30" s="1"/>
  <c r="K300" i="30"/>
  <c r="H300" i="30"/>
  <c r="E300" i="30"/>
  <c r="T299" i="30"/>
  <c r="Q299" i="30"/>
  <c r="L299" i="30"/>
  <c r="K299" i="30"/>
  <c r="H299" i="30"/>
  <c r="E299" i="30"/>
  <c r="T298" i="30"/>
  <c r="Q298" i="30"/>
  <c r="N298" i="30"/>
  <c r="K298" i="30"/>
  <c r="H298" i="30"/>
  <c r="E298" i="30"/>
  <c r="T297" i="30"/>
  <c r="Q297" i="30"/>
  <c r="N297" i="30"/>
  <c r="K297" i="30"/>
  <c r="H297" i="30"/>
  <c r="E297" i="30"/>
  <c r="T296" i="30"/>
  <c r="Q296" i="30"/>
  <c r="N296" i="30"/>
  <c r="K296" i="30"/>
  <c r="H296" i="30"/>
  <c r="E296" i="30"/>
  <c r="T295" i="30"/>
  <c r="Q295" i="30"/>
  <c r="N295" i="30"/>
  <c r="K295" i="30"/>
  <c r="H295" i="30"/>
  <c r="E295" i="30"/>
  <c r="T294" i="30"/>
  <c r="Q294" i="30"/>
  <c r="N294" i="30"/>
  <c r="K294" i="30"/>
  <c r="H294" i="30"/>
  <c r="E294" i="30"/>
  <c r="T293" i="30"/>
  <c r="Q293" i="30"/>
  <c r="N293" i="30"/>
  <c r="K293" i="30"/>
  <c r="H293" i="30"/>
  <c r="E293" i="30"/>
  <c r="T292" i="30"/>
  <c r="Q292" i="30"/>
  <c r="N292" i="30"/>
  <c r="K292" i="30"/>
  <c r="H292" i="30"/>
  <c r="E292" i="30"/>
  <c r="U291" i="30"/>
  <c r="S291" i="30"/>
  <c r="S31" i="30" s="1"/>
  <c r="R291" i="30"/>
  <c r="P291" i="30"/>
  <c r="Q291" i="30" s="1"/>
  <c r="O291" i="30"/>
  <c r="O31" i="30" s="1"/>
  <c r="M291" i="30"/>
  <c r="M31" i="30" s="1"/>
  <c r="J291" i="30"/>
  <c r="J31" i="30" s="1"/>
  <c r="I291" i="30"/>
  <c r="I31" i="30" s="1"/>
  <c r="G291" i="30"/>
  <c r="G31" i="30" s="1"/>
  <c r="F291" i="30"/>
  <c r="D291" i="30"/>
  <c r="D31" i="30" s="1"/>
  <c r="C291" i="30"/>
  <c r="T289" i="30"/>
  <c r="Q289" i="30"/>
  <c r="L289" i="30"/>
  <c r="N289" i="30" s="1"/>
  <c r="K289" i="30"/>
  <c r="H289" i="30"/>
  <c r="E289" i="30"/>
  <c r="T288" i="30"/>
  <c r="Q288" i="30"/>
  <c r="N288" i="30"/>
  <c r="K288" i="30"/>
  <c r="H288" i="30"/>
  <c r="E288" i="30"/>
  <c r="T287" i="30"/>
  <c r="Q287" i="30"/>
  <c r="N287" i="30"/>
  <c r="K287" i="30"/>
  <c r="H287" i="30"/>
  <c r="E287" i="30"/>
  <c r="T286" i="30"/>
  <c r="Q286" i="30"/>
  <c r="N286" i="30"/>
  <c r="K286" i="30"/>
  <c r="H286" i="30"/>
  <c r="E286" i="30"/>
  <c r="T285" i="30"/>
  <c r="Q285" i="30"/>
  <c r="L285" i="30"/>
  <c r="N285" i="30" s="1"/>
  <c r="K285" i="30"/>
  <c r="H285" i="30"/>
  <c r="E285" i="30"/>
  <c r="T284" i="30"/>
  <c r="Q284" i="30"/>
  <c r="L284" i="30"/>
  <c r="K284" i="30"/>
  <c r="H284" i="30"/>
  <c r="E284" i="30"/>
  <c r="T283" i="30"/>
  <c r="Q283" i="30"/>
  <c r="N283" i="30"/>
  <c r="K283" i="30"/>
  <c r="H283" i="30"/>
  <c r="E283" i="30"/>
  <c r="T282" i="30"/>
  <c r="Q282" i="30"/>
  <c r="N282" i="30"/>
  <c r="K282" i="30"/>
  <c r="H282" i="30"/>
  <c r="E282" i="30"/>
  <c r="U281" i="30"/>
  <c r="S281" i="30"/>
  <c r="S30" i="30" s="1"/>
  <c r="R281" i="30"/>
  <c r="P281" i="30"/>
  <c r="O281" i="30"/>
  <c r="O30" i="30" s="1"/>
  <c r="M281" i="30"/>
  <c r="M30" i="30" s="1"/>
  <c r="J281" i="30"/>
  <c r="J30" i="30" s="1"/>
  <c r="I281" i="30"/>
  <c r="I30" i="30" s="1"/>
  <c r="G281" i="30"/>
  <c r="G30" i="30" s="1"/>
  <c r="F281" i="30"/>
  <c r="F30" i="30" s="1"/>
  <c r="D281" i="30"/>
  <c r="C281" i="30"/>
  <c r="C30" i="30" s="1"/>
  <c r="T279" i="30"/>
  <c r="Q279" i="30"/>
  <c r="N279" i="30"/>
  <c r="K279" i="30"/>
  <c r="H279" i="30"/>
  <c r="E279" i="30"/>
  <c r="T278" i="30"/>
  <c r="Q278" i="30"/>
  <c r="N278" i="30"/>
  <c r="K278" i="30"/>
  <c r="H278" i="30"/>
  <c r="E278" i="30"/>
  <c r="T277" i="30"/>
  <c r="Q277" i="30"/>
  <c r="N277" i="30"/>
  <c r="K277" i="30"/>
  <c r="H277" i="30"/>
  <c r="E277" i="30"/>
  <c r="T276" i="30"/>
  <c r="Q276" i="30"/>
  <c r="L276" i="30"/>
  <c r="K276" i="30"/>
  <c r="H276" i="30"/>
  <c r="E276" i="30"/>
  <c r="T275" i="30"/>
  <c r="Q275" i="30"/>
  <c r="N275" i="30"/>
  <c r="K275" i="30"/>
  <c r="H275" i="30"/>
  <c r="E275" i="30"/>
  <c r="T274" i="30"/>
  <c r="Q274" i="30"/>
  <c r="N274" i="30"/>
  <c r="K274" i="30"/>
  <c r="H274" i="30"/>
  <c r="E274" i="30"/>
  <c r="T273" i="30"/>
  <c r="Q273" i="30"/>
  <c r="N273" i="30"/>
  <c r="K273" i="30"/>
  <c r="H273" i="30"/>
  <c r="E273" i="30"/>
  <c r="T272" i="30"/>
  <c r="Q272" i="30"/>
  <c r="N272" i="30"/>
  <c r="K272" i="30"/>
  <c r="H272" i="30"/>
  <c r="E272" i="30"/>
  <c r="T271" i="30"/>
  <c r="Q271" i="30"/>
  <c r="N271" i="30"/>
  <c r="K271" i="30"/>
  <c r="H271" i="30"/>
  <c r="E271" i="30"/>
  <c r="T270" i="30"/>
  <c r="Q270" i="30"/>
  <c r="N270" i="30"/>
  <c r="K270" i="30"/>
  <c r="H270" i="30"/>
  <c r="E270" i="30"/>
  <c r="T269" i="30"/>
  <c r="Q269" i="30"/>
  <c r="N269" i="30"/>
  <c r="K269" i="30"/>
  <c r="H269" i="30"/>
  <c r="E269" i="30"/>
  <c r="T268" i="30"/>
  <c r="Q268" i="30"/>
  <c r="N268" i="30"/>
  <c r="K268" i="30"/>
  <c r="H268" i="30"/>
  <c r="E268" i="30"/>
  <c r="U267" i="30"/>
  <c r="S267" i="30"/>
  <c r="S29" i="30" s="1"/>
  <c r="R267" i="30"/>
  <c r="P267" i="30"/>
  <c r="P29" i="30" s="1"/>
  <c r="O267" i="30"/>
  <c r="M267" i="30"/>
  <c r="M29" i="30" s="1"/>
  <c r="J267" i="30"/>
  <c r="I267" i="30"/>
  <c r="I29" i="30" s="1"/>
  <c r="G267" i="30"/>
  <c r="G29" i="30" s="1"/>
  <c r="F267" i="30"/>
  <c r="F29" i="30" s="1"/>
  <c r="D267" i="30"/>
  <c r="D29" i="30" s="1"/>
  <c r="C267" i="30"/>
  <c r="C29" i="30" s="1"/>
  <c r="T263" i="30"/>
  <c r="Q263" i="30"/>
  <c r="M263" i="30"/>
  <c r="L263" i="30"/>
  <c r="K263" i="30"/>
  <c r="H263" i="30"/>
  <c r="E263" i="30"/>
  <c r="T262" i="30"/>
  <c r="Q262" i="30"/>
  <c r="M262" i="30"/>
  <c r="L262" i="30"/>
  <c r="L261" i="30" s="1"/>
  <c r="L28" i="30" s="1"/>
  <c r="K262" i="30"/>
  <c r="H262" i="30"/>
  <c r="E262" i="30"/>
  <c r="U261" i="30"/>
  <c r="S261" i="30"/>
  <c r="R261" i="30"/>
  <c r="T261" i="30" s="1"/>
  <c r="P261" i="30"/>
  <c r="O261" i="30"/>
  <c r="J261" i="30"/>
  <c r="I261" i="30"/>
  <c r="G261" i="30"/>
  <c r="G28" i="30" s="1"/>
  <c r="F261" i="30"/>
  <c r="D261" i="30"/>
  <c r="C261" i="30"/>
  <c r="C28" i="30" s="1"/>
  <c r="T259" i="30"/>
  <c r="Q259" i="30"/>
  <c r="N259" i="30"/>
  <c r="K259" i="30"/>
  <c r="H259" i="30"/>
  <c r="E259" i="30"/>
  <c r="T258" i="30"/>
  <c r="Q258" i="30"/>
  <c r="N258" i="30"/>
  <c r="K258" i="30"/>
  <c r="H258" i="30"/>
  <c r="E258" i="30"/>
  <c r="T257" i="30"/>
  <c r="Q257" i="30"/>
  <c r="N257" i="30"/>
  <c r="K257" i="30"/>
  <c r="H257" i="30"/>
  <c r="E257" i="30"/>
  <c r="T256" i="30"/>
  <c r="Q256" i="30"/>
  <c r="N256" i="30"/>
  <c r="K256" i="30"/>
  <c r="H256" i="30"/>
  <c r="E256" i="30"/>
  <c r="T255" i="30"/>
  <c r="Q255" i="30"/>
  <c r="N255" i="30"/>
  <c r="K255" i="30"/>
  <c r="H255" i="30"/>
  <c r="E255" i="30"/>
  <c r="T254" i="30"/>
  <c r="Q254" i="30"/>
  <c r="N254" i="30"/>
  <c r="K254" i="30"/>
  <c r="H254" i="30"/>
  <c r="E254" i="30"/>
  <c r="T253" i="30"/>
  <c r="Q253" i="30"/>
  <c r="N253" i="30"/>
  <c r="K253" i="30"/>
  <c r="H253" i="30"/>
  <c r="E253" i="30"/>
  <c r="U252" i="30"/>
  <c r="S252" i="30"/>
  <c r="S27" i="30" s="1"/>
  <c r="R252" i="30"/>
  <c r="P252" i="30"/>
  <c r="P27" i="30" s="1"/>
  <c r="O252" i="30"/>
  <c r="M252" i="30"/>
  <c r="M27" i="30" s="1"/>
  <c r="L252" i="30"/>
  <c r="L27" i="30" s="1"/>
  <c r="J252" i="30"/>
  <c r="J27" i="30" s="1"/>
  <c r="I252" i="30"/>
  <c r="I27" i="30" s="1"/>
  <c r="G252" i="30"/>
  <c r="F252" i="30"/>
  <c r="F27" i="30" s="1"/>
  <c r="D252" i="30"/>
  <c r="D27" i="30" s="1"/>
  <c r="C252" i="30"/>
  <c r="T250" i="30"/>
  <c r="Q250" i="30"/>
  <c r="N250" i="30"/>
  <c r="K250" i="30"/>
  <c r="H250" i="30"/>
  <c r="E250" i="30"/>
  <c r="T249" i="30"/>
  <c r="Q249" i="30"/>
  <c r="N249" i="30"/>
  <c r="K249" i="30"/>
  <c r="H249" i="30"/>
  <c r="E249" i="30"/>
  <c r="T248" i="30"/>
  <c r="Q248" i="30"/>
  <c r="N248" i="30"/>
  <c r="K248" i="30"/>
  <c r="E248" i="30"/>
  <c r="T247" i="30"/>
  <c r="Q247" i="30"/>
  <c r="N247" i="30"/>
  <c r="K247" i="30"/>
  <c r="H247" i="30"/>
  <c r="E247" i="30"/>
  <c r="T246" i="30"/>
  <c r="Q246" i="30"/>
  <c r="N246" i="30"/>
  <c r="K246" i="30"/>
  <c r="H246" i="30"/>
  <c r="E246" i="30"/>
  <c r="T245" i="30"/>
  <c r="Q245" i="30"/>
  <c r="N245" i="30"/>
  <c r="K245" i="30"/>
  <c r="H245" i="30"/>
  <c r="E245" i="30"/>
  <c r="T244" i="30"/>
  <c r="Q244" i="30"/>
  <c r="N244" i="30"/>
  <c r="K244" i="30"/>
  <c r="H244" i="30"/>
  <c r="E244" i="30"/>
  <c r="T243" i="30"/>
  <c r="Q243" i="30"/>
  <c r="N243" i="30"/>
  <c r="K243" i="30"/>
  <c r="H243" i="30"/>
  <c r="E243" i="30"/>
  <c r="T242" i="30"/>
  <c r="Q242" i="30"/>
  <c r="N242" i="30"/>
  <c r="K242" i="30"/>
  <c r="H242" i="30"/>
  <c r="E242" i="30"/>
  <c r="T241" i="30"/>
  <c r="Q241" i="30"/>
  <c r="L241" i="30"/>
  <c r="L240" i="30" s="1"/>
  <c r="L26" i="30" s="1"/>
  <c r="K241" i="30"/>
  <c r="H241" i="30"/>
  <c r="E241" i="30"/>
  <c r="U240" i="30"/>
  <c r="S240" i="30"/>
  <c r="R240" i="30"/>
  <c r="P240" i="30"/>
  <c r="P26" i="30" s="1"/>
  <c r="O240" i="30"/>
  <c r="O26" i="30" s="1"/>
  <c r="M240" i="30"/>
  <c r="J240" i="30"/>
  <c r="J26" i="30" s="1"/>
  <c r="I240" i="30"/>
  <c r="G240" i="30"/>
  <c r="F240" i="30"/>
  <c r="D240" i="30"/>
  <c r="D26" i="30" s="1"/>
  <c r="C240" i="30"/>
  <c r="C26" i="30" s="1"/>
  <c r="T237" i="30"/>
  <c r="Q237" i="30"/>
  <c r="N237" i="30"/>
  <c r="K237" i="30"/>
  <c r="H237" i="30"/>
  <c r="E237" i="30"/>
  <c r="T236" i="30"/>
  <c r="Q236" i="30"/>
  <c r="N236" i="30"/>
  <c r="K236" i="30"/>
  <c r="H236" i="30"/>
  <c r="E236" i="30"/>
  <c r="T235" i="30"/>
  <c r="Q235" i="30"/>
  <c r="N235" i="30"/>
  <c r="K235" i="30"/>
  <c r="H235" i="30"/>
  <c r="E235" i="30"/>
  <c r="T234" i="30"/>
  <c r="Q234" i="30"/>
  <c r="N234" i="30"/>
  <c r="K234" i="30"/>
  <c r="H234" i="30"/>
  <c r="E234" i="30"/>
  <c r="U233" i="30"/>
  <c r="S233" i="30"/>
  <c r="S25" i="30" s="1"/>
  <c r="R233" i="30"/>
  <c r="R25" i="30" s="1"/>
  <c r="P233" i="30"/>
  <c r="P25" i="30" s="1"/>
  <c r="O233" i="30"/>
  <c r="M233" i="30"/>
  <c r="M25" i="30" s="1"/>
  <c r="L233" i="30"/>
  <c r="L25" i="30" s="1"/>
  <c r="J233" i="30"/>
  <c r="J25" i="30" s="1"/>
  <c r="I233" i="30"/>
  <c r="I25" i="30" s="1"/>
  <c r="G233" i="30"/>
  <c r="F233" i="30"/>
  <c r="F25" i="30" s="1"/>
  <c r="D233" i="30"/>
  <c r="D25" i="30" s="1"/>
  <c r="C233" i="30"/>
  <c r="C25" i="30" s="1"/>
  <c r="T231" i="30"/>
  <c r="Q231" i="30"/>
  <c r="N231" i="30"/>
  <c r="K231" i="30"/>
  <c r="H231" i="30"/>
  <c r="E231" i="30"/>
  <c r="T230" i="30"/>
  <c r="Q230" i="30"/>
  <c r="N230" i="30"/>
  <c r="K230" i="30"/>
  <c r="H230" i="30"/>
  <c r="E230" i="30"/>
  <c r="T229" i="30"/>
  <c r="Q229" i="30"/>
  <c r="N229" i="30"/>
  <c r="K229" i="30"/>
  <c r="H229" i="30"/>
  <c r="E229" i="30"/>
  <c r="T228" i="30"/>
  <c r="Q228" i="30"/>
  <c r="N228" i="30"/>
  <c r="K228" i="30"/>
  <c r="H228" i="30"/>
  <c r="E228" i="30"/>
  <c r="T227" i="30"/>
  <c r="Q227" i="30"/>
  <c r="L227" i="30"/>
  <c r="K227" i="30"/>
  <c r="H227" i="30"/>
  <c r="E227" i="30"/>
  <c r="T226" i="30"/>
  <c r="Q226" i="30"/>
  <c r="N226" i="30"/>
  <c r="K226" i="30"/>
  <c r="H226" i="30"/>
  <c r="E226" i="30"/>
  <c r="T225" i="30"/>
  <c r="Q225" i="30"/>
  <c r="N225" i="30"/>
  <c r="K225" i="30"/>
  <c r="H225" i="30"/>
  <c r="E225" i="30"/>
  <c r="U224" i="30"/>
  <c r="S224" i="30"/>
  <c r="S24" i="30" s="1"/>
  <c r="R224" i="30"/>
  <c r="P224" i="30"/>
  <c r="P24" i="30" s="1"/>
  <c r="O224" i="30"/>
  <c r="M224" i="30"/>
  <c r="M24" i="30" s="1"/>
  <c r="J224" i="30"/>
  <c r="I224" i="30"/>
  <c r="G224" i="30"/>
  <c r="G24" i="30" s="1"/>
  <c r="F224" i="30"/>
  <c r="D224" i="30"/>
  <c r="D24" i="30" s="1"/>
  <c r="C224" i="30"/>
  <c r="C24" i="30" s="1"/>
  <c r="T222" i="30"/>
  <c r="Q222" i="30"/>
  <c r="N222" i="30"/>
  <c r="K222" i="30"/>
  <c r="H222" i="30"/>
  <c r="E222" i="30"/>
  <c r="T221" i="30"/>
  <c r="Q221" i="30"/>
  <c r="L221" i="30"/>
  <c r="K221" i="30"/>
  <c r="H221" i="30"/>
  <c r="E221" i="30"/>
  <c r="T220" i="30"/>
  <c r="Q220" i="30"/>
  <c r="N220" i="30"/>
  <c r="K220" i="30"/>
  <c r="H220" i="30"/>
  <c r="E220" i="30"/>
  <c r="T219" i="30"/>
  <c r="Q219" i="30"/>
  <c r="N219" i="30"/>
  <c r="K219" i="30"/>
  <c r="H219" i="30"/>
  <c r="E219" i="30"/>
  <c r="T218" i="30"/>
  <c r="Q218" i="30"/>
  <c r="N218" i="30"/>
  <c r="K218" i="30"/>
  <c r="H218" i="30"/>
  <c r="E218" i="30"/>
  <c r="T217" i="30"/>
  <c r="Q217" i="30"/>
  <c r="N217" i="30"/>
  <c r="K217" i="30"/>
  <c r="H217" i="30"/>
  <c r="E217" i="30"/>
  <c r="U216" i="30"/>
  <c r="S216" i="30"/>
  <c r="S23" i="30" s="1"/>
  <c r="R216" i="30"/>
  <c r="R23" i="30" s="1"/>
  <c r="P216" i="30"/>
  <c r="O216" i="30"/>
  <c r="O23" i="30" s="1"/>
  <c r="M216" i="30"/>
  <c r="J216" i="30"/>
  <c r="J23" i="30" s="1"/>
  <c r="I216" i="30"/>
  <c r="I23" i="30" s="1"/>
  <c r="G216" i="30"/>
  <c r="G23" i="30" s="1"/>
  <c r="F216" i="30"/>
  <c r="D216" i="30"/>
  <c r="D23" i="30" s="1"/>
  <c r="C216" i="30"/>
  <c r="T212" i="30"/>
  <c r="T211" i="30"/>
  <c r="Q211" i="30"/>
  <c r="N211" i="30"/>
  <c r="K211" i="30"/>
  <c r="H211" i="30"/>
  <c r="E211" i="30"/>
  <c r="T210" i="30"/>
  <c r="Q210" i="30"/>
  <c r="N210" i="30"/>
  <c r="K210" i="30"/>
  <c r="H210" i="30"/>
  <c r="E210" i="30"/>
  <c r="T209" i="30"/>
  <c r="N209" i="30"/>
  <c r="K209" i="30"/>
  <c r="H209" i="30"/>
  <c r="E209" i="30"/>
  <c r="U208" i="30"/>
  <c r="S208" i="30"/>
  <c r="S22" i="30" s="1"/>
  <c r="R208" i="30"/>
  <c r="P208" i="30"/>
  <c r="O208" i="30"/>
  <c r="M208" i="30"/>
  <c r="L208" i="30"/>
  <c r="J208" i="30"/>
  <c r="J22" i="30" s="1"/>
  <c r="I208" i="30"/>
  <c r="I22" i="30" s="1"/>
  <c r="G208" i="30"/>
  <c r="F208" i="30"/>
  <c r="F22" i="30" s="1"/>
  <c r="D208" i="30"/>
  <c r="D22" i="30" s="1"/>
  <c r="C208" i="30"/>
  <c r="S202" i="30"/>
  <c r="R202" i="30"/>
  <c r="R21" i="30" s="1"/>
  <c r="P202" i="30"/>
  <c r="P21" i="30" s="1"/>
  <c r="O202" i="30"/>
  <c r="M202" i="30"/>
  <c r="M21" i="30" s="1"/>
  <c r="L202" i="30"/>
  <c r="J202" i="30"/>
  <c r="I202" i="30"/>
  <c r="G202" i="30"/>
  <c r="F202" i="30"/>
  <c r="F21" i="30" s="1"/>
  <c r="H21" i="30" s="1"/>
  <c r="D202" i="30"/>
  <c r="E202" i="30" s="1"/>
  <c r="C202" i="30"/>
  <c r="S193" i="30"/>
  <c r="R193" i="30"/>
  <c r="P193" i="30"/>
  <c r="P20" i="30" s="1"/>
  <c r="O193" i="30"/>
  <c r="M193" i="30"/>
  <c r="M20" i="30" s="1"/>
  <c r="L193" i="30"/>
  <c r="J193" i="30"/>
  <c r="K193" i="30" s="1"/>
  <c r="I193" i="30"/>
  <c r="G193" i="30"/>
  <c r="G20" i="30" s="1"/>
  <c r="F193" i="30"/>
  <c r="F20" i="30" s="1"/>
  <c r="D193" i="30"/>
  <c r="C193" i="30"/>
  <c r="T191" i="30"/>
  <c r="Q191" i="30"/>
  <c r="M191" i="30"/>
  <c r="L191" i="30"/>
  <c r="K191" i="30"/>
  <c r="H191" i="30"/>
  <c r="E191" i="30"/>
  <c r="T190" i="30"/>
  <c r="Q190" i="30"/>
  <c r="M190" i="30"/>
  <c r="M184" i="30" s="1"/>
  <c r="M19" i="30" s="1"/>
  <c r="L190" i="30"/>
  <c r="K190" i="30"/>
  <c r="H190" i="30"/>
  <c r="E190" i="30"/>
  <c r="T189" i="30"/>
  <c r="Q189" i="30"/>
  <c r="N189" i="30"/>
  <c r="K189" i="30"/>
  <c r="H189" i="30"/>
  <c r="E189" i="30"/>
  <c r="T188" i="30"/>
  <c r="Q188" i="30"/>
  <c r="N188" i="30"/>
  <c r="K188" i="30"/>
  <c r="H188" i="30"/>
  <c r="E188" i="30"/>
  <c r="T187" i="30"/>
  <c r="Q187" i="30"/>
  <c r="N187" i="30"/>
  <c r="K187" i="30"/>
  <c r="H187" i="30"/>
  <c r="E187" i="30"/>
  <c r="T186" i="30"/>
  <c r="Q186" i="30"/>
  <c r="M186" i="30"/>
  <c r="L186" i="30"/>
  <c r="K186" i="30"/>
  <c r="E186" i="30"/>
  <c r="H186" i="30" s="1"/>
  <c r="T185" i="30"/>
  <c r="Q185" i="30"/>
  <c r="M185" i="30"/>
  <c r="L185" i="30"/>
  <c r="K185" i="30"/>
  <c r="H185" i="30"/>
  <c r="E185" i="30"/>
  <c r="U184" i="30"/>
  <c r="S184" i="30"/>
  <c r="S19" i="30" s="1"/>
  <c r="R184" i="30"/>
  <c r="P184" i="30"/>
  <c r="O184" i="30"/>
  <c r="O19" i="30" s="1"/>
  <c r="J184" i="30"/>
  <c r="I184" i="30"/>
  <c r="I19" i="30" s="1"/>
  <c r="G184" i="30"/>
  <c r="G19" i="30" s="1"/>
  <c r="F184" i="30"/>
  <c r="F19" i="30" s="1"/>
  <c r="D184" i="30"/>
  <c r="D19" i="30" s="1"/>
  <c r="C184" i="30"/>
  <c r="C19" i="30" s="1"/>
  <c r="T182" i="30"/>
  <c r="Q182" i="30"/>
  <c r="N182" i="30"/>
  <c r="K182" i="30"/>
  <c r="H182" i="30"/>
  <c r="E182" i="30"/>
  <c r="T181" i="30"/>
  <c r="Q181" i="30"/>
  <c r="N181" i="30"/>
  <c r="K181" i="30"/>
  <c r="H181" i="30"/>
  <c r="E181" i="30"/>
  <c r="T180" i="30"/>
  <c r="Q180" i="30"/>
  <c r="N180" i="30"/>
  <c r="K180" i="30"/>
  <c r="H180" i="30"/>
  <c r="E180" i="30"/>
  <c r="T179" i="30"/>
  <c r="Q179" i="30"/>
  <c r="N179" i="30"/>
  <c r="K179" i="30"/>
  <c r="H179" i="30"/>
  <c r="E179" i="30"/>
  <c r="T178" i="30"/>
  <c r="Q178" i="30"/>
  <c r="N178" i="30"/>
  <c r="K178" i="30"/>
  <c r="H178" i="30"/>
  <c r="E178" i="30"/>
  <c r="T177" i="30"/>
  <c r="Q177" i="30"/>
  <c r="N177" i="30"/>
  <c r="K177" i="30"/>
  <c r="H177" i="30"/>
  <c r="E177" i="30"/>
  <c r="T176" i="30"/>
  <c r="Q176" i="30"/>
  <c r="N176" i="30"/>
  <c r="K176" i="30"/>
  <c r="H176" i="30"/>
  <c r="E176" i="30"/>
  <c r="T175" i="30"/>
  <c r="Q175" i="30"/>
  <c r="N175" i="30"/>
  <c r="K175" i="30"/>
  <c r="H175" i="30"/>
  <c r="E175" i="30"/>
  <c r="T174" i="30"/>
  <c r="Q174" i="30"/>
  <c r="N174" i="30"/>
  <c r="K174" i="30"/>
  <c r="H174" i="30"/>
  <c r="E174" i="30"/>
  <c r="T173" i="30"/>
  <c r="Q173" i="30"/>
  <c r="N173" i="30"/>
  <c r="K173" i="30"/>
  <c r="H173" i="30"/>
  <c r="E173" i="30"/>
  <c r="T172" i="30"/>
  <c r="Q172" i="30"/>
  <c r="N172" i="30"/>
  <c r="K172" i="30"/>
  <c r="H172" i="30"/>
  <c r="E172" i="30"/>
  <c r="T171" i="30"/>
  <c r="Q171" i="30"/>
  <c r="N171" i="30"/>
  <c r="K171" i="30"/>
  <c r="H171" i="30"/>
  <c r="E171" i="30"/>
  <c r="T170" i="30"/>
  <c r="Q170" i="30"/>
  <c r="N170" i="30"/>
  <c r="K170" i="30"/>
  <c r="H170" i="30"/>
  <c r="E170" i="30"/>
  <c r="T169" i="30"/>
  <c r="Q169" i="30"/>
  <c r="N169" i="30"/>
  <c r="K169" i="30"/>
  <c r="H169" i="30"/>
  <c r="E169" i="30"/>
  <c r="T168" i="30"/>
  <c r="Q168" i="30"/>
  <c r="N168" i="30"/>
  <c r="K168" i="30"/>
  <c r="H168" i="30"/>
  <c r="E168" i="30"/>
  <c r="U167" i="30"/>
  <c r="S18" i="30"/>
  <c r="R18" i="30"/>
  <c r="P18" i="30"/>
  <c r="O18" i="30"/>
  <c r="M18" i="30"/>
  <c r="L18" i="30"/>
  <c r="J18" i="30"/>
  <c r="I18" i="30"/>
  <c r="G18" i="30"/>
  <c r="F18" i="30"/>
  <c r="D18" i="30"/>
  <c r="C18" i="30"/>
  <c r="T165" i="30"/>
  <c r="Q165" i="30"/>
  <c r="N165" i="30"/>
  <c r="M165" i="30"/>
  <c r="L165" i="30"/>
  <c r="K165" i="30"/>
  <c r="H165" i="30"/>
  <c r="E165" i="30"/>
  <c r="T164" i="30"/>
  <c r="Q164" i="30"/>
  <c r="N164" i="30"/>
  <c r="M164" i="30"/>
  <c r="L164" i="30"/>
  <c r="K164" i="30"/>
  <c r="H164" i="30"/>
  <c r="E164" i="30"/>
  <c r="T163" i="30"/>
  <c r="Q163" i="30"/>
  <c r="N163" i="30"/>
  <c r="M163" i="30"/>
  <c r="L163" i="30"/>
  <c r="K163" i="30"/>
  <c r="H163" i="30"/>
  <c r="E163" i="30"/>
  <c r="T162" i="30"/>
  <c r="Q162" i="30"/>
  <c r="N162" i="30"/>
  <c r="M162" i="30"/>
  <c r="L162" i="30"/>
  <c r="K162" i="30"/>
  <c r="H162" i="30"/>
  <c r="E162" i="30"/>
  <c r="T161" i="30"/>
  <c r="Q161" i="30"/>
  <c r="N161" i="30"/>
  <c r="L161" i="30"/>
  <c r="K161" i="30"/>
  <c r="H161" i="30"/>
  <c r="E161" i="30"/>
  <c r="T160" i="30"/>
  <c r="Q160" i="30"/>
  <c r="M160" i="30"/>
  <c r="L160" i="30"/>
  <c r="K160" i="30"/>
  <c r="H160" i="30"/>
  <c r="E160" i="30"/>
  <c r="T159" i="30"/>
  <c r="Q159" i="30"/>
  <c r="M159" i="30"/>
  <c r="N159" i="30" s="1"/>
  <c r="K159" i="30"/>
  <c r="H159" i="30"/>
  <c r="E159" i="30"/>
  <c r="T158" i="30"/>
  <c r="Q158" i="30"/>
  <c r="N158" i="30"/>
  <c r="M158" i="30"/>
  <c r="L158" i="30"/>
  <c r="K158" i="30"/>
  <c r="H158" i="30"/>
  <c r="E158" i="30"/>
  <c r="T157" i="30"/>
  <c r="Q157" i="30"/>
  <c r="N157" i="30"/>
  <c r="M157" i="30"/>
  <c r="L157" i="30"/>
  <c r="K157" i="30"/>
  <c r="H157" i="30"/>
  <c r="E157" i="30"/>
  <c r="U155" i="30"/>
  <c r="S155" i="30"/>
  <c r="S17" i="30" s="1"/>
  <c r="R155" i="30"/>
  <c r="P155" i="30"/>
  <c r="O155" i="30"/>
  <c r="Q155" i="30" s="1"/>
  <c r="M155" i="30"/>
  <c r="J155" i="30"/>
  <c r="J17" i="30" s="1"/>
  <c r="I155" i="30"/>
  <c r="G155" i="30"/>
  <c r="G17" i="30" s="1"/>
  <c r="F155" i="30"/>
  <c r="F17" i="30" s="1"/>
  <c r="D155" i="30"/>
  <c r="D17" i="30" s="1"/>
  <c r="C155" i="30"/>
  <c r="C17" i="30" s="1"/>
  <c r="T153" i="30"/>
  <c r="Q153" i="30"/>
  <c r="N153" i="30"/>
  <c r="K153" i="30"/>
  <c r="H153" i="30"/>
  <c r="E153" i="30"/>
  <c r="T152" i="30"/>
  <c r="Q152" i="30"/>
  <c r="N152" i="30"/>
  <c r="K152" i="30"/>
  <c r="H152" i="30"/>
  <c r="E152" i="30"/>
  <c r="T151" i="30"/>
  <c r="Q151" i="30"/>
  <c r="N151" i="30"/>
  <c r="K151" i="30"/>
  <c r="H151" i="30"/>
  <c r="E151" i="30"/>
  <c r="T150" i="30"/>
  <c r="Q150" i="30"/>
  <c r="N150" i="30"/>
  <c r="K150" i="30"/>
  <c r="H150" i="30"/>
  <c r="E150" i="30"/>
  <c r="U149" i="30"/>
  <c r="S149" i="30"/>
  <c r="S16" i="30" s="1"/>
  <c r="R149" i="30"/>
  <c r="R16" i="30" s="1"/>
  <c r="P149" i="30"/>
  <c r="P16" i="30" s="1"/>
  <c r="O149" i="30"/>
  <c r="O16" i="30" s="1"/>
  <c r="M149" i="30"/>
  <c r="M16" i="30" s="1"/>
  <c r="L149" i="30"/>
  <c r="J149" i="30"/>
  <c r="J16" i="30" s="1"/>
  <c r="I149" i="30"/>
  <c r="I16" i="30" s="1"/>
  <c r="G149" i="30"/>
  <c r="G16" i="30" s="1"/>
  <c r="F149" i="30"/>
  <c r="D149" i="30"/>
  <c r="D16" i="30" s="1"/>
  <c r="C149" i="30"/>
  <c r="T146" i="30"/>
  <c r="Q146" i="30"/>
  <c r="N146" i="30"/>
  <c r="K146" i="30"/>
  <c r="H146" i="30"/>
  <c r="E146" i="30"/>
  <c r="T145" i="30"/>
  <c r="Q145" i="30"/>
  <c r="N145" i="30"/>
  <c r="K145" i="30"/>
  <c r="H145" i="30"/>
  <c r="E145" i="30"/>
  <c r="T144" i="30"/>
  <c r="Q144" i="30"/>
  <c r="N144" i="30"/>
  <c r="K144" i="30"/>
  <c r="H144" i="30"/>
  <c r="E144" i="30"/>
  <c r="T143" i="30"/>
  <c r="Q143" i="30"/>
  <c r="N143" i="30"/>
  <c r="K143" i="30"/>
  <c r="H143" i="30"/>
  <c r="E143" i="30"/>
  <c r="T142" i="30"/>
  <c r="Q142" i="30"/>
  <c r="N142" i="30"/>
  <c r="K142" i="30"/>
  <c r="H142" i="30"/>
  <c r="E142" i="30"/>
  <c r="T141" i="30"/>
  <c r="Q141" i="30"/>
  <c r="N141" i="30"/>
  <c r="K141" i="30"/>
  <c r="H141" i="30"/>
  <c r="E141" i="30"/>
  <c r="T140" i="30"/>
  <c r="Q140" i="30"/>
  <c r="N140" i="30"/>
  <c r="K140" i="30"/>
  <c r="H140" i="30"/>
  <c r="E140" i="30"/>
  <c r="T139" i="30"/>
  <c r="Q139" i="30"/>
  <c r="N139" i="30"/>
  <c r="K139" i="30"/>
  <c r="H139" i="30"/>
  <c r="E139" i="30"/>
  <c r="T138" i="30"/>
  <c r="Q138" i="30"/>
  <c r="N138" i="30"/>
  <c r="K138" i="30"/>
  <c r="H138" i="30"/>
  <c r="E138" i="30"/>
  <c r="T137" i="30"/>
  <c r="Q137" i="30"/>
  <c r="N137" i="30"/>
  <c r="K137" i="30"/>
  <c r="H137" i="30"/>
  <c r="E137" i="30"/>
  <c r="T136" i="30"/>
  <c r="Q136" i="30"/>
  <c r="N136" i="30"/>
  <c r="K136" i="30"/>
  <c r="H136" i="30"/>
  <c r="E136" i="30"/>
  <c r="T135" i="30"/>
  <c r="Q135" i="30"/>
  <c r="N135" i="30"/>
  <c r="K135" i="30"/>
  <c r="H135" i="30"/>
  <c r="E135" i="30"/>
  <c r="T134" i="30"/>
  <c r="Q134" i="30"/>
  <c r="N134" i="30"/>
  <c r="K134" i="30"/>
  <c r="H134" i="30"/>
  <c r="E134" i="30"/>
  <c r="T133" i="30"/>
  <c r="Q133" i="30"/>
  <c r="N133" i="30"/>
  <c r="K133" i="30"/>
  <c r="H133" i="30"/>
  <c r="E133" i="30"/>
  <c r="T132" i="30"/>
  <c r="Q132" i="30"/>
  <c r="N132" i="30"/>
  <c r="K132" i="30"/>
  <c r="H132" i="30"/>
  <c r="E132" i="30"/>
  <c r="T131" i="30"/>
  <c r="Q131" i="30"/>
  <c r="N131" i="30"/>
  <c r="K131" i="30"/>
  <c r="H131" i="30"/>
  <c r="E131" i="30"/>
  <c r="T130" i="30"/>
  <c r="Q130" i="30"/>
  <c r="N130" i="30"/>
  <c r="K130" i="30"/>
  <c r="H130" i="30"/>
  <c r="E130" i="30"/>
  <c r="T129" i="30"/>
  <c r="Q129" i="30"/>
  <c r="N129" i="30"/>
  <c r="K129" i="30"/>
  <c r="H129" i="30"/>
  <c r="E129" i="30"/>
  <c r="T128" i="30"/>
  <c r="Q128" i="30"/>
  <c r="N128" i="30"/>
  <c r="K128" i="30"/>
  <c r="H128" i="30"/>
  <c r="E128" i="30"/>
  <c r="T127" i="30"/>
  <c r="Q127" i="30"/>
  <c r="N127" i="30"/>
  <c r="K127" i="30"/>
  <c r="H127" i="30"/>
  <c r="E127" i="30"/>
  <c r="T126" i="30"/>
  <c r="Q126" i="30"/>
  <c r="N126" i="30"/>
  <c r="K126" i="30"/>
  <c r="H126" i="30"/>
  <c r="E126" i="30"/>
  <c r="T125" i="30"/>
  <c r="Q125" i="30"/>
  <c r="N125" i="30"/>
  <c r="K125" i="30"/>
  <c r="H125" i="30"/>
  <c r="E125" i="30"/>
  <c r="T124" i="30"/>
  <c r="Q124" i="30"/>
  <c r="N124" i="30"/>
  <c r="K124" i="30"/>
  <c r="H124" i="30"/>
  <c r="E124" i="30"/>
  <c r="T123" i="30"/>
  <c r="Q123" i="30"/>
  <c r="N123" i="30"/>
  <c r="K123" i="30"/>
  <c r="H123" i="30"/>
  <c r="E123" i="30"/>
  <c r="T122" i="30"/>
  <c r="Q122" i="30"/>
  <c r="N122" i="30"/>
  <c r="K122" i="30"/>
  <c r="H122" i="30"/>
  <c r="E122" i="30"/>
  <c r="T121" i="30"/>
  <c r="Q121" i="30"/>
  <c r="N121" i="30"/>
  <c r="K121" i="30"/>
  <c r="H121" i="30"/>
  <c r="E121" i="30"/>
  <c r="T120" i="30"/>
  <c r="Q120" i="30"/>
  <c r="N120" i="30"/>
  <c r="K120" i="30"/>
  <c r="H120" i="30"/>
  <c r="E120" i="30"/>
  <c r="T119" i="30"/>
  <c r="Q119" i="30"/>
  <c r="N119" i="30"/>
  <c r="K119" i="30"/>
  <c r="H119" i="30"/>
  <c r="E119" i="30"/>
  <c r="U118" i="30"/>
  <c r="R15" i="30"/>
  <c r="P15" i="30"/>
  <c r="O15" i="30"/>
  <c r="M15" i="30"/>
  <c r="N118" i="30"/>
  <c r="J15" i="30"/>
  <c r="I15" i="30"/>
  <c r="F15" i="30"/>
  <c r="D15" i="30"/>
  <c r="C15" i="30"/>
  <c r="T116" i="30"/>
  <c r="Q116" i="30"/>
  <c r="N116" i="30"/>
  <c r="K116" i="30"/>
  <c r="H116" i="30"/>
  <c r="E116" i="30"/>
  <c r="T115" i="30"/>
  <c r="Q115" i="30"/>
  <c r="N115" i="30"/>
  <c r="K115" i="30"/>
  <c r="H115" i="30"/>
  <c r="E115" i="30"/>
  <c r="T114" i="30"/>
  <c r="Q114" i="30"/>
  <c r="N114" i="30"/>
  <c r="K114" i="30"/>
  <c r="H114" i="30"/>
  <c r="E114" i="30"/>
  <c r="T113" i="30"/>
  <c r="Q113" i="30"/>
  <c r="N113" i="30"/>
  <c r="K113" i="30"/>
  <c r="H113" i="30"/>
  <c r="E113" i="30"/>
  <c r="T112" i="30"/>
  <c r="Q112" i="30"/>
  <c r="N112" i="30"/>
  <c r="K112" i="30"/>
  <c r="H112" i="30"/>
  <c r="E112" i="30"/>
  <c r="T111" i="30"/>
  <c r="Q111" i="30"/>
  <c r="N111" i="30"/>
  <c r="K111" i="30"/>
  <c r="H111" i="30"/>
  <c r="E111" i="30"/>
  <c r="T110" i="30"/>
  <c r="Q110" i="30"/>
  <c r="N110" i="30"/>
  <c r="K110" i="30"/>
  <c r="H110" i="30"/>
  <c r="E110" i="30"/>
  <c r="T109" i="30"/>
  <c r="Q109" i="30"/>
  <c r="N109" i="30"/>
  <c r="K109" i="30"/>
  <c r="H109" i="30"/>
  <c r="E109" i="30"/>
  <c r="T108" i="30"/>
  <c r="Q108" i="30"/>
  <c r="N108" i="30"/>
  <c r="K108" i="30"/>
  <c r="H108" i="30"/>
  <c r="E108" i="30"/>
  <c r="T107" i="30"/>
  <c r="Q107" i="30"/>
  <c r="N107" i="30"/>
  <c r="K107" i="30"/>
  <c r="H107" i="30"/>
  <c r="E107" i="30"/>
  <c r="T106" i="30"/>
  <c r="Q106" i="30"/>
  <c r="N106" i="30"/>
  <c r="K106" i="30"/>
  <c r="H106" i="30"/>
  <c r="E106" i="30"/>
  <c r="T105" i="30"/>
  <c r="Q105" i="30"/>
  <c r="N105" i="30"/>
  <c r="K105" i="30"/>
  <c r="H105" i="30"/>
  <c r="E105" i="30"/>
  <c r="T104" i="30"/>
  <c r="Q104" i="30"/>
  <c r="N104" i="30"/>
  <c r="K104" i="30"/>
  <c r="H104" i="30"/>
  <c r="E104" i="30"/>
  <c r="T103" i="30"/>
  <c r="Q103" i="30"/>
  <c r="N103" i="30"/>
  <c r="K103" i="30"/>
  <c r="H103" i="30"/>
  <c r="E103" i="30"/>
  <c r="T102" i="30"/>
  <c r="Q102" i="30"/>
  <c r="N102" i="30"/>
  <c r="K102" i="30"/>
  <c r="H102" i="30"/>
  <c r="E102" i="30"/>
  <c r="T101" i="30"/>
  <c r="Q101" i="30"/>
  <c r="N101" i="30"/>
  <c r="K101" i="30"/>
  <c r="H101" i="30"/>
  <c r="E101" i="30"/>
  <c r="T100" i="30"/>
  <c r="Q100" i="30"/>
  <c r="N100" i="30"/>
  <c r="K100" i="30"/>
  <c r="H100" i="30"/>
  <c r="E100" i="30"/>
  <c r="T99" i="30"/>
  <c r="Q99" i="30"/>
  <c r="N99" i="30"/>
  <c r="K99" i="30"/>
  <c r="H99" i="30"/>
  <c r="E99" i="30"/>
  <c r="T98" i="30"/>
  <c r="Q98" i="30"/>
  <c r="N98" i="30"/>
  <c r="K98" i="30"/>
  <c r="H98" i="30"/>
  <c r="E98" i="30"/>
  <c r="T97" i="30"/>
  <c r="Q97" i="30"/>
  <c r="N97" i="30"/>
  <c r="K97" i="30"/>
  <c r="H97" i="30"/>
  <c r="E97" i="30"/>
  <c r="T96" i="30"/>
  <c r="Q96" i="30"/>
  <c r="N96" i="30"/>
  <c r="K96" i="30"/>
  <c r="H96" i="30"/>
  <c r="E96" i="30"/>
  <c r="T95" i="30"/>
  <c r="Q95" i="30"/>
  <c r="N95" i="30"/>
  <c r="K95" i="30"/>
  <c r="H95" i="30"/>
  <c r="E95" i="30"/>
  <c r="T94" i="30"/>
  <c r="Q94" i="30"/>
  <c r="N94" i="30"/>
  <c r="K94" i="30"/>
  <c r="H94" i="30"/>
  <c r="E94" i="30"/>
  <c r="T93" i="30"/>
  <c r="Q93" i="30"/>
  <c r="N93" i="30"/>
  <c r="K93" i="30"/>
  <c r="H93" i="30"/>
  <c r="E93" i="30"/>
  <c r="T92" i="30"/>
  <c r="Q92" i="30"/>
  <c r="N92" i="30"/>
  <c r="K92" i="30"/>
  <c r="H92" i="30"/>
  <c r="E92" i="30"/>
  <c r="T91" i="30"/>
  <c r="Q91" i="30"/>
  <c r="N91" i="30"/>
  <c r="K91" i="30"/>
  <c r="H91" i="30"/>
  <c r="E91" i="30"/>
  <c r="T90" i="30"/>
  <c r="Q90" i="30"/>
  <c r="N90" i="30"/>
  <c r="K90" i="30"/>
  <c r="H90" i="30"/>
  <c r="E90" i="30"/>
  <c r="T89" i="30"/>
  <c r="Q89" i="30"/>
  <c r="N89" i="30"/>
  <c r="K89" i="30"/>
  <c r="H89" i="30"/>
  <c r="E89" i="30"/>
  <c r="T88" i="30"/>
  <c r="Q88" i="30"/>
  <c r="N88" i="30"/>
  <c r="K88" i="30"/>
  <c r="H88" i="30"/>
  <c r="E88" i="30"/>
  <c r="T87" i="30"/>
  <c r="Q87" i="30"/>
  <c r="N87" i="30"/>
  <c r="K87" i="30"/>
  <c r="H87" i="30"/>
  <c r="E87" i="30"/>
  <c r="T86" i="30"/>
  <c r="Q86" i="30"/>
  <c r="N86" i="30"/>
  <c r="K86" i="30"/>
  <c r="H86" i="30"/>
  <c r="E86" i="30"/>
  <c r="T85" i="30"/>
  <c r="Q85" i="30"/>
  <c r="N85" i="30"/>
  <c r="K85" i="30"/>
  <c r="H85" i="30"/>
  <c r="E85" i="30"/>
  <c r="T84" i="30"/>
  <c r="Q84" i="30"/>
  <c r="N84" i="30"/>
  <c r="K84" i="30"/>
  <c r="H84" i="30"/>
  <c r="E84" i="30"/>
  <c r="T83" i="30"/>
  <c r="Q83" i="30"/>
  <c r="N83" i="30"/>
  <c r="K83" i="30"/>
  <c r="H83" i="30"/>
  <c r="E83" i="30"/>
  <c r="T82" i="30"/>
  <c r="Q82" i="30"/>
  <c r="N82" i="30"/>
  <c r="K82" i="30"/>
  <c r="H82" i="30"/>
  <c r="E82" i="30"/>
  <c r="T81" i="30"/>
  <c r="Q81" i="30"/>
  <c r="N81" i="30"/>
  <c r="K81" i="30"/>
  <c r="H81" i="30"/>
  <c r="E81" i="30"/>
  <c r="T80" i="30"/>
  <c r="Q80" i="30"/>
  <c r="N80" i="30"/>
  <c r="K80" i="30"/>
  <c r="H80" i="30"/>
  <c r="E80" i="30"/>
  <c r="T79" i="30"/>
  <c r="Q79" i="30"/>
  <c r="N79" i="30"/>
  <c r="K79" i="30"/>
  <c r="H79" i="30"/>
  <c r="E79" i="30"/>
  <c r="T78" i="30"/>
  <c r="Q78" i="30"/>
  <c r="N78" i="30"/>
  <c r="K78" i="30"/>
  <c r="H78" i="30"/>
  <c r="E78" i="30"/>
  <c r="T77" i="30"/>
  <c r="Q77" i="30"/>
  <c r="N77" i="30"/>
  <c r="K77" i="30"/>
  <c r="H77" i="30"/>
  <c r="E77" i="30"/>
  <c r="T75" i="30"/>
  <c r="Q75" i="30"/>
  <c r="N75" i="30"/>
  <c r="K75" i="30"/>
  <c r="H75" i="30"/>
  <c r="E75" i="30"/>
  <c r="T74" i="30"/>
  <c r="Q74" i="30"/>
  <c r="N74" i="30"/>
  <c r="K74" i="30"/>
  <c r="H74" i="30"/>
  <c r="E74" i="30"/>
  <c r="T73" i="30"/>
  <c r="Q73" i="30"/>
  <c r="N73" i="30"/>
  <c r="K73" i="30"/>
  <c r="H73" i="30"/>
  <c r="E73" i="30"/>
  <c r="T72" i="30"/>
  <c r="Q72" i="30"/>
  <c r="N72" i="30"/>
  <c r="K72" i="30"/>
  <c r="H72" i="30"/>
  <c r="E72" i="30"/>
  <c r="T71" i="30"/>
  <c r="Q71" i="30"/>
  <c r="N71" i="30"/>
  <c r="K71" i="30"/>
  <c r="H71" i="30"/>
  <c r="E71" i="30"/>
  <c r="U70" i="30"/>
  <c r="S14" i="30"/>
  <c r="P14" i="30"/>
  <c r="O14" i="30"/>
  <c r="M14" i="30"/>
  <c r="J14" i="30"/>
  <c r="F14" i="30"/>
  <c r="D14" i="30"/>
  <c r="C14" i="30"/>
  <c r="T58" i="30"/>
  <c r="Q58" i="30"/>
  <c r="M58" i="30"/>
  <c r="L58" i="30"/>
  <c r="L55" i="30" s="1"/>
  <c r="K58" i="30"/>
  <c r="H58" i="30"/>
  <c r="E58" i="30"/>
  <c r="T57" i="30"/>
  <c r="Q57" i="30"/>
  <c r="M57" i="30"/>
  <c r="L57" i="30"/>
  <c r="K57" i="30"/>
  <c r="H57" i="30"/>
  <c r="E57" i="30"/>
  <c r="T56" i="30"/>
  <c r="Q56" i="30"/>
  <c r="M56" i="30"/>
  <c r="L56" i="30"/>
  <c r="K56" i="30"/>
  <c r="H56" i="30"/>
  <c r="E56" i="30"/>
  <c r="U55" i="30"/>
  <c r="S55" i="30"/>
  <c r="R55" i="30"/>
  <c r="P55" i="30"/>
  <c r="O55" i="30"/>
  <c r="Q55" i="30" s="1"/>
  <c r="J55" i="30"/>
  <c r="I55" i="30"/>
  <c r="G55" i="30"/>
  <c r="F55" i="30"/>
  <c r="D55" i="30"/>
  <c r="C55" i="30"/>
  <c r="T53" i="30"/>
  <c r="Q53" i="30"/>
  <c r="N53" i="30"/>
  <c r="K53" i="30"/>
  <c r="H53" i="30"/>
  <c r="E53" i="30"/>
  <c r="T52" i="30"/>
  <c r="Q52" i="30"/>
  <c r="N52" i="30"/>
  <c r="K52" i="30"/>
  <c r="H52" i="30"/>
  <c r="E52" i="30"/>
  <c r="T51" i="30"/>
  <c r="Q51" i="30"/>
  <c r="N51" i="30"/>
  <c r="K51" i="30"/>
  <c r="H51" i="30"/>
  <c r="E51" i="30"/>
  <c r="T50" i="30"/>
  <c r="Q50" i="30"/>
  <c r="N50" i="30"/>
  <c r="K50" i="30"/>
  <c r="H50" i="30"/>
  <c r="E50" i="30"/>
  <c r="T49" i="30"/>
  <c r="Q49" i="30"/>
  <c r="N49" i="30"/>
  <c r="K49" i="30"/>
  <c r="H49" i="30"/>
  <c r="E49" i="30"/>
  <c r="T48" i="30"/>
  <c r="Q48" i="30"/>
  <c r="N48" i="30"/>
  <c r="K48" i="30"/>
  <c r="H48" i="30"/>
  <c r="E48" i="30"/>
  <c r="U47" i="30"/>
  <c r="S47" i="30"/>
  <c r="R47" i="30"/>
  <c r="P47" i="30"/>
  <c r="O47" i="30"/>
  <c r="Q47" i="30" s="1"/>
  <c r="M47" i="30"/>
  <c r="L47" i="30"/>
  <c r="J47" i="30"/>
  <c r="I47" i="30"/>
  <c r="K47" i="30" s="1"/>
  <c r="G47" i="30"/>
  <c r="F47" i="30"/>
  <c r="D47" i="30"/>
  <c r="C47" i="30"/>
  <c r="M40" i="30"/>
  <c r="L40" i="30"/>
  <c r="G40" i="30"/>
  <c r="F40" i="30"/>
  <c r="S39" i="30"/>
  <c r="R39" i="30"/>
  <c r="I39" i="30"/>
  <c r="C39" i="30"/>
  <c r="E39" i="30" s="1"/>
  <c r="S37" i="30"/>
  <c r="R37" i="30"/>
  <c r="P37" i="30"/>
  <c r="O37" i="30"/>
  <c r="M37" i="30"/>
  <c r="L37" i="30"/>
  <c r="J37" i="30"/>
  <c r="I37" i="30"/>
  <c r="G37" i="30"/>
  <c r="F37" i="30"/>
  <c r="D37" i="30"/>
  <c r="C37" i="30"/>
  <c r="P36" i="30"/>
  <c r="R35" i="30"/>
  <c r="D35" i="30"/>
  <c r="S33" i="30"/>
  <c r="R33" i="30"/>
  <c r="M33" i="30"/>
  <c r="G33" i="30"/>
  <c r="D33" i="30"/>
  <c r="R32" i="30"/>
  <c r="O32" i="30"/>
  <c r="M32" i="30"/>
  <c r="G32" i="30"/>
  <c r="F32" i="30"/>
  <c r="R31" i="30"/>
  <c r="P31" i="30"/>
  <c r="R30" i="30"/>
  <c r="T30" i="30" s="1"/>
  <c r="P30" i="30"/>
  <c r="D30" i="30"/>
  <c r="J29" i="30"/>
  <c r="S28" i="30"/>
  <c r="P28" i="30"/>
  <c r="O28" i="30"/>
  <c r="J28" i="30"/>
  <c r="G27" i="30"/>
  <c r="R26" i="30"/>
  <c r="M26" i="30"/>
  <c r="G26" i="30"/>
  <c r="O25" i="30"/>
  <c r="G25" i="30"/>
  <c r="J24" i="30"/>
  <c r="F24" i="30"/>
  <c r="M23" i="30"/>
  <c r="F23" i="30"/>
  <c r="C23" i="30"/>
  <c r="R22" i="30"/>
  <c r="T22" i="30" s="1"/>
  <c r="P22" i="30"/>
  <c r="O22" i="30"/>
  <c r="Q22" i="30" s="1"/>
  <c r="M22" i="30"/>
  <c r="L22" i="30"/>
  <c r="N22" i="30" s="1"/>
  <c r="G22" i="30"/>
  <c r="S21" i="30"/>
  <c r="O21" i="30"/>
  <c r="J21" i="30"/>
  <c r="I21" i="30"/>
  <c r="G21" i="30"/>
  <c r="C21" i="30"/>
  <c r="S20" i="30"/>
  <c r="R20" i="30"/>
  <c r="L20" i="30"/>
  <c r="J20" i="30"/>
  <c r="I20" i="30"/>
  <c r="D20" i="30"/>
  <c r="R19" i="30"/>
  <c r="P19" i="30"/>
  <c r="J19" i="30"/>
  <c r="R17" i="30"/>
  <c r="P17" i="30"/>
  <c r="L16" i="30"/>
  <c r="F16" i="30"/>
  <c r="T20" i="30" l="1"/>
  <c r="H313" i="30"/>
  <c r="T313" i="30"/>
  <c r="N193" i="30"/>
  <c r="T193" i="30"/>
  <c r="H202" i="30"/>
  <c r="N202" i="30"/>
  <c r="N58" i="30"/>
  <c r="N57" i="30"/>
  <c r="T17" i="30"/>
  <c r="Q37" i="30"/>
  <c r="N56" i="30"/>
  <c r="N191" i="30"/>
  <c r="E193" i="30"/>
  <c r="T202" i="30"/>
  <c r="K224" i="30"/>
  <c r="N25" i="30"/>
  <c r="N263" i="30"/>
  <c r="Q389" i="30"/>
  <c r="T155" i="30"/>
  <c r="N190" i="30"/>
  <c r="Q21" i="30"/>
  <c r="Q209" i="30"/>
  <c r="T23" i="30"/>
  <c r="T224" i="30"/>
  <c r="N313" i="30"/>
  <c r="M261" i="30"/>
  <c r="M28" i="30" s="1"/>
  <c r="N28" i="30" s="1"/>
  <c r="N352" i="30"/>
  <c r="Q364" i="30"/>
  <c r="K20" i="30"/>
  <c r="Q25" i="30"/>
  <c r="N241" i="30"/>
  <c r="H55" i="30"/>
  <c r="E37" i="30"/>
  <c r="H37" i="30"/>
  <c r="Q267" i="30"/>
  <c r="H261" i="30"/>
  <c r="Q252" i="30"/>
  <c r="H27" i="30"/>
  <c r="K240" i="30"/>
  <c r="H240" i="30"/>
  <c r="E26" i="30"/>
  <c r="Q224" i="30"/>
  <c r="E208" i="30"/>
  <c r="E149" i="30"/>
  <c r="S46" i="30"/>
  <c r="S12" i="30" s="1"/>
  <c r="E261" i="30"/>
  <c r="E25" i="30"/>
  <c r="H47" i="30"/>
  <c r="F46" i="30"/>
  <c r="F12" i="30" s="1"/>
  <c r="C16" i="30"/>
  <c r="E16" i="30" s="1"/>
  <c r="C32" i="30"/>
  <c r="E32" i="30" s="1"/>
  <c r="M55" i="30"/>
  <c r="M46" i="30" s="1"/>
  <c r="M12" i="30" s="1"/>
  <c r="O17" i="30"/>
  <c r="Q17" i="30" s="1"/>
  <c r="T19" i="30"/>
  <c r="D21" i="30"/>
  <c r="E21" i="30" s="1"/>
  <c r="K21" i="30"/>
  <c r="K22" i="30"/>
  <c r="O24" i="30"/>
  <c r="Q24" i="30" s="1"/>
  <c r="H32" i="30"/>
  <c r="T33" i="30"/>
  <c r="T39" i="30"/>
  <c r="N160" i="30"/>
  <c r="L184" i="30"/>
  <c r="L19" i="30" s="1"/>
  <c r="N19" i="30" s="1"/>
  <c r="H193" i="30"/>
  <c r="T21" i="30"/>
  <c r="K261" i="30"/>
  <c r="E252" i="30"/>
  <c r="C27" i="30"/>
  <c r="E27" i="30" s="1"/>
  <c r="I363" i="30"/>
  <c r="I38" i="30" s="1"/>
  <c r="I40" i="30"/>
  <c r="K40" i="30" s="1"/>
  <c r="H20" i="30"/>
  <c r="N20" i="30"/>
  <c r="H24" i="30"/>
  <c r="T31" i="30"/>
  <c r="T32" i="30"/>
  <c r="O46" i="30"/>
  <c r="O12" i="30" s="1"/>
  <c r="T55" i="30"/>
  <c r="K16" i="30"/>
  <c r="I17" i="30"/>
  <c r="K17" i="30" s="1"/>
  <c r="K155" i="30"/>
  <c r="N186" i="30"/>
  <c r="Q193" i="30"/>
  <c r="O20" i="30"/>
  <c r="Q20" i="30" s="1"/>
  <c r="K202" i="30"/>
  <c r="E216" i="30"/>
  <c r="Q216" i="30"/>
  <c r="H25" i="30"/>
  <c r="K32" i="30"/>
  <c r="Q313" i="30"/>
  <c r="P32" i="30"/>
  <c r="Q32" i="30" s="1"/>
  <c r="Q33" i="30"/>
  <c r="E352" i="30"/>
  <c r="Q352" i="30"/>
  <c r="T364" i="30"/>
  <c r="E381" i="30"/>
  <c r="D40" i="30"/>
  <c r="E40" i="30" s="1"/>
  <c r="N37" i="30"/>
  <c r="L155" i="30"/>
  <c r="L17" i="30" s="1"/>
  <c r="Q281" i="30"/>
  <c r="P329" i="30"/>
  <c r="P34" i="30" s="1"/>
  <c r="E389" i="30"/>
  <c r="C20" i="30"/>
  <c r="E20" i="30" s="1"/>
  <c r="L21" i="30"/>
  <c r="N21" i="30" s="1"/>
  <c r="F28" i="30"/>
  <c r="H28" i="30" s="1"/>
  <c r="K37" i="30"/>
  <c r="O39" i="30"/>
  <c r="Q39" i="30" s="1"/>
  <c r="L46" i="30"/>
  <c r="L12" i="30" s="1"/>
  <c r="R46" i="30"/>
  <c r="R12" i="30" s="1"/>
  <c r="K118" i="30"/>
  <c r="Q15" i="30"/>
  <c r="H17" i="30"/>
  <c r="K184" i="30"/>
  <c r="H22" i="30"/>
  <c r="N208" i="30"/>
  <c r="T208" i="30"/>
  <c r="Q233" i="30"/>
  <c r="T240" i="30"/>
  <c r="H252" i="30"/>
  <c r="N27" i="30"/>
  <c r="T252" i="30"/>
  <c r="Q261" i="30"/>
  <c r="T267" i="30"/>
  <c r="H321" i="30"/>
  <c r="L321" i="30"/>
  <c r="T321" i="30"/>
  <c r="L330" i="30"/>
  <c r="L35" i="30" s="1"/>
  <c r="N35" i="30" s="1"/>
  <c r="H389" i="30"/>
  <c r="N389" i="30"/>
  <c r="F33" i="30"/>
  <c r="H33" i="30" s="1"/>
  <c r="U46" i="30"/>
  <c r="K381" i="30"/>
  <c r="J363" i="30"/>
  <c r="J38" i="30" s="1"/>
  <c r="H40" i="30"/>
  <c r="L363" i="30"/>
  <c r="L38" i="30" s="1"/>
  <c r="N39" i="30"/>
  <c r="M363" i="30"/>
  <c r="M38" i="30" s="1"/>
  <c r="G363" i="30"/>
  <c r="G38" i="30" s="1"/>
  <c r="C363" i="30"/>
  <c r="C38" i="30" s="1"/>
  <c r="D363" i="30"/>
  <c r="D38" i="30" s="1"/>
  <c r="E364" i="30"/>
  <c r="I329" i="30"/>
  <c r="I34" i="30" s="1"/>
  <c r="E36" i="30"/>
  <c r="E338" i="30"/>
  <c r="D329" i="30"/>
  <c r="D34" i="30" s="1"/>
  <c r="H36" i="30"/>
  <c r="K338" i="30"/>
  <c r="I36" i="30"/>
  <c r="K36" i="30" s="1"/>
  <c r="N36" i="30"/>
  <c r="N338" i="30"/>
  <c r="T35" i="30"/>
  <c r="T330" i="30"/>
  <c r="P35" i="30"/>
  <c r="Q35" i="30" s="1"/>
  <c r="M329" i="30"/>
  <c r="M34" i="30" s="1"/>
  <c r="N330" i="30"/>
  <c r="K35" i="30"/>
  <c r="K330" i="30"/>
  <c r="J329" i="30"/>
  <c r="J34" i="30" s="1"/>
  <c r="H330" i="30"/>
  <c r="F35" i="30"/>
  <c r="H35" i="30" s="1"/>
  <c r="G329" i="30"/>
  <c r="G34" i="30" s="1"/>
  <c r="E35" i="30"/>
  <c r="C329" i="30"/>
  <c r="C34" i="30" s="1"/>
  <c r="K33" i="30"/>
  <c r="K321" i="30"/>
  <c r="E33" i="30"/>
  <c r="E291" i="30"/>
  <c r="H291" i="30"/>
  <c r="K291" i="30"/>
  <c r="F31" i="30"/>
  <c r="H31" i="30" s="1"/>
  <c r="C31" i="30"/>
  <c r="E31" i="30" s="1"/>
  <c r="Q30" i="30"/>
  <c r="K281" i="30"/>
  <c r="K30" i="30"/>
  <c r="H281" i="30"/>
  <c r="H30" i="30"/>
  <c r="E30" i="30"/>
  <c r="E281" i="30"/>
  <c r="R29" i="30"/>
  <c r="T29" i="30" s="1"/>
  <c r="O29" i="30"/>
  <c r="Q29" i="30" s="1"/>
  <c r="K267" i="30"/>
  <c r="H29" i="30"/>
  <c r="E267" i="30"/>
  <c r="I28" i="30"/>
  <c r="K28" i="30" s="1"/>
  <c r="D28" i="30"/>
  <c r="E28" i="30" s="1"/>
  <c r="R27" i="30"/>
  <c r="T27" i="30" s="1"/>
  <c r="O27" i="30"/>
  <c r="Q27" i="30" s="1"/>
  <c r="S26" i="30"/>
  <c r="T26" i="30" s="1"/>
  <c r="N26" i="30"/>
  <c r="N240" i="30"/>
  <c r="I26" i="30"/>
  <c r="K26" i="30" s="1"/>
  <c r="F26" i="30"/>
  <c r="H26" i="30" s="1"/>
  <c r="K233" i="30"/>
  <c r="H233" i="30"/>
  <c r="E233" i="30"/>
  <c r="T25" i="30"/>
  <c r="T233" i="30"/>
  <c r="R24" i="30"/>
  <c r="T24" i="30" s="1"/>
  <c r="I24" i="30"/>
  <c r="K24" i="30" s="1"/>
  <c r="E24" i="30"/>
  <c r="P23" i="30"/>
  <c r="K216" i="30"/>
  <c r="H23" i="30"/>
  <c r="H216" i="30"/>
  <c r="E23" i="30"/>
  <c r="H208" i="30"/>
  <c r="C22" i="30"/>
  <c r="E22" i="30" s="1"/>
  <c r="Q184" i="30"/>
  <c r="Q19" i="30"/>
  <c r="K19" i="30"/>
  <c r="H19" i="30"/>
  <c r="H184" i="30"/>
  <c r="E19" i="30"/>
  <c r="E184" i="30"/>
  <c r="T18" i="30"/>
  <c r="T167" i="30"/>
  <c r="H167" i="30"/>
  <c r="H18" i="30"/>
  <c r="K18" i="30"/>
  <c r="N18" i="30"/>
  <c r="N167" i="30"/>
  <c r="K167" i="30"/>
  <c r="H16" i="30"/>
  <c r="N16" i="30"/>
  <c r="N149" i="30"/>
  <c r="Q16" i="30"/>
  <c r="Q149" i="30"/>
  <c r="T16" i="30"/>
  <c r="T149" i="30"/>
  <c r="L15" i="30"/>
  <c r="N15" i="30" s="1"/>
  <c r="K15" i="30"/>
  <c r="E15" i="30"/>
  <c r="E118" i="30"/>
  <c r="T70" i="30"/>
  <c r="N70" i="30"/>
  <c r="L14" i="30"/>
  <c r="N14" i="30" s="1"/>
  <c r="I14" i="30"/>
  <c r="K14" i="30" s="1"/>
  <c r="K70" i="30"/>
  <c r="J46" i="30"/>
  <c r="J12" i="30" s="1"/>
  <c r="D46" i="30"/>
  <c r="D12" i="30" s="1"/>
  <c r="E55" i="30"/>
  <c r="I46" i="30"/>
  <c r="Q14" i="30"/>
  <c r="E14" i="30"/>
  <c r="Q26" i="30"/>
  <c r="T47" i="30"/>
  <c r="H70" i="30"/>
  <c r="H118" i="30"/>
  <c r="G15" i="30"/>
  <c r="H15" i="30" s="1"/>
  <c r="Q118" i="30"/>
  <c r="H149" i="30"/>
  <c r="K23" i="30"/>
  <c r="E224" i="30"/>
  <c r="L224" i="30"/>
  <c r="N227" i="30"/>
  <c r="K25" i="30"/>
  <c r="K252" i="30"/>
  <c r="O329" i="30"/>
  <c r="Q338" i="30"/>
  <c r="O36" i="30"/>
  <c r="Q36" i="30" s="1"/>
  <c r="G14" i="30"/>
  <c r="E18" i="30"/>
  <c r="R28" i="30"/>
  <c r="T28" i="30" s="1"/>
  <c r="J39" i="30"/>
  <c r="K39" i="30" s="1"/>
  <c r="G46" i="30"/>
  <c r="G12" i="30" s="1"/>
  <c r="K55" i="30"/>
  <c r="E155" i="30"/>
  <c r="N261" i="30"/>
  <c r="E29" i="30"/>
  <c r="F39" i="30"/>
  <c r="H39" i="30" s="1"/>
  <c r="H364" i="30"/>
  <c r="F363" i="30"/>
  <c r="Q70" i="30"/>
  <c r="T118" i="30"/>
  <c r="S15" i="30"/>
  <c r="K27" i="30"/>
  <c r="R38" i="30"/>
  <c r="S363" i="30"/>
  <c r="S38" i="30" s="1"/>
  <c r="S40" i="30"/>
  <c r="T40" i="30" s="1"/>
  <c r="R14" i="30"/>
  <c r="Q18" i="30"/>
  <c r="Q28" i="30"/>
  <c r="K29" i="30"/>
  <c r="E17" i="30"/>
  <c r="M17" i="30"/>
  <c r="L267" i="30"/>
  <c r="N276" i="30"/>
  <c r="K31" i="30"/>
  <c r="Q31" i="30"/>
  <c r="S329" i="30"/>
  <c r="S34" i="30" s="1"/>
  <c r="S36" i="30"/>
  <c r="T36" i="30" s="1"/>
  <c r="H352" i="30"/>
  <c r="F329" i="30"/>
  <c r="O363" i="30"/>
  <c r="Q381" i="30"/>
  <c r="O40" i="30"/>
  <c r="Q40" i="30" s="1"/>
  <c r="T37" i="30"/>
  <c r="E47" i="30"/>
  <c r="P46" i="30"/>
  <c r="P12" i="30" s="1"/>
  <c r="E70" i="30"/>
  <c r="H155" i="30"/>
  <c r="E167" i="30"/>
  <c r="Q202" i="30"/>
  <c r="L216" i="30"/>
  <c r="N221" i="30"/>
  <c r="H224" i="30"/>
  <c r="Q240" i="30"/>
  <c r="H267" i="30"/>
  <c r="T281" i="30"/>
  <c r="T291" i="30"/>
  <c r="N299" i="30"/>
  <c r="L291" i="30"/>
  <c r="E321" i="30"/>
  <c r="E330" i="30"/>
  <c r="H338" i="30"/>
  <c r="H381" i="30"/>
  <c r="N40" i="30"/>
  <c r="C46" i="30"/>
  <c r="N47" i="30"/>
  <c r="K149" i="30"/>
  <c r="Q167" i="30"/>
  <c r="T184" i="30"/>
  <c r="N185" i="30"/>
  <c r="K208" i="30"/>
  <c r="T216" i="30"/>
  <c r="N233" i="30"/>
  <c r="E240" i="30"/>
  <c r="N252" i="30"/>
  <c r="N262" i="30"/>
  <c r="L281" i="30"/>
  <c r="N284" i="30"/>
  <c r="K313" i="30"/>
  <c r="Q321" i="30"/>
  <c r="R329" i="30"/>
  <c r="R69" i="30" s="1"/>
  <c r="Q330" i="30"/>
  <c r="T338" i="30"/>
  <c r="K352" i="30"/>
  <c r="P363" i="30"/>
  <c r="P38" i="30" s="1"/>
  <c r="K364" i="30"/>
  <c r="N364" i="30"/>
  <c r="T381" i="30"/>
  <c r="K389" i="30"/>
  <c r="U380" i="29"/>
  <c r="U363" i="29"/>
  <c r="U351" i="29"/>
  <c r="U337" i="29"/>
  <c r="U329" i="29"/>
  <c r="U320" i="29"/>
  <c r="U290" i="29"/>
  <c r="U280" i="29"/>
  <c r="U266" i="29"/>
  <c r="U260" i="29"/>
  <c r="U251" i="29"/>
  <c r="U239" i="29"/>
  <c r="U232" i="29"/>
  <c r="U223" i="29"/>
  <c r="U215" i="29"/>
  <c r="U183" i="29"/>
  <c r="U166" i="29"/>
  <c r="U154" i="29"/>
  <c r="U148" i="29"/>
  <c r="U118" i="29"/>
  <c r="U207" i="29"/>
  <c r="U70" i="29"/>
  <c r="U55" i="29"/>
  <c r="U47" i="29"/>
  <c r="N155" i="30" l="1"/>
  <c r="D13" i="30"/>
  <c r="L329" i="30"/>
  <c r="L34" i="30" s="1"/>
  <c r="N34" i="30" s="1"/>
  <c r="Q46" i="30"/>
  <c r="T46" i="30"/>
  <c r="K38" i="30"/>
  <c r="P69" i="30"/>
  <c r="P13" i="30"/>
  <c r="P11" i="30" s="1"/>
  <c r="P10" i="30" s="1"/>
  <c r="Q23" i="30"/>
  <c r="K46" i="30"/>
  <c r="N12" i="30"/>
  <c r="N55" i="30"/>
  <c r="C69" i="30"/>
  <c r="N184" i="30"/>
  <c r="E38" i="30"/>
  <c r="N321" i="30"/>
  <c r="L33" i="30"/>
  <c r="N33" i="30" s="1"/>
  <c r="I12" i="30"/>
  <c r="T363" i="30"/>
  <c r="N46" i="30"/>
  <c r="I69" i="30"/>
  <c r="E34" i="30"/>
  <c r="K363" i="30"/>
  <c r="E363" i="30"/>
  <c r="N363" i="30"/>
  <c r="N38" i="30"/>
  <c r="K34" i="30"/>
  <c r="D69" i="30"/>
  <c r="C13" i="30"/>
  <c r="E329" i="30"/>
  <c r="G69" i="30"/>
  <c r="M69" i="30"/>
  <c r="M13" i="30"/>
  <c r="M11" i="30" s="1"/>
  <c r="M10" i="30" s="1"/>
  <c r="J69" i="30"/>
  <c r="J13" i="30"/>
  <c r="J11" i="30" s="1"/>
  <c r="J10" i="30" s="1"/>
  <c r="K329" i="30"/>
  <c r="S13" i="30"/>
  <c r="S11" i="30" s="1"/>
  <c r="S10" i="30" s="1"/>
  <c r="D11" i="30"/>
  <c r="D10" i="30" s="1"/>
  <c r="T15" i="30"/>
  <c r="I13" i="30"/>
  <c r="H46" i="30"/>
  <c r="Q363" i="30"/>
  <c r="O38" i="30"/>
  <c r="Q38" i="30" s="1"/>
  <c r="H12" i="30"/>
  <c r="G13" i="30"/>
  <c r="G11" i="30" s="1"/>
  <c r="G10" i="30" s="1"/>
  <c r="H14" i="30"/>
  <c r="Q329" i="30"/>
  <c r="O34" i="30"/>
  <c r="N224" i="30"/>
  <c r="L24" i="30"/>
  <c r="N24" i="30" s="1"/>
  <c r="S69" i="30"/>
  <c r="T69" i="30" s="1"/>
  <c r="H329" i="30"/>
  <c r="F34" i="30"/>
  <c r="K12" i="30"/>
  <c r="N329" i="30"/>
  <c r="E46" i="30"/>
  <c r="C12" i="30"/>
  <c r="N291" i="30"/>
  <c r="L31" i="30"/>
  <c r="N31" i="30" s="1"/>
  <c r="N216" i="30"/>
  <c r="L23" i="30"/>
  <c r="L69" i="30"/>
  <c r="N267" i="30"/>
  <c r="L29" i="30"/>
  <c r="N29" i="30" s="1"/>
  <c r="T329" i="30"/>
  <c r="R34" i="30"/>
  <c r="T34" i="30" s="1"/>
  <c r="N281" i="30"/>
  <c r="L30" i="30"/>
  <c r="N30" i="30" s="1"/>
  <c r="T14" i="30"/>
  <c r="F38" i="30"/>
  <c r="H38" i="30" s="1"/>
  <c r="H363" i="30"/>
  <c r="Q12" i="30"/>
  <c r="T12" i="30"/>
  <c r="F69" i="30"/>
  <c r="T38" i="30"/>
  <c r="O69" i="30"/>
  <c r="N17" i="30"/>
  <c r="U46" i="29"/>
  <c r="T181" i="29"/>
  <c r="Q181" i="29"/>
  <c r="N181" i="29"/>
  <c r="K181" i="29"/>
  <c r="H181" i="29"/>
  <c r="E181" i="29"/>
  <c r="E13" i="30" l="1"/>
  <c r="R13" i="30"/>
  <c r="R11" i="30" s="1"/>
  <c r="Q69" i="30"/>
  <c r="K69" i="30"/>
  <c r="E69" i="30"/>
  <c r="N69" i="30"/>
  <c r="H69" i="30"/>
  <c r="K13" i="30"/>
  <c r="I11" i="30"/>
  <c r="I10" i="30" s="1"/>
  <c r="K10" i="30" s="1"/>
  <c r="H34" i="30"/>
  <c r="F13" i="30"/>
  <c r="Q34" i="30"/>
  <c r="O13" i="30"/>
  <c r="N23" i="30"/>
  <c r="L13" i="30"/>
  <c r="E12" i="30"/>
  <c r="C11" i="30"/>
  <c r="S388" i="29"/>
  <c r="R388" i="29"/>
  <c r="P388" i="29"/>
  <c r="O388" i="29"/>
  <c r="M388" i="29"/>
  <c r="L388" i="29"/>
  <c r="J388" i="29"/>
  <c r="I388" i="29"/>
  <c r="G388" i="29"/>
  <c r="F388" i="29"/>
  <c r="D388" i="29"/>
  <c r="C388" i="29"/>
  <c r="T382" i="29"/>
  <c r="Q382" i="29"/>
  <c r="N382" i="29"/>
  <c r="K382" i="29"/>
  <c r="H382" i="29"/>
  <c r="E382" i="29"/>
  <c r="T381" i="29"/>
  <c r="Q381" i="29"/>
  <c r="N381" i="29"/>
  <c r="K381" i="29"/>
  <c r="H381" i="29"/>
  <c r="E381" i="29"/>
  <c r="S380" i="29"/>
  <c r="T380" i="29" s="1"/>
  <c r="R380" i="29"/>
  <c r="P380" i="29"/>
  <c r="O380" i="29"/>
  <c r="M380" i="29"/>
  <c r="M40" i="29" s="1"/>
  <c r="L380" i="29"/>
  <c r="L40" i="29" s="1"/>
  <c r="J380" i="29"/>
  <c r="J40" i="29" s="1"/>
  <c r="I380" i="29"/>
  <c r="G380" i="29"/>
  <c r="G40" i="29" s="1"/>
  <c r="F380" i="29"/>
  <c r="D380" i="29"/>
  <c r="D40" i="29" s="1"/>
  <c r="C380" i="29"/>
  <c r="C40" i="29" s="1"/>
  <c r="T378" i="29"/>
  <c r="Q378" i="29"/>
  <c r="N378" i="29"/>
  <c r="K378" i="29"/>
  <c r="H378" i="29"/>
  <c r="E378" i="29"/>
  <c r="T377" i="29"/>
  <c r="Q377" i="29"/>
  <c r="N377" i="29"/>
  <c r="K377" i="29"/>
  <c r="H377" i="29"/>
  <c r="E377" i="29"/>
  <c r="T376" i="29"/>
  <c r="Q376" i="29"/>
  <c r="N376" i="29"/>
  <c r="K376" i="29"/>
  <c r="H376" i="29"/>
  <c r="E376" i="29"/>
  <c r="Q375" i="29"/>
  <c r="N375" i="29"/>
  <c r="K375" i="29"/>
  <c r="H375" i="29"/>
  <c r="E375" i="29"/>
  <c r="T374" i="29"/>
  <c r="Q374" i="29"/>
  <c r="N374" i="29"/>
  <c r="K374" i="29"/>
  <c r="H374" i="29"/>
  <c r="E374" i="29"/>
  <c r="T373" i="29"/>
  <c r="Q373" i="29"/>
  <c r="N373" i="29"/>
  <c r="K373" i="29"/>
  <c r="H373" i="29"/>
  <c r="E373" i="29"/>
  <c r="T372" i="29"/>
  <c r="Q372" i="29"/>
  <c r="N372" i="29"/>
  <c r="K372" i="29"/>
  <c r="H372" i="29"/>
  <c r="E372" i="29"/>
  <c r="T371" i="29"/>
  <c r="Q371" i="29"/>
  <c r="N371" i="29"/>
  <c r="K371" i="29"/>
  <c r="H371" i="29"/>
  <c r="E371" i="29"/>
  <c r="T370" i="29"/>
  <c r="Q370" i="29"/>
  <c r="N370" i="29"/>
  <c r="K370" i="29"/>
  <c r="H370" i="29"/>
  <c r="E370" i="29"/>
  <c r="T369" i="29"/>
  <c r="Q369" i="29"/>
  <c r="N369" i="29"/>
  <c r="K369" i="29"/>
  <c r="H369" i="29"/>
  <c r="E369" i="29"/>
  <c r="T368" i="29"/>
  <c r="Q368" i="29"/>
  <c r="N368" i="29"/>
  <c r="K368" i="29"/>
  <c r="H368" i="29"/>
  <c r="E368" i="29"/>
  <c r="T367" i="29"/>
  <c r="Q367" i="29"/>
  <c r="N367" i="29"/>
  <c r="K367" i="29"/>
  <c r="H367" i="29"/>
  <c r="E367" i="29"/>
  <c r="T366" i="29"/>
  <c r="Q366" i="29"/>
  <c r="N366" i="29"/>
  <c r="K366" i="29"/>
  <c r="H366" i="29"/>
  <c r="E366" i="29"/>
  <c r="T365" i="29"/>
  <c r="Q365" i="29"/>
  <c r="N365" i="29"/>
  <c r="K365" i="29"/>
  <c r="H365" i="29"/>
  <c r="E365" i="29"/>
  <c r="T364" i="29"/>
  <c r="Q364" i="29"/>
  <c r="K364" i="29"/>
  <c r="H364" i="29"/>
  <c r="E364" i="29"/>
  <c r="S363" i="29"/>
  <c r="S39" i="29" s="1"/>
  <c r="R363" i="29"/>
  <c r="R39" i="29" s="1"/>
  <c r="P363" i="29"/>
  <c r="P39" i="29" s="1"/>
  <c r="O363" i="29"/>
  <c r="M363" i="29"/>
  <c r="M39" i="29" s="1"/>
  <c r="L363" i="29"/>
  <c r="J363" i="29"/>
  <c r="I363" i="29"/>
  <c r="I39" i="29" s="1"/>
  <c r="G363" i="29"/>
  <c r="G39" i="29" s="1"/>
  <c r="F363" i="29"/>
  <c r="D363" i="29"/>
  <c r="D39" i="29" s="1"/>
  <c r="C363" i="29"/>
  <c r="C39" i="29" s="1"/>
  <c r="T360" i="29"/>
  <c r="Q360" i="29"/>
  <c r="N360" i="29"/>
  <c r="K360" i="29"/>
  <c r="H360" i="29"/>
  <c r="E360" i="29"/>
  <c r="T359" i="29"/>
  <c r="Q359" i="29"/>
  <c r="N359" i="29"/>
  <c r="K359" i="29"/>
  <c r="H359" i="29"/>
  <c r="E359" i="29"/>
  <c r="T358" i="29"/>
  <c r="Q358" i="29"/>
  <c r="N358" i="29"/>
  <c r="K358" i="29"/>
  <c r="H358" i="29"/>
  <c r="E358" i="29"/>
  <c r="T357" i="29"/>
  <c r="Q357" i="29"/>
  <c r="N357" i="29"/>
  <c r="K357" i="29"/>
  <c r="H357" i="29"/>
  <c r="E357" i="29"/>
  <c r="Q356" i="29"/>
  <c r="N356" i="29"/>
  <c r="K356" i="29"/>
  <c r="H356" i="29"/>
  <c r="E356" i="29"/>
  <c r="T355" i="29"/>
  <c r="Q355" i="29"/>
  <c r="N355" i="29"/>
  <c r="K355" i="29"/>
  <c r="H355" i="29"/>
  <c r="E355" i="29"/>
  <c r="T354" i="29"/>
  <c r="Q354" i="29"/>
  <c r="N354" i="29"/>
  <c r="H354" i="29"/>
  <c r="T353" i="29"/>
  <c r="Q353" i="29"/>
  <c r="N353" i="29"/>
  <c r="K353" i="29"/>
  <c r="H353" i="29"/>
  <c r="E353" i="29"/>
  <c r="T352" i="29"/>
  <c r="Q352" i="29"/>
  <c r="N352" i="29"/>
  <c r="K352" i="29"/>
  <c r="H352" i="29"/>
  <c r="E352" i="29"/>
  <c r="S351" i="29"/>
  <c r="R351" i="29"/>
  <c r="P351" i="29"/>
  <c r="O351" i="29"/>
  <c r="M351" i="29"/>
  <c r="L351" i="29"/>
  <c r="J351" i="29"/>
  <c r="I351" i="29"/>
  <c r="G351" i="29"/>
  <c r="F351" i="29"/>
  <c r="D351" i="29"/>
  <c r="C351" i="29"/>
  <c r="T349" i="29"/>
  <c r="Q349" i="29"/>
  <c r="N349" i="29"/>
  <c r="K349" i="29"/>
  <c r="H349" i="29"/>
  <c r="E349" i="29"/>
  <c r="T348" i="29"/>
  <c r="Q348" i="29"/>
  <c r="N348" i="29"/>
  <c r="K348" i="29"/>
  <c r="H348" i="29"/>
  <c r="E348" i="29"/>
  <c r="T347" i="29"/>
  <c r="Q347" i="29"/>
  <c r="N347" i="29"/>
  <c r="K347" i="29"/>
  <c r="H347" i="29"/>
  <c r="E347" i="29"/>
  <c r="T346" i="29"/>
  <c r="Q346" i="29"/>
  <c r="N346" i="29"/>
  <c r="K346" i="29"/>
  <c r="H346" i="29"/>
  <c r="E346" i="29"/>
  <c r="T345" i="29"/>
  <c r="Q345" i="29"/>
  <c r="N345" i="29"/>
  <c r="K345" i="29"/>
  <c r="H345" i="29"/>
  <c r="E345" i="29"/>
  <c r="T344" i="29"/>
  <c r="Q344" i="29"/>
  <c r="N344" i="29"/>
  <c r="K344" i="29"/>
  <c r="H344" i="29"/>
  <c r="E344" i="29"/>
  <c r="T343" i="29"/>
  <c r="Q343" i="29"/>
  <c r="N343" i="29"/>
  <c r="K343" i="29"/>
  <c r="H343" i="29"/>
  <c r="E343" i="29"/>
  <c r="T342" i="29"/>
  <c r="Q342" i="29"/>
  <c r="N342" i="29"/>
  <c r="K342" i="29"/>
  <c r="H342" i="29"/>
  <c r="E342" i="29"/>
  <c r="T341" i="29"/>
  <c r="Q341" i="29"/>
  <c r="N341" i="29"/>
  <c r="K341" i="29"/>
  <c r="H341" i="29"/>
  <c r="E341" i="29"/>
  <c r="T340" i="29"/>
  <c r="Q340" i="29"/>
  <c r="N340" i="29"/>
  <c r="K340" i="29"/>
  <c r="H340" i="29"/>
  <c r="E340" i="29"/>
  <c r="T339" i="29"/>
  <c r="Q339" i="29"/>
  <c r="N339" i="29"/>
  <c r="K339" i="29"/>
  <c r="H339" i="29"/>
  <c r="E339" i="29"/>
  <c r="T338" i="29"/>
  <c r="Q338" i="29"/>
  <c r="N338" i="29"/>
  <c r="K338" i="29"/>
  <c r="H338" i="29"/>
  <c r="E338" i="29"/>
  <c r="S337" i="29"/>
  <c r="R337" i="29"/>
  <c r="R36" i="29" s="1"/>
  <c r="P337" i="29"/>
  <c r="O337" i="29"/>
  <c r="O36" i="29" s="1"/>
  <c r="M337" i="29"/>
  <c r="M36" i="29" s="1"/>
  <c r="L337" i="29"/>
  <c r="L36" i="29" s="1"/>
  <c r="J337" i="29"/>
  <c r="J36" i="29" s="1"/>
  <c r="I337" i="29"/>
  <c r="I36" i="29" s="1"/>
  <c r="G337" i="29"/>
  <c r="F337" i="29"/>
  <c r="F36" i="29" s="1"/>
  <c r="D337" i="29"/>
  <c r="D36" i="29" s="1"/>
  <c r="C337" i="29"/>
  <c r="T335" i="29"/>
  <c r="Q335" i="29"/>
  <c r="N335" i="29"/>
  <c r="K335" i="29"/>
  <c r="H335" i="29"/>
  <c r="E335" i="29"/>
  <c r="T334" i="29"/>
  <c r="Q334" i="29"/>
  <c r="N334" i="29"/>
  <c r="K334" i="29"/>
  <c r="H334" i="29"/>
  <c r="E334" i="29"/>
  <c r="T333" i="29"/>
  <c r="Q333" i="29"/>
  <c r="N333" i="29"/>
  <c r="K333" i="29"/>
  <c r="H333" i="29"/>
  <c r="E333" i="29"/>
  <c r="T332" i="29"/>
  <c r="Q332" i="29"/>
  <c r="L332" i="29"/>
  <c r="K332" i="29"/>
  <c r="H332" i="29"/>
  <c r="E332" i="29"/>
  <c r="T331" i="29"/>
  <c r="Q331" i="29"/>
  <c r="L331" i="29"/>
  <c r="N331" i="29" s="1"/>
  <c r="K331" i="29"/>
  <c r="H331" i="29"/>
  <c r="E331" i="29"/>
  <c r="T330" i="29"/>
  <c r="Q330" i="29"/>
  <c r="N330" i="29"/>
  <c r="K330" i="29"/>
  <c r="H330" i="29"/>
  <c r="E330" i="29"/>
  <c r="S329" i="29"/>
  <c r="R329" i="29"/>
  <c r="R35" i="29" s="1"/>
  <c r="P329" i="29"/>
  <c r="O329" i="29"/>
  <c r="O35" i="29" s="1"/>
  <c r="M329" i="29"/>
  <c r="M35" i="29" s="1"/>
  <c r="J329" i="29"/>
  <c r="I329" i="29"/>
  <c r="I35" i="29" s="1"/>
  <c r="G329" i="29"/>
  <c r="F329" i="29"/>
  <c r="F35" i="29" s="1"/>
  <c r="D329" i="29"/>
  <c r="C329" i="29"/>
  <c r="C35" i="29" s="1"/>
  <c r="T326" i="29"/>
  <c r="Q326" i="29"/>
  <c r="L326" i="29"/>
  <c r="N326" i="29" s="1"/>
  <c r="K326" i="29"/>
  <c r="H326" i="29"/>
  <c r="E326" i="29"/>
  <c r="T325" i="29"/>
  <c r="Q325" i="29"/>
  <c r="L325" i="29"/>
  <c r="N325" i="29" s="1"/>
  <c r="K325" i="29"/>
  <c r="H325" i="29"/>
  <c r="E325" i="29"/>
  <c r="T324" i="29"/>
  <c r="Q324" i="29"/>
  <c r="L324" i="29"/>
  <c r="N324" i="29" s="1"/>
  <c r="K324" i="29"/>
  <c r="H324" i="29"/>
  <c r="E324" i="29"/>
  <c r="T323" i="29"/>
  <c r="Q323" i="29"/>
  <c r="L323" i="29"/>
  <c r="N323" i="29" s="1"/>
  <c r="K323" i="29"/>
  <c r="H323" i="29"/>
  <c r="E323" i="29"/>
  <c r="T322" i="29"/>
  <c r="Q322" i="29"/>
  <c r="L322" i="29"/>
  <c r="K322" i="29"/>
  <c r="H322" i="29"/>
  <c r="E322" i="29"/>
  <c r="T321" i="29"/>
  <c r="Q321" i="29"/>
  <c r="N321" i="29"/>
  <c r="K321" i="29"/>
  <c r="H321" i="29"/>
  <c r="E321" i="29"/>
  <c r="S320" i="29"/>
  <c r="S33" i="29" s="1"/>
  <c r="R320" i="29"/>
  <c r="P320" i="29"/>
  <c r="P33" i="29" s="1"/>
  <c r="O320" i="29"/>
  <c r="O33" i="29" s="1"/>
  <c r="M320" i="29"/>
  <c r="M33" i="29" s="1"/>
  <c r="J320" i="29"/>
  <c r="J33" i="29" s="1"/>
  <c r="I320" i="29"/>
  <c r="G320" i="29"/>
  <c r="G33" i="29" s="1"/>
  <c r="F320" i="29"/>
  <c r="F33" i="29" s="1"/>
  <c r="D320" i="29"/>
  <c r="C320" i="29"/>
  <c r="S312" i="29"/>
  <c r="S32" i="29" s="1"/>
  <c r="R312" i="29"/>
  <c r="R32" i="29" s="1"/>
  <c r="P312" i="29"/>
  <c r="O312" i="29"/>
  <c r="O32" i="29" s="1"/>
  <c r="M312" i="29"/>
  <c r="M32" i="29" s="1"/>
  <c r="L312" i="29"/>
  <c r="J312" i="29"/>
  <c r="I312" i="29"/>
  <c r="I32" i="29" s="1"/>
  <c r="G312" i="29"/>
  <c r="G32" i="29" s="1"/>
  <c r="F312" i="29"/>
  <c r="D312" i="29"/>
  <c r="D32" i="29" s="1"/>
  <c r="C312" i="29"/>
  <c r="C32" i="29" s="1"/>
  <c r="T310" i="29"/>
  <c r="Q310" i="29"/>
  <c r="M310" i="29"/>
  <c r="M290" i="29" s="1"/>
  <c r="M31" i="29" s="1"/>
  <c r="L310" i="29"/>
  <c r="K310" i="29"/>
  <c r="H310" i="29"/>
  <c r="E310" i="29"/>
  <c r="T309" i="29"/>
  <c r="Q309" i="29"/>
  <c r="L309" i="29"/>
  <c r="N309" i="29" s="1"/>
  <c r="K309" i="29"/>
  <c r="H309" i="29"/>
  <c r="E309" i="29"/>
  <c r="T308" i="29"/>
  <c r="Q308" i="29"/>
  <c r="L308" i="29"/>
  <c r="N308" i="29" s="1"/>
  <c r="K308" i="29"/>
  <c r="H308" i="29"/>
  <c r="E308" i="29"/>
  <c r="T307" i="29"/>
  <c r="Q307" i="29"/>
  <c r="L307" i="29"/>
  <c r="N307" i="29" s="1"/>
  <c r="K307" i="29"/>
  <c r="H307" i="29"/>
  <c r="E307" i="29"/>
  <c r="T306" i="29"/>
  <c r="Q306" i="29"/>
  <c r="L306" i="29"/>
  <c r="N306" i="29" s="1"/>
  <c r="K306" i="29"/>
  <c r="H306" i="29"/>
  <c r="E306" i="29"/>
  <c r="T305" i="29"/>
  <c r="Q305" i="29"/>
  <c r="N305" i="29"/>
  <c r="K305" i="29"/>
  <c r="H305" i="29"/>
  <c r="E305" i="29"/>
  <c r="T304" i="29"/>
  <c r="Q304" i="29"/>
  <c r="N304" i="29"/>
  <c r="K304" i="29"/>
  <c r="H304" i="29"/>
  <c r="E304" i="29"/>
  <c r="T303" i="29"/>
  <c r="Q303" i="29"/>
  <c r="N303" i="29"/>
  <c r="K303" i="29"/>
  <c r="H303" i="29"/>
  <c r="E303" i="29"/>
  <c r="T302" i="29"/>
  <c r="Q302" i="29"/>
  <c r="L302" i="29"/>
  <c r="N302" i="29" s="1"/>
  <c r="K302" i="29"/>
  <c r="H302" i="29"/>
  <c r="E302" i="29"/>
  <c r="T301" i="29"/>
  <c r="Q301" i="29"/>
  <c r="N301" i="29"/>
  <c r="K301" i="29"/>
  <c r="H301" i="29"/>
  <c r="E301" i="29"/>
  <c r="T300" i="29"/>
  <c r="Q300" i="29"/>
  <c r="L300" i="29"/>
  <c r="N300" i="29" s="1"/>
  <c r="K300" i="29"/>
  <c r="H300" i="29"/>
  <c r="E300" i="29"/>
  <c r="T299" i="29"/>
  <c r="Q299" i="29"/>
  <c r="L299" i="29"/>
  <c r="N299" i="29" s="1"/>
  <c r="K299" i="29"/>
  <c r="H299" i="29"/>
  <c r="E299" i="29"/>
  <c r="T298" i="29"/>
  <c r="Q298" i="29"/>
  <c r="L298" i="29"/>
  <c r="K298" i="29"/>
  <c r="H298" i="29"/>
  <c r="E298" i="29"/>
  <c r="T297" i="29"/>
  <c r="Q297" i="29"/>
  <c r="N297" i="29"/>
  <c r="K297" i="29"/>
  <c r="H297" i="29"/>
  <c r="E297" i="29"/>
  <c r="T296" i="29"/>
  <c r="Q296" i="29"/>
  <c r="N296" i="29"/>
  <c r="K296" i="29"/>
  <c r="H296" i="29"/>
  <c r="E296" i="29"/>
  <c r="T295" i="29"/>
  <c r="Q295" i="29"/>
  <c r="N295" i="29"/>
  <c r="K295" i="29"/>
  <c r="H295" i="29"/>
  <c r="E295" i="29"/>
  <c r="T294" i="29"/>
  <c r="Q294" i="29"/>
  <c r="N294" i="29"/>
  <c r="K294" i="29"/>
  <c r="H294" i="29"/>
  <c r="E294" i="29"/>
  <c r="T293" i="29"/>
  <c r="Q293" i="29"/>
  <c r="N293" i="29"/>
  <c r="K293" i="29"/>
  <c r="H293" i="29"/>
  <c r="E293" i="29"/>
  <c r="T292" i="29"/>
  <c r="Q292" i="29"/>
  <c r="N292" i="29"/>
  <c r="K292" i="29"/>
  <c r="H292" i="29"/>
  <c r="E292" i="29"/>
  <c r="T291" i="29"/>
  <c r="Q291" i="29"/>
  <c r="N291" i="29"/>
  <c r="K291" i="29"/>
  <c r="H291" i="29"/>
  <c r="E291" i="29"/>
  <c r="S290" i="29"/>
  <c r="S31" i="29" s="1"/>
  <c r="R290" i="29"/>
  <c r="P290" i="29"/>
  <c r="Q290" i="29" s="1"/>
  <c r="O290" i="29"/>
  <c r="O31" i="29" s="1"/>
  <c r="J290" i="29"/>
  <c r="I290" i="29"/>
  <c r="I31" i="29" s="1"/>
  <c r="G290" i="29"/>
  <c r="F290" i="29"/>
  <c r="D290" i="29"/>
  <c r="D31" i="29" s="1"/>
  <c r="C290" i="29"/>
  <c r="C31" i="29" s="1"/>
  <c r="T288" i="29"/>
  <c r="Q288" i="29"/>
  <c r="L288" i="29"/>
  <c r="N288" i="29" s="1"/>
  <c r="K288" i="29"/>
  <c r="H288" i="29"/>
  <c r="E288" i="29"/>
  <c r="T287" i="29"/>
  <c r="Q287" i="29"/>
  <c r="N287" i="29"/>
  <c r="K287" i="29"/>
  <c r="H287" i="29"/>
  <c r="E287" i="29"/>
  <c r="T286" i="29"/>
  <c r="Q286" i="29"/>
  <c r="N286" i="29"/>
  <c r="K286" i="29"/>
  <c r="H286" i="29"/>
  <c r="E286" i="29"/>
  <c r="T285" i="29"/>
  <c r="Q285" i="29"/>
  <c r="N285" i="29"/>
  <c r="K285" i="29"/>
  <c r="H285" i="29"/>
  <c r="E285" i="29"/>
  <c r="T284" i="29"/>
  <c r="Q284" i="29"/>
  <c r="L284" i="29"/>
  <c r="K284" i="29"/>
  <c r="H284" i="29"/>
  <c r="E284" i="29"/>
  <c r="T283" i="29"/>
  <c r="Q283" i="29"/>
  <c r="L283" i="29"/>
  <c r="N283" i="29" s="1"/>
  <c r="K283" i="29"/>
  <c r="H283" i="29"/>
  <c r="E283" i="29"/>
  <c r="T282" i="29"/>
  <c r="Q282" i="29"/>
  <c r="N282" i="29"/>
  <c r="K282" i="29"/>
  <c r="H282" i="29"/>
  <c r="E282" i="29"/>
  <c r="T281" i="29"/>
  <c r="Q281" i="29"/>
  <c r="N281" i="29"/>
  <c r="K281" i="29"/>
  <c r="H281" i="29"/>
  <c r="E281" i="29"/>
  <c r="S280" i="29"/>
  <c r="S30" i="29" s="1"/>
  <c r="R280" i="29"/>
  <c r="R30" i="29" s="1"/>
  <c r="P280" i="29"/>
  <c r="P30" i="29" s="1"/>
  <c r="O280" i="29"/>
  <c r="M280" i="29"/>
  <c r="M30" i="29" s="1"/>
  <c r="J280" i="29"/>
  <c r="J30" i="29" s="1"/>
  <c r="I280" i="29"/>
  <c r="G280" i="29"/>
  <c r="G30" i="29" s="1"/>
  <c r="F280" i="29"/>
  <c r="F30" i="29" s="1"/>
  <c r="D280" i="29"/>
  <c r="D30" i="29" s="1"/>
  <c r="C280" i="29"/>
  <c r="T278" i="29"/>
  <c r="Q278" i="29"/>
  <c r="N278" i="29"/>
  <c r="K278" i="29"/>
  <c r="H278" i="29"/>
  <c r="E278" i="29"/>
  <c r="T277" i="29"/>
  <c r="Q277" i="29"/>
  <c r="N277" i="29"/>
  <c r="K277" i="29"/>
  <c r="H277" i="29"/>
  <c r="E277" i="29"/>
  <c r="T276" i="29"/>
  <c r="Q276" i="29"/>
  <c r="N276" i="29"/>
  <c r="K276" i="29"/>
  <c r="H276" i="29"/>
  <c r="E276" i="29"/>
  <c r="T275" i="29"/>
  <c r="Q275" i="29"/>
  <c r="L275" i="29"/>
  <c r="N275" i="29" s="1"/>
  <c r="K275" i="29"/>
  <c r="H275" i="29"/>
  <c r="E275" i="29"/>
  <c r="T274" i="29"/>
  <c r="Q274" i="29"/>
  <c r="N274" i="29"/>
  <c r="K274" i="29"/>
  <c r="H274" i="29"/>
  <c r="E274" i="29"/>
  <c r="T273" i="29"/>
  <c r="Q273" i="29"/>
  <c r="N273" i="29"/>
  <c r="K273" i="29"/>
  <c r="H273" i="29"/>
  <c r="E273" i="29"/>
  <c r="T272" i="29"/>
  <c r="Q272" i="29"/>
  <c r="N272" i="29"/>
  <c r="K272" i="29"/>
  <c r="H272" i="29"/>
  <c r="E272" i="29"/>
  <c r="T271" i="29"/>
  <c r="Q271" i="29"/>
  <c r="N271" i="29"/>
  <c r="K271" i="29"/>
  <c r="H271" i="29"/>
  <c r="E271" i="29"/>
  <c r="T270" i="29"/>
  <c r="Q270" i="29"/>
  <c r="N270" i="29"/>
  <c r="K270" i="29"/>
  <c r="H270" i="29"/>
  <c r="E270" i="29"/>
  <c r="T269" i="29"/>
  <c r="Q269" i="29"/>
  <c r="N269" i="29"/>
  <c r="K269" i="29"/>
  <c r="H269" i="29"/>
  <c r="E269" i="29"/>
  <c r="T268" i="29"/>
  <c r="Q268" i="29"/>
  <c r="N268" i="29"/>
  <c r="K268" i="29"/>
  <c r="H268" i="29"/>
  <c r="E268" i="29"/>
  <c r="T267" i="29"/>
  <c r="Q267" i="29"/>
  <c r="N267" i="29"/>
  <c r="K267" i="29"/>
  <c r="H267" i="29"/>
  <c r="E267" i="29"/>
  <c r="S266" i="29"/>
  <c r="S29" i="29" s="1"/>
  <c r="R266" i="29"/>
  <c r="P266" i="29"/>
  <c r="P29" i="29" s="1"/>
  <c r="O266" i="29"/>
  <c r="O29" i="29" s="1"/>
  <c r="M266" i="29"/>
  <c r="M29" i="29" s="1"/>
  <c r="J266" i="29"/>
  <c r="J29" i="29" s="1"/>
  <c r="I266" i="29"/>
  <c r="G266" i="29"/>
  <c r="F266" i="29"/>
  <c r="F29" i="29" s="1"/>
  <c r="D266" i="29"/>
  <c r="D29" i="29" s="1"/>
  <c r="C266" i="29"/>
  <c r="T262" i="29"/>
  <c r="Q262" i="29"/>
  <c r="M262" i="29"/>
  <c r="L262" i="29"/>
  <c r="K262" i="29"/>
  <c r="H262" i="29"/>
  <c r="E262" i="29"/>
  <c r="T261" i="29"/>
  <c r="Q261" i="29"/>
  <c r="M261" i="29"/>
  <c r="L261" i="29"/>
  <c r="K261" i="29"/>
  <c r="H261" i="29"/>
  <c r="E261" i="29"/>
  <c r="S260" i="29"/>
  <c r="R260" i="29"/>
  <c r="R28" i="29" s="1"/>
  <c r="P260" i="29"/>
  <c r="P28" i="29" s="1"/>
  <c r="O260" i="29"/>
  <c r="J260" i="29"/>
  <c r="J28" i="29" s="1"/>
  <c r="I260" i="29"/>
  <c r="I28" i="29" s="1"/>
  <c r="G260" i="29"/>
  <c r="F260" i="29"/>
  <c r="D260" i="29"/>
  <c r="C260" i="29"/>
  <c r="C28" i="29" s="1"/>
  <c r="T258" i="29"/>
  <c r="Q258" i="29"/>
  <c r="N258" i="29"/>
  <c r="K258" i="29"/>
  <c r="H258" i="29"/>
  <c r="E258" i="29"/>
  <c r="T257" i="29"/>
  <c r="Q257" i="29"/>
  <c r="N257" i="29"/>
  <c r="K257" i="29"/>
  <c r="H257" i="29"/>
  <c r="E257" i="29"/>
  <c r="T256" i="29"/>
  <c r="Q256" i="29"/>
  <c r="N256" i="29"/>
  <c r="K256" i="29"/>
  <c r="H256" i="29"/>
  <c r="E256" i="29"/>
  <c r="T255" i="29"/>
  <c r="Q255" i="29"/>
  <c r="N255" i="29"/>
  <c r="K255" i="29"/>
  <c r="H255" i="29"/>
  <c r="E255" i="29"/>
  <c r="T254" i="29"/>
  <c r="Q254" i="29"/>
  <c r="N254" i="29"/>
  <c r="K254" i="29"/>
  <c r="H254" i="29"/>
  <c r="E254" i="29"/>
  <c r="T253" i="29"/>
  <c r="Q253" i="29"/>
  <c r="N253" i="29"/>
  <c r="K253" i="29"/>
  <c r="H253" i="29"/>
  <c r="E253" i="29"/>
  <c r="T252" i="29"/>
  <c r="Q252" i="29"/>
  <c r="N252" i="29"/>
  <c r="K252" i="29"/>
  <c r="H252" i="29"/>
  <c r="E252" i="29"/>
  <c r="S251" i="29"/>
  <c r="S27" i="29" s="1"/>
  <c r="R251" i="29"/>
  <c r="P251" i="29"/>
  <c r="P27" i="29" s="1"/>
  <c r="O251" i="29"/>
  <c r="O27" i="29" s="1"/>
  <c r="M251" i="29"/>
  <c r="M27" i="29" s="1"/>
  <c r="L251" i="29"/>
  <c r="J251" i="29"/>
  <c r="J27" i="29" s="1"/>
  <c r="I251" i="29"/>
  <c r="G251" i="29"/>
  <c r="G27" i="29" s="1"/>
  <c r="F251" i="29"/>
  <c r="F27" i="29" s="1"/>
  <c r="D251" i="29"/>
  <c r="D27" i="29" s="1"/>
  <c r="C251" i="29"/>
  <c r="C27" i="29" s="1"/>
  <c r="T249" i="29"/>
  <c r="Q249" i="29"/>
  <c r="N249" i="29"/>
  <c r="K249" i="29"/>
  <c r="H249" i="29"/>
  <c r="E249" i="29"/>
  <c r="T248" i="29"/>
  <c r="Q248" i="29"/>
  <c r="N248" i="29"/>
  <c r="K248" i="29"/>
  <c r="H248" i="29"/>
  <c r="E248" i="29"/>
  <c r="T247" i="29"/>
  <c r="Q247" i="29"/>
  <c r="N247" i="29"/>
  <c r="K247" i="29"/>
  <c r="E247" i="29"/>
  <c r="T246" i="29"/>
  <c r="Q246" i="29"/>
  <c r="N246" i="29"/>
  <c r="K246" i="29"/>
  <c r="H246" i="29"/>
  <c r="E246" i="29"/>
  <c r="T245" i="29"/>
  <c r="Q245" i="29"/>
  <c r="N245" i="29"/>
  <c r="K245" i="29"/>
  <c r="H245" i="29"/>
  <c r="E245" i="29"/>
  <c r="T244" i="29"/>
  <c r="Q244" i="29"/>
  <c r="N244" i="29"/>
  <c r="K244" i="29"/>
  <c r="H244" i="29"/>
  <c r="E244" i="29"/>
  <c r="T243" i="29"/>
  <c r="Q243" i="29"/>
  <c r="N243" i="29"/>
  <c r="K243" i="29"/>
  <c r="H243" i="29"/>
  <c r="E243" i="29"/>
  <c r="T242" i="29"/>
  <c r="Q242" i="29"/>
  <c r="N242" i="29"/>
  <c r="K242" i="29"/>
  <c r="H242" i="29"/>
  <c r="E242" i="29"/>
  <c r="T241" i="29"/>
  <c r="Q241" i="29"/>
  <c r="N241" i="29"/>
  <c r="K241" i="29"/>
  <c r="H241" i="29"/>
  <c r="E241" i="29"/>
  <c r="T240" i="29"/>
  <c r="Q240" i="29"/>
  <c r="L240" i="29"/>
  <c r="K240" i="29"/>
  <c r="H240" i="29"/>
  <c r="E240" i="29"/>
  <c r="S239" i="29"/>
  <c r="R239" i="29"/>
  <c r="R26" i="29" s="1"/>
  <c r="P239" i="29"/>
  <c r="P26" i="29" s="1"/>
  <c r="O239" i="29"/>
  <c r="O26" i="29" s="1"/>
  <c r="M239" i="29"/>
  <c r="M26" i="29" s="1"/>
  <c r="J239" i="29"/>
  <c r="J26" i="29" s="1"/>
  <c r="I239" i="29"/>
  <c r="I26" i="29" s="1"/>
  <c r="G239" i="29"/>
  <c r="G26" i="29" s="1"/>
  <c r="F239" i="29"/>
  <c r="F26" i="29" s="1"/>
  <c r="D239" i="29"/>
  <c r="D26" i="29" s="1"/>
  <c r="C239" i="29"/>
  <c r="C26" i="29" s="1"/>
  <c r="T236" i="29"/>
  <c r="Q236" i="29"/>
  <c r="N236" i="29"/>
  <c r="K236" i="29"/>
  <c r="H236" i="29"/>
  <c r="E236" i="29"/>
  <c r="T235" i="29"/>
  <c r="Q235" i="29"/>
  <c r="N235" i="29"/>
  <c r="K235" i="29"/>
  <c r="H235" i="29"/>
  <c r="E235" i="29"/>
  <c r="T234" i="29"/>
  <c r="Q234" i="29"/>
  <c r="N234" i="29"/>
  <c r="K234" i="29"/>
  <c r="H234" i="29"/>
  <c r="E234" i="29"/>
  <c r="T233" i="29"/>
  <c r="Q233" i="29"/>
  <c r="N233" i="29"/>
  <c r="K233" i="29"/>
  <c r="H233" i="29"/>
  <c r="E233" i="29"/>
  <c r="S232" i="29"/>
  <c r="S25" i="29" s="1"/>
  <c r="R232" i="29"/>
  <c r="P232" i="29"/>
  <c r="P25" i="29" s="1"/>
  <c r="O232" i="29"/>
  <c r="O25" i="29" s="1"/>
  <c r="M232" i="29"/>
  <c r="M25" i="29" s="1"/>
  <c r="L232" i="29"/>
  <c r="L25" i="29" s="1"/>
  <c r="J232" i="29"/>
  <c r="J25" i="29" s="1"/>
  <c r="I232" i="29"/>
  <c r="I25" i="29" s="1"/>
  <c r="G232" i="29"/>
  <c r="G25" i="29" s="1"/>
  <c r="F232" i="29"/>
  <c r="D232" i="29"/>
  <c r="D25" i="29" s="1"/>
  <c r="C232" i="29"/>
  <c r="C25" i="29" s="1"/>
  <c r="T230" i="29"/>
  <c r="Q230" i="29"/>
  <c r="N230" i="29"/>
  <c r="K230" i="29"/>
  <c r="H230" i="29"/>
  <c r="E230" i="29"/>
  <c r="T229" i="29"/>
  <c r="Q229" i="29"/>
  <c r="N229" i="29"/>
  <c r="K229" i="29"/>
  <c r="H229" i="29"/>
  <c r="E229" i="29"/>
  <c r="T228" i="29"/>
  <c r="Q228" i="29"/>
  <c r="N228" i="29"/>
  <c r="K228" i="29"/>
  <c r="H228" i="29"/>
  <c r="E228" i="29"/>
  <c r="T227" i="29"/>
  <c r="Q227" i="29"/>
  <c r="N227" i="29"/>
  <c r="K227" i="29"/>
  <c r="H227" i="29"/>
  <c r="E227" i="29"/>
  <c r="T226" i="29"/>
  <c r="Q226" i="29"/>
  <c r="L226" i="29"/>
  <c r="L223" i="29" s="1"/>
  <c r="K226" i="29"/>
  <c r="H226" i="29"/>
  <c r="E226" i="29"/>
  <c r="T225" i="29"/>
  <c r="Q225" i="29"/>
  <c r="N225" i="29"/>
  <c r="K225" i="29"/>
  <c r="H225" i="29"/>
  <c r="E225" i="29"/>
  <c r="T224" i="29"/>
  <c r="Q224" i="29"/>
  <c r="N224" i="29"/>
  <c r="K224" i="29"/>
  <c r="H224" i="29"/>
  <c r="E224" i="29"/>
  <c r="S223" i="29"/>
  <c r="S24" i="29" s="1"/>
  <c r="R223" i="29"/>
  <c r="R24" i="29" s="1"/>
  <c r="P223" i="29"/>
  <c r="P24" i="29" s="1"/>
  <c r="O223" i="29"/>
  <c r="O24" i="29" s="1"/>
  <c r="M223" i="29"/>
  <c r="M24" i="29" s="1"/>
  <c r="J223" i="29"/>
  <c r="J24" i="29" s="1"/>
  <c r="I223" i="29"/>
  <c r="I24" i="29" s="1"/>
  <c r="G223" i="29"/>
  <c r="G24" i="29" s="1"/>
  <c r="F223" i="29"/>
  <c r="D223" i="29"/>
  <c r="D24" i="29" s="1"/>
  <c r="C223" i="29"/>
  <c r="C24" i="29" s="1"/>
  <c r="T221" i="29"/>
  <c r="Q221" i="29"/>
  <c r="N221" i="29"/>
  <c r="K221" i="29"/>
  <c r="H221" i="29"/>
  <c r="E221" i="29"/>
  <c r="T220" i="29"/>
  <c r="Q220" i="29"/>
  <c r="L220" i="29"/>
  <c r="K220" i="29"/>
  <c r="H220" i="29"/>
  <c r="E220" i="29"/>
  <c r="T219" i="29"/>
  <c r="Q219" i="29"/>
  <c r="N219" i="29"/>
  <c r="K219" i="29"/>
  <c r="H219" i="29"/>
  <c r="E219" i="29"/>
  <c r="T218" i="29"/>
  <c r="Q218" i="29"/>
  <c r="N218" i="29"/>
  <c r="K218" i="29"/>
  <c r="H218" i="29"/>
  <c r="E218" i="29"/>
  <c r="T217" i="29"/>
  <c r="Q217" i="29"/>
  <c r="N217" i="29"/>
  <c r="K217" i="29"/>
  <c r="H217" i="29"/>
  <c r="E217" i="29"/>
  <c r="T216" i="29"/>
  <c r="Q216" i="29"/>
  <c r="N216" i="29"/>
  <c r="K216" i="29"/>
  <c r="H216" i="29"/>
  <c r="E216" i="29"/>
  <c r="S215" i="29"/>
  <c r="S23" i="29" s="1"/>
  <c r="R215" i="29"/>
  <c r="R23" i="29" s="1"/>
  <c r="P215" i="29"/>
  <c r="P23" i="29" s="1"/>
  <c r="O215" i="29"/>
  <c r="O23" i="29" s="1"/>
  <c r="M215" i="29"/>
  <c r="M23" i="29" s="1"/>
  <c r="J215" i="29"/>
  <c r="J23" i="29" s="1"/>
  <c r="I215" i="29"/>
  <c r="I23" i="29" s="1"/>
  <c r="G215" i="29"/>
  <c r="G23" i="29" s="1"/>
  <c r="F215" i="29"/>
  <c r="D215" i="29"/>
  <c r="D23" i="29" s="1"/>
  <c r="C215" i="29"/>
  <c r="C23" i="29" s="1"/>
  <c r="T211" i="29"/>
  <c r="T210" i="29"/>
  <c r="Q210" i="29"/>
  <c r="N210" i="29"/>
  <c r="K210" i="29"/>
  <c r="H210" i="29"/>
  <c r="E210" i="29"/>
  <c r="T209" i="29"/>
  <c r="Q209" i="29"/>
  <c r="N209" i="29"/>
  <c r="K209" i="29"/>
  <c r="H209" i="29"/>
  <c r="E209" i="29"/>
  <c r="T208" i="29"/>
  <c r="N208" i="29"/>
  <c r="K208" i="29"/>
  <c r="H208" i="29"/>
  <c r="E208" i="29"/>
  <c r="S207" i="29"/>
  <c r="S22" i="29" s="1"/>
  <c r="R207" i="29"/>
  <c r="R22" i="29" s="1"/>
  <c r="P207" i="29"/>
  <c r="P22" i="29" s="1"/>
  <c r="O207" i="29"/>
  <c r="M207" i="29"/>
  <c r="M22" i="29" s="1"/>
  <c r="L207" i="29"/>
  <c r="J207" i="29"/>
  <c r="J22" i="29" s="1"/>
  <c r="I207" i="29"/>
  <c r="I22" i="29" s="1"/>
  <c r="G207" i="29"/>
  <c r="G22" i="29" s="1"/>
  <c r="F207" i="29"/>
  <c r="D207" i="29"/>
  <c r="D22" i="29" s="1"/>
  <c r="C207" i="29"/>
  <c r="C22" i="29" s="1"/>
  <c r="S201" i="29"/>
  <c r="S21" i="29" s="1"/>
  <c r="R201" i="29"/>
  <c r="R21" i="29" s="1"/>
  <c r="P201" i="29"/>
  <c r="P21" i="29" s="1"/>
  <c r="O201" i="29"/>
  <c r="O21" i="29" s="1"/>
  <c r="M201" i="29"/>
  <c r="M21" i="29" s="1"/>
  <c r="L201" i="29"/>
  <c r="L21" i="29" s="1"/>
  <c r="J201" i="29"/>
  <c r="I201" i="29"/>
  <c r="I21" i="29" s="1"/>
  <c r="G201" i="29"/>
  <c r="G21" i="29" s="1"/>
  <c r="F201" i="29"/>
  <c r="D201" i="29"/>
  <c r="D21" i="29" s="1"/>
  <c r="C201" i="29"/>
  <c r="S192" i="29"/>
  <c r="S20" i="29" s="1"/>
  <c r="R192" i="29"/>
  <c r="R20" i="29" s="1"/>
  <c r="P192" i="29"/>
  <c r="O192" i="29"/>
  <c r="O20" i="29" s="1"/>
  <c r="M192" i="29"/>
  <c r="M20" i="29" s="1"/>
  <c r="L192" i="29"/>
  <c r="L20" i="29" s="1"/>
  <c r="J192" i="29"/>
  <c r="J20" i="29" s="1"/>
  <c r="I192" i="29"/>
  <c r="G192" i="29"/>
  <c r="F192" i="29"/>
  <c r="F20" i="29" s="1"/>
  <c r="D192" i="29"/>
  <c r="C192" i="29"/>
  <c r="C20" i="29" s="1"/>
  <c r="T190" i="29"/>
  <c r="Q190" i="29"/>
  <c r="M190" i="29"/>
  <c r="L190" i="29"/>
  <c r="K190" i="29"/>
  <c r="H190" i="29"/>
  <c r="E190" i="29"/>
  <c r="T189" i="29"/>
  <c r="Q189" i="29"/>
  <c r="M189" i="29"/>
  <c r="L189" i="29"/>
  <c r="K189" i="29"/>
  <c r="H189" i="29"/>
  <c r="E189" i="29"/>
  <c r="T188" i="29"/>
  <c r="Q188" i="29"/>
  <c r="N188" i="29"/>
  <c r="K188" i="29"/>
  <c r="H188" i="29"/>
  <c r="E188" i="29"/>
  <c r="T187" i="29"/>
  <c r="Q187" i="29"/>
  <c r="N187" i="29"/>
  <c r="K187" i="29"/>
  <c r="H187" i="29"/>
  <c r="E187" i="29"/>
  <c r="T186" i="29"/>
  <c r="Q186" i="29"/>
  <c r="N186" i="29"/>
  <c r="K186" i="29"/>
  <c r="H186" i="29"/>
  <c r="E186" i="29"/>
  <c r="T185" i="29"/>
  <c r="Q185" i="29"/>
  <c r="M185" i="29"/>
  <c r="L185" i="29"/>
  <c r="K185" i="29"/>
  <c r="E185" i="29"/>
  <c r="H185" i="29" s="1"/>
  <c r="T184" i="29"/>
  <c r="Q184" i="29"/>
  <c r="M184" i="29"/>
  <c r="L184" i="29"/>
  <c r="K184" i="29"/>
  <c r="H184" i="29"/>
  <c r="E184" i="29"/>
  <c r="S183" i="29"/>
  <c r="R183" i="29"/>
  <c r="R19" i="29" s="1"/>
  <c r="P183" i="29"/>
  <c r="P19" i="29" s="1"/>
  <c r="O183" i="29"/>
  <c r="O19" i="29" s="1"/>
  <c r="J183" i="29"/>
  <c r="J19" i="29" s="1"/>
  <c r="I183" i="29"/>
  <c r="I19" i="29" s="1"/>
  <c r="G183" i="29"/>
  <c r="G19" i="29" s="1"/>
  <c r="F183" i="29"/>
  <c r="D183" i="29"/>
  <c r="C183" i="29"/>
  <c r="C19" i="29" s="1"/>
  <c r="T180" i="29"/>
  <c r="Q180" i="29"/>
  <c r="N180" i="29"/>
  <c r="K180" i="29"/>
  <c r="H180" i="29"/>
  <c r="E180" i="29"/>
  <c r="T179" i="29"/>
  <c r="Q179" i="29"/>
  <c r="N179" i="29"/>
  <c r="K179" i="29"/>
  <c r="H179" i="29"/>
  <c r="E179" i="29"/>
  <c r="T178" i="29"/>
  <c r="Q178" i="29"/>
  <c r="N178" i="29"/>
  <c r="K178" i="29"/>
  <c r="H178" i="29"/>
  <c r="E178" i="29"/>
  <c r="T177" i="29"/>
  <c r="Q177" i="29"/>
  <c r="N177" i="29"/>
  <c r="K177" i="29"/>
  <c r="H177" i="29"/>
  <c r="E177" i="29"/>
  <c r="T176" i="29"/>
  <c r="Q176" i="29"/>
  <c r="N176" i="29"/>
  <c r="K176" i="29"/>
  <c r="H176" i="29"/>
  <c r="E176" i="29"/>
  <c r="T175" i="29"/>
  <c r="Q175" i="29"/>
  <c r="N175" i="29"/>
  <c r="K175" i="29"/>
  <c r="H175" i="29"/>
  <c r="E175" i="29"/>
  <c r="T174" i="29"/>
  <c r="Q174" i="29"/>
  <c r="N174" i="29"/>
  <c r="K174" i="29"/>
  <c r="H174" i="29"/>
  <c r="E174" i="29"/>
  <c r="T173" i="29"/>
  <c r="Q173" i="29"/>
  <c r="N173" i="29"/>
  <c r="K173" i="29"/>
  <c r="H173" i="29"/>
  <c r="E173" i="29"/>
  <c r="T172" i="29"/>
  <c r="Q172" i="29"/>
  <c r="N172" i="29"/>
  <c r="K172" i="29"/>
  <c r="H172" i="29"/>
  <c r="E172" i="29"/>
  <c r="T171" i="29"/>
  <c r="Q171" i="29"/>
  <c r="N171" i="29"/>
  <c r="K171" i="29"/>
  <c r="H171" i="29"/>
  <c r="E171" i="29"/>
  <c r="T170" i="29"/>
  <c r="Q170" i="29"/>
  <c r="N170" i="29"/>
  <c r="K170" i="29"/>
  <c r="H170" i="29"/>
  <c r="E170" i="29"/>
  <c r="T169" i="29"/>
  <c r="Q169" i="29"/>
  <c r="N169" i="29"/>
  <c r="K169" i="29"/>
  <c r="H169" i="29"/>
  <c r="E169" i="29"/>
  <c r="T168" i="29"/>
  <c r="Q168" i="29"/>
  <c r="N168" i="29"/>
  <c r="K168" i="29"/>
  <c r="H168" i="29"/>
  <c r="E168" i="29"/>
  <c r="T167" i="29"/>
  <c r="Q167" i="29"/>
  <c r="N167" i="29"/>
  <c r="K167" i="29"/>
  <c r="H167" i="29"/>
  <c r="E167" i="29"/>
  <c r="S166" i="29"/>
  <c r="S18" i="29" s="1"/>
  <c r="R166" i="29"/>
  <c r="P166" i="29"/>
  <c r="P18" i="29" s="1"/>
  <c r="O166" i="29"/>
  <c r="O18" i="29" s="1"/>
  <c r="M166" i="29"/>
  <c r="M18" i="29" s="1"/>
  <c r="L166" i="29"/>
  <c r="J166" i="29"/>
  <c r="J18" i="29" s="1"/>
  <c r="I166" i="29"/>
  <c r="I18" i="29" s="1"/>
  <c r="G166" i="29"/>
  <c r="G18" i="29" s="1"/>
  <c r="F166" i="29"/>
  <c r="F18" i="29" s="1"/>
  <c r="D166" i="29"/>
  <c r="D18" i="29" s="1"/>
  <c r="C166" i="29"/>
  <c r="T164" i="29"/>
  <c r="Q164" i="29"/>
  <c r="M164" i="29"/>
  <c r="L164" i="29"/>
  <c r="K164" i="29"/>
  <c r="H164" i="29"/>
  <c r="E164" i="29"/>
  <c r="T163" i="29"/>
  <c r="Q163" i="29"/>
  <c r="M163" i="29"/>
  <c r="L163" i="29"/>
  <c r="K163" i="29"/>
  <c r="H163" i="29"/>
  <c r="E163" i="29"/>
  <c r="T162" i="29"/>
  <c r="Q162" i="29"/>
  <c r="M162" i="29"/>
  <c r="L162" i="29"/>
  <c r="K162" i="29"/>
  <c r="H162" i="29"/>
  <c r="E162" i="29"/>
  <c r="T161" i="29"/>
  <c r="Q161" i="29"/>
  <c r="M161" i="29"/>
  <c r="L161" i="29"/>
  <c r="K161" i="29"/>
  <c r="H161" i="29"/>
  <c r="E161" i="29"/>
  <c r="T160" i="29"/>
  <c r="Q160" i="29"/>
  <c r="L160" i="29"/>
  <c r="N160" i="29" s="1"/>
  <c r="K160" i="29"/>
  <c r="H160" i="29"/>
  <c r="E160" i="29"/>
  <c r="T159" i="29"/>
  <c r="Q159" i="29"/>
  <c r="M159" i="29"/>
  <c r="L159" i="29"/>
  <c r="K159" i="29"/>
  <c r="H159" i="29"/>
  <c r="E159" i="29"/>
  <c r="T158" i="29"/>
  <c r="Q158" i="29"/>
  <c r="M158" i="29"/>
  <c r="K158" i="29"/>
  <c r="H158" i="29"/>
  <c r="E158" i="29"/>
  <c r="T157" i="29"/>
  <c r="Q157" i="29"/>
  <c r="M157" i="29"/>
  <c r="L157" i="29"/>
  <c r="K157" i="29"/>
  <c r="H157" i="29"/>
  <c r="E157" i="29"/>
  <c r="T156" i="29"/>
  <c r="Q156" i="29"/>
  <c r="M156" i="29"/>
  <c r="L156" i="29"/>
  <c r="K156" i="29"/>
  <c r="H156" i="29"/>
  <c r="E156" i="29"/>
  <c r="S154" i="29"/>
  <c r="S17" i="29" s="1"/>
  <c r="R154" i="29"/>
  <c r="P154" i="29"/>
  <c r="P17" i="29" s="1"/>
  <c r="O154" i="29"/>
  <c r="O17" i="29" s="1"/>
  <c r="J154" i="29"/>
  <c r="J17" i="29" s="1"/>
  <c r="I154" i="29"/>
  <c r="I17" i="29" s="1"/>
  <c r="G154" i="29"/>
  <c r="G17" i="29" s="1"/>
  <c r="F154" i="29"/>
  <c r="D154" i="29"/>
  <c r="D17" i="29" s="1"/>
  <c r="C154" i="29"/>
  <c r="C17" i="29" s="1"/>
  <c r="T152" i="29"/>
  <c r="Q152" i="29"/>
  <c r="N152" i="29"/>
  <c r="K152" i="29"/>
  <c r="H152" i="29"/>
  <c r="E152" i="29"/>
  <c r="T151" i="29"/>
  <c r="Q151" i="29"/>
  <c r="N151" i="29"/>
  <c r="K151" i="29"/>
  <c r="H151" i="29"/>
  <c r="E151" i="29"/>
  <c r="T150" i="29"/>
  <c r="Q150" i="29"/>
  <c r="N150" i="29"/>
  <c r="K150" i="29"/>
  <c r="H150" i="29"/>
  <c r="E150" i="29"/>
  <c r="T149" i="29"/>
  <c r="Q149" i="29"/>
  <c r="N149" i="29"/>
  <c r="K149" i="29"/>
  <c r="H149" i="29"/>
  <c r="E149" i="29"/>
  <c r="S148" i="29"/>
  <c r="S16" i="29" s="1"/>
  <c r="R148" i="29"/>
  <c r="R16" i="29" s="1"/>
  <c r="P148" i="29"/>
  <c r="O148" i="29"/>
  <c r="M148" i="29"/>
  <c r="M16" i="29" s="1"/>
  <c r="L148" i="29"/>
  <c r="L16" i="29" s="1"/>
  <c r="J148" i="29"/>
  <c r="I148" i="29"/>
  <c r="I16" i="29" s="1"/>
  <c r="G148" i="29"/>
  <c r="G16" i="29" s="1"/>
  <c r="F148" i="29"/>
  <c r="F16" i="29" s="1"/>
  <c r="D148" i="29"/>
  <c r="D16" i="29" s="1"/>
  <c r="C148" i="29"/>
  <c r="C16" i="29" s="1"/>
  <c r="T146" i="29"/>
  <c r="Q146" i="29"/>
  <c r="N146" i="29"/>
  <c r="K146" i="29"/>
  <c r="H146" i="29"/>
  <c r="E146" i="29"/>
  <c r="T145" i="29"/>
  <c r="Q145" i="29"/>
  <c r="N145" i="29"/>
  <c r="K145" i="29"/>
  <c r="H145" i="29"/>
  <c r="E145" i="29"/>
  <c r="T144" i="29"/>
  <c r="Q144" i="29"/>
  <c r="N144" i="29"/>
  <c r="K144" i="29"/>
  <c r="H144" i="29"/>
  <c r="E144" i="29"/>
  <c r="T143" i="29"/>
  <c r="Q143" i="29"/>
  <c r="N143" i="29"/>
  <c r="K143" i="29"/>
  <c r="H143" i="29"/>
  <c r="E143" i="29"/>
  <c r="T142" i="29"/>
  <c r="Q142" i="29"/>
  <c r="N142" i="29"/>
  <c r="K142" i="29"/>
  <c r="H142" i="29"/>
  <c r="E142" i="29"/>
  <c r="T141" i="29"/>
  <c r="Q141" i="29"/>
  <c r="N141" i="29"/>
  <c r="K141" i="29"/>
  <c r="H141" i="29"/>
  <c r="E141" i="29"/>
  <c r="T140" i="29"/>
  <c r="Q140" i="29"/>
  <c r="N140" i="29"/>
  <c r="K140" i="29"/>
  <c r="H140" i="29"/>
  <c r="E140" i="29"/>
  <c r="T139" i="29"/>
  <c r="Q139" i="29"/>
  <c r="N139" i="29"/>
  <c r="K139" i="29"/>
  <c r="H139" i="29"/>
  <c r="E139" i="29"/>
  <c r="T138" i="29"/>
  <c r="Q138" i="29"/>
  <c r="N138" i="29"/>
  <c r="K138" i="29"/>
  <c r="H138" i="29"/>
  <c r="E138" i="29"/>
  <c r="T137" i="29"/>
  <c r="Q137" i="29"/>
  <c r="N137" i="29"/>
  <c r="K137" i="29"/>
  <c r="H137" i="29"/>
  <c r="E137" i="29"/>
  <c r="T136" i="29"/>
  <c r="Q136" i="29"/>
  <c r="N136" i="29"/>
  <c r="K136" i="29"/>
  <c r="H136" i="29"/>
  <c r="E136" i="29"/>
  <c r="T135" i="29"/>
  <c r="Q135" i="29"/>
  <c r="N135" i="29"/>
  <c r="K135" i="29"/>
  <c r="H135" i="29"/>
  <c r="E135" i="29"/>
  <c r="T134" i="29"/>
  <c r="Q134" i="29"/>
  <c r="N134" i="29"/>
  <c r="K134" i="29"/>
  <c r="H134" i="29"/>
  <c r="E134" i="29"/>
  <c r="T133" i="29"/>
  <c r="Q133" i="29"/>
  <c r="N133" i="29"/>
  <c r="K133" i="29"/>
  <c r="H133" i="29"/>
  <c r="E133" i="29"/>
  <c r="T132" i="29"/>
  <c r="Q132" i="29"/>
  <c r="N132" i="29"/>
  <c r="K132" i="29"/>
  <c r="H132" i="29"/>
  <c r="E132" i="29"/>
  <c r="T131" i="29"/>
  <c r="Q131" i="29"/>
  <c r="N131" i="29"/>
  <c r="K131" i="29"/>
  <c r="H131" i="29"/>
  <c r="E131" i="29"/>
  <c r="T130" i="29"/>
  <c r="Q130" i="29"/>
  <c r="N130" i="29"/>
  <c r="K130" i="29"/>
  <c r="H130" i="29"/>
  <c r="E130" i="29"/>
  <c r="T129" i="29"/>
  <c r="Q129" i="29"/>
  <c r="N129" i="29"/>
  <c r="K129" i="29"/>
  <c r="H129" i="29"/>
  <c r="E129" i="29"/>
  <c r="T128" i="29"/>
  <c r="Q128" i="29"/>
  <c r="N128" i="29"/>
  <c r="K128" i="29"/>
  <c r="H128" i="29"/>
  <c r="E128" i="29"/>
  <c r="T127" i="29"/>
  <c r="Q127" i="29"/>
  <c r="N127" i="29"/>
  <c r="K127" i="29"/>
  <c r="H127" i="29"/>
  <c r="E127" i="29"/>
  <c r="T126" i="29"/>
  <c r="Q126" i="29"/>
  <c r="N126" i="29"/>
  <c r="K126" i="29"/>
  <c r="H126" i="29"/>
  <c r="E126" i="29"/>
  <c r="T125" i="29"/>
  <c r="Q125" i="29"/>
  <c r="N125" i="29"/>
  <c r="K125" i="29"/>
  <c r="H125" i="29"/>
  <c r="E125" i="29"/>
  <c r="T124" i="29"/>
  <c r="Q124" i="29"/>
  <c r="N124" i="29"/>
  <c r="K124" i="29"/>
  <c r="H124" i="29"/>
  <c r="E124" i="29"/>
  <c r="T123" i="29"/>
  <c r="Q123" i="29"/>
  <c r="N123" i="29"/>
  <c r="K123" i="29"/>
  <c r="H123" i="29"/>
  <c r="E123" i="29"/>
  <c r="T122" i="29"/>
  <c r="Q122" i="29"/>
  <c r="N122" i="29"/>
  <c r="K122" i="29"/>
  <c r="H122" i="29"/>
  <c r="E122" i="29"/>
  <c r="T121" i="29"/>
  <c r="Q121" i="29"/>
  <c r="N121" i="29"/>
  <c r="K121" i="29"/>
  <c r="H121" i="29"/>
  <c r="E121" i="29"/>
  <c r="T120" i="29"/>
  <c r="Q120" i="29"/>
  <c r="N120" i="29"/>
  <c r="K120" i="29"/>
  <c r="H120" i="29"/>
  <c r="E120" i="29"/>
  <c r="T119" i="29"/>
  <c r="Q119" i="29"/>
  <c r="N119" i="29"/>
  <c r="K119" i="29"/>
  <c r="H119" i="29"/>
  <c r="E119" i="29"/>
  <c r="S118" i="29"/>
  <c r="S15" i="29" s="1"/>
  <c r="R118" i="29"/>
  <c r="P118" i="29"/>
  <c r="P15" i="29" s="1"/>
  <c r="O118" i="29"/>
  <c r="M118" i="29"/>
  <c r="M15" i="29" s="1"/>
  <c r="L118" i="29"/>
  <c r="J118" i="29"/>
  <c r="J15" i="29" s="1"/>
  <c r="I118" i="29"/>
  <c r="I15" i="29" s="1"/>
  <c r="G118" i="29"/>
  <c r="G15" i="29" s="1"/>
  <c r="F118" i="29"/>
  <c r="D118" i="29"/>
  <c r="D15" i="29" s="1"/>
  <c r="C118" i="29"/>
  <c r="T116" i="29"/>
  <c r="Q116" i="29"/>
  <c r="N116" i="29"/>
  <c r="K116" i="29"/>
  <c r="H116" i="29"/>
  <c r="E116" i="29"/>
  <c r="T115" i="29"/>
  <c r="Q115" i="29"/>
  <c r="N115" i="29"/>
  <c r="K115" i="29"/>
  <c r="H115" i="29"/>
  <c r="E115" i="29"/>
  <c r="T114" i="29"/>
  <c r="Q114" i="29"/>
  <c r="N114" i="29"/>
  <c r="K114" i="29"/>
  <c r="H114" i="29"/>
  <c r="E114" i="29"/>
  <c r="T113" i="29"/>
  <c r="Q113" i="29"/>
  <c r="N113" i="29"/>
  <c r="K113" i="29"/>
  <c r="H113" i="29"/>
  <c r="E113" i="29"/>
  <c r="T112" i="29"/>
  <c r="Q112" i="29"/>
  <c r="N112" i="29"/>
  <c r="K112" i="29"/>
  <c r="H112" i="29"/>
  <c r="E112" i="29"/>
  <c r="T111" i="29"/>
  <c r="Q111" i="29"/>
  <c r="N111" i="29"/>
  <c r="K111" i="29"/>
  <c r="H111" i="29"/>
  <c r="E111" i="29"/>
  <c r="T110" i="29"/>
  <c r="Q110" i="29"/>
  <c r="N110" i="29"/>
  <c r="K110" i="29"/>
  <c r="H110" i="29"/>
  <c r="E110" i="29"/>
  <c r="T109" i="29"/>
  <c r="Q109" i="29"/>
  <c r="N109" i="29"/>
  <c r="K109" i="29"/>
  <c r="H109" i="29"/>
  <c r="E109" i="29"/>
  <c r="T108" i="29"/>
  <c r="Q108" i="29"/>
  <c r="N108" i="29"/>
  <c r="K108" i="29"/>
  <c r="H108" i="29"/>
  <c r="E108" i="29"/>
  <c r="T107" i="29"/>
  <c r="Q107" i="29"/>
  <c r="N107" i="29"/>
  <c r="K107" i="29"/>
  <c r="H107" i="29"/>
  <c r="E107" i="29"/>
  <c r="T106" i="29"/>
  <c r="Q106" i="29"/>
  <c r="N106" i="29"/>
  <c r="K106" i="29"/>
  <c r="H106" i="29"/>
  <c r="E106" i="29"/>
  <c r="T105" i="29"/>
  <c r="Q105" i="29"/>
  <c r="N105" i="29"/>
  <c r="K105" i="29"/>
  <c r="H105" i="29"/>
  <c r="E105" i="29"/>
  <c r="T104" i="29"/>
  <c r="Q104" i="29"/>
  <c r="N104" i="29"/>
  <c r="K104" i="29"/>
  <c r="H104" i="29"/>
  <c r="E104" i="29"/>
  <c r="T103" i="29"/>
  <c r="Q103" i="29"/>
  <c r="N103" i="29"/>
  <c r="K103" i="29"/>
  <c r="H103" i="29"/>
  <c r="E103" i="29"/>
  <c r="T102" i="29"/>
  <c r="Q102" i="29"/>
  <c r="N102" i="29"/>
  <c r="K102" i="29"/>
  <c r="H102" i="29"/>
  <c r="E102" i="29"/>
  <c r="T101" i="29"/>
  <c r="Q101" i="29"/>
  <c r="N101" i="29"/>
  <c r="K101" i="29"/>
  <c r="H101" i="29"/>
  <c r="E101" i="29"/>
  <c r="T100" i="29"/>
  <c r="Q100" i="29"/>
  <c r="N100" i="29"/>
  <c r="K100" i="29"/>
  <c r="H100" i="29"/>
  <c r="E100" i="29"/>
  <c r="T99" i="29"/>
  <c r="Q99" i="29"/>
  <c r="N99" i="29"/>
  <c r="K99" i="29"/>
  <c r="H99" i="29"/>
  <c r="E99" i="29"/>
  <c r="T98" i="29"/>
  <c r="Q98" i="29"/>
  <c r="N98" i="29"/>
  <c r="K98" i="29"/>
  <c r="H98" i="29"/>
  <c r="E98" i="29"/>
  <c r="T97" i="29"/>
  <c r="Q97" i="29"/>
  <c r="N97" i="29"/>
  <c r="K97" i="29"/>
  <c r="H97" i="29"/>
  <c r="E97" i="29"/>
  <c r="T96" i="29"/>
  <c r="Q96" i="29"/>
  <c r="N96" i="29"/>
  <c r="K96" i="29"/>
  <c r="H96" i="29"/>
  <c r="E96" i="29"/>
  <c r="T95" i="29"/>
  <c r="Q95" i="29"/>
  <c r="N95" i="29"/>
  <c r="K95" i="29"/>
  <c r="H95" i="29"/>
  <c r="E95" i="29"/>
  <c r="T94" i="29"/>
  <c r="Q94" i="29"/>
  <c r="N94" i="29"/>
  <c r="K94" i="29"/>
  <c r="H94" i="29"/>
  <c r="E94" i="29"/>
  <c r="T93" i="29"/>
  <c r="Q93" i="29"/>
  <c r="N93" i="29"/>
  <c r="K93" i="29"/>
  <c r="H93" i="29"/>
  <c r="E93" i="29"/>
  <c r="T92" i="29"/>
  <c r="Q92" i="29"/>
  <c r="N92" i="29"/>
  <c r="K92" i="29"/>
  <c r="H92" i="29"/>
  <c r="E92" i="29"/>
  <c r="T91" i="29"/>
  <c r="Q91" i="29"/>
  <c r="N91" i="29"/>
  <c r="K91" i="29"/>
  <c r="H91" i="29"/>
  <c r="E91" i="29"/>
  <c r="T90" i="29"/>
  <c r="Q90" i="29"/>
  <c r="N90" i="29"/>
  <c r="K90" i="29"/>
  <c r="H90" i="29"/>
  <c r="E90" i="29"/>
  <c r="T89" i="29"/>
  <c r="Q89" i="29"/>
  <c r="N89" i="29"/>
  <c r="K89" i="29"/>
  <c r="H89" i="29"/>
  <c r="E89" i="29"/>
  <c r="T88" i="29"/>
  <c r="Q88" i="29"/>
  <c r="N88" i="29"/>
  <c r="K88" i="29"/>
  <c r="H88" i="29"/>
  <c r="E88" i="29"/>
  <c r="T87" i="29"/>
  <c r="Q87" i="29"/>
  <c r="N87" i="29"/>
  <c r="K87" i="29"/>
  <c r="H87" i="29"/>
  <c r="E87" i="29"/>
  <c r="T86" i="29"/>
  <c r="Q86" i="29"/>
  <c r="N86" i="29"/>
  <c r="K86" i="29"/>
  <c r="H86" i="29"/>
  <c r="E86" i="29"/>
  <c r="T85" i="29"/>
  <c r="Q85" i="29"/>
  <c r="N85" i="29"/>
  <c r="K85" i="29"/>
  <c r="H85" i="29"/>
  <c r="E85" i="29"/>
  <c r="T84" i="29"/>
  <c r="Q84" i="29"/>
  <c r="N84" i="29"/>
  <c r="K84" i="29"/>
  <c r="H84" i="29"/>
  <c r="E84" i="29"/>
  <c r="T83" i="29"/>
  <c r="Q83" i="29"/>
  <c r="N83" i="29"/>
  <c r="K83" i="29"/>
  <c r="H83" i="29"/>
  <c r="E83" i="29"/>
  <c r="T82" i="29"/>
  <c r="Q82" i="29"/>
  <c r="N82" i="29"/>
  <c r="K82" i="29"/>
  <c r="H82" i="29"/>
  <c r="E82" i="29"/>
  <c r="T81" i="29"/>
  <c r="Q81" i="29"/>
  <c r="N81" i="29"/>
  <c r="K81" i="29"/>
  <c r="H81" i="29"/>
  <c r="E81" i="29"/>
  <c r="T80" i="29"/>
  <c r="Q80" i="29"/>
  <c r="N80" i="29"/>
  <c r="K80" i="29"/>
  <c r="H80" i="29"/>
  <c r="E80" i="29"/>
  <c r="T79" i="29"/>
  <c r="Q79" i="29"/>
  <c r="N79" i="29"/>
  <c r="K79" i="29"/>
  <c r="H79" i="29"/>
  <c r="E79" i="29"/>
  <c r="T78" i="29"/>
  <c r="Q78" i="29"/>
  <c r="N78" i="29"/>
  <c r="K78" i="29"/>
  <c r="H78" i="29"/>
  <c r="E78" i="29"/>
  <c r="T77" i="29"/>
  <c r="Q77" i="29"/>
  <c r="N77" i="29"/>
  <c r="K77" i="29"/>
  <c r="H77" i="29"/>
  <c r="E77" i="29"/>
  <c r="T76" i="29"/>
  <c r="Q76" i="29"/>
  <c r="N76" i="29"/>
  <c r="K76" i="29"/>
  <c r="H76" i="29"/>
  <c r="E76" i="29"/>
  <c r="T75" i="29"/>
  <c r="Q75" i="29"/>
  <c r="N75" i="29"/>
  <c r="K75" i="29"/>
  <c r="H75" i="29"/>
  <c r="E75" i="29"/>
  <c r="T74" i="29"/>
  <c r="Q74" i="29"/>
  <c r="N74" i="29"/>
  <c r="K74" i="29"/>
  <c r="H74" i="29"/>
  <c r="E74" i="29"/>
  <c r="T73" i="29"/>
  <c r="Q73" i="29"/>
  <c r="N73" i="29"/>
  <c r="K73" i="29"/>
  <c r="H73" i="29"/>
  <c r="E73" i="29"/>
  <c r="T72" i="29"/>
  <c r="Q72" i="29"/>
  <c r="N72" i="29"/>
  <c r="K72" i="29"/>
  <c r="H72" i="29"/>
  <c r="E72" i="29"/>
  <c r="T71" i="29"/>
  <c r="Q71" i="29"/>
  <c r="N71" i="29"/>
  <c r="K71" i="29"/>
  <c r="H71" i="29"/>
  <c r="E71" i="29"/>
  <c r="S70" i="29"/>
  <c r="S14" i="29" s="1"/>
  <c r="R70" i="29"/>
  <c r="R14" i="29" s="1"/>
  <c r="P70" i="29"/>
  <c r="O70" i="29"/>
  <c r="O14" i="29" s="1"/>
  <c r="M70" i="29"/>
  <c r="M14" i="29" s="1"/>
  <c r="L70" i="29"/>
  <c r="J70" i="29"/>
  <c r="J14" i="29" s="1"/>
  <c r="I70" i="29"/>
  <c r="G70" i="29"/>
  <c r="G14" i="29" s="1"/>
  <c r="F70" i="29"/>
  <c r="F14" i="29" s="1"/>
  <c r="D70" i="29"/>
  <c r="D14" i="29" s="1"/>
  <c r="C70" i="29"/>
  <c r="C14" i="29" s="1"/>
  <c r="T58" i="29"/>
  <c r="Q58" i="29"/>
  <c r="M58" i="29"/>
  <c r="L58" i="29"/>
  <c r="K58" i="29"/>
  <c r="H58" i="29"/>
  <c r="E58" i="29"/>
  <c r="T57" i="29"/>
  <c r="Q57" i="29"/>
  <c r="M57" i="29"/>
  <c r="L57" i="29"/>
  <c r="K57" i="29"/>
  <c r="H57" i="29"/>
  <c r="E57" i="29"/>
  <c r="T56" i="29"/>
  <c r="Q56" i="29"/>
  <c r="M56" i="29"/>
  <c r="L56" i="29"/>
  <c r="K56" i="29"/>
  <c r="H56" i="29"/>
  <c r="E56" i="29"/>
  <c r="S55" i="29"/>
  <c r="R55" i="29"/>
  <c r="P55" i="29"/>
  <c r="O55" i="29"/>
  <c r="J55" i="29"/>
  <c r="I55" i="29"/>
  <c r="G55" i="29"/>
  <c r="F55" i="29"/>
  <c r="D55" i="29"/>
  <c r="C55" i="29"/>
  <c r="T53" i="29"/>
  <c r="Q53" i="29"/>
  <c r="N53" i="29"/>
  <c r="K53" i="29"/>
  <c r="H53" i="29"/>
  <c r="E53" i="29"/>
  <c r="T52" i="29"/>
  <c r="Q52" i="29"/>
  <c r="N52" i="29"/>
  <c r="K52" i="29"/>
  <c r="H52" i="29"/>
  <c r="E52" i="29"/>
  <c r="T51" i="29"/>
  <c r="Q51" i="29"/>
  <c r="N51" i="29"/>
  <c r="K51" i="29"/>
  <c r="H51" i="29"/>
  <c r="E51" i="29"/>
  <c r="T50" i="29"/>
  <c r="Q50" i="29"/>
  <c r="N50" i="29"/>
  <c r="K50" i="29"/>
  <c r="H50" i="29"/>
  <c r="E50" i="29"/>
  <c r="T49" i="29"/>
  <c r="Q49" i="29"/>
  <c r="N49" i="29"/>
  <c r="K49" i="29"/>
  <c r="H49" i="29"/>
  <c r="E49" i="29"/>
  <c r="T48" i="29"/>
  <c r="Q48" i="29"/>
  <c r="N48" i="29"/>
  <c r="K48" i="29"/>
  <c r="H48" i="29"/>
  <c r="E48" i="29"/>
  <c r="S47" i="29"/>
  <c r="R47" i="29"/>
  <c r="P47" i="29"/>
  <c r="O47" i="29"/>
  <c r="M47" i="29"/>
  <c r="L47" i="29"/>
  <c r="J47" i="29"/>
  <c r="J46" i="29" s="1"/>
  <c r="J12" i="29" s="1"/>
  <c r="I47" i="29"/>
  <c r="G47" i="29"/>
  <c r="G46" i="29" s="1"/>
  <c r="G12" i="29" s="1"/>
  <c r="F47" i="29"/>
  <c r="D47" i="29"/>
  <c r="C47" i="29"/>
  <c r="R40" i="29"/>
  <c r="O40" i="29"/>
  <c r="S37" i="29"/>
  <c r="R37" i="29"/>
  <c r="P37" i="29"/>
  <c r="O37" i="29"/>
  <c r="M37" i="29"/>
  <c r="L37" i="29"/>
  <c r="J37" i="29"/>
  <c r="I37" i="29"/>
  <c r="G37" i="29"/>
  <c r="F37" i="29"/>
  <c r="D37" i="29"/>
  <c r="C37" i="29"/>
  <c r="P35" i="29"/>
  <c r="C33" i="29"/>
  <c r="F32" i="29"/>
  <c r="G31" i="29"/>
  <c r="G28" i="29"/>
  <c r="O22" i="29"/>
  <c r="C21" i="29"/>
  <c r="I20" i="29"/>
  <c r="P16" i="29"/>
  <c r="O16" i="29"/>
  <c r="J16" i="29"/>
  <c r="T13" i="30" l="1"/>
  <c r="K11" i="30"/>
  <c r="E11" i="30"/>
  <c r="C10" i="30"/>
  <c r="E10" i="30" s="1"/>
  <c r="Q13" i="30"/>
  <c r="O11" i="30"/>
  <c r="R10" i="30"/>
  <c r="T10" i="30" s="1"/>
  <c r="T11" i="30"/>
  <c r="N13" i="30"/>
  <c r="L11" i="30"/>
  <c r="H13" i="30"/>
  <c r="F11" i="30"/>
  <c r="G328" i="29"/>
  <c r="G34" i="29" s="1"/>
  <c r="Q380" i="29"/>
  <c r="N189" i="29"/>
  <c r="Q192" i="29"/>
  <c r="H192" i="29"/>
  <c r="T260" i="29"/>
  <c r="N58" i="29"/>
  <c r="Q118" i="29"/>
  <c r="E16" i="29"/>
  <c r="Q148" i="29"/>
  <c r="H290" i="29"/>
  <c r="H312" i="29"/>
  <c r="Q16" i="29"/>
  <c r="N56" i="29"/>
  <c r="M362" i="29"/>
  <c r="M38" i="29" s="1"/>
  <c r="S28" i="29"/>
  <c r="T28" i="29" s="1"/>
  <c r="H32" i="29"/>
  <c r="O46" i="29"/>
  <c r="O12" i="29" s="1"/>
  <c r="E55" i="29"/>
  <c r="N156" i="29"/>
  <c r="N159" i="29"/>
  <c r="N163" i="29"/>
  <c r="T183" i="29"/>
  <c r="Q25" i="29"/>
  <c r="N310" i="29"/>
  <c r="E312" i="29"/>
  <c r="H33" i="29"/>
  <c r="E39" i="29"/>
  <c r="Q363" i="29"/>
  <c r="K380" i="29"/>
  <c r="N20" i="29"/>
  <c r="E32" i="29"/>
  <c r="H55" i="29"/>
  <c r="N161" i="29"/>
  <c r="Q260" i="29"/>
  <c r="N261" i="29"/>
  <c r="M260" i="29"/>
  <c r="M28" i="29" s="1"/>
  <c r="K312" i="29"/>
  <c r="H363" i="29"/>
  <c r="N363" i="29"/>
  <c r="T39" i="29"/>
  <c r="N40" i="29"/>
  <c r="E21" i="29"/>
  <c r="L55" i="29"/>
  <c r="L46" i="29" s="1"/>
  <c r="L154" i="29"/>
  <c r="L17" i="29" s="1"/>
  <c r="M183" i="29"/>
  <c r="M19" i="29" s="1"/>
  <c r="N380" i="29"/>
  <c r="S19" i="29"/>
  <c r="T19" i="29" s="1"/>
  <c r="F39" i="29"/>
  <c r="H39" i="29" s="1"/>
  <c r="O39" i="29"/>
  <c r="Q39" i="29" s="1"/>
  <c r="S40" i="29"/>
  <c r="T40" i="29" s="1"/>
  <c r="S46" i="29"/>
  <c r="S12" i="29" s="1"/>
  <c r="M55" i="29"/>
  <c r="N55" i="29" s="1"/>
  <c r="N162" i="29"/>
  <c r="N192" i="29"/>
  <c r="N201" i="29"/>
  <c r="T21" i="29"/>
  <c r="N226" i="29"/>
  <c r="E260" i="29"/>
  <c r="E388" i="29"/>
  <c r="P20" i="29"/>
  <c r="Q20" i="29" s="1"/>
  <c r="Q21" i="29"/>
  <c r="N37" i="29"/>
  <c r="T37" i="29"/>
  <c r="P40" i="29"/>
  <c r="Q40" i="29" s="1"/>
  <c r="T55" i="29"/>
  <c r="N57" i="29"/>
  <c r="N157" i="29"/>
  <c r="N164" i="29"/>
  <c r="N190" i="29"/>
  <c r="K192" i="29"/>
  <c r="Q201" i="29"/>
  <c r="T201" i="29"/>
  <c r="H223" i="29"/>
  <c r="Q280" i="29"/>
  <c r="N351" i="29"/>
  <c r="G362" i="29"/>
  <c r="G38" i="29" s="1"/>
  <c r="H388" i="29"/>
  <c r="N388" i="29"/>
  <c r="N21" i="29"/>
  <c r="Q23" i="29"/>
  <c r="Q17" i="29"/>
  <c r="G20" i="29"/>
  <c r="H20" i="29" s="1"/>
  <c r="T20" i="29"/>
  <c r="D28" i="29"/>
  <c r="E28" i="29" s="1"/>
  <c r="O28" i="29"/>
  <c r="Q28" i="29" s="1"/>
  <c r="P31" i="29"/>
  <c r="Q31" i="29" s="1"/>
  <c r="Q37" i="29"/>
  <c r="N185" i="29"/>
  <c r="H207" i="29"/>
  <c r="T207" i="29"/>
  <c r="T239" i="29"/>
  <c r="K251" i="29"/>
  <c r="H260" i="29"/>
  <c r="N262" i="29"/>
  <c r="E266" i="29"/>
  <c r="K266" i="29"/>
  <c r="E280" i="29"/>
  <c r="T312" i="29"/>
  <c r="Q351" i="29"/>
  <c r="P362" i="29"/>
  <c r="P38" i="29" s="1"/>
  <c r="S362" i="29"/>
  <c r="S38" i="29" s="1"/>
  <c r="K388" i="29"/>
  <c r="Q388" i="29"/>
  <c r="T23" i="29"/>
  <c r="T32" i="29"/>
  <c r="Q33" i="29"/>
  <c r="K20" i="29"/>
  <c r="O30" i="29"/>
  <c r="Q30" i="29" s="1"/>
  <c r="J32" i="29"/>
  <c r="K32" i="29" s="1"/>
  <c r="T192" i="29"/>
  <c r="T215" i="29"/>
  <c r="Q232" i="29"/>
  <c r="L266" i="29"/>
  <c r="L29" i="29" s="1"/>
  <c r="N29" i="29" s="1"/>
  <c r="K320" i="29"/>
  <c r="T351" i="29"/>
  <c r="T388" i="29"/>
  <c r="K363" i="29"/>
  <c r="S328" i="29"/>
  <c r="S34" i="29" s="1"/>
  <c r="D328" i="29"/>
  <c r="D34" i="29" s="1"/>
  <c r="K55" i="29"/>
  <c r="E207" i="29"/>
  <c r="K28" i="29"/>
  <c r="D35" i="29"/>
  <c r="E35" i="29" s="1"/>
  <c r="C46" i="29"/>
  <c r="C12" i="29" s="1"/>
  <c r="K351" i="29"/>
  <c r="H37" i="29"/>
  <c r="K17" i="29"/>
  <c r="Q215" i="29"/>
  <c r="K23" i="29"/>
  <c r="C30" i="29"/>
  <c r="E30" i="29" s="1"/>
  <c r="Q320" i="29"/>
  <c r="I33" i="29"/>
  <c r="K33" i="29" s="1"/>
  <c r="E320" i="29"/>
  <c r="F328" i="29"/>
  <c r="F34" i="29" s="1"/>
  <c r="K223" i="29"/>
  <c r="J328" i="29"/>
  <c r="J34" i="29" s="1"/>
  <c r="E17" i="29"/>
  <c r="H266" i="29"/>
  <c r="E118" i="29"/>
  <c r="H232" i="29"/>
  <c r="E232" i="29"/>
  <c r="N223" i="29"/>
  <c r="S26" i="29"/>
  <c r="T26" i="29" s="1"/>
  <c r="E26" i="29"/>
  <c r="N16" i="29"/>
  <c r="E166" i="29"/>
  <c r="H166" i="29"/>
  <c r="C15" i="29"/>
  <c r="E15" i="29" s="1"/>
  <c r="L24" i="29"/>
  <c r="N24" i="29" s="1"/>
  <c r="K24" i="29"/>
  <c r="E47" i="29"/>
  <c r="I27" i="29"/>
  <c r="K27" i="29" s="1"/>
  <c r="E27" i="29"/>
  <c r="K18" i="29"/>
  <c r="H27" i="29"/>
  <c r="H251" i="29"/>
  <c r="N148" i="29"/>
  <c r="T47" i="29"/>
  <c r="H47" i="29"/>
  <c r="I362" i="29"/>
  <c r="I38" i="29" s="1"/>
  <c r="I40" i="29"/>
  <c r="K40" i="29" s="1"/>
  <c r="E40" i="29"/>
  <c r="L39" i="29"/>
  <c r="N39" i="29" s="1"/>
  <c r="L362" i="29"/>
  <c r="J39" i="29"/>
  <c r="K39" i="29" s="1"/>
  <c r="J362" i="29"/>
  <c r="J38" i="29" s="1"/>
  <c r="E363" i="29"/>
  <c r="H351" i="29"/>
  <c r="E351" i="29"/>
  <c r="N36" i="29"/>
  <c r="N337" i="29"/>
  <c r="Q337" i="29"/>
  <c r="P328" i="29"/>
  <c r="P34" i="29" s="1"/>
  <c r="P36" i="29"/>
  <c r="Q36" i="29" s="1"/>
  <c r="R328" i="29"/>
  <c r="R34" i="29" s="1"/>
  <c r="O328" i="29"/>
  <c r="O34" i="29" s="1"/>
  <c r="Q329" i="29"/>
  <c r="J35" i="29"/>
  <c r="K35" i="29" s="1"/>
  <c r="K329" i="29"/>
  <c r="C328" i="29"/>
  <c r="H320" i="29"/>
  <c r="D33" i="29"/>
  <c r="E33" i="29" s="1"/>
  <c r="K290" i="29"/>
  <c r="J31" i="29"/>
  <c r="K31" i="29" s="1"/>
  <c r="F31" i="29"/>
  <c r="H31" i="29" s="1"/>
  <c r="E31" i="29"/>
  <c r="Q29" i="29"/>
  <c r="I29" i="29"/>
  <c r="K29" i="29" s="1"/>
  <c r="G29" i="29"/>
  <c r="H29" i="29" s="1"/>
  <c r="C29" i="29"/>
  <c r="E29" i="29" s="1"/>
  <c r="F28" i="29"/>
  <c r="H28" i="29" s="1"/>
  <c r="Q27" i="29"/>
  <c r="N251" i="29"/>
  <c r="E251" i="29"/>
  <c r="Q239" i="29"/>
  <c r="Q26" i="29"/>
  <c r="K26" i="29"/>
  <c r="H26" i="29"/>
  <c r="H239" i="29"/>
  <c r="N25" i="29"/>
  <c r="N232" i="29"/>
  <c r="K232" i="29"/>
  <c r="K25" i="29"/>
  <c r="F25" i="29"/>
  <c r="H25" i="29" s="1"/>
  <c r="E25" i="29"/>
  <c r="E223" i="29"/>
  <c r="E24" i="29"/>
  <c r="F24" i="29"/>
  <c r="H24" i="29" s="1"/>
  <c r="Q24" i="29"/>
  <c r="E23" i="29"/>
  <c r="K22" i="29"/>
  <c r="E22" i="29"/>
  <c r="Q183" i="29"/>
  <c r="Q19" i="29"/>
  <c r="K19" i="29"/>
  <c r="E183" i="29"/>
  <c r="D19" i="29"/>
  <c r="E19" i="29" s="1"/>
  <c r="T166" i="29"/>
  <c r="Q18" i="29"/>
  <c r="Q166" i="29"/>
  <c r="N166" i="29"/>
  <c r="L18" i="29"/>
  <c r="N18" i="29" s="1"/>
  <c r="K166" i="29"/>
  <c r="C18" i="29"/>
  <c r="E18" i="29" s="1"/>
  <c r="E154" i="29"/>
  <c r="T148" i="29"/>
  <c r="K16" i="29"/>
  <c r="H16" i="29"/>
  <c r="H148" i="29"/>
  <c r="H118" i="29"/>
  <c r="O15" i="29"/>
  <c r="Q15" i="29" s="1"/>
  <c r="N118" i="29"/>
  <c r="L15" i="29"/>
  <c r="N15" i="29" s="1"/>
  <c r="K118" i="29"/>
  <c r="K15" i="29"/>
  <c r="F15" i="29"/>
  <c r="H15" i="29" s="1"/>
  <c r="K70" i="29"/>
  <c r="I14" i="29"/>
  <c r="K14" i="29" s="1"/>
  <c r="H70" i="29"/>
  <c r="E70" i="29"/>
  <c r="I46" i="29"/>
  <c r="I12" i="29" s="1"/>
  <c r="K12" i="29" s="1"/>
  <c r="F46" i="29"/>
  <c r="H46" i="29" s="1"/>
  <c r="D46" i="29"/>
  <c r="D12" i="29" s="1"/>
  <c r="E192" i="29"/>
  <c r="D20" i="29"/>
  <c r="T232" i="29"/>
  <c r="R25" i="29"/>
  <c r="T25" i="29" s="1"/>
  <c r="T320" i="29"/>
  <c r="R33" i="29"/>
  <c r="T33" i="29" s="1"/>
  <c r="Q223" i="29"/>
  <c r="T290" i="29"/>
  <c r="R31" i="29"/>
  <c r="T31" i="29" s="1"/>
  <c r="H14" i="29"/>
  <c r="T14" i="29"/>
  <c r="T16" i="29"/>
  <c r="H18" i="29"/>
  <c r="L27" i="29"/>
  <c r="N27" i="29" s="1"/>
  <c r="H30" i="29"/>
  <c r="N47" i="29"/>
  <c r="R46" i="29"/>
  <c r="N70" i="29"/>
  <c r="L14" i="29"/>
  <c r="T70" i="29"/>
  <c r="K148" i="29"/>
  <c r="H154" i="29"/>
  <c r="F17" i="29"/>
  <c r="H17" i="29" s="1"/>
  <c r="F21" i="29"/>
  <c r="H21" i="29" s="1"/>
  <c r="H201" i="29"/>
  <c r="Q208" i="29"/>
  <c r="L260" i="29"/>
  <c r="T266" i="29"/>
  <c r="R29" i="29"/>
  <c r="T29" i="29" s="1"/>
  <c r="N312" i="29"/>
  <c r="L32" i="29"/>
  <c r="N32" i="29" s="1"/>
  <c r="N322" i="29"/>
  <c r="L320" i="29"/>
  <c r="I328" i="29"/>
  <c r="I69" i="29" s="1"/>
  <c r="C36" i="29"/>
  <c r="E36" i="29" s="1"/>
  <c r="E337" i="29"/>
  <c r="F19" i="29"/>
  <c r="H19" i="29" s="1"/>
  <c r="H183" i="29"/>
  <c r="H215" i="29"/>
  <c r="F23" i="29"/>
  <c r="H23" i="29" s="1"/>
  <c r="N298" i="29"/>
  <c r="L290" i="29"/>
  <c r="E14" i="29"/>
  <c r="R18" i="29"/>
  <c r="T18" i="29" s="1"/>
  <c r="Q22" i="29"/>
  <c r="T118" i="29"/>
  <c r="R15" i="29"/>
  <c r="T15" i="29" s="1"/>
  <c r="N207" i="29"/>
  <c r="L22" i="29"/>
  <c r="N22" i="29" s="1"/>
  <c r="T251" i="29"/>
  <c r="R27" i="29"/>
  <c r="T27" i="29" s="1"/>
  <c r="K280" i="29"/>
  <c r="I30" i="29"/>
  <c r="K30" i="29" s="1"/>
  <c r="M328" i="29"/>
  <c r="M34" i="29" s="1"/>
  <c r="E380" i="29"/>
  <c r="D362" i="29"/>
  <c r="D38" i="29" s="1"/>
  <c r="F22" i="29"/>
  <c r="H22" i="29" s="1"/>
  <c r="T22" i="29"/>
  <c r="T24" i="29"/>
  <c r="T30" i="29"/>
  <c r="K37" i="29"/>
  <c r="Q47" i="29"/>
  <c r="P46" i="29"/>
  <c r="P12" i="29" s="1"/>
  <c r="P14" i="29"/>
  <c r="T154" i="29"/>
  <c r="R17" i="29"/>
  <c r="T17" i="29" s="1"/>
  <c r="K183" i="29"/>
  <c r="L183" i="29"/>
  <c r="N184" i="29"/>
  <c r="K201" i="29"/>
  <c r="J21" i="29"/>
  <c r="K21" i="29" s="1"/>
  <c r="K215" i="29"/>
  <c r="N220" i="29"/>
  <c r="L215" i="29"/>
  <c r="K239" i="29"/>
  <c r="N240" i="29"/>
  <c r="L239" i="29"/>
  <c r="T280" i="29"/>
  <c r="N284" i="29"/>
  <c r="L280" i="29"/>
  <c r="E290" i="29"/>
  <c r="Q312" i="29"/>
  <c r="P32" i="29"/>
  <c r="Q32" i="29" s="1"/>
  <c r="H337" i="29"/>
  <c r="G36" i="29"/>
  <c r="H36" i="29" s="1"/>
  <c r="T363" i="29"/>
  <c r="R362" i="29"/>
  <c r="F362" i="29"/>
  <c r="H329" i="29"/>
  <c r="G35" i="29"/>
  <c r="H35" i="29" s="1"/>
  <c r="K36" i="29"/>
  <c r="F40" i="29"/>
  <c r="H40" i="29" s="1"/>
  <c r="E37" i="29"/>
  <c r="K47" i="29"/>
  <c r="Q55" i="29"/>
  <c r="Q70" i="29"/>
  <c r="E148" i="29"/>
  <c r="K154" i="29"/>
  <c r="Q154" i="29"/>
  <c r="N158" i="29"/>
  <c r="M154" i="29"/>
  <c r="E201" i="29"/>
  <c r="K207" i="29"/>
  <c r="E215" i="29"/>
  <c r="T223" i="29"/>
  <c r="E239" i="29"/>
  <c r="Q251" i="29"/>
  <c r="K260" i="29"/>
  <c r="Q266" i="29"/>
  <c r="H280" i="29"/>
  <c r="E329" i="29"/>
  <c r="L329" i="29"/>
  <c r="N332" i="29"/>
  <c r="K337" i="29"/>
  <c r="H380" i="29"/>
  <c r="Q35" i="29"/>
  <c r="T329" i="29"/>
  <c r="S35" i="29"/>
  <c r="T35" i="29" s="1"/>
  <c r="T337" i="29"/>
  <c r="S36" i="29"/>
  <c r="T36" i="29" s="1"/>
  <c r="C362" i="29"/>
  <c r="O362" i="29"/>
  <c r="S387" i="28"/>
  <c r="R387" i="28"/>
  <c r="P387" i="28"/>
  <c r="O387" i="28"/>
  <c r="Q387" i="28" s="1"/>
  <c r="M387" i="28"/>
  <c r="L387" i="28"/>
  <c r="K387" i="28"/>
  <c r="J387" i="28"/>
  <c r="I387" i="28"/>
  <c r="G387" i="28"/>
  <c r="F387" i="28"/>
  <c r="H387" i="28" s="1"/>
  <c r="E387" i="28"/>
  <c r="D387" i="28"/>
  <c r="C387" i="28"/>
  <c r="T381" i="28"/>
  <c r="Q381" i="28"/>
  <c r="N381" i="28"/>
  <c r="K381" i="28"/>
  <c r="H381" i="28"/>
  <c r="E381" i="28"/>
  <c r="T380" i="28"/>
  <c r="Q380" i="28"/>
  <c r="N380" i="28"/>
  <c r="K380" i="28"/>
  <c r="H380" i="28"/>
  <c r="E380" i="28"/>
  <c r="S379" i="28"/>
  <c r="R379" i="28"/>
  <c r="T379" i="28" s="1"/>
  <c r="P379" i="28"/>
  <c r="O379" i="28"/>
  <c r="M379" i="28"/>
  <c r="N379" i="28" s="1"/>
  <c r="L379" i="28"/>
  <c r="J379" i="28"/>
  <c r="J361" i="28" s="1"/>
  <c r="J38" i="28" s="1"/>
  <c r="I379" i="28"/>
  <c r="G379" i="28"/>
  <c r="G40" i="28" s="1"/>
  <c r="F379" i="28"/>
  <c r="F40" i="28" s="1"/>
  <c r="D379" i="28"/>
  <c r="D40" i="28" s="1"/>
  <c r="C379" i="28"/>
  <c r="T377" i="28"/>
  <c r="Q377" i="28"/>
  <c r="N377" i="28"/>
  <c r="K377" i="28"/>
  <c r="H377" i="28"/>
  <c r="E377" i="28"/>
  <c r="T376" i="28"/>
  <c r="Q376" i="28"/>
  <c r="N376" i="28"/>
  <c r="K376" i="28"/>
  <c r="H376" i="28"/>
  <c r="E376" i="28"/>
  <c r="T375" i="28"/>
  <c r="Q375" i="28"/>
  <c r="N375" i="28"/>
  <c r="K375" i="28"/>
  <c r="H375" i="28"/>
  <c r="E375" i="28"/>
  <c r="Q374" i="28"/>
  <c r="N374" i="28"/>
  <c r="K374" i="28"/>
  <c r="H374" i="28"/>
  <c r="E374" i="28"/>
  <c r="T373" i="28"/>
  <c r="Q373" i="28"/>
  <c r="N373" i="28"/>
  <c r="K373" i="28"/>
  <c r="H373" i="28"/>
  <c r="E373" i="28"/>
  <c r="T372" i="28"/>
  <c r="Q372" i="28"/>
  <c r="N372" i="28"/>
  <c r="K372" i="28"/>
  <c r="H372" i="28"/>
  <c r="E372" i="28"/>
  <c r="T371" i="28"/>
  <c r="Q371" i="28"/>
  <c r="N371" i="28"/>
  <c r="K371" i="28"/>
  <c r="H371" i="28"/>
  <c r="E371" i="28"/>
  <c r="T370" i="28"/>
  <c r="Q370" i="28"/>
  <c r="N370" i="28"/>
  <c r="K370" i="28"/>
  <c r="H370" i="28"/>
  <c r="E370" i="28"/>
  <c r="T369" i="28"/>
  <c r="Q369" i="28"/>
  <c r="N369" i="28"/>
  <c r="K369" i="28"/>
  <c r="H369" i="28"/>
  <c r="E369" i="28"/>
  <c r="T368" i="28"/>
  <c r="Q368" i="28"/>
  <c r="N368" i="28"/>
  <c r="K368" i="28"/>
  <c r="H368" i="28"/>
  <c r="E368" i="28"/>
  <c r="T367" i="28"/>
  <c r="Q367" i="28"/>
  <c r="N367" i="28"/>
  <c r="K367" i="28"/>
  <c r="H367" i="28"/>
  <c r="E367" i="28"/>
  <c r="T366" i="28"/>
  <c r="Q366" i="28"/>
  <c r="N366" i="28"/>
  <c r="K366" i="28"/>
  <c r="H366" i="28"/>
  <c r="E366" i="28"/>
  <c r="T365" i="28"/>
  <c r="Q365" i="28"/>
  <c r="N365" i="28"/>
  <c r="K365" i="28"/>
  <c r="H365" i="28"/>
  <c r="E365" i="28"/>
  <c r="T364" i="28"/>
  <c r="Q364" i="28"/>
  <c r="N364" i="28"/>
  <c r="K364" i="28"/>
  <c r="H364" i="28"/>
  <c r="E364" i="28"/>
  <c r="T363" i="28"/>
  <c r="Q363" i="28"/>
  <c r="K363" i="28"/>
  <c r="H363" i="28"/>
  <c r="E363" i="28"/>
  <c r="S362" i="28"/>
  <c r="R362" i="28"/>
  <c r="T362" i="28" s="1"/>
  <c r="Q362" i="28"/>
  <c r="P362" i="28"/>
  <c r="O362" i="28"/>
  <c r="M362" i="28"/>
  <c r="M361" i="28" s="1"/>
  <c r="M38" i="28" s="1"/>
  <c r="L362" i="28"/>
  <c r="L39" i="28" s="1"/>
  <c r="J362" i="28"/>
  <c r="I362" i="28"/>
  <c r="G362" i="28"/>
  <c r="G361" i="28" s="1"/>
  <c r="G38" i="28" s="1"/>
  <c r="F362" i="28"/>
  <c r="D362" i="28"/>
  <c r="C362" i="28"/>
  <c r="R361" i="28"/>
  <c r="P361" i="28"/>
  <c r="T359" i="28"/>
  <c r="Q359" i="28"/>
  <c r="N359" i="28"/>
  <c r="K359" i="28"/>
  <c r="H359" i="28"/>
  <c r="E359" i="28"/>
  <c r="T358" i="28"/>
  <c r="Q358" i="28"/>
  <c r="N358" i="28"/>
  <c r="K358" i="28"/>
  <c r="H358" i="28"/>
  <c r="E358" i="28"/>
  <c r="T357" i="28"/>
  <c r="Q357" i="28"/>
  <c r="N357" i="28"/>
  <c r="K357" i="28"/>
  <c r="H357" i="28"/>
  <c r="E357" i="28"/>
  <c r="T356" i="28"/>
  <c r="Q356" i="28"/>
  <c r="N356" i="28"/>
  <c r="K356" i="28"/>
  <c r="H356" i="28"/>
  <c r="E356" i="28"/>
  <c r="Q355" i="28"/>
  <c r="N355" i="28"/>
  <c r="K355" i="28"/>
  <c r="H355" i="28"/>
  <c r="E355" i="28"/>
  <c r="T354" i="28"/>
  <c r="Q354" i="28"/>
  <c r="N354" i="28"/>
  <c r="K354" i="28"/>
  <c r="H354" i="28"/>
  <c r="E354" i="28"/>
  <c r="T353" i="28"/>
  <c r="Q353" i="28"/>
  <c r="N353" i="28"/>
  <c r="H353" i="28"/>
  <c r="T352" i="28"/>
  <c r="Q352" i="28"/>
  <c r="N352" i="28"/>
  <c r="K352" i="28"/>
  <c r="H352" i="28"/>
  <c r="E352" i="28"/>
  <c r="T351" i="28"/>
  <c r="Q351" i="28"/>
  <c r="N351" i="28"/>
  <c r="K351" i="28"/>
  <c r="H351" i="28"/>
  <c r="E351" i="28"/>
  <c r="T350" i="28"/>
  <c r="S350" i="28"/>
  <c r="R350" i="28"/>
  <c r="P350" i="28"/>
  <c r="O350" i="28"/>
  <c r="Q350" i="28" s="1"/>
  <c r="N350" i="28"/>
  <c r="M350" i="28"/>
  <c r="L350" i="28"/>
  <c r="J350" i="28"/>
  <c r="I350" i="28"/>
  <c r="G350" i="28"/>
  <c r="F350" i="28"/>
  <c r="D350" i="28"/>
  <c r="C350" i="28"/>
  <c r="T348" i="28"/>
  <c r="Q348" i="28"/>
  <c r="N348" i="28"/>
  <c r="K348" i="28"/>
  <c r="H348" i="28"/>
  <c r="E348" i="28"/>
  <c r="T347" i="28"/>
  <c r="Q347" i="28"/>
  <c r="N347" i="28"/>
  <c r="K347" i="28"/>
  <c r="H347" i="28"/>
  <c r="E347" i="28"/>
  <c r="T346" i="28"/>
  <c r="Q346" i="28"/>
  <c r="N346" i="28"/>
  <c r="K346" i="28"/>
  <c r="H346" i="28"/>
  <c r="E346" i="28"/>
  <c r="T345" i="28"/>
  <c r="Q345" i="28"/>
  <c r="N345" i="28"/>
  <c r="K345" i="28"/>
  <c r="H345" i="28"/>
  <c r="E345" i="28"/>
  <c r="T344" i="28"/>
  <c r="Q344" i="28"/>
  <c r="N344" i="28"/>
  <c r="K344" i="28"/>
  <c r="H344" i="28"/>
  <c r="E344" i="28"/>
  <c r="T343" i="28"/>
  <c r="Q343" i="28"/>
  <c r="N343" i="28"/>
  <c r="K343" i="28"/>
  <c r="H343" i="28"/>
  <c r="E343" i="28"/>
  <c r="T342" i="28"/>
  <c r="Q342" i="28"/>
  <c r="N342" i="28"/>
  <c r="K342" i="28"/>
  <c r="H342" i="28"/>
  <c r="E342" i="28"/>
  <c r="T341" i="28"/>
  <c r="Q341" i="28"/>
  <c r="N341" i="28"/>
  <c r="K341" i="28"/>
  <c r="H341" i="28"/>
  <c r="E341" i="28"/>
  <c r="T340" i="28"/>
  <c r="Q340" i="28"/>
  <c r="N340" i="28"/>
  <c r="K340" i="28"/>
  <c r="H340" i="28"/>
  <c r="E340" i="28"/>
  <c r="T339" i="28"/>
  <c r="Q339" i="28"/>
  <c r="N339" i="28"/>
  <c r="K339" i="28"/>
  <c r="H339" i="28"/>
  <c r="E339" i="28"/>
  <c r="T338" i="28"/>
  <c r="Q338" i="28"/>
  <c r="N338" i="28"/>
  <c r="K338" i="28"/>
  <c r="H338" i="28"/>
  <c r="E338" i="28"/>
  <c r="T337" i="28"/>
  <c r="Q337" i="28"/>
  <c r="N337" i="28"/>
  <c r="K337" i="28"/>
  <c r="H337" i="28"/>
  <c r="E337" i="28"/>
  <c r="S336" i="28"/>
  <c r="R336" i="28"/>
  <c r="P336" i="28"/>
  <c r="P36" i="28" s="1"/>
  <c r="O336" i="28"/>
  <c r="O36" i="28" s="1"/>
  <c r="M336" i="28"/>
  <c r="L336" i="28"/>
  <c r="L36" i="28" s="1"/>
  <c r="J336" i="28"/>
  <c r="J36" i="28" s="1"/>
  <c r="I336" i="28"/>
  <c r="K336" i="28" s="1"/>
  <c r="G336" i="28"/>
  <c r="G36" i="28" s="1"/>
  <c r="F336" i="28"/>
  <c r="F36" i="28" s="1"/>
  <c r="D336" i="28"/>
  <c r="D36" i="28" s="1"/>
  <c r="C336" i="28"/>
  <c r="C36" i="28" s="1"/>
  <c r="T334" i="28"/>
  <c r="Q334" i="28"/>
  <c r="N334" i="28"/>
  <c r="K334" i="28"/>
  <c r="H334" i="28"/>
  <c r="E334" i="28"/>
  <c r="T333" i="28"/>
  <c r="Q333" i="28"/>
  <c r="N333" i="28"/>
  <c r="K333" i="28"/>
  <c r="H333" i="28"/>
  <c r="E333" i="28"/>
  <c r="T332" i="28"/>
  <c r="Q332" i="28"/>
  <c r="N332" i="28"/>
  <c r="K332" i="28"/>
  <c r="H332" i="28"/>
  <c r="E332" i="28"/>
  <c r="T331" i="28"/>
  <c r="Q331" i="28"/>
  <c r="N331" i="28"/>
  <c r="L331" i="28"/>
  <c r="K331" i="28"/>
  <c r="H331" i="28"/>
  <c r="E331" i="28"/>
  <c r="T330" i="28"/>
  <c r="Q330" i="28"/>
  <c r="L330" i="28"/>
  <c r="K330" i="28"/>
  <c r="H330" i="28"/>
  <c r="E330" i="28"/>
  <c r="T329" i="28"/>
  <c r="Q329" i="28"/>
  <c r="N329" i="28"/>
  <c r="K329" i="28"/>
  <c r="H329" i="28"/>
  <c r="E329" i="28"/>
  <c r="S328" i="28"/>
  <c r="S35" i="28" s="1"/>
  <c r="R328" i="28"/>
  <c r="P328" i="28"/>
  <c r="P35" i="28" s="1"/>
  <c r="O328" i="28"/>
  <c r="M328" i="28"/>
  <c r="M327" i="28" s="1"/>
  <c r="M34" i="28" s="1"/>
  <c r="J328" i="28"/>
  <c r="J35" i="28" s="1"/>
  <c r="I328" i="28"/>
  <c r="G328" i="28"/>
  <c r="G35" i="28" s="1"/>
  <c r="F328" i="28"/>
  <c r="F35" i="28" s="1"/>
  <c r="D328" i="28"/>
  <c r="C328" i="28"/>
  <c r="C327" i="28" s="1"/>
  <c r="C34" i="28" s="1"/>
  <c r="T325" i="28"/>
  <c r="Q325" i="28"/>
  <c r="N325" i="28"/>
  <c r="L325" i="28"/>
  <c r="K325" i="28"/>
  <c r="H325" i="28"/>
  <c r="E325" i="28"/>
  <c r="T324" i="28"/>
  <c r="Q324" i="28"/>
  <c r="L324" i="28"/>
  <c r="N324" i="28" s="1"/>
  <c r="K324" i="28"/>
  <c r="H324" i="28"/>
  <c r="E324" i="28"/>
  <c r="T323" i="28"/>
  <c r="Q323" i="28"/>
  <c r="N323" i="28"/>
  <c r="L323" i="28"/>
  <c r="K323" i="28"/>
  <c r="H323" i="28"/>
  <c r="E323" i="28"/>
  <c r="T322" i="28"/>
  <c r="Q322" i="28"/>
  <c r="L322" i="28"/>
  <c r="K322" i="28"/>
  <c r="H322" i="28"/>
  <c r="E322" i="28"/>
  <c r="T321" i="28"/>
  <c r="Q321" i="28"/>
  <c r="N321" i="28"/>
  <c r="L321" i="28"/>
  <c r="K321" i="28"/>
  <c r="H321" i="28"/>
  <c r="E321" i="28"/>
  <c r="T320" i="28"/>
  <c r="Q320" i="28"/>
  <c r="N320" i="28"/>
  <c r="K320" i="28"/>
  <c r="H320" i="28"/>
  <c r="E320" i="28"/>
  <c r="S319" i="28"/>
  <c r="R319" i="28"/>
  <c r="P319" i="28"/>
  <c r="O319" i="28"/>
  <c r="Q319" i="28" s="1"/>
  <c r="M319" i="28"/>
  <c r="M33" i="28" s="1"/>
  <c r="J319" i="28"/>
  <c r="J33" i="28" s="1"/>
  <c r="I319" i="28"/>
  <c r="I33" i="28" s="1"/>
  <c r="G319" i="28"/>
  <c r="G33" i="28" s="1"/>
  <c r="H33" i="28" s="1"/>
  <c r="F319" i="28"/>
  <c r="D319" i="28"/>
  <c r="D33" i="28" s="1"/>
  <c r="C319" i="28"/>
  <c r="S311" i="28"/>
  <c r="R311" i="28"/>
  <c r="Q311" i="28"/>
  <c r="P311" i="28"/>
  <c r="O311" i="28"/>
  <c r="M311" i="28"/>
  <c r="L311" i="28"/>
  <c r="N311" i="28" s="1"/>
  <c r="K311" i="28"/>
  <c r="J311" i="28"/>
  <c r="I311" i="28"/>
  <c r="G311" i="28"/>
  <c r="F311" i="28"/>
  <c r="D311" i="28"/>
  <c r="C311" i="28"/>
  <c r="T309" i="28"/>
  <c r="Q309" i="28"/>
  <c r="M309" i="28"/>
  <c r="L309" i="28"/>
  <c r="N309" i="28" s="1"/>
  <c r="K309" i="28"/>
  <c r="H309" i="28"/>
  <c r="E309" i="28"/>
  <c r="T308" i="28"/>
  <c r="Q308" i="28"/>
  <c r="L308" i="28"/>
  <c r="N308" i="28" s="1"/>
  <c r="K308" i="28"/>
  <c r="H308" i="28"/>
  <c r="E308" i="28"/>
  <c r="T307" i="28"/>
  <c r="Q307" i="28"/>
  <c r="N307" i="28"/>
  <c r="L307" i="28"/>
  <c r="K307" i="28"/>
  <c r="H307" i="28"/>
  <c r="E307" i="28"/>
  <c r="T306" i="28"/>
  <c r="Q306" i="28"/>
  <c r="L306" i="28"/>
  <c r="N306" i="28" s="1"/>
  <c r="K306" i="28"/>
  <c r="H306" i="28"/>
  <c r="E306" i="28"/>
  <c r="T305" i="28"/>
  <c r="Q305" i="28"/>
  <c r="N305" i="28"/>
  <c r="L305" i="28"/>
  <c r="K305" i="28"/>
  <c r="H305" i="28"/>
  <c r="E305" i="28"/>
  <c r="T304" i="28"/>
  <c r="Q304" i="28"/>
  <c r="N304" i="28"/>
  <c r="K304" i="28"/>
  <c r="H304" i="28"/>
  <c r="E304" i="28"/>
  <c r="T303" i="28"/>
  <c r="Q303" i="28"/>
  <c r="N303" i="28"/>
  <c r="K303" i="28"/>
  <c r="H303" i="28"/>
  <c r="E303" i="28"/>
  <c r="T302" i="28"/>
  <c r="Q302" i="28"/>
  <c r="N302" i="28"/>
  <c r="K302" i="28"/>
  <c r="H302" i="28"/>
  <c r="E302" i="28"/>
  <c r="T301" i="28"/>
  <c r="Q301" i="28"/>
  <c r="L301" i="28"/>
  <c r="N301" i="28" s="1"/>
  <c r="K301" i="28"/>
  <c r="H301" i="28"/>
  <c r="E301" i="28"/>
  <c r="T300" i="28"/>
  <c r="Q300" i="28"/>
  <c r="N300" i="28"/>
  <c r="K300" i="28"/>
  <c r="H300" i="28"/>
  <c r="E300" i="28"/>
  <c r="T299" i="28"/>
  <c r="Q299" i="28"/>
  <c r="N299" i="28"/>
  <c r="L299" i="28"/>
  <c r="K299" i="28"/>
  <c r="H299" i="28"/>
  <c r="E299" i="28"/>
  <c r="T298" i="28"/>
  <c r="Q298" i="28"/>
  <c r="L298" i="28"/>
  <c r="K298" i="28"/>
  <c r="H298" i="28"/>
  <c r="E298" i="28"/>
  <c r="T297" i="28"/>
  <c r="Q297" i="28"/>
  <c r="N297" i="28"/>
  <c r="L297" i="28"/>
  <c r="K297" i="28"/>
  <c r="H297" i="28"/>
  <c r="E297" i="28"/>
  <c r="T296" i="28"/>
  <c r="Q296" i="28"/>
  <c r="N296" i="28"/>
  <c r="K296" i="28"/>
  <c r="H296" i="28"/>
  <c r="E296" i="28"/>
  <c r="T295" i="28"/>
  <c r="Q295" i="28"/>
  <c r="N295" i="28"/>
  <c r="K295" i="28"/>
  <c r="H295" i="28"/>
  <c r="E295" i="28"/>
  <c r="T294" i="28"/>
  <c r="Q294" i="28"/>
  <c r="N294" i="28"/>
  <c r="K294" i="28"/>
  <c r="H294" i="28"/>
  <c r="E294" i="28"/>
  <c r="T293" i="28"/>
  <c r="Q293" i="28"/>
  <c r="N293" i="28"/>
  <c r="K293" i="28"/>
  <c r="H293" i="28"/>
  <c r="E293" i="28"/>
  <c r="T292" i="28"/>
  <c r="Q292" i="28"/>
  <c r="N292" i="28"/>
  <c r="K292" i="28"/>
  <c r="H292" i="28"/>
  <c r="E292" i="28"/>
  <c r="T291" i="28"/>
  <c r="Q291" i="28"/>
  <c r="N291" i="28"/>
  <c r="K291" i="28"/>
  <c r="H291" i="28"/>
  <c r="E291" i="28"/>
  <c r="T290" i="28"/>
  <c r="Q290" i="28"/>
  <c r="N290" i="28"/>
  <c r="K290" i="28"/>
  <c r="H290" i="28"/>
  <c r="E290" i="28"/>
  <c r="S289" i="28"/>
  <c r="R289" i="28"/>
  <c r="P289" i="28"/>
  <c r="Q289" i="28" s="1"/>
  <c r="O289" i="28"/>
  <c r="M289" i="28"/>
  <c r="M31" i="28" s="1"/>
  <c r="J289" i="28"/>
  <c r="I289" i="28"/>
  <c r="G289" i="28"/>
  <c r="G31" i="28" s="1"/>
  <c r="F289" i="28"/>
  <c r="D289" i="28"/>
  <c r="C289" i="28"/>
  <c r="T287" i="28"/>
  <c r="Q287" i="28"/>
  <c r="L287" i="28"/>
  <c r="N287" i="28" s="1"/>
  <c r="K287" i="28"/>
  <c r="H287" i="28"/>
  <c r="E287" i="28"/>
  <c r="T286" i="28"/>
  <c r="Q286" i="28"/>
  <c r="N286" i="28"/>
  <c r="K286" i="28"/>
  <c r="H286" i="28"/>
  <c r="E286" i="28"/>
  <c r="T285" i="28"/>
  <c r="Q285" i="28"/>
  <c r="N285" i="28"/>
  <c r="K285" i="28"/>
  <c r="H285" i="28"/>
  <c r="E285" i="28"/>
  <c r="T284" i="28"/>
  <c r="Q284" i="28"/>
  <c r="N284" i="28"/>
  <c r="K284" i="28"/>
  <c r="H284" i="28"/>
  <c r="E284" i="28"/>
  <c r="T283" i="28"/>
  <c r="Q283" i="28"/>
  <c r="N283" i="28"/>
  <c r="L283" i="28"/>
  <c r="K283" i="28"/>
  <c r="H283" i="28"/>
  <c r="E283" i="28"/>
  <c r="T282" i="28"/>
  <c r="Q282" i="28"/>
  <c r="L282" i="28"/>
  <c r="N282" i="28" s="1"/>
  <c r="K282" i="28"/>
  <c r="H282" i="28"/>
  <c r="E282" i="28"/>
  <c r="T281" i="28"/>
  <c r="Q281" i="28"/>
  <c r="N281" i="28"/>
  <c r="K281" i="28"/>
  <c r="H281" i="28"/>
  <c r="E281" i="28"/>
  <c r="T280" i="28"/>
  <c r="Q280" i="28"/>
  <c r="N280" i="28"/>
  <c r="K280" i="28"/>
  <c r="H280" i="28"/>
  <c r="E280" i="28"/>
  <c r="T279" i="28"/>
  <c r="S279" i="28"/>
  <c r="R279" i="28"/>
  <c r="P279" i="28"/>
  <c r="P30" i="28" s="1"/>
  <c r="O279" i="28"/>
  <c r="M279" i="28"/>
  <c r="L279" i="28"/>
  <c r="J279" i="28"/>
  <c r="I279" i="28"/>
  <c r="G279" i="28"/>
  <c r="F279" i="28"/>
  <c r="D279" i="28"/>
  <c r="C279" i="28"/>
  <c r="C30" i="28" s="1"/>
  <c r="E30" i="28" s="1"/>
  <c r="T277" i="28"/>
  <c r="Q277" i="28"/>
  <c r="N277" i="28"/>
  <c r="K277" i="28"/>
  <c r="H277" i="28"/>
  <c r="E277" i="28"/>
  <c r="T276" i="28"/>
  <c r="Q276" i="28"/>
  <c r="N276" i="28"/>
  <c r="K276" i="28"/>
  <c r="H276" i="28"/>
  <c r="E276" i="28"/>
  <c r="T275" i="28"/>
  <c r="Q275" i="28"/>
  <c r="N275" i="28"/>
  <c r="K275" i="28"/>
  <c r="H275" i="28"/>
  <c r="E275" i="28"/>
  <c r="T274" i="28"/>
  <c r="Q274" i="28"/>
  <c r="N274" i="28"/>
  <c r="L274" i="28"/>
  <c r="K274" i="28"/>
  <c r="H274" i="28"/>
  <c r="E274" i="28"/>
  <c r="T273" i="28"/>
  <c r="Q273" i="28"/>
  <c r="N273" i="28"/>
  <c r="K273" i="28"/>
  <c r="H273" i="28"/>
  <c r="E273" i="28"/>
  <c r="T272" i="28"/>
  <c r="Q272" i="28"/>
  <c r="N272" i="28"/>
  <c r="K272" i="28"/>
  <c r="H272" i="28"/>
  <c r="E272" i="28"/>
  <c r="T271" i="28"/>
  <c r="Q271" i="28"/>
  <c r="N271" i="28"/>
  <c r="K271" i="28"/>
  <c r="H271" i="28"/>
  <c r="E271" i="28"/>
  <c r="T270" i="28"/>
  <c r="Q270" i="28"/>
  <c r="N270" i="28"/>
  <c r="K270" i="28"/>
  <c r="H270" i="28"/>
  <c r="E270" i="28"/>
  <c r="T269" i="28"/>
  <c r="Q269" i="28"/>
  <c r="N269" i="28"/>
  <c r="K269" i="28"/>
  <c r="H269" i="28"/>
  <c r="E269" i="28"/>
  <c r="T268" i="28"/>
  <c r="Q268" i="28"/>
  <c r="N268" i="28"/>
  <c r="K268" i="28"/>
  <c r="H268" i="28"/>
  <c r="E268" i="28"/>
  <c r="T267" i="28"/>
  <c r="Q267" i="28"/>
  <c r="N267" i="28"/>
  <c r="K267" i="28"/>
  <c r="H267" i="28"/>
  <c r="E267" i="28"/>
  <c r="T266" i="28"/>
  <c r="Q266" i="28"/>
  <c r="N266" i="28"/>
  <c r="K266" i="28"/>
  <c r="H266" i="28"/>
  <c r="E266" i="28"/>
  <c r="S265" i="28"/>
  <c r="S29" i="28" s="1"/>
  <c r="R265" i="28"/>
  <c r="R29" i="28" s="1"/>
  <c r="P265" i="28"/>
  <c r="O265" i="28"/>
  <c r="M265" i="28"/>
  <c r="M29" i="28" s="1"/>
  <c r="L265" i="28"/>
  <c r="J265" i="28"/>
  <c r="I265" i="28"/>
  <c r="I29" i="28" s="1"/>
  <c r="G265" i="28"/>
  <c r="F265" i="28"/>
  <c r="H265" i="28" s="1"/>
  <c r="D265" i="28"/>
  <c r="C265" i="28"/>
  <c r="E265" i="28" s="1"/>
  <c r="T261" i="28"/>
  <c r="Q261" i="28"/>
  <c r="M261" i="28"/>
  <c r="L261" i="28"/>
  <c r="K261" i="28"/>
  <c r="H261" i="28"/>
  <c r="E261" i="28"/>
  <c r="T260" i="28"/>
  <c r="Q260" i="28"/>
  <c r="M260" i="28"/>
  <c r="M259" i="28" s="1"/>
  <c r="L260" i="28"/>
  <c r="K260" i="28"/>
  <c r="H260" i="28"/>
  <c r="E260" i="28"/>
  <c r="S259" i="28"/>
  <c r="R259" i="28"/>
  <c r="Q259" i="28"/>
  <c r="P259" i="28"/>
  <c r="O259" i="28"/>
  <c r="L259" i="28"/>
  <c r="N259" i="28" s="1"/>
  <c r="J259" i="28"/>
  <c r="J28" i="28" s="1"/>
  <c r="I259" i="28"/>
  <c r="G259" i="28"/>
  <c r="F259" i="28"/>
  <c r="F28" i="28" s="1"/>
  <c r="D259" i="28"/>
  <c r="D28" i="28" s="1"/>
  <c r="C259" i="28"/>
  <c r="T257" i="28"/>
  <c r="Q257" i="28"/>
  <c r="N257" i="28"/>
  <c r="K257" i="28"/>
  <c r="H257" i="28"/>
  <c r="E257" i="28"/>
  <c r="T256" i="28"/>
  <c r="Q256" i="28"/>
  <c r="N256" i="28"/>
  <c r="K256" i="28"/>
  <c r="H256" i="28"/>
  <c r="E256" i="28"/>
  <c r="T255" i="28"/>
  <c r="Q255" i="28"/>
  <c r="N255" i="28"/>
  <c r="K255" i="28"/>
  <c r="H255" i="28"/>
  <c r="E255" i="28"/>
  <c r="T254" i="28"/>
  <c r="Q254" i="28"/>
  <c r="N254" i="28"/>
  <c r="K254" i="28"/>
  <c r="H254" i="28"/>
  <c r="E254" i="28"/>
  <c r="T253" i="28"/>
  <c r="Q253" i="28"/>
  <c r="N253" i="28"/>
  <c r="K253" i="28"/>
  <c r="H253" i="28"/>
  <c r="E253" i="28"/>
  <c r="T252" i="28"/>
  <c r="Q252" i="28"/>
  <c r="N252" i="28"/>
  <c r="K252" i="28"/>
  <c r="H252" i="28"/>
  <c r="E252" i="28"/>
  <c r="T251" i="28"/>
  <c r="Q251" i="28"/>
  <c r="N251" i="28"/>
  <c r="K251" i="28"/>
  <c r="H251" i="28"/>
  <c r="E251" i="28"/>
  <c r="S250" i="28"/>
  <c r="R250" i="28"/>
  <c r="R27" i="28" s="1"/>
  <c r="Q250" i="28"/>
  <c r="P250" i="28"/>
  <c r="O250" i="28"/>
  <c r="M250" i="28"/>
  <c r="M27" i="28" s="1"/>
  <c r="L250" i="28"/>
  <c r="L27" i="28" s="1"/>
  <c r="J250" i="28"/>
  <c r="I250" i="28"/>
  <c r="I27" i="28" s="1"/>
  <c r="G250" i="28"/>
  <c r="G27" i="28" s="1"/>
  <c r="F250" i="28"/>
  <c r="F27" i="28" s="1"/>
  <c r="D250" i="28"/>
  <c r="C250" i="28"/>
  <c r="C27" i="28" s="1"/>
  <c r="T248" i="28"/>
  <c r="Q248" i="28"/>
  <c r="N248" i="28"/>
  <c r="K248" i="28"/>
  <c r="H248" i="28"/>
  <c r="E248" i="28"/>
  <c r="T247" i="28"/>
  <c r="Q247" i="28"/>
  <c r="N247" i="28"/>
  <c r="K247" i="28"/>
  <c r="H247" i="28"/>
  <c r="E247" i="28"/>
  <c r="T246" i="28"/>
  <c r="Q246" i="28"/>
  <c r="N246" i="28"/>
  <c r="K246" i="28"/>
  <c r="E246" i="28"/>
  <c r="T245" i="28"/>
  <c r="Q245" i="28"/>
  <c r="N245" i="28"/>
  <c r="K245" i="28"/>
  <c r="H245" i="28"/>
  <c r="E245" i="28"/>
  <c r="T244" i="28"/>
  <c r="Q244" i="28"/>
  <c r="N244" i="28"/>
  <c r="K244" i="28"/>
  <c r="H244" i="28"/>
  <c r="E244" i="28"/>
  <c r="T243" i="28"/>
  <c r="Q243" i="28"/>
  <c r="N243" i="28"/>
  <c r="K243" i="28"/>
  <c r="H243" i="28"/>
  <c r="E243" i="28"/>
  <c r="T242" i="28"/>
  <c r="Q242" i="28"/>
  <c r="N242" i="28"/>
  <c r="K242" i="28"/>
  <c r="H242" i="28"/>
  <c r="E242" i="28"/>
  <c r="T241" i="28"/>
  <c r="Q241" i="28"/>
  <c r="N241" i="28"/>
  <c r="K241" i="28"/>
  <c r="H241" i="28"/>
  <c r="E241" i="28"/>
  <c r="T240" i="28"/>
  <c r="Q240" i="28"/>
  <c r="N240" i="28"/>
  <c r="K240" i="28"/>
  <c r="H240" i="28"/>
  <c r="E240" i="28"/>
  <c r="T239" i="28"/>
  <c r="Q239" i="28"/>
  <c r="N239" i="28"/>
  <c r="L239" i="28"/>
  <c r="K239" i="28"/>
  <c r="H239" i="28"/>
  <c r="E239" i="28"/>
  <c r="S238" i="28"/>
  <c r="R238" i="28"/>
  <c r="P238" i="28"/>
  <c r="P26" i="28" s="1"/>
  <c r="O238" i="28"/>
  <c r="O26" i="28" s="1"/>
  <c r="M238" i="28"/>
  <c r="L238" i="28"/>
  <c r="J238" i="28"/>
  <c r="I238" i="28"/>
  <c r="K238" i="28" s="1"/>
  <c r="G238" i="28"/>
  <c r="G26" i="28" s="1"/>
  <c r="F238" i="28"/>
  <c r="F26" i="28" s="1"/>
  <c r="D238" i="28"/>
  <c r="C238" i="28"/>
  <c r="C26" i="28" s="1"/>
  <c r="T235" i="28"/>
  <c r="Q235" i="28"/>
  <c r="N235" i="28"/>
  <c r="K235" i="28"/>
  <c r="H235" i="28"/>
  <c r="E235" i="28"/>
  <c r="T234" i="28"/>
  <c r="Q234" i="28"/>
  <c r="N234" i="28"/>
  <c r="K234" i="28"/>
  <c r="H234" i="28"/>
  <c r="E234" i="28"/>
  <c r="T233" i="28"/>
  <c r="Q233" i="28"/>
  <c r="N233" i="28"/>
  <c r="K233" i="28"/>
  <c r="H233" i="28"/>
  <c r="E233" i="28"/>
  <c r="T232" i="28"/>
  <c r="Q232" i="28"/>
  <c r="N232" i="28"/>
  <c r="K232" i="28"/>
  <c r="H232" i="28"/>
  <c r="E232" i="28"/>
  <c r="S231" i="28"/>
  <c r="R231" i="28"/>
  <c r="R25" i="28" s="1"/>
  <c r="P231" i="28"/>
  <c r="O231" i="28"/>
  <c r="M231" i="28"/>
  <c r="L231" i="28"/>
  <c r="J231" i="28"/>
  <c r="I231" i="28"/>
  <c r="K231" i="28" s="1"/>
  <c r="G231" i="28"/>
  <c r="G25" i="28" s="1"/>
  <c r="F231" i="28"/>
  <c r="F25" i="28" s="1"/>
  <c r="D231" i="28"/>
  <c r="C231" i="28"/>
  <c r="E231" i="28" s="1"/>
  <c r="T229" i="28"/>
  <c r="Q229" i="28"/>
  <c r="N229" i="28"/>
  <c r="K229" i="28"/>
  <c r="H229" i="28"/>
  <c r="E229" i="28"/>
  <c r="T228" i="28"/>
  <c r="Q228" i="28"/>
  <c r="N228" i="28"/>
  <c r="K228" i="28"/>
  <c r="H228" i="28"/>
  <c r="E228" i="28"/>
  <c r="T227" i="28"/>
  <c r="Q227" i="28"/>
  <c r="N227" i="28"/>
  <c r="K227" i="28"/>
  <c r="H227" i="28"/>
  <c r="E227" i="28"/>
  <c r="T226" i="28"/>
  <c r="Q226" i="28"/>
  <c r="N226" i="28"/>
  <c r="K226" i="28"/>
  <c r="H226" i="28"/>
  <c r="E226" i="28"/>
  <c r="T225" i="28"/>
  <c r="Q225" i="28"/>
  <c r="L225" i="28"/>
  <c r="N225" i="28" s="1"/>
  <c r="K225" i="28"/>
  <c r="H225" i="28"/>
  <c r="E225" i="28"/>
  <c r="T224" i="28"/>
  <c r="Q224" i="28"/>
  <c r="N224" i="28"/>
  <c r="K224" i="28"/>
  <c r="H224" i="28"/>
  <c r="E224" i="28"/>
  <c r="T223" i="28"/>
  <c r="Q223" i="28"/>
  <c r="N223" i="28"/>
  <c r="K223" i="28"/>
  <c r="H223" i="28"/>
  <c r="E223" i="28"/>
  <c r="S222" i="28"/>
  <c r="R222" i="28"/>
  <c r="R24" i="28" s="1"/>
  <c r="P222" i="28"/>
  <c r="O222" i="28"/>
  <c r="O24" i="28" s="1"/>
  <c r="M222" i="28"/>
  <c r="M24" i="28" s="1"/>
  <c r="L222" i="28"/>
  <c r="L24" i="28" s="1"/>
  <c r="J222" i="28"/>
  <c r="J24" i="28" s="1"/>
  <c r="I222" i="28"/>
  <c r="I24" i="28" s="1"/>
  <c r="G222" i="28"/>
  <c r="G24" i="28" s="1"/>
  <c r="F222" i="28"/>
  <c r="F24" i="28" s="1"/>
  <c r="D222" i="28"/>
  <c r="C222" i="28"/>
  <c r="E222" i="28" s="1"/>
  <c r="T220" i="28"/>
  <c r="Q220" i="28"/>
  <c r="N220" i="28"/>
  <c r="K220" i="28"/>
  <c r="H220" i="28"/>
  <c r="E220" i="28"/>
  <c r="T219" i="28"/>
  <c r="Q219" i="28"/>
  <c r="N219" i="28"/>
  <c r="L219" i="28"/>
  <c r="K219" i="28"/>
  <c r="H219" i="28"/>
  <c r="E219" i="28"/>
  <c r="T218" i="28"/>
  <c r="Q218" i="28"/>
  <c r="N218" i="28"/>
  <c r="K218" i="28"/>
  <c r="H218" i="28"/>
  <c r="E218" i="28"/>
  <c r="T217" i="28"/>
  <c r="Q217" i="28"/>
  <c r="N217" i="28"/>
  <c r="K217" i="28"/>
  <c r="H217" i="28"/>
  <c r="E217" i="28"/>
  <c r="T216" i="28"/>
  <c r="Q216" i="28"/>
  <c r="N216" i="28"/>
  <c r="K216" i="28"/>
  <c r="H216" i="28"/>
  <c r="E216" i="28"/>
  <c r="T215" i="28"/>
  <c r="Q215" i="28"/>
  <c r="N215" i="28"/>
  <c r="K215" i="28"/>
  <c r="H215" i="28"/>
  <c r="E215" i="28"/>
  <c r="S214" i="28"/>
  <c r="S23" i="28" s="1"/>
  <c r="R214" i="28"/>
  <c r="Q214" i="28"/>
  <c r="P214" i="28"/>
  <c r="O214" i="28"/>
  <c r="M214" i="28"/>
  <c r="L214" i="28"/>
  <c r="N214" i="28" s="1"/>
  <c r="J214" i="28"/>
  <c r="J23" i="28" s="1"/>
  <c r="I214" i="28"/>
  <c r="K214" i="28" s="1"/>
  <c r="G214" i="28"/>
  <c r="G23" i="28" s="1"/>
  <c r="F214" i="28"/>
  <c r="F23" i="28" s="1"/>
  <c r="D214" i="28"/>
  <c r="D23" i="28" s="1"/>
  <c r="C214" i="28"/>
  <c r="T210" i="28"/>
  <c r="T209" i="28"/>
  <c r="Q209" i="28"/>
  <c r="N209" i="28"/>
  <c r="K209" i="28"/>
  <c r="H209" i="28"/>
  <c r="E209" i="28"/>
  <c r="T208" i="28"/>
  <c r="Q208" i="28"/>
  <c r="N208" i="28"/>
  <c r="K208" i="28"/>
  <c r="H208" i="28"/>
  <c r="E208" i="28"/>
  <c r="T207" i="28"/>
  <c r="N207" i="28"/>
  <c r="K207" i="28"/>
  <c r="H207" i="28"/>
  <c r="E207" i="28"/>
  <c r="S206" i="28"/>
  <c r="R206" i="28"/>
  <c r="P206" i="28"/>
  <c r="O206" i="28"/>
  <c r="Q207" i="28" s="1"/>
  <c r="M206" i="28"/>
  <c r="N206" i="28" s="1"/>
  <c r="L206" i="28"/>
  <c r="J206" i="28"/>
  <c r="J22" i="28" s="1"/>
  <c r="I206" i="28"/>
  <c r="I22" i="28" s="1"/>
  <c r="G206" i="28"/>
  <c r="G22" i="28" s="1"/>
  <c r="F206" i="28"/>
  <c r="F22" i="28" s="1"/>
  <c r="H22" i="28" s="1"/>
  <c r="D206" i="28"/>
  <c r="D22" i="28" s="1"/>
  <c r="C206" i="28"/>
  <c r="C22" i="28" s="1"/>
  <c r="S200" i="28"/>
  <c r="T200" i="28" s="1"/>
  <c r="R200" i="28"/>
  <c r="Q200" i="28"/>
  <c r="P200" i="28"/>
  <c r="O200" i="28"/>
  <c r="M200" i="28"/>
  <c r="L200" i="28"/>
  <c r="N200" i="28" s="1"/>
  <c r="K200" i="28"/>
  <c r="J200" i="28"/>
  <c r="I200" i="28"/>
  <c r="G200" i="28"/>
  <c r="H200" i="28" s="1"/>
  <c r="F200" i="28"/>
  <c r="D200" i="28"/>
  <c r="C200" i="28"/>
  <c r="S191" i="28"/>
  <c r="R191" i="28"/>
  <c r="P191" i="28"/>
  <c r="O191" i="28"/>
  <c r="M191" i="28"/>
  <c r="N191" i="28" s="1"/>
  <c r="L191" i="28"/>
  <c r="K191" i="28"/>
  <c r="J191" i="28"/>
  <c r="I191" i="28"/>
  <c r="G191" i="28"/>
  <c r="F191" i="28"/>
  <c r="H191" i="28" s="1"/>
  <c r="E191" i="28"/>
  <c r="D191" i="28"/>
  <c r="C191" i="28"/>
  <c r="T189" i="28"/>
  <c r="Q189" i="28"/>
  <c r="M189" i="28"/>
  <c r="L189" i="28"/>
  <c r="K189" i="28"/>
  <c r="H189" i="28"/>
  <c r="E189" i="28"/>
  <c r="T188" i="28"/>
  <c r="Q188" i="28"/>
  <c r="M188" i="28"/>
  <c r="L188" i="28"/>
  <c r="K188" i="28"/>
  <c r="H188" i="28"/>
  <c r="E188" i="28"/>
  <c r="T187" i="28"/>
  <c r="Q187" i="28"/>
  <c r="N187" i="28"/>
  <c r="K187" i="28"/>
  <c r="H187" i="28"/>
  <c r="E187" i="28"/>
  <c r="T186" i="28"/>
  <c r="Q186" i="28"/>
  <c r="N186" i="28"/>
  <c r="K186" i="28"/>
  <c r="H186" i="28"/>
  <c r="E186" i="28"/>
  <c r="T185" i="28"/>
  <c r="Q185" i="28"/>
  <c r="N185" i="28"/>
  <c r="K185" i="28"/>
  <c r="H185" i="28"/>
  <c r="E185" i="28"/>
  <c r="T184" i="28"/>
  <c r="Q184" i="28"/>
  <c r="M184" i="28"/>
  <c r="N184" i="28" s="1"/>
  <c r="L184" i="28"/>
  <c r="K184" i="28"/>
  <c r="E184" i="28"/>
  <c r="H184" i="28" s="1"/>
  <c r="T183" i="28"/>
  <c r="Q183" i="28"/>
  <c r="M183" i="28"/>
  <c r="L183" i="28"/>
  <c r="K183" i="28"/>
  <c r="H183" i="28"/>
  <c r="E183" i="28"/>
  <c r="S182" i="28"/>
  <c r="R182" i="28"/>
  <c r="P182" i="28"/>
  <c r="P19" i="28" s="1"/>
  <c r="O182" i="28"/>
  <c r="O19" i="28" s="1"/>
  <c r="L182" i="28"/>
  <c r="L19" i="28" s="1"/>
  <c r="J182" i="28"/>
  <c r="I182" i="28"/>
  <c r="K182" i="28" s="1"/>
  <c r="G182" i="28"/>
  <c r="F182" i="28"/>
  <c r="H182" i="28" s="1"/>
  <c r="D182" i="28"/>
  <c r="D19" i="28" s="1"/>
  <c r="C182" i="28"/>
  <c r="C19" i="28" s="1"/>
  <c r="T180" i="28"/>
  <c r="Q180" i="28"/>
  <c r="N180" i="28"/>
  <c r="K180" i="28"/>
  <c r="H180" i="28"/>
  <c r="E180" i="28"/>
  <c r="T179" i="28"/>
  <c r="Q179" i="28"/>
  <c r="N179" i="28"/>
  <c r="K179" i="28"/>
  <c r="H179" i="28"/>
  <c r="E179" i="28"/>
  <c r="T178" i="28"/>
  <c r="Q178" i="28"/>
  <c r="N178" i="28"/>
  <c r="K178" i="28"/>
  <c r="H178" i="28"/>
  <c r="E178" i="28"/>
  <c r="T177" i="28"/>
  <c r="Q177" i="28"/>
  <c r="N177" i="28"/>
  <c r="K177" i="28"/>
  <c r="H177" i="28"/>
  <c r="E177" i="28"/>
  <c r="T176" i="28"/>
  <c r="Q176" i="28"/>
  <c r="N176" i="28"/>
  <c r="K176" i="28"/>
  <c r="H176" i="28"/>
  <c r="E176" i="28"/>
  <c r="T175" i="28"/>
  <c r="Q175" i="28"/>
  <c r="N175" i="28"/>
  <c r="K175" i="28"/>
  <c r="H175" i="28"/>
  <c r="E175" i="28"/>
  <c r="T174" i="28"/>
  <c r="Q174" i="28"/>
  <c r="N174" i="28"/>
  <c r="K174" i="28"/>
  <c r="H174" i="28"/>
  <c r="E174" i="28"/>
  <c r="T173" i="28"/>
  <c r="Q173" i="28"/>
  <c r="N173" i="28"/>
  <c r="K173" i="28"/>
  <c r="H173" i="28"/>
  <c r="E173" i="28"/>
  <c r="T172" i="28"/>
  <c r="Q172" i="28"/>
  <c r="N172" i="28"/>
  <c r="K172" i="28"/>
  <c r="H172" i="28"/>
  <c r="E172" i="28"/>
  <c r="T171" i="28"/>
  <c r="Q171" i="28"/>
  <c r="N171" i="28"/>
  <c r="K171" i="28"/>
  <c r="H171" i="28"/>
  <c r="E171" i="28"/>
  <c r="T170" i="28"/>
  <c r="Q170" i="28"/>
  <c r="N170" i="28"/>
  <c r="K170" i="28"/>
  <c r="H170" i="28"/>
  <c r="E170" i="28"/>
  <c r="T169" i="28"/>
  <c r="Q169" i="28"/>
  <c r="N169" i="28"/>
  <c r="K169" i="28"/>
  <c r="H169" i="28"/>
  <c r="E169" i="28"/>
  <c r="T168" i="28"/>
  <c r="Q168" i="28"/>
  <c r="N168" i="28"/>
  <c r="K168" i="28"/>
  <c r="H168" i="28"/>
  <c r="E168" i="28"/>
  <c r="T167" i="28"/>
  <c r="Q167" i="28"/>
  <c r="N167" i="28"/>
  <c r="K167" i="28"/>
  <c r="H167" i="28"/>
  <c r="E167" i="28"/>
  <c r="S166" i="28"/>
  <c r="S18" i="28" s="1"/>
  <c r="R166" i="28"/>
  <c r="R18" i="28" s="1"/>
  <c r="P166" i="28"/>
  <c r="O166" i="28"/>
  <c r="M166" i="28"/>
  <c r="M18" i="28" s="1"/>
  <c r="L166" i="28"/>
  <c r="L18" i="28" s="1"/>
  <c r="J166" i="28"/>
  <c r="J18" i="28" s="1"/>
  <c r="I166" i="28"/>
  <c r="G166" i="28"/>
  <c r="G18" i="28" s="1"/>
  <c r="F166" i="28"/>
  <c r="F18" i="28" s="1"/>
  <c r="D166" i="28"/>
  <c r="D18" i="28" s="1"/>
  <c r="C166" i="28"/>
  <c r="T164" i="28"/>
  <c r="Q164" i="28"/>
  <c r="M164" i="28"/>
  <c r="L164" i="28"/>
  <c r="K164" i="28"/>
  <c r="H164" i="28"/>
  <c r="E164" i="28"/>
  <c r="T163" i="28"/>
  <c r="Q163" i="28"/>
  <c r="M163" i="28"/>
  <c r="N163" i="28" s="1"/>
  <c r="L163" i="28"/>
  <c r="K163" i="28"/>
  <c r="H163" i="28"/>
  <c r="E163" i="28"/>
  <c r="T162" i="28"/>
  <c r="Q162" i="28"/>
  <c r="M162" i="28"/>
  <c r="N162" i="28" s="1"/>
  <c r="L162" i="28"/>
  <c r="K162" i="28"/>
  <c r="H162" i="28"/>
  <c r="E162" i="28"/>
  <c r="T161" i="28"/>
  <c r="Q161" i="28"/>
  <c r="M161" i="28"/>
  <c r="N161" i="28" s="1"/>
  <c r="L161" i="28"/>
  <c r="K161" i="28"/>
  <c r="H161" i="28"/>
  <c r="E161" i="28"/>
  <c r="T160" i="28"/>
  <c r="Q160" i="28"/>
  <c r="L160" i="28"/>
  <c r="N160" i="28" s="1"/>
  <c r="K160" i="28"/>
  <c r="H160" i="28"/>
  <c r="E160" i="28"/>
  <c r="T159" i="28"/>
  <c r="Q159" i="28"/>
  <c r="M159" i="28"/>
  <c r="L159" i="28"/>
  <c r="K159" i="28"/>
  <c r="H159" i="28"/>
  <c r="E159" i="28"/>
  <c r="T158" i="28"/>
  <c r="Q158" i="28"/>
  <c r="N158" i="28"/>
  <c r="M158" i="28"/>
  <c r="K158" i="28"/>
  <c r="H158" i="28"/>
  <c r="E158" i="28"/>
  <c r="T157" i="28"/>
  <c r="Q157" i="28"/>
  <c r="M157" i="28"/>
  <c r="N157" i="28" s="1"/>
  <c r="L157" i="28"/>
  <c r="K157" i="28"/>
  <c r="H157" i="28"/>
  <c r="E157" i="28"/>
  <c r="T156" i="28"/>
  <c r="Q156" i="28"/>
  <c r="M156" i="28"/>
  <c r="L156" i="28"/>
  <c r="K156" i="28"/>
  <c r="H156" i="28"/>
  <c r="E156" i="28"/>
  <c r="S154" i="28"/>
  <c r="R154" i="28"/>
  <c r="Q154" i="28"/>
  <c r="P154" i="28"/>
  <c r="O154" i="28"/>
  <c r="K154" i="28"/>
  <c r="J154" i="28"/>
  <c r="I154" i="28"/>
  <c r="G154" i="28"/>
  <c r="F154" i="28"/>
  <c r="H154" i="28" s="1"/>
  <c r="D154" i="28"/>
  <c r="D17" i="28" s="1"/>
  <c r="C154" i="28"/>
  <c r="E154" i="28" s="1"/>
  <c r="T152" i="28"/>
  <c r="Q152" i="28"/>
  <c r="N152" i="28"/>
  <c r="K152" i="28"/>
  <c r="H152" i="28"/>
  <c r="E152" i="28"/>
  <c r="T151" i="28"/>
  <c r="Q151" i="28"/>
  <c r="N151" i="28"/>
  <c r="K151" i="28"/>
  <c r="H151" i="28"/>
  <c r="E151" i="28"/>
  <c r="T150" i="28"/>
  <c r="Q150" i="28"/>
  <c r="N150" i="28"/>
  <c r="K150" i="28"/>
  <c r="H150" i="28"/>
  <c r="E150" i="28"/>
  <c r="T149" i="28"/>
  <c r="Q149" i="28"/>
  <c r="N149" i="28"/>
  <c r="K149" i="28"/>
  <c r="H149" i="28"/>
  <c r="E149" i="28"/>
  <c r="S148" i="28"/>
  <c r="S16" i="28" s="1"/>
  <c r="R148" i="28"/>
  <c r="R16" i="28" s="1"/>
  <c r="P148" i="28"/>
  <c r="P16" i="28" s="1"/>
  <c r="O148" i="28"/>
  <c r="M148" i="28"/>
  <c r="L148" i="28"/>
  <c r="L16" i="28" s="1"/>
  <c r="J148" i="28"/>
  <c r="I148" i="28"/>
  <c r="G148" i="28"/>
  <c r="G16" i="28" s="1"/>
  <c r="F148" i="28"/>
  <c r="F16" i="28" s="1"/>
  <c r="D148" i="28"/>
  <c r="C148" i="28"/>
  <c r="E148" i="28" s="1"/>
  <c r="T146" i="28"/>
  <c r="Q146" i="28"/>
  <c r="N146" i="28"/>
  <c r="K146" i="28"/>
  <c r="H146" i="28"/>
  <c r="E146" i="28"/>
  <c r="T145" i="28"/>
  <c r="Q145" i="28"/>
  <c r="N145" i="28"/>
  <c r="K145" i="28"/>
  <c r="H145" i="28"/>
  <c r="E145" i="28"/>
  <c r="T144" i="28"/>
  <c r="Q144" i="28"/>
  <c r="N144" i="28"/>
  <c r="K144" i="28"/>
  <c r="H144" i="28"/>
  <c r="E144" i="28"/>
  <c r="T143" i="28"/>
  <c r="Q143" i="28"/>
  <c r="N143" i="28"/>
  <c r="K143" i="28"/>
  <c r="H143" i="28"/>
  <c r="E143" i="28"/>
  <c r="T142" i="28"/>
  <c r="Q142" i="28"/>
  <c r="N142" i="28"/>
  <c r="K142" i="28"/>
  <c r="H142" i="28"/>
  <c r="E142" i="28"/>
  <c r="T141" i="28"/>
  <c r="Q141" i="28"/>
  <c r="N141" i="28"/>
  <c r="K141" i="28"/>
  <c r="H141" i="28"/>
  <c r="E141" i="28"/>
  <c r="T140" i="28"/>
  <c r="Q140" i="28"/>
  <c r="N140" i="28"/>
  <c r="K140" i="28"/>
  <c r="H140" i="28"/>
  <c r="E140" i="28"/>
  <c r="T139" i="28"/>
  <c r="Q139" i="28"/>
  <c r="N139" i="28"/>
  <c r="K139" i="28"/>
  <c r="H139" i="28"/>
  <c r="E139" i="28"/>
  <c r="T138" i="28"/>
  <c r="Q138" i="28"/>
  <c r="N138" i="28"/>
  <c r="K138" i="28"/>
  <c r="H138" i="28"/>
  <c r="E138" i="28"/>
  <c r="T137" i="28"/>
  <c r="Q137" i="28"/>
  <c r="N137" i="28"/>
  <c r="K137" i="28"/>
  <c r="H137" i="28"/>
  <c r="E137" i="28"/>
  <c r="T136" i="28"/>
  <c r="Q136" i="28"/>
  <c r="N136" i="28"/>
  <c r="K136" i="28"/>
  <c r="H136" i="28"/>
  <c r="E136" i="28"/>
  <c r="T135" i="28"/>
  <c r="Q135" i="28"/>
  <c r="N135" i="28"/>
  <c r="K135" i="28"/>
  <c r="H135" i="28"/>
  <c r="E135" i="28"/>
  <c r="T134" i="28"/>
  <c r="Q134" i="28"/>
  <c r="N134" i="28"/>
  <c r="K134" i="28"/>
  <c r="H134" i="28"/>
  <c r="E134" i="28"/>
  <c r="T133" i="28"/>
  <c r="Q133" i="28"/>
  <c r="N133" i="28"/>
  <c r="K133" i="28"/>
  <c r="H133" i="28"/>
  <c r="E133" i="28"/>
  <c r="T132" i="28"/>
  <c r="Q132" i="28"/>
  <c r="N132" i="28"/>
  <c r="K132" i="28"/>
  <c r="H132" i="28"/>
  <c r="E132" i="28"/>
  <c r="T131" i="28"/>
  <c r="Q131" i="28"/>
  <c r="N131" i="28"/>
  <c r="K131" i="28"/>
  <c r="H131" i="28"/>
  <c r="E131" i="28"/>
  <c r="T130" i="28"/>
  <c r="Q130" i="28"/>
  <c r="N130" i="28"/>
  <c r="K130" i="28"/>
  <c r="H130" i="28"/>
  <c r="E130" i="28"/>
  <c r="T129" i="28"/>
  <c r="Q129" i="28"/>
  <c r="N129" i="28"/>
  <c r="K129" i="28"/>
  <c r="H129" i="28"/>
  <c r="E129" i="28"/>
  <c r="T128" i="28"/>
  <c r="Q128" i="28"/>
  <c r="N128" i="28"/>
  <c r="K128" i="28"/>
  <c r="H128" i="28"/>
  <c r="E128" i="28"/>
  <c r="T127" i="28"/>
  <c r="Q127" i="28"/>
  <c r="N127" i="28"/>
  <c r="K127" i="28"/>
  <c r="H127" i="28"/>
  <c r="E127" i="28"/>
  <c r="T126" i="28"/>
  <c r="Q126" i="28"/>
  <c r="N126" i="28"/>
  <c r="K126" i="28"/>
  <c r="H126" i="28"/>
  <c r="E126" i="28"/>
  <c r="T125" i="28"/>
  <c r="Q125" i="28"/>
  <c r="N125" i="28"/>
  <c r="K125" i="28"/>
  <c r="H125" i="28"/>
  <c r="E125" i="28"/>
  <c r="T124" i="28"/>
  <c r="Q124" i="28"/>
  <c r="N124" i="28"/>
  <c r="K124" i="28"/>
  <c r="H124" i="28"/>
  <c r="E124" i="28"/>
  <c r="T123" i="28"/>
  <c r="Q123" i="28"/>
  <c r="N123" i="28"/>
  <c r="K123" i="28"/>
  <c r="H123" i="28"/>
  <c r="E123" i="28"/>
  <c r="T122" i="28"/>
  <c r="Q122" i="28"/>
  <c r="N122" i="28"/>
  <c r="K122" i="28"/>
  <c r="H122" i="28"/>
  <c r="E122" i="28"/>
  <c r="T121" i="28"/>
  <c r="Q121" i="28"/>
  <c r="N121" i="28"/>
  <c r="K121" i="28"/>
  <c r="H121" i="28"/>
  <c r="E121" i="28"/>
  <c r="T120" i="28"/>
  <c r="Q120" i="28"/>
  <c r="N120" i="28"/>
  <c r="K120" i="28"/>
  <c r="H120" i="28"/>
  <c r="E120" i="28"/>
  <c r="T119" i="28"/>
  <c r="Q119" i="28"/>
  <c r="N119" i="28"/>
  <c r="K119" i="28"/>
  <c r="H119" i="28"/>
  <c r="E119" i="28"/>
  <c r="S118" i="28"/>
  <c r="S15" i="28" s="1"/>
  <c r="R118" i="28"/>
  <c r="R15" i="28" s="1"/>
  <c r="P118" i="28"/>
  <c r="O118" i="28"/>
  <c r="O15" i="28" s="1"/>
  <c r="M118" i="28"/>
  <c r="M15" i="28" s="1"/>
  <c r="L118" i="28"/>
  <c r="L15" i="28" s="1"/>
  <c r="J118" i="28"/>
  <c r="J15" i="28" s="1"/>
  <c r="I118" i="28"/>
  <c r="I15" i="28" s="1"/>
  <c r="G118" i="28"/>
  <c r="G15" i="28" s="1"/>
  <c r="F118" i="28"/>
  <c r="F15" i="28" s="1"/>
  <c r="D118" i="28"/>
  <c r="D15" i="28" s="1"/>
  <c r="C118" i="28"/>
  <c r="C15" i="28" s="1"/>
  <c r="T116" i="28"/>
  <c r="Q116" i="28"/>
  <c r="N116" i="28"/>
  <c r="K116" i="28"/>
  <c r="H116" i="28"/>
  <c r="E116" i="28"/>
  <c r="T115" i="28"/>
  <c r="Q115" i="28"/>
  <c r="N115" i="28"/>
  <c r="K115" i="28"/>
  <c r="H115" i="28"/>
  <c r="E115" i="28"/>
  <c r="T114" i="28"/>
  <c r="Q114" i="28"/>
  <c r="N114" i="28"/>
  <c r="K114" i="28"/>
  <c r="H114" i="28"/>
  <c r="E114" i="28"/>
  <c r="T113" i="28"/>
  <c r="Q113" i="28"/>
  <c r="N113" i="28"/>
  <c r="K113" i="28"/>
  <c r="H113" i="28"/>
  <c r="E113" i="28"/>
  <c r="T112" i="28"/>
  <c r="Q112" i="28"/>
  <c r="N112" i="28"/>
  <c r="K112" i="28"/>
  <c r="H112" i="28"/>
  <c r="E112" i="28"/>
  <c r="T111" i="28"/>
  <c r="Q111" i="28"/>
  <c r="N111" i="28"/>
  <c r="K111" i="28"/>
  <c r="H111" i="28"/>
  <c r="E111" i="28"/>
  <c r="T110" i="28"/>
  <c r="Q110" i="28"/>
  <c r="N110" i="28"/>
  <c r="K110" i="28"/>
  <c r="H110" i="28"/>
  <c r="E110" i="28"/>
  <c r="T109" i="28"/>
  <c r="Q109" i="28"/>
  <c r="N109" i="28"/>
  <c r="K109" i="28"/>
  <c r="H109" i="28"/>
  <c r="E109" i="28"/>
  <c r="T108" i="28"/>
  <c r="Q108" i="28"/>
  <c r="N108" i="28"/>
  <c r="K108" i="28"/>
  <c r="H108" i="28"/>
  <c r="E108" i="28"/>
  <c r="T107" i="28"/>
  <c r="Q107" i="28"/>
  <c r="N107" i="28"/>
  <c r="K107" i="28"/>
  <c r="H107" i="28"/>
  <c r="E107" i="28"/>
  <c r="T106" i="28"/>
  <c r="Q106" i="28"/>
  <c r="N106" i="28"/>
  <c r="K106" i="28"/>
  <c r="H106" i="28"/>
  <c r="E106" i="28"/>
  <c r="T105" i="28"/>
  <c r="Q105" i="28"/>
  <c r="N105" i="28"/>
  <c r="K105" i="28"/>
  <c r="H105" i="28"/>
  <c r="E105" i="28"/>
  <c r="T104" i="28"/>
  <c r="Q104" i="28"/>
  <c r="N104" i="28"/>
  <c r="K104" i="28"/>
  <c r="H104" i="28"/>
  <c r="E104" i="28"/>
  <c r="T103" i="28"/>
  <c r="Q103" i="28"/>
  <c r="N103" i="28"/>
  <c r="K103" i="28"/>
  <c r="H103" i="28"/>
  <c r="E103" i="28"/>
  <c r="T102" i="28"/>
  <c r="Q102" i="28"/>
  <c r="N102" i="28"/>
  <c r="K102" i="28"/>
  <c r="H102" i="28"/>
  <c r="E102" i="28"/>
  <c r="T101" i="28"/>
  <c r="Q101" i="28"/>
  <c r="N101" i="28"/>
  <c r="K101" i="28"/>
  <c r="H101" i="28"/>
  <c r="E101" i="28"/>
  <c r="T100" i="28"/>
  <c r="Q100" i="28"/>
  <c r="N100" i="28"/>
  <c r="K100" i="28"/>
  <c r="H100" i="28"/>
  <c r="E100" i="28"/>
  <c r="T99" i="28"/>
  <c r="Q99" i="28"/>
  <c r="N99" i="28"/>
  <c r="K99" i="28"/>
  <c r="H99" i="28"/>
  <c r="E99" i="28"/>
  <c r="T98" i="28"/>
  <c r="Q98" i="28"/>
  <c r="N98" i="28"/>
  <c r="K98" i="28"/>
  <c r="H98" i="28"/>
  <c r="E98" i="28"/>
  <c r="T97" i="28"/>
  <c r="Q97" i="28"/>
  <c r="N97" i="28"/>
  <c r="K97" i="28"/>
  <c r="H97" i="28"/>
  <c r="E97" i="28"/>
  <c r="T96" i="28"/>
  <c r="Q96" i="28"/>
  <c r="N96" i="28"/>
  <c r="K96" i="28"/>
  <c r="H96" i="28"/>
  <c r="E96" i="28"/>
  <c r="T95" i="28"/>
  <c r="Q95" i="28"/>
  <c r="N95" i="28"/>
  <c r="K95" i="28"/>
  <c r="H95" i="28"/>
  <c r="E95" i="28"/>
  <c r="T94" i="28"/>
  <c r="Q94" i="28"/>
  <c r="N94" i="28"/>
  <c r="K94" i="28"/>
  <c r="H94" i="28"/>
  <c r="E94" i="28"/>
  <c r="T93" i="28"/>
  <c r="Q93" i="28"/>
  <c r="N93" i="28"/>
  <c r="K93" i="28"/>
  <c r="H93" i="28"/>
  <c r="E93" i="28"/>
  <c r="T92" i="28"/>
  <c r="Q92" i="28"/>
  <c r="N92" i="28"/>
  <c r="K92" i="28"/>
  <c r="H92" i="28"/>
  <c r="E92" i="28"/>
  <c r="T91" i="28"/>
  <c r="Q91" i="28"/>
  <c r="N91" i="28"/>
  <c r="K91" i="28"/>
  <c r="H91" i="28"/>
  <c r="E91" i="28"/>
  <c r="T90" i="28"/>
  <c r="Q90" i="28"/>
  <c r="N90" i="28"/>
  <c r="K90" i="28"/>
  <c r="H90" i="28"/>
  <c r="E90" i="28"/>
  <c r="T89" i="28"/>
  <c r="Q89" i="28"/>
  <c r="N89" i="28"/>
  <c r="K89" i="28"/>
  <c r="H89" i="28"/>
  <c r="E89" i="28"/>
  <c r="T88" i="28"/>
  <c r="Q88" i="28"/>
  <c r="N88" i="28"/>
  <c r="K88" i="28"/>
  <c r="H88" i="28"/>
  <c r="E88" i="28"/>
  <c r="T87" i="28"/>
  <c r="Q87" i="28"/>
  <c r="N87" i="28"/>
  <c r="K87" i="28"/>
  <c r="H87" i="28"/>
  <c r="E87" i="28"/>
  <c r="T86" i="28"/>
  <c r="Q86" i="28"/>
  <c r="N86" i="28"/>
  <c r="K86" i="28"/>
  <c r="H86" i="28"/>
  <c r="E86" i="28"/>
  <c r="T85" i="28"/>
  <c r="Q85" i="28"/>
  <c r="N85" i="28"/>
  <c r="K85" i="28"/>
  <c r="H85" i="28"/>
  <c r="E85" i="28"/>
  <c r="T84" i="28"/>
  <c r="Q84" i="28"/>
  <c r="N84" i="28"/>
  <c r="K84" i="28"/>
  <c r="H84" i="28"/>
  <c r="E84" i="28"/>
  <c r="T83" i="28"/>
  <c r="Q83" i="28"/>
  <c r="N83" i="28"/>
  <c r="K83" i="28"/>
  <c r="H83" i="28"/>
  <c r="E83" i="28"/>
  <c r="T82" i="28"/>
  <c r="Q82" i="28"/>
  <c r="N82" i="28"/>
  <c r="K82" i="28"/>
  <c r="H82" i="28"/>
  <c r="E82" i="28"/>
  <c r="T81" i="28"/>
  <c r="Q81" i="28"/>
  <c r="N81" i="28"/>
  <c r="K81" i="28"/>
  <c r="H81" i="28"/>
  <c r="E81" i="28"/>
  <c r="T80" i="28"/>
  <c r="Q80" i="28"/>
  <c r="N80" i="28"/>
  <c r="K80" i="28"/>
  <c r="H80" i="28"/>
  <c r="E80" i="28"/>
  <c r="T79" i="28"/>
  <c r="Q79" i="28"/>
  <c r="N79" i="28"/>
  <c r="K79" i="28"/>
  <c r="H79" i="28"/>
  <c r="E79" i="28"/>
  <c r="T78" i="28"/>
  <c r="Q78" i="28"/>
  <c r="N78" i="28"/>
  <c r="K78" i="28"/>
  <c r="H78" i="28"/>
  <c r="E78" i="28"/>
  <c r="T77" i="28"/>
  <c r="Q77" i="28"/>
  <c r="N77" i="28"/>
  <c r="K77" i="28"/>
  <c r="H77" i="28"/>
  <c r="E77" i="28"/>
  <c r="T76" i="28"/>
  <c r="Q76" i="28"/>
  <c r="N76" i="28"/>
  <c r="K76" i="28"/>
  <c r="H76" i="28"/>
  <c r="E76" i="28"/>
  <c r="T75" i="28"/>
  <c r="Q75" i="28"/>
  <c r="N75" i="28"/>
  <c r="K75" i="28"/>
  <c r="H75" i="28"/>
  <c r="E75" i="28"/>
  <c r="T74" i="28"/>
  <c r="Q74" i="28"/>
  <c r="N74" i="28"/>
  <c r="K74" i="28"/>
  <c r="H74" i="28"/>
  <c r="E74" i="28"/>
  <c r="T73" i="28"/>
  <c r="Q73" i="28"/>
  <c r="N73" i="28"/>
  <c r="K73" i="28"/>
  <c r="H73" i="28"/>
  <c r="E73" i="28"/>
  <c r="T72" i="28"/>
  <c r="Q72" i="28"/>
  <c r="N72" i="28"/>
  <c r="K72" i="28"/>
  <c r="H72" i="28"/>
  <c r="E72" i="28"/>
  <c r="T71" i="28"/>
  <c r="Q71" i="28"/>
  <c r="N71" i="28"/>
  <c r="K71" i="28"/>
  <c r="H71" i="28"/>
  <c r="E71" i="28"/>
  <c r="S70" i="28"/>
  <c r="S14" i="28" s="1"/>
  <c r="R70" i="28"/>
  <c r="R14" i="28" s="1"/>
  <c r="P70" i="28"/>
  <c r="P14" i="28" s="1"/>
  <c r="O70" i="28"/>
  <c r="O14" i="28" s="1"/>
  <c r="M70" i="28"/>
  <c r="M14" i="28" s="1"/>
  <c r="L70" i="28"/>
  <c r="J70" i="28"/>
  <c r="J14" i="28" s="1"/>
  <c r="I70" i="28"/>
  <c r="I14" i="28" s="1"/>
  <c r="G70" i="28"/>
  <c r="G14" i="28" s="1"/>
  <c r="F70" i="28"/>
  <c r="F14" i="28" s="1"/>
  <c r="D70" i="28"/>
  <c r="D14" i="28" s="1"/>
  <c r="C70" i="28"/>
  <c r="T58" i="28"/>
  <c r="Q58" i="28"/>
  <c r="M58" i="28"/>
  <c r="L58" i="28"/>
  <c r="K58" i="28"/>
  <c r="H58" i="28"/>
  <c r="E58" i="28"/>
  <c r="T57" i="28"/>
  <c r="Q57" i="28"/>
  <c r="M57" i="28"/>
  <c r="L57" i="28"/>
  <c r="N57" i="28" s="1"/>
  <c r="K57" i="28"/>
  <c r="H57" i="28"/>
  <c r="E57" i="28"/>
  <c r="T56" i="28"/>
  <c r="Q56" i="28"/>
  <c r="M56" i="28"/>
  <c r="L56" i="28"/>
  <c r="N56" i="28" s="1"/>
  <c r="K56" i="28"/>
  <c r="H56" i="28"/>
  <c r="E56" i="28"/>
  <c r="S55" i="28"/>
  <c r="R55" i="28"/>
  <c r="T55" i="28" s="1"/>
  <c r="Q55" i="28"/>
  <c r="P55" i="28"/>
  <c r="O55" i="28"/>
  <c r="M55" i="28"/>
  <c r="L55" i="28"/>
  <c r="J55" i="28"/>
  <c r="I55" i="28"/>
  <c r="G55" i="28"/>
  <c r="F55" i="28"/>
  <c r="F46" i="28" s="1"/>
  <c r="F12" i="28" s="1"/>
  <c r="D55" i="28"/>
  <c r="C55" i="28"/>
  <c r="T53" i="28"/>
  <c r="Q53" i="28"/>
  <c r="N53" i="28"/>
  <c r="K53" i="28"/>
  <c r="H53" i="28"/>
  <c r="E53" i="28"/>
  <c r="T52" i="28"/>
  <c r="Q52" i="28"/>
  <c r="N52" i="28"/>
  <c r="K52" i="28"/>
  <c r="H52" i="28"/>
  <c r="E52" i="28"/>
  <c r="T51" i="28"/>
  <c r="Q51" i="28"/>
  <c r="N51" i="28"/>
  <c r="K51" i="28"/>
  <c r="H51" i="28"/>
  <c r="E51" i="28"/>
  <c r="T50" i="28"/>
  <c r="Q50" i="28"/>
  <c r="N50" i="28"/>
  <c r="K50" i="28"/>
  <c r="H50" i="28"/>
  <c r="E50" i="28"/>
  <c r="T49" i="28"/>
  <c r="Q49" i="28"/>
  <c r="N49" i="28"/>
  <c r="K49" i="28"/>
  <c r="H49" i="28"/>
  <c r="E49" i="28"/>
  <c r="T48" i="28"/>
  <c r="Q48" i="28"/>
  <c r="N48" i="28"/>
  <c r="K48" i="28"/>
  <c r="H48" i="28"/>
  <c r="E48" i="28"/>
  <c r="S47" i="28"/>
  <c r="S46" i="28" s="1"/>
  <c r="S12" i="28" s="1"/>
  <c r="R47" i="28"/>
  <c r="R46" i="28" s="1"/>
  <c r="R12" i="28" s="1"/>
  <c r="Q47" i="28"/>
  <c r="P47" i="28"/>
  <c r="O47" i="28"/>
  <c r="M47" i="28"/>
  <c r="L47" i="28"/>
  <c r="J47" i="28"/>
  <c r="I47" i="28"/>
  <c r="G47" i="28"/>
  <c r="F47" i="28"/>
  <c r="D47" i="28"/>
  <c r="C47" i="28"/>
  <c r="P46" i="28"/>
  <c r="O46" i="28"/>
  <c r="Q46" i="28" s="1"/>
  <c r="S40" i="28"/>
  <c r="R40" i="28"/>
  <c r="P40" i="28"/>
  <c r="O40" i="28"/>
  <c r="Q40" i="28" s="1"/>
  <c r="M40" i="28"/>
  <c r="L40" i="28"/>
  <c r="J40" i="28"/>
  <c r="C40" i="28"/>
  <c r="E40" i="28" s="1"/>
  <c r="S39" i="28"/>
  <c r="R39" i="28"/>
  <c r="T39" i="28" s="1"/>
  <c r="Q39" i="28"/>
  <c r="P39" i="28"/>
  <c r="O39" i="28"/>
  <c r="J39" i="28"/>
  <c r="F39" i="28"/>
  <c r="D39" i="28"/>
  <c r="R38" i="28"/>
  <c r="P38" i="28"/>
  <c r="S37" i="28"/>
  <c r="T37" i="28" s="1"/>
  <c r="R37" i="28"/>
  <c r="P37" i="28"/>
  <c r="O37" i="28"/>
  <c r="Q37" i="28" s="1"/>
  <c r="M37" i="28"/>
  <c r="L37" i="28"/>
  <c r="N37" i="28" s="1"/>
  <c r="J37" i="28"/>
  <c r="K37" i="28" s="1"/>
  <c r="I37" i="28"/>
  <c r="G37" i="28"/>
  <c r="F37" i="28"/>
  <c r="D37" i="28"/>
  <c r="E37" i="28" s="1"/>
  <c r="C37" i="28"/>
  <c r="M36" i="28"/>
  <c r="M35" i="28"/>
  <c r="I35" i="28"/>
  <c r="S33" i="28"/>
  <c r="T33" i="28" s="1"/>
  <c r="R33" i="28"/>
  <c r="P33" i="28"/>
  <c r="O33" i="28"/>
  <c r="Q33" i="28" s="1"/>
  <c r="F33" i="28"/>
  <c r="C33" i="28"/>
  <c r="S32" i="28"/>
  <c r="R32" i="28"/>
  <c r="P32" i="28"/>
  <c r="O32" i="28"/>
  <c r="Q32" i="28" s="1"/>
  <c r="M32" i="28"/>
  <c r="N32" i="28" s="1"/>
  <c r="L32" i="28"/>
  <c r="K32" i="28"/>
  <c r="J32" i="28"/>
  <c r="I32" i="28"/>
  <c r="G32" i="28"/>
  <c r="F32" i="28"/>
  <c r="H32" i="28" s="1"/>
  <c r="D32" i="28"/>
  <c r="S31" i="28"/>
  <c r="T31" i="28" s="1"/>
  <c r="R31" i="28"/>
  <c r="P31" i="28"/>
  <c r="O31" i="28"/>
  <c r="J31" i="28"/>
  <c r="D31" i="28"/>
  <c r="C31" i="28"/>
  <c r="S30" i="28"/>
  <c r="R30" i="28"/>
  <c r="T30" i="28" s="1"/>
  <c r="O30" i="28"/>
  <c r="Q30" i="28" s="1"/>
  <c r="M30" i="28"/>
  <c r="J30" i="28"/>
  <c r="I30" i="28"/>
  <c r="G30" i="28"/>
  <c r="F30" i="28"/>
  <c r="D30" i="28"/>
  <c r="P29" i="28"/>
  <c r="O29" i="28"/>
  <c r="L29" i="28"/>
  <c r="J29" i="28"/>
  <c r="G29" i="28"/>
  <c r="D29" i="28"/>
  <c r="S28" i="28"/>
  <c r="R28" i="28"/>
  <c r="P28" i="28"/>
  <c r="O28" i="28"/>
  <c r="Q28" i="28" s="1"/>
  <c r="M28" i="28"/>
  <c r="N28" i="28" s="1"/>
  <c r="L28" i="28"/>
  <c r="I28" i="28"/>
  <c r="S27" i="28"/>
  <c r="P27" i="28"/>
  <c r="O27" i="28"/>
  <c r="J27" i="28"/>
  <c r="D27" i="28"/>
  <c r="S26" i="28"/>
  <c r="R26" i="28"/>
  <c r="T26" i="28" s="1"/>
  <c r="M26" i="28"/>
  <c r="J26" i="28"/>
  <c r="I26" i="28"/>
  <c r="K26" i="28" s="1"/>
  <c r="D26" i="28"/>
  <c r="S25" i="28"/>
  <c r="P25" i="28"/>
  <c r="M25" i="28"/>
  <c r="L25" i="28"/>
  <c r="N25" i="28" s="1"/>
  <c r="J25" i="28"/>
  <c r="D25" i="28"/>
  <c r="S24" i="28"/>
  <c r="D24" i="28"/>
  <c r="R23" i="28"/>
  <c r="P23" i="28"/>
  <c r="O23" i="28"/>
  <c r="Q23" i="28" s="1"/>
  <c r="M23" i="28"/>
  <c r="S22" i="28"/>
  <c r="P22" i="28"/>
  <c r="Q22" i="28" s="1"/>
  <c r="O22" i="28"/>
  <c r="M22" i="28"/>
  <c r="L22" i="28"/>
  <c r="N22" i="28" s="1"/>
  <c r="S21" i="28"/>
  <c r="R21" i="28"/>
  <c r="T21" i="28" s="1"/>
  <c r="P21" i="28"/>
  <c r="O21" i="28"/>
  <c r="Q21" i="28" s="1"/>
  <c r="N21" i="28"/>
  <c r="M21" i="28"/>
  <c r="L21" i="28"/>
  <c r="J21" i="28"/>
  <c r="K21" i="28" s="1"/>
  <c r="I21" i="28"/>
  <c r="G21" i="28"/>
  <c r="F21" i="28"/>
  <c r="H21" i="28" s="1"/>
  <c r="D21" i="28"/>
  <c r="T20" i="28"/>
  <c r="S20" i="28"/>
  <c r="R20" i="28"/>
  <c r="P20" i="28"/>
  <c r="M20" i="28"/>
  <c r="L20" i="28"/>
  <c r="N20" i="28" s="1"/>
  <c r="J20" i="28"/>
  <c r="I20" i="28"/>
  <c r="K20" i="28" s="1"/>
  <c r="H20" i="28"/>
  <c r="G20" i="28"/>
  <c r="F20" i="28"/>
  <c r="D20" i="28"/>
  <c r="E20" i="28" s="1"/>
  <c r="C20" i="28"/>
  <c r="R19" i="28"/>
  <c r="J19" i="28"/>
  <c r="G19" i="28"/>
  <c r="P18" i="28"/>
  <c r="S17" i="28"/>
  <c r="R17" i="28"/>
  <c r="T17" i="28" s="1"/>
  <c r="P17" i="28"/>
  <c r="O17" i="28"/>
  <c r="Q17" i="28" s="1"/>
  <c r="J17" i="28"/>
  <c r="I17" i="28"/>
  <c r="G17" i="28"/>
  <c r="C17" i="28"/>
  <c r="J16" i="28"/>
  <c r="D16" i="28"/>
  <c r="P12" i="28"/>
  <c r="O12" i="28"/>
  <c r="H34" i="29" l="1"/>
  <c r="L10" i="30"/>
  <c r="N10" i="30" s="1"/>
  <c r="N11" i="30"/>
  <c r="O10" i="30"/>
  <c r="Q10" i="30" s="1"/>
  <c r="Q11" i="30"/>
  <c r="F10" i="30"/>
  <c r="H10" i="30" s="1"/>
  <c r="H11" i="30"/>
  <c r="G69" i="29"/>
  <c r="D69" i="29"/>
  <c r="E328" i="29"/>
  <c r="T34" i="29"/>
  <c r="S69" i="29"/>
  <c r="J69" i="29"/>
  <c r="K69" i="29" s="1"/>
  <c r="K38" i="29"/>
  <c r="M46" i="29"/>
  <c r="M12" i="29" s="1"/>
  <c r="N266" i="29"/>
  <c r="E12" i="29"/>
  <c r="H328" i="29"/>
  <c r="F69" i="29"/>
  <c r="C69" i="29"/>
  <c r="Q34" i="29"/>
  <c r="R69" i="29"/>
  <c r="S13" i="29"/>
  <c r="S11" i="29" s="1"/>
  <c r="S10" i="29" s="1"/>
  <c r="E46" i="29"/>
  <c r="N362" i="29"/>
  <c r="L38" i="29"/>
  <c r="N38" i="29" s="1"/>
  <c r="K362" i="29"/>
  <c r="Q328" i="29"/>
  <c r="P69" i="29"/>
  <c r="T328" i="29"/>
  <c r="O69" i="29"/>
  <c r="C34" i="29"/>
  <c r="E34" i="29" s="1"/>
  <c r="D13" i="29"/>
  <c r="D11" i="29" s="1"/>
  <c r="D10" i="29" s="1"/>
  <c r="J13" i="29"/>
  <c r="J11" i="29" s="1"/>
  <c r="J10" i="29" s="1"/>
  <c r="G13" i="29"/>
  <c r="G11" i="29" s="1"/>
  <c r="G10" i="29" s="1"/>
  <c r="O13" i="29"/>
  <c r="O11" i="29" s="1"/>
  <c r="K46" i="29"/>
  <c r="F12" i="29"/>
  <c r="H12" i="29" s="1"/>
  <c r="L23" i="29"/>
  <c r="N23" i="29" s="1"/>
  <c r="N215" i="29"/>
  <c r="R12" i="29"/>
  <c r="T46" i="29"/>
  <c r="E362" i="29"/>
  <c r="C38" i="29"/>
  <c r="E38" i="29" s="1"/>
  <c r="N290" i="29"/>
  <c r="L31" i="29"/>
  <c r="N31" i="29" s="1"/>
  <c r="L12" i="29"/>
  <c r="M69" i="29"/>
  <c r="M17" i="29"/>
  <c r="H362" i="29"/>
  <c r="F38" i="29"/>
  <c r="H38" i="29" s="1"/>
  <c r="N280" i="29"/>
  <c r="L30" i="29"/>
  <c r="N30" i="29" s="1"/>
  <c r="N183" i="29"/>
  <c r="L19" i="29"/>
  <c r="N19" i="29" s="1"/>
  <c r="P13" i="29"/>
  <c r="P11" i="29" s="1"/>
  <c r="P10" i="29" s="1"/>
  <c r="Q46" i="29"/>
  <c r="Q14" i="29"/>
  <c r="Q12" i="29"/>
  <c r="L28" i="29"/>
  <c r="N28" i="29" s="1"/>
  <c r="N260" i="29"/>
  <c r="N154" i="29"/>
  <c r="E20" i="29"/>
  <c r="Q362" i="29"/>
  <c r="O38" i="29"/>
  <c r="Q38" i="29" s="1"/>
  <c r="N320" i="29"/>
  <c r="L33" i="29"/>
  <c r="N33" i="29" s="1"/>
  <c r="L26" i="29"/>
  <c r="N26" i="29" s="1"/>
  <c r="N239" i="29"/>
  <c r="N14" i="29"/>
  <c r="R13" i="29"/>
  <c r="N329" i="29"/>
  <c r="L328" i="29"/>
  <c r="L69" i="29" s="1"/>
  <c r="L35" i="29"/>
  <c r="N35" i="29" s="1"/>
  <c r="T362" i="29"/>
  <c r="R38" i="29"/>
  <c r="T38" i="29" s="1"/>
  <c r="I34" i="29"/>
  <c r="K34" i="29" s="1"/>
  <c r="K328" i="29"/>
  <c r="F13" i="29"/>
  <c r="K27" i="28"/>
  <c r="K33" i="28"/>
  <c r="I19" i="28"/>
  <c r="F17" i="28"/>
  <c r="H30" i="28"/>
  <c r="H279" i="28"/>
  <c r="Q27" i="28"/>
  <c r="C16" i="28"/>
  <c r="E16" i="28" s="1"/>
  <c r="E22" i="28"/>
  <c r="C24" i="28"/>
  <c r="H27" i="28"/>
  <c r="I23" i="28"/>
  <c r="K23" i="28" s="1"/>
  <c r="Q31" i="28"/>
  <c r="T25" i="28"/>
  <c r="I25" i="28"/>
  <c r="C25" i="28"/>
  <c r="I36" i="28"/>
  <c r="N148" i="28"/>
  <c r="T29" i="28"/>
  <c r="I327" i="28"/>
  <c r="I34" i="28" s="1"/>
  <c r="N336" i="28"/>
  <c r="T15" i="28"/>
  <c r="T118" i="28"/>
  <c r="H40" i="28"/>
  <c r="K379" i="28"/>
  <c r="E379" i="28"/>
  <c r="E362" i="28"/>
  <c r="H37" i="28"/>
  <c r="K36" i="28"/>
  <c r="S327" i="28"/>
  <c r="S34" i="28" s="1"/>
  <c r="H289" i="28"/>
  <c r="K29" i="28"/>
  <c r="K28" i="28"/>
  <c r="K259" i="28"/>
  <c r="E259" i="28"/>
  <c r="T27" i="28"/>
  <c r="T250" i="28"/>
  <c r="N238" i="28"/>
  <c r="K25" i="28"/>
  <c r="Q19" i="28"/>
  <c r="Q182" i="28"/>
  <c r="H17" i="28"/>
  <c r="N47" i="28"/>
  <c r="K47" i="28"/>
  <c r="I40" i="28"/>
  <c r="K40" i="28" s="1"/>
  <c r="F361" i="28"/>
  <c r="F38" i="28" s="1"/>
  <c r="H38" i="28" s="1"/>
  <c r="D361" i="28"/>
  <c r="D38" i="28" s="1"/>
  <c r="L361" i="28"/>
  <c r="L38" i="28" s="1"/>
  <c r="N38" i="28" s="1"/>
  <c r="S36" i="28"/>
  <c r="Q36" i="28"/>
  <c r="O327" i="28"/>
  <c r="O34" i="28" s="1"/>
  <c r="J327" i="28"/>
  <c r="J34" i="28" s="1"/>
  <c r="G327" i="28"/>
  <c r="G34" i="28" s="1"/>
  <c r="H336" i="28"/>
  <c r="E336" i="28"/>
  <c r="O35" i="28"/>
  <c r="Q35" i="28" s="1"/>
  <c r="P327" i="28"/>
  <c r="P34" i="28" s="1"/>
  <c r="K35" i="28"/>
  <c r="K328" i="28"/>
  <c r="H328" i="28"/>
  <c r="C35" i="28"/>
  <c r="K319" i="28"/>
  <c r="E33" i="28"/>
  <c r="E319" i="28"/>
  <c r="K289" i="28"/>
  <c r="F31" i="28"/>
  <c r="H31" i="28" s="1"/>
  <c r="I31" i="28"/>
  <c r="K31" i="28" s="1"/>
  <c r="E31" i="28"/>
  <c r="E289" i="28"/>
  <c r="K30" i="28"/>
  <c r="Q29" i="28"/>
  <c r="Q265" i="28"/>
  <c r="N29" i="28"/>
  <c r="K265" i="28"/>
  <c r="F29" i="28"/>
  <c r="H29" i="28" s="1"/>
  <c r="C29" i="28"/>
  <c r="E29" i="28" s="1"/>
  <c r="C28" i="28"/>
  <c r="E28" i="28" s="1"/>
  <c r="E250" i="28"/>
  <c r="E27" i="28"/>
  <c r="K250" i="28"/>
  <c r="N250" i="28"/>
  <c r="Q26" i="28"/>
  <c r="Q238" i="28"/>
  <c r="L26" i="28"/>
  <c r="N26" i="28" s="1"/>
  <c r="E26" i="28"/>
  <c r="E238" i="28"/>
  <c r="E25" i="28"/>
  <c r="H25" i="28"/>
  <c r="H231" i="28"/>
  <c r="T24" i="28"/>
  <c r="T222" i="28"/>
  <c r="N24" i="28"/>
  <c r="N222" i="28"/>
  <c r="K24" i="28"/>
  <c r="H222" i="28"/>
  <c r="H24" i="28"/>
  <c r="E24" i="28"/>
  <c r="T23" i="28"/>
  <c r="L23" i="28"/>
  <c r="N23" i="28" s="1"/>
  <c r="H23" i="28"/>
  <c r="K22" i="28"/>
  <c r="K206" i="28"/>
  <c r="E206" i="28"/>
  <c r="K19" i="28"/>
  <c r="F19" i="28"/>
  <c r="H19" i="28" s="1"/>
  <c r="E19" i="28"/>
  <c r="E182" i="28"/>
  <c r="T18" i="28"/>
  <c r="N18" i="28"/>
  <c r="H18" i="28"/>
  <c r="E166" i="28"/>
  <c r="C18" i="28"/>
  <c r="E18" i="28" s="1"/>
  <c r="K17" i="28"/>
  <c r="E17" i="28"/>
  <c r="T16" i="28"/>
  <c r="M16" i="28"/>
  <c r="N16" i="28" s="1"/>
  <c r="H16" i="28"/>
  <c r="K15" i="28"/>
  <c r="Q118" i="28"/>
  <c r="P15" i="28"/>
  <c r="Q15" i="28" s="1"/>
  <c r="N15" i="28"/>
  <c r="N118" i="28"/>
  <c r="K118" i="28"/>
  <c r="H15" i="28"/>
  <c r="E118" i="28"/>
  <c r="E15" i="28"/>
  <c r="N70" i="28"/>
  <c r="T14" i="28"/>
  <c r="T70" i="28"/>
  <c r="Q70" i="28"/>
  <c r="L14" i="28"/>
  <c r="N14" i="28" s="1"/>
  <c r="K14" i="28"/>
  <c r="K70" i="28"/>
  <c r="H14" i="28"/>
  <c r="H70" i="28"/>
  <c r="J46" i="28"/>
  <c r="J12" i="28" s="1"/>
  <c r="K55" i="28"/>
  <c r="D46" i="28"/>
  <c r="D12" i="28" s="1"/>
  <c r="E55" i="28"/>
  <c r="T12" i="28"/>
  <c r="T47" i="28"/>
  <c r="L46" i="28"/>
  <c r="L12" i="28" s="1"/>
  <c r="H47" i="28"/>
  <c r="N330" i="28"/>
  <c r="L328" i="28"/>
  <c r="R36" i="28"/>
  <c r="T36" i="28" s="1"/>
  <c r="T336" i="28"/>
  <c r="H350" i="28"/>
  <c r="F327" i="28"/>
  <c r="F69" i="28" s="1"/>
  <c r="R327" i="28"/>
  <c r="Q14" i="28"/>
  <c r="E70" i="28"/>
  <c r="C69" i="28"/>
  <c r="C14" i="28"/>
  <c r="K148" i="28"/>
  <c r="I16" i="28"/>
  <c r="K16" i="28" s="1"/>
  <c r="Q148" i="28"/>
  <c r="O16" i="28"/>
  <c r="K166" i="28"/>
  <c r="I18" i="28"/>
  <c r="K18" i="28" s="1"/>
  <c r="Q166" i="28"/>
  <c r="O18" i="28"/>
  <c r="Q18" i="28" s="1"/>
  <c r="S19" i="28"/>
  <c r="Q191" i="28"/>
  <c r="O20" i="28"/>
  <c r="Q20" i="28" s="1"/>
  <c r="E200" i="28"/>
  <c r="C21" i="28"/>
  <c r="E21" i="28" s="1"/>
  <c r="T206" i="28"/>
  <c r="R22" i="28"/>
  <c r="E214" i="28"/>
  <c r="C23" i="28"/>
  <c r="E23" i="28" s="1"/>
  <c r="Q231" i="28"/>
  <c r="O25" i="28"/>
  <c r="Q25" i="28" s="1"/>
  <c r="H259" i="28"/>
  <c r="G28" i="28"/>
  <c r="H28" i="28" s="1"/>
  <c r="E311" i="28"/>
  <c r="C32" i="28"/>
  <c r="E32" i="28" s="1"/>
  <c r="Q12" i="28"/>
  <c r="T19" i="28"/>
  <c r="P69" i="28"/>
  <c r="P24" i="28"/>
  <c r="Q24" i="28" s="1"/>
  <c r="N279" i="28"/>
  <c r="L30" i="28"/>
  <c r="N30" i="28" s="1"/>
  <c r="R35" i="28"/>
  <c r="T35" i="28" s="1"/>
  <c r="T328" i="28"/>
  <c r="N361" i="28"/>
  <c r="K362" i="28"/>
  <c r="I361" i="28"/>
  <c r="G39" i="28"/>
  <c r="H39" i="28" s="1"/>
  <c r="M39" i="28"/>
  <c r="N39" i="28" s="1"/>
  <c r="G46" i="28"/>
  <c r="G12" i="28" s="1"/>
  <c r="T148" i="28"/>
  <c r="T166" i="28"/>
  <c r="H214" i="28"/>
  <c r="H238" i="28"/>
  <c r="H311" i="28"/>
  <c r="E328" i="28"/>
  <c r="K350" i="28"/>
  <c r="S361" i="28"/>
  <c r="S38" i="28" s="1"/>
  <c r="T38" i="28" s="1"/>
  <c r="N27" i="28"/>
  <c r="M154" i="28"/>
  <c r="M17" i="28" s="1"/>
  <c r="L154" i="28"/>
  <c r="N159" i="28"/>
  <c r="N183" i="28"/>
  <c r="M182" i="28"/>
  <c r="M69" i="28" s="1"/>
  <c r="H26" i="28"/>
  <c r="T28" i="28"/>
  <c r="T32" i="28"/>
  <c r="E36" i="28"/>
  <c r="C39" i="28"/>
  <c r="E39" i="28" s="1"/>
  <c r="I39" i="28"/>
  <c r="K39" i="28" s="1"/>
  <c r="T40" i="28"/>
  <c r="E47" i="28"/>
  <c r="C46" i="28"/>
  <c r="I46" i="28"/>
  <c r="M46" i="28"/>
  <c r="M12" i="28" s="1"/>
  <c r="N55" i="28"/>
  <c r="N58" i="28"/>
  <c r="Q279" i="28"/>
  <c r="L289" i="28"/>
  <c r="N298" i="28"/>
  <c r="T319" i="28"/>
  <c r="D35" i="28"/>
  <c r="D327" i="28"/>
  <c r="D34" i="28" s="1"/>
  <c r="D13" i="28" s="1"/>
  <c r="C361" i="28"/>
  <c r="N362" i="28"/>
  <c r="Q379" i="28"/>
  <c r="O361" i="28"/>
  <c r="H148" i="28"/>
  <c r="T154" i="28"/>
  <c r="H166" i="28"/>
  <c r="N189" i="28"/>
  <c r="T214" i="28"/>
  <c r="N231" i="28"/>
  <c r="T238" i="28"/>
  <c r="T259" i="28"/>
  <c r="N261" i="28"/>
  <c r="N265" i="28"/>
  <c r="E279" i="28"/>
  <c r="T289" i="28"/>
  <c r="T311" i="28"/>
  <c r="N322" i="28"/>
  <c r="L319" i="28"/>
  <c r="H35" i="28"/>
  <c r="Q328" i="28"/>
  <c r="H36" i="28"/>
  <c r="Q336" i="28"/>
  <c r="H379" i="28"/>
  <c r="N387" i="28"/>
  <c r="N40" i="28"/>
  <c r="T46" i="28"/>
  <c r="H55" i="28"/>
  <c r="H118" i="28"/>
  <c r="N156" i="28"/>
  <c r="N164" i="28"/>
  <c r="N166" i="28"/>
  <c r="T182" i="28"/>
  <c r="N188" i="28"/>
  <c r="T191" i="28"/>
  <c r="H206" i="28"/>
  <c r="K222" i="28"/>
  <c r="Q222" i="28"/>
  <c r="T231" i="28"/>
  <c r="H250" i="28"/>
  <c r="N260" i="28"/>
  <c r="T265" i="28"/>
  <c r="K279" i="28"/>
  <c r="H319" i="28"/>
  <c r="N36" i="28"/>
  <c r="E350" i="28"/>
  <c r="H362" i="28"/>
  <c r="T387" i="28"/>
  <c r="E358" i="27"/>
  <c r="K34" i="28" l="1"/>
  <c r="H69" i="29"/>
  <c r="E69" i="29"/>
  <c r="T69" i="29"/>
  <c r="N46" i="29"/>
  <c r="T13" i="29"/>
  <c r="Q69" i="29"/>
  <c r="C13" i="29"/>
  <c r="C11" i="29" s="1"/>
  <c r="H13" i="29"/>
  <c r="Q13" i="29"/>
  <c r="N69" i="29"/>
  <c r="M13" i="29"/>
  <c r="M11" i="29" s="1"/>
  <c r="M10" i="29" s="1"/>
  <c r="N17" i="29"/>
  <c r="N12" i="29"/>
  <c r="F11" i="29"/>
  <c r="N328" i="29"/>
  <c r="L34" i="29"/>
  <c r="N34" i="29" s="1"/>
  <c r="T12" i="29"/>
  <c r="R11" i="29"/>
  <c r="O10" i="29"/>
  <c r="Q10" i="29" s="1"/>
  <c r="Q11" i="29"/>
  <c r="I13" i="29"/>
  <c r="I69" i="28"/>
  <c r="E35" i="28"/>
  <c r="N12" i="28"/>
  <c r="H361" i="28"/>
  <c r="S69" i="28"/>
  <c r="S13" i="28"/>
  <c r="S11" i="28" s="1"/>
  <c r="S10" i="28" s="1"/>
  <c r="D11" i="28"/>
  <c r="D10" i="28" s="1"/>
  <c r="J69" i="28"/>
  <c r="J13" i="28"/>
  <c r="J11" i="28" s="1"/>
  <c r="J10" i="28" s="1"/>
  <c r="Q327" i="28"/>
  <c r="Q34" i="28"/>
  <c r="O69" i="28"/>
  <c r="Q69" i="28" s="1"/>
  <c r="D69" i="28"/>
  <c r="E69" i="28" s="1"/>
  <c r="E34" i="28"/>
  <c r="G69" i="28"/>
  <c r="H69" i="28" s="1"/>
  <c r="K327" i="28"/>
  <c r="I13" i="28"/>
  <c r="N46" i="28"/>
  <c r="N319" i="28"/>
  <c r="L33" i="28"/>
  <c r="N33" i="28" s="1"/>
  <c r="K46" i="28"/>
  <c r="I12" i="28"/>
  <c r="I38" i="28"/>
  <c r="K38" i="28" s="1"/>
  <c r="K361" i="28"/>
  <c r="Q16" i="28"/>
  <c r="O13" i="28"/>
  <c r="T327" i="28"/>
  <c r="R34" i="28"/>
  <c r="T34" i="28" s="1"/>
  <c r="C12" i="28"/>
  <c r="E46" i="28"/>
  <c r="N154" i="28"/>
  <c r="L17" i="28"/>
  <c r="H12" i="28"/>
  <c r="R69" i="28"/>
  <c r="T361" i="28"/>
  <c r="O38" i="28"/>
  <c r="Q38" i="28" s="1"/>
  <c r="Q361" i="28"/>
  <c r="N289" i="28"/>
  <c r="L31" i="28"/>
  <c r="N31" i="28" s="1"/>
  <c r="N182" i="28"/>
  <c r="M19" i="28"/>
  <c r="G13" i="28"/>
  <c r="G11" i="28" s="1"/>
  <c r="G10" i="28" s="1"/>
  <c r="E327" i="28"/>
  <c r="C13" i="28"/>
  <c r="E13" i="28" s="1"/>
  <c r="E14" i="28"/>
  <c r="P13" i="28"/>
  <c r="P11" i="28" s="1"/>
  <c r="P10" i="28" s="1"/>
  <c r="E361" i="28"/>
  <c r="C38" i="28"/>
  <c r="E38" i="28" s="1"/>
  <c r="H46" i="28"/>
  <c r="T22" i="28"/>
  <c r="H327" i="28"/>
  <c r="F34" i="28"/>
  <c r="L35" i="28"/>
  <c r="N35" i="28" s="1"/>
  <c r="N328" i="28"/>
  <c r="L327" i="28"/>
  <c r="E13" i="29" l="1"/>
  <c r="L13" i="29"/>
  <c r="N13" i="29" s="1"/>
  <c r="K13" i="29"/>
  <c r="I11" i="29"/>
  <c r="R10" i="29"/>
  <c r="T10" i="29" s="1"/>
  <c r="T11" i="29"/>
  <c r="H11" i="29"/>
  <c r="F10" i="29"/>
  <c r="H10" i="29" s="1"/>
  <c r="C10" i="29"/>
  <c r="E10" i="29" s="1"/>
  <c r="E11" i="29"/>
  <c r="K69" i="28"/>
  <c r="T69" i="28"/>
  <c r="R13" i="28"/>
  <c r="T13" i="28" s="1"/>
  <c r="K13" i="28"/>
  <c r="N19" i="28"/>
  <c r="M13" i="28"/>
  <c r="M11" i="28" s="1"/>
  <c r="M10" i="28" s="1"/>
  <c r="Q13" i="28"/>
  <c r="O11" i="28"/>
  <c r="K12" i="28"/>
  <c r="I11" i="28"/>
  <c r="N17" i="28"/>
  <c r="E12" i="28"/>
  <c r="C11" i="28"/>
  <c r="H34" i="28"/>
  <c r="F13" i="28"/>
  <c r="L34" i="28"/>
  <c r="N34" i="28" s="1"/>
  <c r="N327" i="28"/>
  <c r="L69" i="28"/>
  <c r="N69" i="28" s="1"/>
  <c r="S387" i="27"/>
  <c r="R387" i="27"/>
  <c r="P387" i="27"/>
  <c r="O387" i="27"/>
  <c r="Q387" i="27" s="1"/>
  <c r="M387" i="27"/>
  <c r="L387" i="27"/>
  <c r="K387" i="27"/>
  <c r="J387" i="27"/>
  <c r="I387" i="27"/>
  <c r="G387" i="27"/>
  <c r="H387" i="27" s="1"/>
  <c r="F387" i="27"/>
  <c r="E387" i="27"/>
  <c r="D387" i="27"/>
  <c r="C387" i="27"/>
  <c r="T381" i="27"/>
  <c r="Q381" i="27"/>
  <c r="N381" i="27"/>
  <c r="K381" i="27"/>
  <c r="H381" i="27"/>
  <c r="E381" i="27"/>
  <c r="T380" i="27"/>
  <c r="Q380" i="27"/>
  <c r="N380" i="27"/>
  <c r="K380" i="27"/>
  <c r="H380" i="27"/>
  <c r="E380" i="27"/>
  <c r="S379" i="27"/>
  <c r="R379" i="27"/>
  <c r="T379" i="27" s="1"/>
  <c r="P379" i="27"/>
  <c r="O379" i="27"/>
  <c r="M379" i="27"/>
  <c r="N379" i="27" s="1"/>
  <c r="L379" i="27"/>
  <c r="J379" i="27"/>
  <c r="I379" i="27"/>
  <c r="G379" i="27"/>
  <c r="G40" i="27" s="1"/>
  <c r="F379" i="27"/>
  <c r="F40" i="27" s="1"/>
  <c r="D379" i="27"/>
  <c r="C379" i="27"/>
  <c r="C40" i="27" s="1"/>
  <c r="T377" i="27"/>
  <c r="Q377" i="27"/>
  <c r="N377" i="27"/>
  <c r="K377" i="27"/>
  <c r="H377" i="27"/>
  <c r="E377" i="27"/>
  <c r="T376" i="27"/>
  <c r="Q376" i="27"/>
  <c r="N376" i="27"/>
  <c r="K376" i="27"/>
  <c r="H376" i="27"/>
  <c r="E376" i="27"/>
  <c r="T375" i="27"/>
  <c r="Q375" i="27"/>
  <c r="N375" i="27"/>
  <c r="K375" i="27"/>
  <c r="H375" i="27"/>
  <c r="E375" i="27"/>
  <c r="Q374" i="27"/>
  <c r="N374" i="27"/>
  <c r="K374" i="27"/>
  <c r="H374" i="27"/>
  <c r="E374" i="27"/>
  <c r="T373" i="27"/>
  <c r="Q373" i="27"/>
  <c r="N373" i="27"/>
  <c r="K373" i="27"/>
  <c r="H373" i="27"/>
  <c r="E373" i="27"/>
  <c r="T372" i="27"/>
  <c r="Q372" i="27"/>
  <c r="N372" i="27"/>
  <c r="K372" i="27"/>
  <c r="H372" i="27"/>
  <c r="E372" i="27"/>
  <c r="T371" i="27"/>
  <c r="Q371" i="27"/>
  <c r="N371" i="27"/>
  <c r="K371" i="27"/>
  <c r="H371" i="27"/>
  <c r="E371" i="27"/>
  <c r="T370" i="27"/>
  <c r="Q370" i="27"/>
  <c r="N370" i="27"/>
  <c r="K370" i="27"/>
  <c r="H370" i="27"/>
  <c r="E370" i="27"/>
  <c r="T369" i="27"/>
  <c r="Q369" i="27"/>
  <c r="N369" i="27"/>
  <c r="K369" i="27"/>
  <c r="H369" i="27"/>
  <c r="E369" i="27"/>
  <c r="T368" i="27"/>
  <c r="Q368" i="27"/>
  <c r="N368" i="27"/>
  <c r="K368" i="27"/>
  <c r="H368" i="27"/>
  <c r="E368" i="27"/>
  <c r="T367" i="27"/>
  <c r="Q367" i="27"/>
  <c r="N367" i="27"/>
  <c r="K367" i="27"/>
  <c r="H367" i="27"/>
  <c r="E367" i="27"/>
  <c r="T366" i="27"/>
  <c r="Q366" i="27"/>
  <c r="N366" i="27"/>
  <c r="K366" i="27"/>
  <c r="H366" i="27"/>
  <c r="E366" i="27"/>
  <c r="T365" i="27"/>
  <c r="Q365" i="27"/>
  <c r="N365" i="27"/>
  <c r="K365" i="27"/>
  <c r="H365" i="27"/>
  <c r="E365" i="27"/>
  <c r="T364" i="27"/>
  <c r="Q364" i="27"/>
  <c r="N364" i="27"/>
  <c r="K364" i="27"/>
  <c r="H364" i="27"/>
  <c r="E364" i="27"/>
  <c r="T363" i="27"/>
  <c r="Q363" i="27"/>
  <c r="K363" i="27"/>
  <c r="H363" i="27"/>
  <c r="E363" i="27"/>
  <c r="S362" i="27"/>
  <c r="R362" i="27"/>
  <c r="T362" i="27" s="1"/>
  <c r="P362" i="27"/>
  <c r="P361" i="27" s="1"/>
  <c r="P38" i="27" s="1"/>
  <c r="O362" i="27"/>
  <c r="M362" i="27"/>
  <c r="M361" i="27" s="1"/>
  <c r="M38" i="27" s="1"/>
  <c r="L362" i="27"/>
  <c r="J362" i="27"/>
  <c r="J39" i="27" s="1"/>
  <c r="I362" i="27"/>
  <c r="I39" i="27" s="1"/>
  <c r="G362" i="27"/>
  <c r="G39" i="27" s="1"/>
  <c r="F362" i="27"/>
  <c r="D362" i="27"/>
  <c r="D39" i="27" s="1"/>
  <c r="C362" i="27"/>
  <c r="R361" i="27"/>
  <c r="T359" i="27"/>
  <c r="Q359" i="27"/>
  <c r="N359" i="27"/>
  <c r="K359" i="27"/>
  <c r="H359" i="27"/>
  <c r="E359" i="27"/>
  <c r="T358" i="27"/>
  <c r="Q358" i="27"/>
  <c r="N358" i="27"/>
  <c r="K358" i="27"/>
  <c r="H358" i="27"/>
  <c r="T357" i="27"/>
  <c r="Q357" i="27"/>
  <c r="N357" i="27"/>
  <c r="K357" i="27"/>
  <c r="H357" i="27"/>
  <c r="E357" i="27"/>
  <c r="T356" i="27"/>
  <c r="Q356" i="27"/>
  <c r="N356" i="27"/>
  <c r="K356" i="27"/>
  <c r="H356" i="27"/>
  <c r="E356" i="27"/>
  <c r="Q355" i="27"/>
  <c r="N355" i="27"/>
  <c r="K355" i="27"/>
  <c r="H355" i="27"/>
  <c r="E355" i="27"/>
  <c r="T354" i="27"/>
  <c r="Q354" i="27"/>
  <c r="N354" i="27"/>
  <c r="K354" i="27"/>
  <c r="H354" i="27"/>
  <c r="E354" i="27"/>
  <c r="T353" i="27"/>
  <c r="Q353" i="27"/>
  <c r="N353" i="27"/>
  <c r="H353" i="27"/>
  <c r="T352" i="27"/>
  <c r="Q352" i="27"/>
  <c r="N352" i="27"/>
  <c r="K352" i="27"/>
  <c r="H352" i="27"/>
  <c r="E352" i="27"/>
  <c r="T351" i="27"/>
  <c r="Q351" i="27"/>
  <c r="N351" i="27"/>
  <c r="K351" i="27"/>
  <c r="H351" i="27"/>
  <c r="E351" i="27"/>
  <c r="T350" i="27"/>
  <c r="S350" i="27"/>
  <c r="R350" i="27"/>
  <c r="P350" i="27"/>
  <c r="O350" i="27"/>
  <c r="Q350" i="27" s="1"/>
  <c r="N350" i="27"/>
  <c r="M350" i="27"/>
  <c r="L350" i="27"/>
  <c r="J350" i="27"/>
  <c r="I350" i="27"/>
  <c r="G350" i="27"/>
  <c r="F350" i="27"/>
  <c r="D350" i="27"/>
  <c r="C350" i="27"/>
  <c r="T348" i="27"/>
  <c r="Q348" i="27"/>
  <c r="N348" i="27"/>
  <c r="K348" i="27"/>
  <c r="H348" i="27"/>
  <c r="E348" i="27"/>
  <c r="T347" i="27"/>
  <c r="Q347" i="27"/>
  <c r="N347" i="27"/>
  <c r="K347" i="27"/>
  <c r="H347" i="27"/>
  <c r="E347" i="27"/>
  <c r="T346" i="27"/>
  <c r="Q346" i="27"/>
  <c r="N346" i="27"/>
  <c r="K346" i="27"/>
  <c r="H346" i="27"/>
  <c r="E346" i="27"/>
  <c r="T345" i="27"/>
  <c r="Q345" i="27"/>
  <c r="N345" i="27"/>
  <c r="K345" i="27"/>
  <c r="H345" i="27"/>
  <c r="E345" i="27"/>
  <c r="T344" i="27"/>
  <c r="Q344" i="27"/>
  <c r="N344" i="27"/>
  <c r="K344" i="27"/>
  <c r="H344" i="27"/>
  <c r="E344" i="27"/>
  <c r="T343" i="27"/>
  <c r="Q343" i="27"/>
  <c r="N343" i="27"/>
  <c r="K343" i="27"/>
  <c r="H343" i="27"/>
  <c r="E343" i="27"/>
  <c r="T342" i="27"/>
  <c r="Q342" i="27"/>
  <c r="N342" i="27"/>
  <c r="K342" i="27"/>
  <c r="H342" i="27"/>
  <c r="E342" i="27"/>
  <c r="T341" i="27"/>
  <c r="Q341" i="27"/>
  <c r="N341" i="27"/>
  <c r="K341" i="27"/>
  <c r="H341" i="27"/>
  <c r="E341" i="27"/>
  <c r="T340" i="27"/>
  <c r="Q340" i="27"/>
  <c r="N340" i="27"/>
  <c r="K340" i="27"/>
  <c r="H340" i="27"/>
  <c r="E340" i="27"/>
  <c r="T339" i="27"/>
  <c r="Q339" i="27"/>
  <c r="N339" i="27"/>
  <c r="K339" i="27"/>
  <c r="H339" i="27"/>
  <c r="E339" i="27"/>
  <c r="T338" i="27"/>
  <c r="Q338" i="27"/>
  <c r="N338" i="27"/>
  <c r="K338" i="27"/>
  <c r="H338" i="27"/>
  <c r="E338" i="27"/>
  <c r="T337" i="27"/>
  <c r="Q337" i="27"/>
  <c r="N337" i="27"/>
  <c r="K337" i="27"/>
  <c r="H337" i="27"/>
  <c r="E337" i="27"/>
  <c r="S336" i="27"/>
  <c r="S36" i="27" s="1"/>
  <c r="R336" i="27"/>
  <c r="P336" i="27"/>
  <c r="P36" i="27" s="1"/>
  <c r="O336" i="27"/>
  <c r="O36" i="27" s="1"/>
  <c r="M336" i="27"/>
  <c r="M36" i="27" s="1"/>
  <c r="L336" i="27"/>
  <c r="L36" i="27" s="1"/>
  <c r="J336" i="27"/>
  <c r="J36" i="27" s="1"/>
  <c r="I336" i="27"/>
  <c r="I36" i="27" s="1"/>
  <c r="G336" i="27"/>
  <c r="G36" i="27" s="1"/>
  <c r="F336" i="27"/>
  <c r="F36" i="27" s="1"/>
  <c r="D336" i="27"/>
  <c r="D36" i="27" s="1"/>
  <c r="C336" i="27"/>
  <c r="C36" i="27" s="1"/>
  <c r="T334" i="27"/>
  <c r="Q334" i="27"/>
  <c r="N334" i="27"/>
  <c r="K334" i="27"/>
  <c r="H334" i="27"/>
  <c r="E334" i="27"/>
  <c r="T333" i="27"/>
  <c r="Q333" i="27"/>
  <c r="N333" i="27"/>
  <c r="K333" i="27"/>
  <c r="H333" i="27"/>
  <c r="E333" i="27"/>
  <c r="T332" i="27"/>
  <c r="Q332" i="27"/>
  <c r="N332" i="27"/>
  <c r="K332" i="27"/>
  <c r="H332" i="27"/>
  <c r="E332" i="27"/>
  <c r="T331" i="27"/>
  <c r="Q331" i="27"/>
  <c r="N331" i="27"/>
  <c r="L331" i="27"/>
  <c r="K331" i="27"/>
  <c r="H331" i="27"/>
  <c r="E331" i="27"/>
  <c r="T330" i="27"/>
  <c r="Q330" i="27"/>
  <c r="L330" i="27"/>
  <c r="K330" i="27"/>
  <c r="H330" i="27"/>
  <c r="E330" i="27"/>
  <c r="T329" i="27"/>
  <c r="Q329" i="27"/>
  <c r="N329" i="27"/>
  <c r="K329" i="27"/>
  <c r="H329" i="27"/>
  <c r="E329" i="27"/>
  <c r="S328" i="27"/>
  <c r="S35" i="27" s="1"/>
  <c r="R328" i="27"/>
  <c r="P328" i="27"/>
  <c r="P35" i="27" s="1"/>
  <c r="O328" i="27"/>
  <c r="O35" i="27" s="1"/>
  <c r="M328" i="27"/>
  <c r="M35" i="27" s="1"/>
  <c r="J328" i="27"/>
  <c r="J35" i="27" s="1"/>
  <c r="I328" i="27"/>
  <c r="I35" i="27" s="1"/>
  <c r="G328" i="27"/>
  <c r="F328" i="27"/>
  <c r="F35" i="27" s="1"/>
  <c r="D328" i="27"/>
  <c r="C328" i="27"/>
  <c r="C35" i="27" s="1"/>
  <c r="T325" i="27"/>
  <c r="Q325" i="27"/>
  <c r="N325" i="27"/>
  <c r="L325" i="27"/>
  <c r="K325" i="27"/>
  <c r="H325" i="27"/>
  <c r="E325" i="27"/>
  <c r="T324" i="27"/>
  <c r="Q324" i="27"/>
  <c r="L324" i="27"/>
  <c r="N324" i="27" s="1"/>
  <c r="K324" i="27"/>
  <c r="H324" i="27"/>
  <c r="E324" i="27"/>
  <c r="T323" i="27"/>
  <c r="Q323" i="27"/>
  <c r="N323" i="27"/>
  <c r="L323" i="27"/>
  <c r="K323" i="27"/>
  <c r="H323" i="27"/>
  <c r="E323" i="27"/>
  <c r="T322" i="27"/>
  <c r="Q322" i="27"/>
  <c r="L322" i="27"/>
  <c r="K322" i="27"/>
  <c r="H322" i="27"/>
  <c r="E322" i="27"/>
  <c r="T321" i="27"/>
  <c r="Q321" i="27"/>
  <c r="N321" i="27"/>
  <c r="L321" i="27"/>
  <c r="K321" i="27"/>
  <c r="H321" i="27"/>
  <c r="E321" i="27"/>
  <c r="T320" i="27"/>
  <c r="Q320" i="27"/>
  <c r="N320" i="27"/>
  <c r="K320" i="27"/>
  <c r="H320" i="27"/>
  <c r="E320" i="27"/>
  <c r="S319" i="27"/>
  <c r="S33" i="27" s="1"/>
  <c r="R319" i="27"/>
  <c r="T319" i="27" s="1"/>
  <c r="P319" i="27"/>
  <c r="P33" i="27" s="1"/>
  <c r="O319" i="27"/>
  <c r="M319" i="27"/>
  <c r="M33" i="27" s="1"/>
  <c r="J319" i="27"/>
  <c r="J33" i="27" s="1"/>
  <c r="I319" i="27"/>
  <c r="G319" i="27"/>
  <c r="G33" i="27" s="1"/>
  <c r="F319" i="27"/>
  <c r="F33" i="27" s="1"/>
  <c r="D319" i="27"/>
  <c r="D33" i="27" s="1"/>
  <c r="C319" i="27"/>
  <c r="S311" i="27"/>
  <c r="R311" i="27"/>
  <c r="Q311" i="27"/>
  <c r="P311" i="27"/>
  <c r="O311" i="27"/>
  <c r="M311" i="27"/>
  <c r="L311" i="27"/>
  <c r="N311" i="27" s="1"/>
  <c r="K311" i="27"/>
  <c r="J311" i="27"/>
  <c r="I311" i="27"/>
  <c r="G311" i="27"/>
  <c r="G32" i="27" s="1"/>
  <c r="H32" i="27" s="1"/>
  <c r="F311" i="27"/>
  <c r="D311" i="27"/>
  <c r="C311" i="27"/>
  <c r="E311" i="27" s="1"/>
  <c r="T309" i="27"/>
  <c r="Q309" i="27"/>
  <c r="M309" i="27"/>
  <c r="L309" i="27"/>
  <c r="N309" i="27" s="1"/>
  <c r="K309" i="27"/>
  <c r="H309" i="27"/>
  <c r="E309" i="27"/>
  <c r="T308" i="27"/>
  <c r="Q308" i="27"/>
  <c r="L308" i="27"/>
  <c r="N308" i="27" s="1"/>
  <c r="K308" i="27"/>
  <c r="H308" i="27"/>
  <c r="E308" i="27"/>
  <c r="T307" i="27"/>
  <c r="Q307" i="27"/>
  <c r="N307" i="27"/>
  <c r="L307" i="27"/>
  <c r="K307" i="27"/>
  <c r="H307" i="27"/>
  <c r="E307" i="27"/>
  <c r="T306" i="27"/>
  <c r="Q306" i="27"/>
  <c r="L306" i="27"/>
  <c r="N306" i="27" s="1"/>
  <c r="K306" i="27"/>
  <c r="H306" i="27"/>
  <c r="E306" i="27"/>
  <c r="T305" i="27"/>
  <c r="Q305" i="27"/>
  <c r="N305" i="27"/>
  <c r="L305" i="27"/>
  <c r="K305" i="27"/>
  <c r="H305" i="27"/>
  <c r="E305" i="27"/>
  <c r="T304" i="27"/>
  <c r="Q304" i="27"/>
  <c r="N304" i="27"/>
  <c r="K304" i="27"/>
  <c r="H304" i="27"/>
  <c r="E304" i="27"/>
  <c r="T303" i="27"/>
  <c r="Q303" i="27"/>
  <c r="N303" i="27"/>
  <c r="K303" i="27"/>
  <c r="H303" i="27"/>
  <c r="E303" i="27"/>
  <c r="T302" i="27"/>
  <c r="Q302" i="27"/>
  <c r="N302" i="27"/>
  <c r="K302" i="27"/>
  <c r="H302" i="27"/>
  <c r="E302" i="27"/>
  <c r="T301" i="27"/>
  <c r="Q301" i="27"/>
  <c r="L301" i="27"/>
  <c r="N301" i="27" s="1"/>
  <c r="K301" i="27"/>
  <c r="H301" i="27"/>
  <c r="E301" i="27"/>
  <c r="T300" i="27"/>
  <c r="Q300" i="27"/>
  <c r="N300" i="27"/>
  <c r="K300" i="27"/>
  <c r="H300" i="27"/>
  <c r="E300" i="27"/>
  <c r="T299" i="27"/>
  <c r="Q299" i="27"/>
  <c r="N299" i="27"/>
  <c r="L299" i="27"/>
  <c r="K299" i="27"/>
  <c r="H299" i="27"/>
  <c r="E299" i="27"/>
  <c r="T298" i="27"/>
  <c r="Q298" i="27"/>
  <c r="L298" i="27"/>
  <c r="K298" i="27"/>
  <c r="H298" i="27"/>
  <c r="E298" i="27"/>
  <c r="T297" i="27"/>
  <c r="Q297" i="27"/>
  <c r="N297" i="27"/>
  <c r="L297" i="27"/>
  <c r="K297" i="27"/>
  <c r="H297" i="27"/>
  <c r="E297" i="27"/>
  <c r="T296" i="27"/>
  <c r="Q296" i="27"/>
  <c r="N296" i="27"/>
  <c r="K296" i="27"/>
  <c r="H296" i="27"/>
  <c r="E296" i="27"/>
  <c r="T295" i="27"/>
  <c r="Q295" i="27"/>
  <c r="N295" i="27"/>
  <c r="K295" i="27"/>
  <c r="H295" i="27"/>
  <c r="E295" i="27"/>
  <c r="T294" i="27"/>
  <c r="Q294" i="27"/>
  <c r="N294" i="27"/>
  <c r="K294" i="27"/>
  <c r="H294" i="27"/>
  <c r="E294" i="27"/>
  <c r="T293" i="27"/>
  <c r="Q293" i="27"/>
  <c r="N293" i="27"/>
  <c r="K293" i="27"/>
  <c r="H293" i="27"/>
  <c r="E293" i="27"/>
  <c r="T292" i="27"/>
  <c r="Q292" i="27"/>
  <c r="N292" i="27"/>
  <c r="K292" i="27"/>
  <c r="H292" i="27"/>
  <c r="E292" i="27"/>
  <c r="T291" i="27"/>
  <c r="Q291" i="27"/>
  <c r="N291" i="27"/>
  <c r="K291" i="27"/>
  <c r="H291" i="27"/>
  <c r="E291" i="27"/>
  <c r="T290" i="27"/>
  <c r="Q290" i="27"/>
  <c r="N290" i="27"/>
  <c r="K290" i="27"/>
  <c r="H290" i="27"/>
  <c r="E290" i="27"/>
  <c r="S289" i="27"/>
  <c r="S31" i="27" s="1"/>
  <c r="R289" i="27"/>
  <c r="R31" i="27" s="1"/>
  <c r="P289" i="27"/>
  <c r="P31" i="27" s="1"/>
  <c r="O289" i="27"/>
  <c r="O31" i="27" s="1"/>
  <c r="M289" i="27"/>
  <c r="M31" i="27" s="1"/>
  <c r="J289" i="27"/>
  <c r="I289" i="27"/>
  <c r="I31" i="27" s="1"/>
  <c r="G289" i="27"/>
  <c r="G31" i="27" s="1"/>
  <c r="F289" i="27"/>
  <c r="D289" i="27"/>
  <c r="D31" i="27" s="1"/>
  <c r="C289" i="27"/>
  <c r="T287" i="27"/>
  <c r="Q287" i="27"/>
  <c r="L287" i="27"/>
  <c r="N287" i="27" s="1"/>
  <c r="K287" i="27"/>
  <c r="H287" i="27"/>
  <c r="E287" i="27"/>
  <c r="T286" i="27"/>
  <c r="Q286" i="27"/>
  <c r="N286" i="27"/>
  <c r="K286" i="27"/>
  <c r="H286" i="27"/>
  <c r="E286" i="27"/>
  <c r="T285" i="27"/>
  <c r="Q285" i="27"/>
  <c r="N285" i="27"/>
  <c r="K285" i="27"/>
  <c r="H285" i="27"/>
  <c r="E285" i="27"/>
  <c r="T284" i="27"/>
  <c r="Q284" i="27"/>
  <c r="N284" i="27"/>
  <c r="K284" i="27"/>
  <c r="H284" i="27"/>
  <c r="E284" i="27"/>
  <c r="T283" i="27"/>
  <c r="Q283" i="27"/>
  <c r="N283" i="27"/>
  <c r="L283" i="27"/>
  <c r="K283" i="27"/>
  <c r="H283" i="27"/>
  <c r="E283" i="27"/>
  <c r="T282" i="27"/>
  <c r="Q282" i="27"/>
  <c r="L282" i="27"/>
  <c r="K282" i="27"/>
  <c r="H282" i="27"/>
  <c r="E282" i="27"/>
  <c r="T281" i="27"/>
  <c r="Q281" i="27"/>
  <c r="N281" i="27"/>
  <c r="K281" i="27"/>
  <c r="H281" i="27"/>
  <c r="E281" i="27"/>
  <c r="T280" i="27"/>
  <c r="Q280" i="27"/>
  <c r="N280" i="27"/>
  <c r="K280" i="27"/>
  <c r="H280" i="27"/>
  <c r="E280" i="27"/>
  <c r="S279" i="27"/>
  <c r="R279" i="27"/>
  <c r="R30" i="27" s="1"/>
  <c r="P279" i="27"/>
  <c r="O279" i="27"/>
  <c r="O30" i="27" s="1"/>
  <c r="M279" i="27"/>
  <c r="M30" i="27" s="1"/>
  <c r="J279" i="27"/>
  <c r="J30" i="27" s="1"/>
  <c r="I279" i="27"/>
  <c r="I30" i="27" s="1"/>
  <c r="G279" i="27"/>
  <c r="G30" i="27" s="1"/>
  <c r="F279" i="27"/>
  <c r="D279" i="27"/>
  <c r="D30" i="27" s="1"/>
  <c r="C279" i="27"/>
  <c r="C30" i="27" s="1"/>
  <c r="T277" i="27"/>
  <c r="Q277" i="27"/>
  <c r="N277" i="27"/>
  <c r="K277" i="27"/>
  <c r="H277" i="27"/>
  <c r="E277" i="27"/>
  <c r="T276" i="27"/>
  <c r="Q276" i="27"/>
  <c r="N276" i="27"/>
  <c r="K276" i="27"/>
  <c r="H276" i="27"/>
  <c r="E276" i="27"/>
  <c r="T275" i="27"/>
  <c r="Q275" i="27"/>
  <c r="N275" i="27"/>
  <c r="K275" i="27"/>
  <c r="H275" i="27"/>
  <c r="E275" i="27"/>
  <c r="T274" i="27"/>
  <c r="Q274" i="27"/>
  <c r="N274" i="27"/>
  <c r="L274" i="27"/>
  <c r="K274" i="27"/>
  <c r="H274" i="27"/>
  <c r="E274" i="27"/>
  <c r="T273" i="27"/>
  <c r="Q273" i="27"/>
  <c r="N273" i="27"/>
  <c r="K273" i="27"/>
  <c r="H273" i="27"/>
  <c r="E273" i="27"/>
  <c r="T272" i="27"/>
  <c r="Q272" i="27"/>
  <c r="N272" i="27"/>
  <c r="K272" i="27"/>
  <c r="H272" i="27"/>
  <c r="E272" i="27"/>
  <c r="T271" i="27"/>
  <c r="Q271" i="27"/>
  <c r="N271" i="27"/>
  <c r="K271" i="27"/>
  <c r="H271" i="27"/>
  <c r="E271" i="27"/>
  <c r="T270" i="27"/>
  <c r="Q270" i="27"/>
  <c r="N270" i="27"/>
  <c r="K270" i="27"/>
  <c r="H270" i="27"/>
  <c r="E270" i="27"/>
  <c r="T269" i="27"/>
  <c r="Q269" i="27"/>
  <c r="N269" i="27"/>
  <c r="K269" i="27"/>
  <c r="H269" i="27"/>
  <c r="E269" i="27"/>
  <c r="T268" i="27"/>
  <c r="Q268" i="27"/>
  <c r="N268" i="27"/>
  <c r="K268" i="27"/>
  <c r="H268" i="27"/>
  <c r="E268" i="27"/>
  <c r="T267" i="27"/>
  <c r="Q267" i="27"/>
  <c r="N267" i="27"/>
  <c r="K267" i="27"/>
  <c r="H267" i="27"/>
  <c r="E267" i="27"/>
  <c r="T266" i="27"/>
  <c r="Q266" i="27"/>
  <c r="N266" i="27"/>
  <c r="K266" i="27"/>
  <c r="H266" i="27"/>
  <c r="E266" i="27"/>
  <c r="S265" i="27"/>
  <c r="S29" i="27" s="1"/>
  <c r="R265" i="27"/>
  <c r="R29" i="27" s="1"/>
  <c r="P265" i="27"/>
  <c r="P29" i="27" s="1"/>
  <c r="O265" i="27"/>
  <c r="M265" i="27"/>
  <c r="M29" i="27" s="1"/>
  <c r="L265" i="27"/>
  <c r="L29" i="27" s="1"/>
  <c r="J265" i="27"/>
  <c r="J29" i="27" s="1"/>
  <c r="I265" i="27"/>
  <c r="I29" i="27" s="1"/>
  <c r="G265" i="27"/>
  <c r="G29" i="27" s="1"/>
  <c r="F265" i="27"/>
  <c r="D265" i="27"/>
  <c r="D29" i="27" s="1"/>
  <c r="C265" i="27"/>
  <c r="T261" i="27"/>
  <c r="Q261" i="27"/>
  <c r="M261" i="27"/>
  <c r="N261" i="27" s="1"/>
  <c r="L261" i="27"/>
  <c r="K261" i="27"/>
  <c r="H261" i="27"/>
  <c r="E261" i="27"/>
  <c r="T260" i="27"/>
  <c r="Q260" i="27"/>
  <c r="M260" i="27"/>
  <c r="L260" i="27"/>
  <c r="K260" i="27"/>
  <c r="H260" i="27"/>
  <c r="E260" i="27"/>
  <c r="S259" i="27"/>
  <c r="R259" i="27"/>
  <c r="Q259" i="27"/>
  <c r="P259" i="27"/>
  <c r="O259" i="27"/>
  <c r="L259" i="27"/>
  <c r="J259" i="27"/>
  <c r="J28" i="27" s="1"/>
  <c r="I259" i="27"/>
  <c r="I28" i="27" s="1"/>
  <c r="G259" i="27"/>
  <c r="F259" i="27"/>
  <c r="D259" i="27"/>
  <c r="C259" i="27"/>
  <c r="C28" i="27" s="1"/>
  <c r="T257" i="27"/>
  <c r="Q257" i="27"/>
  <c r="N257" i="27"/>
  <c r="K257" i="27"/>
  <c r="H257" i="27"/>
  <c r="E257" i="27"/>
  <c r="T256" i="27"/>
  <c r="Q256" i="27"/>
  <c r="N256" i="27"/>
  <c r="K256" i="27"/>
  <c r="H256" i="27"/>
  <c r="E256" i="27"/>
  <c r="T255" i="27"/>
  <c r="Q255" i="27"/>
  <c r="N255" i="27"/>
  <c r="K255" i="27"/>
  <c r="H255" i="27"/>
  <c r="E255" i="27"/>
  <c r="T254" i="27"/>
  <c r="Q254" i="27"/>
  <c r="N254" i="27"/>
  <c r="K254" i="27"/>
  <c r="H254" i="27"/>
  <c r="E254" i="27"/>
  <c r="T253" i="27"/>
  <c r="Q253" i="27"/>
  <c r="N253" i="27"/>
  <c r="K253" i="27"/>
  <c r="H253" i="27"/>
  <c r="E253" i="27"/>
  <c r="T252" i="27"/>
  <c r="Q252" i="27"/>
  <c r="N252" i="27"/>
  <c r="K252" i="27"/>
  <c r="H252" i="27"/>
  <c r="E252" i="27"/>
  <c r="T251" i="27"/>
  <c r="Q251" i="27"/>
  <c r="N251" i="27"/>
  <c r="K251" i="27"/>
  <c r="H251" i="27"/>
  <c r="E251" i="27"/>
  <c r="S250" i="27"/>
  <c r="S27" i="27" s="1"/>
  <c r="R250" i="27"/>
  <c r="P250" i="27"/>
  <c r="Q250" i="27" s="1"/>
  <c r="O250" i="27"/>
  <c r="M250" i="27"/>
  <c r="M27" i="27" s="1"/>
  <c r="L250" i="27"/>
  <c r="L27" i="27" s="1"/>
  <c r="J250" i="27"/>
  <c r="I250" i="27"/>
  <c r="K250" i="27" s="1"/>
  <c r="G250" i="27"/>
  <c r="G27" i="27" s="1"/>
  <c r="F250" i="27"/>
  <c r="F27" i="27" s="1"/>
  <c r="D250" i="27"/>
  <c r="D27" i="27" s="1"/>
  <c r="C250" i="27"/>
  <c r="T248" i="27"/>
  <c r="Q248" i="27"/>
  <c r="N248" i="27"/>
  <c r="K248" i="27"/>
  <c r="H248" i="27"/>
  <c r="E248" i="27"/>
  <c r="T247" i="27"/>
  <c r="Q247" i="27"/>
  <c r="N247" i="27"/>
  <c r="K247" i="27"/>
  <c r="H247" i="27"/>
  <c r="E247" i="27"/>
  <c r="T246" i="27"/>
  <c r="Q246" i="27"/>
  <c r="N246" i="27"/>
  <c r="K246" i="27"/>
  <c r="E246" i="27"/>
  <c r="T245" i="27"/>
  <c r="Q245" i="27"/>
  <c r="N245" i="27"/>
  <c r="K245" i="27"/>
  <c r="H245" i="27"/>
  <c r="E245" i="27"/>
  <c r="T244" i="27"/>
  <c r="Q244" i="27"/>
  <c r="N244" i="27"/>
  <c r="K244" i="27"/>
  <c r="H244" i="27"/>
  <c r="E244" i="27"/>
  <c r="T243" i="27"/>
  <c r="Q243" i="27"/>
  <c r="N243" i="27"/>
  <c r="K243" i="27"/>
  <c r="H243" i="27"/>
  <c r="E243" i="27"/>
  <c r="T242" i="27"/>
  <c r="Q242" i="27"/>
  <c r="N242" i="27"/>
  <c r="K242" i="27"/>
  <c r="H242" i="27"/>
  <c r="E242" i="27"/>
  <c r="T241" i="27"/>
  <c r="Q241" i="27"/>
  <c r="N241" i="27"/>
  <c r="K241" i="27"/>
  <c r="H241" i="27"/>
  <c r="E241" i="27"/>
  <c r="T240" i="27"/>
  <c r="Q240" i="27"/>
  <c r="N240" i="27"/>
  <c r="K240" i="27"/>
  <c r="H240" i="27"/>
  <c r="E240" i="27"/>
  <c r="T239" i="27"/>
  <c r="Q239" i="27"/>
  <c r="N239" i="27"/>
  <c r="L239" i="27"/>
  <c r="K239" i="27"/>
  <c r="H239" i="27"/>
  <c r="E239" i="27"/>
  <c r="S238" i="27"/>
  <c r="S26" i="27" s="1"/>
  <c r="R238" i="27"/>
  <c r="P238" i="27"/>
  <c r="P26" i="27" s="1"/>
  <c r="O238" i="27"/>
  <c r="O26" i="27" s="1"/>
  <c r="M238" i="27"/>
  <c r="M26" i="27" s="1"/>
  <c r="L238" i="27"/>
  <c r="L26" i="27" s="1"/>
  <c r="J238" i="27"/>
  <c r="J26" i="27" s="1"/>
  <c r="I238" i="27"/>
  <c r="K238" i="27" s="1"/>
  <c r="G238" i="27"/>
  <c r="G26" i="27" s="1"/>
  <c r="F238" i="27"/>
  <c r="F26" i="27" s="1"/>
  <c r="D238" i="27"/>
  <c r="C238" i="27"/>
  <c r="C26" i="27" s="1"/>
  <c r="T235" i="27"/>
  <c r="Q235" i="27"/>
  <c r="N235" i="27"/>
  <c r="K235" i="27"/>
  <c r="H235" i="27"/>
  <c r="E235" i="27"/>
  <c r="T234" i="27"/>
  <c r="Q234" i="27"/>
  <c r="N234" i="27"/>
  <c r="K234" i="27"/>
  <c r="H234" i="27"/>
  <c r="E234" i="27"/>
  <c r="T233" i="27"/>
  <c r="Q233" i="27"/>
  <c r="N233" i="27"/>
  <c r="K233" i="27"/>
  <c r="H233" i="27"/>
  <c r="E233" i="27"/>
  <c r="T232" i="27"/>
  <c r="Q232" i="27"/>
  <c r="N232" i="27"/>
  <c r="K232" i="27"/>
  <c r="H232" i="27"/>
  <c r="E232" i="27"/>
  <c r="S231" i="27"/>
  <c r="S25" i="27" s="1"/>
  <c r="R231" i="27"/>
  <c r="P231" i="27"/>
  <c r="P25" i="27" s="1"/>
  <c r="O231" i="27"/>
  <c r="Q231" i="27" s="1"/>
  <c r="M231" i="27"/>
  <c r="M25" i="27" s="1"/>
  <c r="L231" i="27"/>
  <c r="J231" i="27"/>
  <c r="I231" i="27"/>
  <c r="G231" i="27"/>
  <c r="G25" i="27" s="1"/>
  <c r="F231" i="27"/>
  <c r="D231" i="27"/>
  <c r="D25" i="27" s="1"/>
  <c r="C231" i="27"/>
  <c r="E231" i="27" s="1"/>
  <c r="T229" i="27"/>
  <c r="Q229" i="27"/>
  <c r="N229" i="27"/>
  <c r="K229" i="27"/>
  <c r="H229" i="27"/>
  <c r="E229" i="27"/>
  <c r="T228" i="27"/>
  <c r="Q228" i="27"/>
  <c r="N228" i="27"/>
  <c r="K228" i="27"/>
  <c r="H228" i="27"/>
  <c r="E228" i="27"/>
  <c r="T227" i="27"/>
  <c r="Q227" i="27"/>
  <c r="N227" i="27"/>
  <c r="K227" i="27"/>
  <c r="H227" i="27"/>
  <c r="E227" i="27"/>
  <c r="T226" i="27"/>
  <c r="Q226" i="27"/>
  <c r="N226" i="27"/>
  <c r="K226" i="27"/>
  <c r="H226" i="27"/>
  <c r="E226" i="27"/>
  <c r="T225" i="27"/>
  <c r="Q225" i="27"/>
  <c r="L225" i="27"/>
  <c r="N225" i="27" s="1"/>
  <c r="K225" i="27"/>
  <c r="H225" i="27"/>
  <c r="E225" i="27"/>
  <c r="T224" i="27"/>
  <c r="Q224" i="27"/>
  <c r="N224" i="27"/>
  <c r="K224" i="27"/>
  <c r="H224" i="27"/>
  <c r="E224" i="27"/>
  <c r="T223" i="27"/>
  <c r="Q223" i="27"/>
  <c r="N223" i="27"/>
  <c r="K223" i="27"/>
  <c r="H223" i="27"/>
  <c r="E223" i="27"/>
  <c r="S222" i="27"/>
  <c r="S24" i="27" s="1"/>
  <c r="R222" i="27"/>
  <c r="P222" i="27"/>
  <c r="P24" i="27" s="1"/>
  <c r="O222" i="27"/>
  <c r="O24" i="27" s="1"/>
  <c r="M222" i="27"/>
  <c r="L222" i="27"/>
  <c r="L24" i="27" s="1"/>
  <c r="J222" i="27"/>
  <c r="J24" i="27" s="1"/>
  <c r="I222" i="27"/>
  <c r="I24" i="27" s="1"/>
  <c r="G222" i="27"/>
  <c r="G24" i="27" s="1"/>
  <c r="F222" i="27"/>
  <c r="F24" i="27" s="1"/>
  <c r="D222" i="27"/>
  <c r="D24" i="27" s="1"/>
  <c r="C222" i="27"/>
  <c r="C24" i="27" s="1"/>
  <c r="T220" i="27"/>
  <c r="Q220" i="27"/>
  <c r="N220" i="27"/>
  <c r="K220" i="27"/>
  <c r="H220" i="27"/>
  <c r="E220" i="27"/>
  <c r="T219" i="27"/>
  <c r="Q219" i="27"/>
  <c r="N219" i="27"/>
  <c r="L219" i="27"/>
  <c r="K219" i="27"/>
  <c r="H219" i="27"/>
  <c r="E219" i="27"/>
  <c r="T218" i="27"/>
  <c r="Q218" i="27"/>
  <c r="N218" i="27"/>
  <c r="K218" i="27"/>
  <c r="H218" i="27"/>
  <c r="E218" i="27"/>
  <c r="T217" i="27"/>
  <c r="Q217" i="27"/>
  <c r="N217" i="27"/>
  <c r="K217" i="27"/>
  <c r="H217" i="27"/>
  <c r="E217" i="27"/>
  <c r="T216" i="27"/>
  <c r="Q216" i="27"/>
  <c r="N216" i="27"/>
  <c r="K216" i="27"/>
  <c r="H216" i="27"/>
  <c r="E216" i="27"/>
  <c r="T215" i="27"/>
  <c r="Q215" i="27"/>
  <c r="N215" i="27"/>
  <c r="K215" i="27"/>
  <c r="H215" i="27"/>
  <c r="E215" i="27"/>
  <c r="S214" i="27"/>
  <c r="S23" i="27" s="1"/>
  <c r="R214" i="27"/>
  <c r="R23" i="27" s="1"/>
  <c r="P214" i="27"/>
  <c r="O214" i="27"/>
  <c r="M214" i="27"/>
  <c r="M23" i="27" s="1"/>
  <c r="L214" i="27"/>
  <c r="L23" i="27" s="1"/>
  <c r="J214" i="27"/>
  <c r="J23" i="27" s="1"/>
  <c r="I214" i="27"/>
  <c r="I23" i="27" s="1"/>
  <c r="G214" i="27"/>
  <c r="G23" i="27" s="1"/>
  <c r="F214" i="27"/>
  <c r="F23" i="27" s="1"/>
  <c r="D214" i="27"/>
  <c r="D23" i="27" s="1"/>
  <c r="C214" i="27"/>
  <c r="C23" i="27" s="1"/>
  <c r="T210" i="27"/>
  <c r="T209" i="27"/>
  <c r="Q209" i="27"/>
  <c r="N209" i="27"/>
  <c r="K209" i="27"/>
  <c r="H209" i="27"/>
  <c r="E209" i="27"/>
  <c r="T208" i="27"/>
  <c r="Q208" i="27"/>
  <c r="N208" i="27"/>
  <c r="K208" i="27"/>
  <c r="H208" i="27"/>
  <c r="E208" i="27"/>
  <c r="T207" i="27"/>
  <c r="N207" i="27"/>
  <c r="K207" i="27"/>
  <c r="H207" i="27"/>
  <c r="E207" i="27"/>
  <c r="S206" i="27"/>
  <c r="R206" i="27"/>
  <c r="P206" i="27"/>
  <c r="O206" i="27"/>
  <c r="Q207" i="27" s="1"/>
  <c r="M206" i="27"/>
  <c r="N206" i="27" s="1"/>
  <c r="L206" i="27"/>
  <c r="J206" i="27"/>
  <c r="J22" i="27" s="1"/>
  <c r="I206" i="27"/>
  <c r="I22" i="27" s="1"/>
  <c r="G206" i="27"/>
  <c r="G22" i="27" s="1"/>
  <c r="F206" i="27"/>
  <c r="F22" i="27" s="1"/>
  <c r="D206" i="27"/>
  <c r="D22" i="27" s="1"/>
  <c r="C206" i="27"/>
  <c r="C22" i="27" s="1"/>
  <c r="S200" i="27"/>
  <c r="T200" i="27" s="1"/>
  <c r="R200" i="27"/>
  <c r="Q200" i="27"/>
  <c r="P200" i="27"/>
  <c r="O200" i="27"/>
  <c r="M200" i="27"/>
  <c r="L200" i="27"/>
  <c r="N200" i="27" s="1"/>
  <c r="K200" i="27"/>
  <c r="J200" i="27"/>
  <c r="I200" i="27"/>
  <c r="G200" i="27"/>
  <c r="H200" i="27" s="1"/>
  <c r="F200" i="27"/>
  <c r="D200" i="27"/>
  <c r="C200" i="27"/>
  <c r="E200" i="27" s="1"/>
  <c r="S191" i="27"/>
  <c r="R191" i="27"/>
  <c r="P191" i="27"/>
  <c r="O191" i="27"/>
  <c r="Q191" i="27" s="1"/>
  <c r="M191" i="27"/>
  <c r="N191" i="27" s="1"/>
  <c r="L191" i="27"/>
  <c r="K191" i="27"/>
  <c r="J191" i="27"/>
  <c r="I191" i="27"/>
  <c r="G191" i="27"/>
  <c r="F191" i="27"/>
  <c r="H191" i="27" s="1"/>
  <c r="E191" i="27"/>
  <c r="D191" i="27"/>
  <c r="C191" i="27"/>
  <c r="T189" i="27"/>
  <c r="Q189" i="27"/>
  <c r="M189" i="27"/>
  <c r="L189" i="27"/>
  <c r="K189" i="27"/>
  <c r="H189" i="27"/>
  <c r="E189" i="27"/>
  <c r="T188" i="27"/>
  <c r="Q188" i="27"/>
  <c r="M188" i="27"/>
  <c r="L188" i="27"/>
  <c r="L182" i="27" s="1"/>
  <c r="L19" i="27" s="1"/>
  <c r="K188" i="27"/>
  <c r="H188" i="27"/>
  <c r="E188" i="27"/>
  <c r="T187" i="27"/>
  <c r="Q187" i="27"/>
  <c r="N187" i="27"/>
  <c r="K187" i="27"/>
  <c r="H187" i="27"/>
  <c r="E187" i="27"/>
  <c r="T186" i="27"/>
  <c r="Q186" i="27"/>
  <c r="N186" i="27"/>
  <c r="K186" i="27"/>
  <c r="H186" i="27"/>
  <c r="E186" i="27"/>
  <c r="T185" i="27"/>
  <c r="Q185" i="27"/>
  <c r="N185" i="27"/>
  <c r="K185" i="27"/>
  <c r="H185" i="27"/>
  <c r="E185" i="27"/>
  <c r="T184" i="27"/>
  <c r="Q184" i="27"/>
  <c r="M184" i="27"/>
  <c r="N184" i="27" s="1"/>
  <c r="L184" i="27"/>
  <c r="K184" i="27"/>
  <c r="E184" i="27"/>
  <c r="H184" i="27" s="1"/>
  <c r="T183" i="27"/>
  <c r="Q183" i="27"/>
  <c r="M183" i="27"/>
  <c r="L183" i="27"/>
  <c r="K183" i="27"/>
  <c r="H183" i="27"/>
  <c r="E183" i="27"/>
  <c r="S182" i="27"/>
  <c r="R182" i="27"/>
  <c r="R19" i="27" s="1"/>
  <c r="T19" i="27" s="1"/>
  <c r="P182" i="27"/>
  <c r="P19" i="27" s="1"/>
  <c r="O182" i="27"/>
  <c r="O19" i="27" s="1"/>
  <c r="J182" i="27"/>
  <c r="I182" i="27"/>
  <c r="I19" i="27" s="1"/>
  <c r="G182" i="27"/>
  <c r="G19" i="27" s="1"/>
  <c r="F182" i="27"/>
  <c r="D182" i="27"/>
  <c r="C182" i="27"/>
  <c r="T180" i="27"/>
  <c r="Q180" i="27"/>
  <c r="N180" i="27"/>
  <c r="K180" i="27"/>
  <c r="H180" i="27"/>
  <c r="E180" i="27"/>
  <c r="T179" i="27"/>
  <c r="Q179" i="27"/>
  <c r="N179" i="27"/>
  <c r="K179" i="27"/>
  <c r="H179" i="27"/>
  <c r="E179" i="27"/>
  <c r="T178" i="27"/>
  <c r="Q178" i="27"/>
  <c r="N178" i="27"/>
  <c r="K178" i="27"/>
  <c r="H178" i="27"/>
  <c r="E178" i="27"/>
  <c r="T177" i="27"/>
  <c r="Q177" i="27"/>
  <c r="N177" i="27"/>
  <c r="K177" i="27"/>
  <c r="H177" i="27"/>
  <c r="E177" i="27"/>
  <c r="T176" i="27"/>
  <c r="Q176" i="27"/>
  <c r="N176" i="27"/>
  <c r="K176" i="27"/>
  <c r="H176" i="27"/>
  <c r="E176" i="27"/>
  <c r="T175" i="27"/>
  <c r="Q175" i="27"/>
  <c r="N175" i="27"/>
  <c r="K175" i="27"/>
  <c r="H175" i="27"/>
  <c r="E175" i="27"/>
  <c r="T174" i="27"/>
  <c r="Q174" i="27"/>
  <c r="N174" i="27"/>
  <c r="K174" i="27"/>
  <c r="H174" i="27"/>
  <c r="E174" i="27"/>
  <c r="T173" i="27"/>
  <c r="Q173" i="27"/>
  <c r="N173" i="27"/>
  <c r="K173" i="27"/>
  <c r="H173" i="27"/>
  <c r="E173" i="27"/>
  <c r="T172" i="27"/>
  <c r="Q172" i="27"/>
  <c r="N172" i="27"/>
  <c r="K172" i="27"/>
  <c r="H172" i="27"/>
  <c r="E172" i="27"/>
  <c r="T171" i="27"/>
  <c r="Q171" i="27"/>
  <c r="N171" i="27"/>
  <c r="K171" i="27"/>
  <c r="H171" i="27"/>
  <c r="E171" i="27"/>
  <c r="T170" i="27"/>
  <c r="Q170" i="27"/>
  <c r="N170" i="27"/>
  <c r="K170" i="27"/>
  <c r="H170" i="27"/>
  <c r="E170" i="27"/>
  <c r="T169" i="27"/>
  <c r="Q169" i="27"/>
  <c r="N169" i="27"/>
  <c r="K169" i="27"/>
  <c r="H169" i="27"/>
  <c r="E169" i="27"/>
  <c r="T168" i="27"/>
  <c r="Q168" i="27"/>
  <c r="N168" i="27"/>
  <c r="K168" i="27"/>
  <c r="H168" i="27"/>
  <c r="E168" i="27"/>
  <c r="T167" i="27"/>
  <c r="Q167" i="27"/>
  <c r="N167" i="27"/>
  <c r="K167" i="27"/>
  <c r="H167" i="27"/>
  <c r="E167" i="27"/>
  <c r="S166" i="27"/>
  <c r="R166" i="27"/>
  <c r="R18" i="27" s="1"/>
  <c r="P166" i="27"/>
  <c r="P18" i="27" s="1"/>
  <c r="O166" i="27"/>
  <c r="O18" i="27" s="1"/>
  <c r="M166" i="27"/>
  <c r="M18" i="27" s="1"/>
  <c r="L166" i="27"/>
  <c r="L18" i="27" s="1"/>
  <c r="J166" i="27"/>
  <c r="J18" i="27" s="1"/>
  <c r="I166" i="27"/>
  <c r="I18" i="27" s="1"/>
  <c r="G166" i="27"/>
  <c r="F166" i="27"/>
  <c r="F18" i="27" s="1"/>
  <c r="D166" i="27"/>
  <c r="D18" i="27" s="1"/>
  <c r="C166" i="27"/>
  <c r="C18" i="27" s="1"/>
  <c r="T164" i="27"/>
  <c r="Q164" i="27"/>
  <c r="M164" i="27"/>
  <c r="N164" i="27" s="1"/>
  <c r="L164" i="27"/>
  <c r="K164" i="27"/>
  <c r="H164" i="27"/>
  <c r="E164" i="27"/>
  <c r="T163" i="27"/>
  <c r="Q163" i="27"/>
  <c r="M163" i="27"/>
  <c r="N163" i="27" s="1"/>
  <c r="L163" i="27"/>
  <c r="K163" i="27"/>
  <c r="H163" i="27"/>
  <c r="E163" i="27"/>
  <c r="T162" i="27"/>
  <c r="Q162" i="27"/>
  <c r="M162" i="27"/>
  <c r="N162" i="27" s="1"/>
  <c r="L162" i="27"/>
  <c r="K162" i="27"/>
  <c r="H162" i="27"/>
  <c r="E162" i="27"/>
  <c r="T161" i="27"/>
  <c r="Q161" i="27"/>
  <c r="M161" i="27"/>
  <c r="N161" i="27" s="1"/>
  <c r="L161" i="27"/>
  <c r="K161" i="27"/>
  <c r="H161" i="27"/>
  <c r="E161" i="27"/>
  <c r="T160" i="27"/>
  <c r="Q160" i="27"/>
  <c r="L160" i="27"/>
  <c r="N160" i="27" s="1"/>
  <c r="K160" i="27"/>
  <c r="H160" i="27"/>
  <c r="E160" i="27"/>
  <c r="T159" i="27"/>
  <c r="Q159" i="27"/>
  <c r="M159" i="27"/>
  <c r="L159" i="27"/>
  <c r="K159" i="27"/>
  <c r="H159" i="27"/>
  <c r="E159" i="27"/>
  <c r="T158" i="27"/>
  <c r="Q158" i="27"/>
  <c r="N158" i="27"/>
  <c r="M158" i="27"/>
  <c r="K158" i="27"/>
  <c r="H158" i="27"/>
  <c r="E158" i="27"/>
  <c r="T157" i="27"/>
  <c r="Q157" i="27"/>
  <c r="M157" i="27"/>
  <c r="L157" i="27"/>
  <c r="K157" i="27"/>
  <c r="H157" i="27"/>
  <c r="E157" i="27"/>
  <c r="T156" i="27"/>
  <c r="Q156" i="27"/>
  <c r="M156" i="27"/>
  <c r="M154" i="27" s="1"/>
  <c r="L156" i="27"/>
  <c r="K156" i="27"/>
  <c r="H156" i="27"/>
  <c r="E156" i="27"/>
  <c r="S154" i="27"/>
  <c r="T154" i="27" s="1"/>
  <c r="R154" i="27"/>
  <c r="P154" i="27"/>
  <c r="O154" i="27"/>
  <c r="Q154" i="27" s="1"/>
  <c r="J154" i="27"/>
  <c r="J17" i="27" s="1"/>
  <c r="I154" i="27"/>
  <c r="I17" i="27" s="1"/>
  <c r="G154" i="27"/>
  <c r="G17" i="27" s="1"/>
  <c r="F154" i="27"/>
  <c r="F17" i="27" s="1"/>
  <c r="D154" i="27"/>
  <c r="D17" i="27" s="1"/>
  <c r="C154" i="27"/>
  <c r="T152" i="27"/>
  <c r="Q152" i="27"/>
  <c r="N152" i="27"/>
  <c r="K152" i="27"/>
  <c r="H152" i="27"/>
  <c r="E152" i="27"/>
  <c r="T151" i="27"/>
  <c r="Q151" i="27"/>
  <c r="N151" i="27"/>
  <c r="K151" i="27"/>
  <c r="H151" i="27"/>
  <c r="E151" i="27"/>
  <c r="T150" i="27"/>
  <c r="Q150" i="27"/>
  <c r="N150" i="27"/>
  <c r="K150" i="27"/>
  <c r="H150" i="27"/>
  <c r="E150" i="27"/>
  <c r="T149" i="27"/>
  <c r="Q149" i="27"/>
  <c r="N149" i="27"/>
  <c r="K149" i="27"/>
  <c r="H149" i="27"/>
  <c r="E149" i="27"/>
  <c r="S148" i="27"/>
  <c r="S16" i="27" s="1"/>
  <c r="R148" i="27"/>
  <c r="R16" i="27" s="1"/>
  <c r="P148" i="27"/>
  <c r="P16" i="27" s="1"/>
  <c r="O148" i="27"/>
  <c r="O16" i="27" s="1"/>
  <c r="M148" i="27"/>
  <c r="L148" i="27"/>
  <c r="L16" i="27" s="1"/>
  <c r="J148" i="27"/>
  <c r="J16" i="27" s="1"/>
  <c r="I148" i="27"/>
  <c r="I16" i="27" s="1"/>
  <c r="G148" i="27"/>
  <c r="G16" i="27" s="1"/>
  <c r="F148" i="27"/>
  <c r="F16" i="27" s="1"/>
  <c r="D148" i="27"/>
  <c r="D16" i="27" s="1"/>
  <c r="C148" i="27"/>
  <c r="T146" i="27"/>
  <c r="Q146" i="27"/>
  <c r="N146" i="27"/>
  <c r="K146" i="27"/>
  <c r="H146" i="27"/>
  <c r="E146" i="27"/>
  <c r="T145" i="27"/>
  <c r="Q145" i="27"/>
  <c r="N145" i="27"/>
  <c r="K145" i="27"/>
  <c r="H145" i="27"/>
  <c r="E145" i="27"/>
  <c r="T144" i="27"/>
  <c r="Q144" i="27"/>
  <c r="N144" i="27"/>
  <c r="K144" i="27"/>
  <c r="H144" i="27"/>
  <c r="E144" i="27"/>
  <c r="T143" i="27"/>
  <c r="Q143" i="27"/>
  <c r="N143" i="27"/>
  <c r="K143" i="27"/>
  <c r="H143" i="27"/>
  <c r="E143" i="27"/>
  <c r="T142" i="27"/>
  <c r="Q142" i="27"/>
  <c r="N142" i="27"/>
  <c r="K142" i="27"/>
  <c r="H142" i="27"/>
  <c r="E142" i="27"/>
  <c r="T141" i="27"/>
  <c r="Q141" i="27"/>
  <c r="N141" i="27"/>
  <c r="K141" i="27"/>
  <c r="H141" i="27"/>
  <c r="E141" i="27"/>
  <c r="T140" i="27"/>
  <c r="Q140" i="27"/>
  <c r="N140" i="27"/>
  <c r="K140" i="27"/>
  <c r="H140" i="27"/>
  <c r="E140" i="27"/>
  <c r="T139" i="27"/>
  <c r="Q139" i="27"/>
  <c r="N139" i="27"/>
  <c r="K139" i="27"/>
  <c r="H139" i="27"/>
  <c r="E139" i="27"/>
  <c r="T138" i="27"/>
  <c r="Q138" i="27"/>
  <c r="N138" i="27"/>
  <c r="K138" i="27"/>
  <c r="H138" i="27"/>
  <c r="E138" i="27"/>
  <c r="T137" i="27"/>
  <c r="Q137" i="27"/>
  <c r="N137" i="27"/>
  <c r="K137" i="27"/>
  <c r="H137" i="27"/>
  <c r="E137" i="27"/>
  <c r="T136" i="27"/>
  <c r="Q136" i="27"/>
  <c r="N136" i="27"/>
  <c r="K136" i="27"/>
  <c r="H136" i="27"/>
  <c r="E136" i="27"/>
  <c r="T135" i="27"/>
  <c r="Q135" i="27"/>
  <c r="N135" i="27"/>
  <c r="K135" i="27"/>
  <c r="H135" i="27"/>
  <c r="E135" i="27"/>
  <c r="T134" i="27"/>
  <c r="Q134" i="27"/>
  <c r="N134" i="27"/>
  <c r="K134" i="27"/>
  <c r="H134" i="27"/>
  <c r="E134" i="27"/>
  <c r="T133" i="27"/>
  <c r="Q133" i="27"/>
  <c r="N133" i="27"/>
  <c r="K133" i="27"/>
  <c r="H133" i="27"/>
  <c r="E133" i="27"/>
  <c r="T132" i="27"/>
  <c r="Q132" i="27"/>
  <c r="N132" i="27"/>
  <c r="K132" i="27"/>
  <c r="H132" i="27"/>
  <c r="E132" i="27"/>
  <c r="T131" i="27"/>
  <c r="Q131" i="27"/>
  <c r="N131" i="27"/>
  <c r="K131" i="27"/>
  <c r="H131" i="27"/>
  <c r="E131" i="27"/>
  <c r="T130" i="27"/>
  <c r="Q130" i="27"/>
  <c r="N130" i="27"/>
  <c r="K130" i="27"/>
  <c r="H130" i="27"/>
  <c r="E130" i="27"/>
  <c r="T129" i="27"/>
  <c r="Q129" i="27"/>
  <c r="N129" i="27"/>
  <c r="K129" i="27"/>
  <c r="H129" i="27"/>
  <c r="E129" i="27"/>
  <c r="T128" i="27"/>
  <c r="Q128" i="27"/>
  <c r="N128" i="27"/>
  <c r="K128" i="27"/>
  <c r="H128" i="27"/>
  <c r="E128" i="27"/>
  <c r="T127" i="27"/>
  <c r="Q127" i="27"/>
  <c r="N127" i="27"/>
  <c r="K127" i="27"/>
  <c r="H127" i="27"/>
  <c r="E127" i="27"/>
  <c r="T126" i="27"/>
  <c r="Q126" i="27"/>
  <c r="N126" i="27"/>
  <c r="K126" i="27"/>
  <c r="H126" i="27"/>
  <c r="E126" i="27"/>
  <c r="T125" i="27"/>
  <c r="Q125" i="27"/>
  <c r="N125" i="27"/>
  <c r="K125" i="27"/>
  <c r="H125" i="27"/>
  <c r="E125" i="27"/>
  <c r="T124" i="27"/>
  <c r="Q124" i="27"/>
  <c r="N124" i="27"/>
  <c r="K124" i="27"/>
  <c r="H124" i="27"/>
  <c r="E124" i="27"/>
  <c r="T123" i="27"/>
  <c r="Q123" i="27"/>
  <c r="N123" i="27"/>
  <c r="K123" i="27"/>
  <c r="H123" i="27"/>
  <c r="E123" i="27"/>
  <c r="T122" i="27"/>
  <c r="Q122" i="27"/>
  <c r="N122" i="27"/>
  <c r="K122" i="27"/>
  <c r="H122" i="27"/>
  <c r="E122" i="27"/>
  <c r="T121" i="27"/>
  <c r="Q121" i="27"/>
  <c r="N121" i="27"/>
  <c r="K121" i="27"/>
  <c r="H121" i="27"/>
  <c r="E121" i="27"/>
  <c r="T120" i="27"/>
  <c r="Q120" i="27"/>
  <c r="N120" i="27"/>
  <c r="K120" i="27"/>
  <c r="H120" i="27"/>
  <c r="E120" i="27"/>
  <c r="T119" i="27"/>
  <c r="Q119" i="27"/>
  <c r="N119" i="27"/>
  <c r="K119" i="27"/>
  <c r="H119" i="27"/>
  <c r="E119" i="27"/>
  <c r="S118" i="27"/>
  <c r="S15" i="27" s="1"/>
  <c r="R118" i="27"/>
  <c r="R15" i="27" s="1"/>
  <c r="P118" i="27"/>
  <c r="O118" i="27"/>
  <c r="O15" i="27" s="1"/>
  <c r="M118" i="27"/>
  <c r="M15" i="27" s="1"/>
  <c r="L118" i="27"/>
  <c r="L15" i="27" s="1"/>
  <c r="J118" i="27"/>
  <c r="J15" i="27" s="1"/>
  <c r="I118" i="27"/>
  <c r="I15" i="27" s="1"/>
  <c r="G118" i="27"/>
  <c r="G15" i="27" s="1"/>
  <c r="F118" i="27"/>
  <c r="F15" i="27" s="1"/>
  <c r="D118" i="27"/>
  <c r="D15" i="27" s="1"/>
  <c r="C118" i="27"/>
  <c r="C15" i="27" s="1"/>
  <c r="T116" i="27"/>
  <c r="Q116" i="27"/>
  <c r="N116" i="27"/>
  <c r="K116" i="27"/>
  <c r="H116" i="27"/>
  <c r="E116" i="27"/>
  <c r="T115" i="27"/>
  <c r="Q115" i="27"/>
  <c r="N115" i="27"/>
  <c r="K115" i="27"/>
  <c r="H115" i="27"/>
  <c r="E115" i="27"/>
  <c r="T114" i="27"/>
  <c r="Q114" i="27"/>
  <c r="N114" i="27"/>
  <c r="K114" i="27"/>
  <c r="H114" i="27"/>
  <c r="E114" i="27"/>
  <c r="T113" i="27"/>
  <c r="Q113" i="27"/>
  <c r="N113" i="27"/>
  <c r="K113" i="27"/>
  <c r="H113" i="27"/>
  <c r="E113" i="27"/>
  <c r="T112" i="27"/>
  <c r="Q112" i="27"/>
  <c r="N112" i="27"/>
  <c r="K112" i="27"/>
  <c r="H112" i="27"/>
  <c r="E112" i="27"/>
  <c r="T111" i="27"/>
  <c r="Q111" i="27"/>
  <c r="N111" i="27"/>
  <c r="K111" i="27"/>
  <c r="H111" i="27"/>
  <c r="E111" i="27"/>
  <c r="T110" i="27"/>
  <c r="Q110" i="27"/>
  <c r="N110" i="27"/>
  <c r="K110" i="27"/>
  <c r="H110" i="27"/>
  <c r="E110" i="27"/>
  <c r="T109" i="27"/>
  <c r="Q109" i="27"/>
  <c r="N109" i="27"/>
  <c r="K109" i="27"/>
  <c r="H109" i="27"/>
  <c r="E109" i="27"/>
  <c r="T108" i="27"/>
  <c r="Q108" i="27"/>
  <c r="N108" i="27"/>
  <c r="K108" i="27"/>
  <c r="H108" i="27"/>
  <c r="E108" i="27"/>
  <c r="T107" i="27"/>
  <c r="Q107" i="27"/>
  <c r="N107" i="27"/>
  <c r="K107" i="27"/>
  <c r="H107" i="27"/>
  <c r="E107" i="27"/>
  <c r="T106" i="27"/>
  <c r="Q106" i="27"/>
  <c r="N106" i="27"/>
  <c r="K106" i="27"/>
  <c r="H106" i="27"/>
  <c r="E106" i="27"/>
  <c r="T105" i="27"/>
  <c r="Q105" i="27"/>
  <c r="N105" i="27"/>
  <c r="K105" i="27"/>
  <c r="H105" i="27"/>
  <c r="E105" i="27"/>
  <c r="T104" i="27"/>
  <c r="Q104" i="27"/>
  <c r="N104" i="27"/>
  <c r="K104" i="27"/>
  <c r="H104" i="27"/>
  <c r="E104" i="27"/>
  <c r="T103" i="27"/>
  <c r="Q103" i="27"/>
  <c r="N103" i="27"/>
  <c r="K103" i="27"/>
  <c r="H103" i="27"/>
  <c r="E103" i="27"/>
  <c r="T102" i="27"/>
  <c r="Q102" i="27"/>
  <c r="N102" i="27"/>
  <c r="K102" i="27"/>
  <c r="H102" i="27"/>
  <c r="E102" i="27"/>
  <c r="T101" i="27"/>
  <c r="Q101" i="27"/>
  <c r="N101" i="27"/>
  <c r="K101" i="27"/>
  <c r="H101" i="27"/>
  <c r="E101" i="27"/>
  <c r="T100" i="27"/>
  <c r="Q100" i="27"/>
  <c r="N100" i="27"/>
  <c r="K100" i="27"/>
  <c r="H100" i="27"/>
  <c r="E100" i="27"/>
  <c r="T99" i="27"/>
  <c r="Q99" i="27"/>
  <c r="N99" i="27"/>
  <c r="K99" i="27"/>
  <c r="H99" i="27"/>
  <c r="E99" i="27"/>
  <c r="T98" i="27"/>
  <c r="Q98" i="27"/>
  <c r="N98" i="27"/>
  <c r="K98" i="27"/>
  <c r="H98" i="27"/>
  <c r="E98" i="27"/>
  <c r="T97" i="27"/>
  <c r="Q97" i="27"/>
  <c r="N97" i="27"/>
  <c r="K97" i="27"/>
  <c r="H97" i="27"/>
  <c r="E97" i="27"/>
  <c r="T96" i="27"/>
  <c r="Q96" i="27"/>
  <c r="N96" i="27"/>
  <c r="K96" i="27"/>
  <c r="H96" i="27"/>
  <c r="E96" i="27"/>
  <c r="T95" i="27"/>
  <c r="Q95" i="27"/>
  <c r="N95" i="27"/>
  <c r="K95" i="27"/>
  <c r="H95" i="27"/>
  <c r="E95" i="27"/>
  <c r="T94" i="27"/>
  <c r="Q94" i="27"/>
  <c r="N94" i="27"/>
  <c r="K94" i="27"/>
  <c r="H94" i="27"/>
  <c r="E94" i="27"/>
  <c r="T93" i="27"/>
  <c r="Q93" i="27"/>
  <c r="N93" i="27"/>
  <c r="K93" i="27"/>
  <c r="H93" i="27"/>
  <c r="E93" i="27"/>
  <c r="T92" i="27"/>
  <c r="Q92" i="27"/>
  <c r="N92" i="27"/>
  <c r="K92" i="27"/>
  <c r="H92" i="27"/>
  <c r="E92" i="27"/>
  <c r="T91" i="27"/>
  <c r="Q91" i="27"/>
  <c r="N91" i="27"/>
  <c r="K91" i="27"/>
  <c r="H91" i="27"/>
  <c r="E91" i="27"/>
  <c r="T90" i="27"/>
  <c r="Q90" i="27"/>
  <c r="N90" i="27"/>
  <c r="K90" i="27"/>
  <c r="H90" i="27"/>
  <c r="E90" i="27"/>
  <c r="T89" i="27"/>
  <c r="Q89" i="27"/>
  <c r="N89" i="27"/>
  <c r="K89" i="27"/>
  <c r="H89" i="27"/>
  <c r="E89" i="27"/>
  <c r="T88" i="27"/>
  <c r="Q88" i="27"/>
  <c r="N88" i="27"/>
  <c r="K88" i="27"/>
  <c r="H88" i="27"/>
  <c r="E88" i="27"/>
  <c r="T87" i="27"/>
  <c r="Q87" i="27"/>
  <c r="N87" i="27"/>
  <c r="K87" i="27"/>
  <c r="H87" i="27"/>
  <c r="E87" i="27"/>
  <c r="T86" i="27"/>
  <c r="Q86" i="27"/>
  <c r="N86" i="27"/>
  <c r="K86" i="27"/>
  <c r="H86" i="27"/>
  <c r="E86" i="27"/>
  <c r="T85" i="27"/>
  <c r="Q85" i="27"/>
  <c r="N85" i="27"/>
  <c r="K85" i="27"/>
  <c r="H85" i="27"/>
  <c r="E85" i="27"/>
  <c r="T84" i="27"/>
  <c r="Q84" i="27"/>
  <c r="N84" i="27"/>
  <c r="K84" i="27"/>
  <c r="H84" i="27"/>
  <c r="E84" i="27"/>
  <c r="T83" i="27"/>
  <c r="Q83" i="27"/>
  <c r="N83" i="27"/>
  <c r="K83" i="27"/>
  <c r="H83" i="27"/>
  <c r="E83" i="27"/>
  <c r="T82" i="27"/>
  <c r="Q82" i="27"/>
  <c r="N82" i="27"/>
  <c r="K82" i="27"/>
  <c r="H82" i="27"/>
  <c r="E82" i="27"/>
  <c r="T81" i="27"/>
  <c r="Q81" i="27"/>
  <c r="N81" i="27"/>
  <c r="K81" i="27"/>
  <c r="H81" i="27"/>
  <c r="E81" i="27"/>
  <c r="T80" i="27"/>
  <c r="Q80" i="27"/>
  <c r="N80" i="27"/>
  <c r="K80" i="27"/>
  <c r="H80" i="27"/>
  <c r="E80" i="27"/>
  <c r="T79" i="27"/>
  <c r="Q79" i="27"/>
  <c r="N79" i="27"/>
  <c r="K79" i="27"/>
  <c r="H79" i="27"/>
  <c r="E79" i="27"/>
  <c r="T78" i="27"/>
  <c r="Q78" i="27"/>
  <c r="N78" i="27"/>
  <c r="K78" i="27"/>
  <c r="H78" i="27"/>
  <c r="E78" i="27"/>
  <c r="T77" i="27"/>
  <c r="Q77" i="27"/>
  <c r="N77" i="27"/>
  <c r="K77" i="27"/>
  <c r="H77" i="27"/>
  <c r="E77" i="27"/>
  <c r="T76" i="27"/>
  <c r="Q76" i="27"/>
  <c r="N76" i="27"/>
  <c r="K76" i="27"/>
  <c r="H76" i="27"/>
  <c r="E76" i="27"/>
  <c r="T75" i="27"/>
  <c r="Q75" i="27"/>
  <c r="N75" i="27"/>
  <c r="K75" i="27"/>
  <c r="H75" i="27"/>
  <c r="E75" i="27"/>
  <c r="T74" i="27"/>
  <c r="Q74" i="27"/>
  <c r="N74" i="27"/>
  <c r="K74" i="27"/>
  <c r="H74" i="27"/>
  <c r="E74" i="27"/>
  <c r="T73" i="27"/>
  <c r="Q73" i="27"/>
  <c r="N73" i="27"/>
  <c r="K73" i="27"/>
  <c r="H73" i="27"/>
  <c r="E73" i="27"/>
  <c r="T72" i="27"/>
  <c r="Q72" i="27"/>
  <c r="N72" i="27"/>
  <c r="K72" i="27"/>
  <c r="H72" i="27"/>
  <c r="E72" i="27"/>
  <c r="T71" i="27"/>
  <c r="Q71" i="27"/>
  <c r="N71" i="27"/>
  <c r="K71" i="27"/>
  <c r="H71" i="27"/>
  <c r="E71" i="27"/>
  <c r="S70" i="27"/>
  <c r="R70" i="27"/>
  <c r="R14" i="27" s="1"/>
  <c r="P70" i="27"/>
  <c r="P14" i="27" s="1"/>
  <c r="O70" i="27"/>
  <c r="O14" i="27" s="1"/>
  <c r="M70" i="27"/>
  <c r="M14" i="27" s="1"/>
  <c r="L70" i="27"/>
  <c r="J70" i="27"/>
  <c r="J14" i="27" s="1"/>
  <c r="I70" i="27"/>
  <c r="I14" i="27" s="1"/>
  <c r="G70" i="27"/>
  <c r="G14" i="27" s="1"/>
  <c r="F70" i="27"/>
  <c r="F14" i="27" s="1"/>
  <c r="D70" i="27"/>
  <c r="D14" i="27" s="1"/>
  <c r="C70" i="27"/>
  <c r="C14" i="27" s="1"/>
  <c r="T58" i="27"/>
  <c r="Q58" i="27"/>
  <c r="M58" i="27"/>
  <c r="N58" i="27" s="1"/>
  <c r="L58" i="27"/>
  <c r="K58" i="27"/>
  <c r="H58" i="27"/>
  <c r="E58" i="27"/>
  <c r="T57" i="27"/>
  <c r="Q57" i="27"/>
  <c r="M57" i="27"/>
  <c r="N57" i="27" s="1"/>
  <c r="L57" i="27"/>
  <c r="K57" i="27"/>
  <c r="H57" i="27"/>
  <c r="E57" i="27"/>
  <c r="T56" i="27"/>
  <c r="Q56" i="27"/>
  <c r="M56" i="27"/>
  <c r="N56" i="27" s="1"/>
  <c r="L56" i="27"/>
  <c r="K56" i="27"/>
  <c r="H56" i="27"/>
  <c r="E56" i="27"/>
  <c r="S55" i="27"/>
  <c r="R55" i="27"/>
  <c r="T55" i="27" s="1"/>
  <c r="Q55" i="27"/>
  <c r="P55" i="27"/>
  <c r="O55" i="27"/>
  <c r="M55" i="27"/>
  <c r="L55" i="27"/>
  <c r="N55" i="27" s="1"/>
  <c r="J55" i="27"/>
  <c r="I55" i="27"/>
  <c r="G55" i="27"/>
  <c r="F55" i="27"/>
  <c r="D55" i="27"/>
  <c r="C55" i="27"/>
  <c r="T53" i="27"/>
  <c r="Q53" i="27"/>
  <c r="N53" i="27"/>
  <c r="K53" i="27"/>
  <c r="H53" i="27"/>
  <c r="E53" i="27"/>
  <c r="T52" i="27"/>
  <c r="Q52" i="27"/>
  <c r="N52" i="27"/>
  <c r="K52" i="27"/>
  <c r="H52" i="27"/>
  <c r="E52" i="27"/>
  <c r="T51" i="27"/>
  <c r="Q51" i="27"/>
  <c r="N51" i="27"/>
  <c r="K51" i="27"/>
  <c r="H51" i="27"/>
  <c r="E51" i="27"/>
  <c r="T50" i="27"/>
  <c r="Q50" i="27"/>
  <c r="N50" i="27"/>
  <c r="K50" i="27"/>
  <c r="H50" i="27"/>
  <c r="E50" i="27"/>
  <c r="T49" i="27"/>
  <c r="Q49" i="27"/>
  <c r="N49" i="27"/>
  <c r="K49" i="27"/>
  <c r="H49" i="27"/>
  <c r="E49" i="27"/>
  <c r="T48" i="27"/>
  <c r="Q48" i="27"/>
  <c r="N48" i="27"/>
  <c r="K48" i="27"/>
  <c r="H48" i="27"/>
  <c r="E48" i="27"/>
  <c r="S47" i="27"/>
  <c r="S46" i="27" s="1"/>
  <c r="S12" i="27" s="1"/>
  <c r="R47" i="27"/>
  <c r="R46" i="27" s="1"/>
  <c r="R12" i="27" s="1"/>
  <c r="Q47" i="27"/>
  <c r="P47" i="27"/>
  <c r="O47" i="27"/>
  <c r="M47" i="27"/>
  <c r="M46" i="27" s="1"/>
  <c r="M12" i="27" s="1"/>
  <c r="L47" i="27"/>
  <c r="J47" i="27"/>
  <c r="I47" i="27"/>
  <c r="G47" i="27"/>
  <c r="F47" i="27"/>
  <c r="F46" i="27" s="1"/>
  <c r="F12" i="27" s="1"/>
  <c r="D47" i="27"/>
  <c r="C47" i="27"/>
  <c r="P46" i="27"/>
  <c r="O46" i="27"/>
  <c r="Q46" i="27" s="1"/>
  <c r="S40" i="27"/>
  <c r="T40" i="27" s="1"/>
  <c r="R40" i="27"/>
  <c r="P40" i="27"/>
  <c r="M40" i="27"/>
  <c r="L40" i="27"/>
  <c r="D40" i="27"/>
  <c r="S39" i="27"/>
  <c r="R39" i="27"/>
  <c r="T39" i="27" s="1"/>
  <c r="P39" i="27"/>
  <c r="O39" i="27"/>
  <c r="F39" i="27"/>
  <c r="R38" i="27"/>
  <c r="S37" i="27"/>
  <c r="R37" i="27"/>
  <c r="P37" i="27"/>
  <c r="O37" i="27"/>
  <c r="Q37" i="27" s="1"/>
  <c r="M37" i="27"/>
  <c r="N37" i="27" s="1"/>
  <c r="L37" i="27"/>
  <c r="J37" i="27"/>
  <c r="I37" i="27"/>
  <c r="G37" i="27"/>
  <c r="F37" i="27"/>
  <c r="D37" i="27"/>
  <c r="C37" i="27"/>
  <c r="R33" i="27"/>
  <c r="T33" i="27" s="1"/>
  <c r="S32" i="27"/>
  <c r="T32" i="27" s="1"/>
  <c r="R32" i="27"/>
  <c r="P32" i="27"/>
  <c r="O32" i="27"/>
  <c r="M32" i="27"/>
  <c r="L32" i="27"/>
  <c r="N32" i="27" s="1"/>
  <c r="K32" i="27"/>
  <c r="J32" i="27"/>
  <c r="I32" i="27"/>
  <c r="F32" i="27"/>
  <c r="D32" i="27"/>
  <c r="C32" i="27"/>
  <c r="J31" i="27"/>
  <c r="S30" i="27"/>
  <c r="P30" i="27"/>
  <c r="T28" i="27"/>
  <c r="S28" i="27"/>
  <c r="R28" i="27"/>
  <c r="P28" i="27"/>
  <c r="O28" i="27"/>
  <c r="Q28" i="27" s="1"/>
  <c r="L28" i="27"/>
  <c r="G28" i="27"/>
  <c r="D28" i="27"/>
  <c r="O27" i="27"/>
  <c r="J27" i="27"/>
  <c r="R26" i="27"/>
  <c r="D26" i="27"/>
  <c r="R25" i="27"/>
  <c r="L25" i="27"/>
  <c r="J25" i="27"/>
  <c r="M24" i="27"/>
  <c r="P23" i="27"/>
  <c r="O23" i="27"/>
  <c r="S22" i="27"/>
  <c r="T22" i="27" s="1"/>
  <c r="R22" i="27"/>
  <c r="Q22" i="27"/>
  <c r="P22" i="27"/>
  <c r="O22" i="27"/>
  <c r="M22" i="27"/>
  <c r="L22" i="27"/>
  <c r="N22" i="27" s="1"/>
  <c r="S21" i="27"/>
  <c r="R21" i="27"/>
  <c r="T21" i="27" s="1"/>
  <c r="Q21" i="27"/>
  <c r="P21" i="27"/>
  <c r="O21" i="27"/>
  <c r="M21" i="27"/>
  <c r="N21" i="27" s="1"/>
  <c r="L21" i="27"/>
  <c r="K21" i="27"/>
  <c r="J21" i="27"/>
  <c r="I21" i="27"/>
  <c r="G21" i="27"/>
  <c r="F21" i="27"/>
  <c r="H21" i="27" s="1"/>
  <c r="D21" i="27"/>
  <c r="C21" i="27"/>
  <c r="E21" i="27" s="1"/>
  <c r="S20" i="27"/>
  <c r="T20" i="27" s="1"/>
  <c r="R20" i="27"/>
  <c r="P20" i="27"/>
  <c r="O20" i="27"/>
  <c r="Q20" i="27" s="1"/>
  <c r="M20" i="27"/>
  <c r="L20" i="27"/>
  <c r="N20" i="27" s="1"/>
  <c r="K20" i="27"/>
  <c r="J20" i="27"/>
  <c r="I20" i="27"/>
  <c r="G20" i="27"/>
  <c r="H20" i="27" s="1"/>
  <c r="F20" i="27"/>
  <c r="E20" i="27"/>
  <c r="D20" i="27"/>
  <c r="C20" i="27"/>
  <c r="S19" i="27"/>
  <c r="J19" i="27"/>
  <c r="D19" i="27"/>
  <c r="R17" i="27"/>
  <c r="P17" i="27"/>
  <c r="O17" i="27"/>
  <c r="Q17" i="27" s="1"/>
  <c r="M17" i="27"/>
  <c r="M16" i="27"/>
  <c r="P12" i="27"/>
  <c r="L11" i="29" l="1"/>
  <c r="N11" i="29" s="1"/>
  <c r="K11" i="29"/>
  <c r="I10" i="29"/>
  <c r="K10" i="29" s="1"/>
  <c r="R11" i="28"/>
  <c r="T11" i="28" s="1"/>
  <c r="L13" i="28"/>
  <c r="N13" i="28" s="1"/>
  <c r="E11" i="28"/>
  <c r="C10" i="28"/>
  <c r="E10" i="28" s="1"/>
  <c r="K11" i="28"/>
  <c r="I10" i="28"/>
  <c r="K10" i="28" s="1"/>
  <c r="H13" i="28"/>
  <c r="F11" i="28"/>
  <c r="Q11" i="28"/>
  <c r="O10" i="28"/>
  <c r="Q10" i="28" s="1"/>
  <c r="E362" i="27"/>
  <c r="Q39" i="27"/>
  <c r="Q362" i="27"/>
  <c r="O25" i="27"/>
  <c r="K231" i="27"/>
  <c r="Q36" i="27"/>
  <c r="K319" i="27"/>
  <c r="K30" i="27"/>
  <c r="H259" i="27"/>
  <c r="Q214" i="27"/>
  <c r="E40" i="27"/>
  <c r="M39" i="27"/>
  <c r="J361" i="27"/>
  <c r="J38" i="27" s="1"/>
  <c r="K24" i="27"/>
  <c r="H182" i="27"/>
  <c r="S17" i="27"/>
  <c r="T17" i="27" s="1"/>
  <c r="H33" i="27"/>
  <c r="E289" i="27"/>
  <c r="Q31" i="27"/>
  <c r="Q289" i="27"/>
  <c r="K31" i="27"/>
  <c r="H289" i="27"/>
  <c r="T30" i="27"/>
  <c r="Q30" i="27"/>
  <c r="E30" i="27"/>
  <c r="I46" i="27"/>
  <c r="I12" i="27" s="1"/>
  <c r="K182" i="27"/>
  <c r="I27" i="27"/>
  <c r="K154" i="27"/>
  <c r="G327" i="27"/>
  <c r="G34" i="27" s="1"/>
  <c r="I33" i="27"/>
  <c r="K33" i="27" s="1"/>
  <c r="E28" i="27"/>
  <c r="K35" i="27"/>
  <c r="K328" i="27"/>
  <c r="M327" i="27"/>
  <c r="M34" i="27" s="1"/>
  <c r="E36" i="27"/>
  <c r="K289" i="27"/>
  <c r="Q25" i="27"/>
  <c r="I25" i="27"/>
  <c r="K25" i="27" s="1"/>
  <c r="T26" i="27"/>
  <c r="E265" i="27"/>
  <c r="K259" i="27"/>
  <c r="K28" i="27"/>
  <c r="E259" i="27"/>
  <c r="H231" i="27"/>
  <c r="E24" i="27"/>
  <c r="K214" i="27"/>
  <c r="Q19" i="27"/>
  <c r="Q182" i="27"/>
  <c r="K19" i="27"/>
  <c r="E182" i="27"/>
  <c r="H265" i="27"/>
  <c r="N29" i="27"/>
  <c r="F31" i="27"/>
  <c r="H31" i="27" s="1"/>
  <c r="N15" i="27"/>
  <c r="N148" i="27"/>
  <c r="H16" i="27"/>
  <c r="N25" i="27"/>
  <c r="F25" i="27"/>
  <c r="H25" i="27" s="1"/>
  <c r="C25" i="27"/>
  <c r="E25" i="27" s="1"/>
  <c r="H22" i="27"/>
  <c r="K265" i="27"/>
  <c r="T12" i="27"/>
  <c r="K14" i="27"/>
  <c r="H14" i="27"/>
  <c r="H166" i="27"/>
  <c r="T250" i="27"/>
  <c r="E250" i="27"/>
  <c r="N26" i="27"/>
  <c r="K17" i="27"/>
  <c r="E154" i="27"/>
  <c r="T15" i="27"/>
  <c r="T118" i="27"/>
  <c r="E70" i="27"/>
  <c r="N70" i="27"/>
  <c r="E14" i="27"/>
  <c r="N47" i="27"/>
  <c r="J40" i="27"/>
  <c r="G361" i="27"/>
  <c r="G38" i="27" s="1"/>
  <c r="E379" i="27"/>
  <c r="N362" i="27"/>
  <c r="K39" i="27"/>
  <c r="K37" i="27"/>
  <c r="E37" i="27"/>
  <c r="H37" i="27"/>
  <c r="H40" i="27"/>
  <c r="F361" i="27"/>
  <c r="F38" i="27" s="1"/>
  <c r="D361" i="27"/>
  <c r="D38" i="27" s="1"/>
  <c r="L361" i="27"/>
  <c r="L39" i="27"/>
  <c r="N39" i="27" s="1"/>
  <c r="C361" i="27"/>
  <c r="C39" i="27"/>
  <c r="E39" i="27" s="1"/>
  <c r="O327" i="27"/>
  <c r="O34" i="27" s="1"/>
  <c r="N336" i="27"/>
  <c r="K36" i="27"/>
  <c r="K336" i="27"/>
  <c r="H336" i="27"/>
  <c r="C327" i="27"/>
  <c r="C34" i="27" s="1"/>
  <c r="S327" i="27"/>
  <c r="S34" i="27" s="1"/>
  <c r="P327" i="27"/>
  <c r="P34" i="27" s="1"/>
  <c r="Q35" i="27"/>
  <c r="I327" i="27"/>
  <c r="I34" i="27" s="1"/>
  <c r="J327" i="27"/>
  <c r="J34" i="27" s="1"/>
  <c r="G35" i="27"/>
  <c r="H35" i="27" s="1"/>
  <c r="H328" i="27"/>
  <c r="T31" i="27"/>
  <c r="C31" i="27"/>
  <c r="E31" i="27" s="1"/>
  <c r="T279" i="27"/>
  <c r="Q279" i="27"/>
  <c r="E279" i="27"/>
  <c r="K29" i="27"/>
  <c r="F29" i="27"/>
  <c r="H29" i="27" s="1"/>
  <c r="C29" i="27"/>
  <c r="E29" i="27" s="1"/>
  <c r="F28" i="27"/>
  <c r="H28" i="27" s="1"/>
  <c r="C27" i="27"/>
  <c r="E27" i="27" s="1"/>
  <c r="N27" i="27"/>
  <c r="P27" i="27"/>
  <c r="Q27" i="27" s="1"/>
  <c r="R27" i="27"/>
  <c r="T27" i="27" s="1"/>
  <c r="Q26" i="27"/>
  <c r="Q238" i="27"/>
  <c r="N238" i="27"/>
  <c r="I26" i="27"/>
  <c r="K26" i="27" s="1"/>
  <c r="H26" i="27"/>
  <c r="E26" i="27"/>
  <c r="E238" i="27"/>
  <c r="E222" i="27"/>
  <c r="H222" i="27"/>
  <c r="H24" i="27"/>
  <c r="N222" i="27"/>
  <c r="Q24" i="27"/>
  <c r="T23" i="27"/>
  <c r="Q23" i="27"/>
  <c r="N23" i="27"/>
  <c r="N214" i="27"/>
  <c r="K23" i="27"/>
  <c r="E23" i="27"/>
  <c r="E214" i="27"/>
  <c r="K22" i="27"/>
  <c r="K206" i="27"/>
  <c r="E22" i="27"/>
  <c r="E206" i="27"/>
  <c r="F19" i="27"/>
  <c r="H19" i="27" s="1"/>
  <c r="C19" i="27"/>
  <c r="E19" i="27" s="1"/>
  <c r="T166" i="27"/>
  <c r="S18" i="27"/>
  <c r="T18" i="27" s="1"/>
  <c r="Q18" i="27"/>
  <c r="Q166" i="27"/>
  <c r="N18" i="27"/>
  <c r="K18" i="27"/>
  <c r="K166" i="27"/>
  <c r="G18" i="27"/>
  <c r="H18" i="27" s="1"/>
  <c r="E166" i="27"/>
  <c r="E18" i="27"/>
  <c r="H154" i="27"/>
  <c r="H17" i="27"/>
  <c r="C17" i="27"/>
  <c r="E17" i="27" s="1"/>
  <c r="T16" i="27"/>
  <c r="Q16" i="27"/>
  <c r="K16" i="27"/>
  <c r="K148" i="27"/>
  <c r="C16" i="27"/>
  <c r="E16" i="27" s="1"/>
  <c r="E148" i="27"/>
  <c r="Q118" i="27"/>
  <c r="P15" i="27"/>
  <c r="Q15" i="27" s="1"/>
  <c r="K15" i="27"/>
  <c r="K118" i="27"/>
  <c r="E15" i="27"/>
  <c r="E118" i="27"/>
  <c r="Q14" i="27"/>
  <c r="Q70" i="27"/>
  <c r="S14" i="27"/>
  <c r="T70" i="27"/>
  <c r="L14" i="27"/>
  <c r="N14" i="27" s="1"/>
  <c r="K70" i="27"/>
  <c r="J46" i="27"/>
  <c r="J12" i="27" s="1"/>
  <c r="K55" i="27"/>
  <c r="D46" i="27"/>
  <c r="D12" i="27" s="1"/>
  <c r="E55" i="27"/>
  <c r="T47" i="27"/>
  <c r="L46" i="27"/>
  <c r="L12" i="27" s="1"/>
  <c r="N12" i="27" s="1"/>
  <c r="K47" i="27"/>
  <c r="H47" i="27"/>
  <c r="K27" i="27"/>
  <c r="E47" i="27"/>
  <c r="C46" i="27"/>
  <c r="N282" i="27"/>
  <c r="L279" i="27"/>
  <c r="L289" i="27"/>
  <c r="N298" i="27"/>
  <c r="O12" i="27"/>
  <c r="H23" i="27"/>
  <c r="N24" i="27"/>
  <c r="D35" i="27"/>
  <c r="E35" i="27" s="1"/>
  <c r="D327" i="27"/>
  <c r="D34" i="27" s="1"/>
  <c r="H15" i="27"/>
  <c r="N16" i="27"/>
  <c r="K379" i="27"/>
  <c r="I40" i="27"/>
  <c r="Q379" i="27"/>
  <c r="O361" i="27"/>
  <c r="O40" i="27"/>
  <c r="Q40" i="27" s="1"/>
  <c r="L154" i="27"/>
  <c r="N159" i="27"/>
  <c r="N183" i="27"/>
  <c r="M182" i="27"/>
  <c r="F30" i="27"/>
  <c r="H30" i="27" s="1"/>
  <c r="H279" i="27"/>
  <c r="Q319" i="27"/>
  <c r="O33" i="27"/>
  <c r="Q33" i="27" s="1"/>
  <c r="R35" i="27"/>
  <c r="T35" i="27" s="1"/>
  <c r="T328" i="27"/>
  <c r="K362" i="27"/>
  <c r="I361" i="27"/>
  <c r="T25" i="27"/>
  <c r="N28" i="27"/>
  <c r="T29" i="27"/>
  <c r="E32" i="27"/>
  <c r="G46" i="27"/>
  <c r="G12" i="27" s="1"/>
  <c r="H70" i="27"/>
  <c r="T148" i="27"/>
  <c r="H214" i="27"/>
  <c r="T222" i="27"/>
  <c r="R24" i="27"/>
  <c r="H238" i="27"/>
  <c r="N260" i="27"/>
  <c r="M259" i="27"/>
  <c r="M28" i="27" s="1"/>
  <c r="Q265" i="27"/>
  <c r="O29" i="27"/>
  <c r="Q29" i="27" s="1"/>
  <c r="H311" i="27"/>
  <c r="E319" i="27"/>
  <c r="C33" i="27"/>
  <c r="E328" i="27"/>
  <c r="K350" i="27"/>
  <c r="S361" i="27"/>
  <c r="S38" i="27" s="1"/>
  <c r="T38" i="27" s="1"/>
  <c r="H27" i="27"/>
  <c r="Q32" i="27"/>
  <c r="N118" i="27"/>
  <c r="Q148" i="27"/>
  <c r="T206" i="27"/>
  <c r="N250" i="27"/>
  <c r="R327" i="27"/>
  <c r="R69" i="27" s="1"/>
  <c r="N330" i="27"/>
  <c r="L328" i="27"/>
  <c r="E336" i="27"/>
  <c r="R36" i="27"/>
  <c r="T36" i="27" s="1"/>
  <c r="T336" i="27"/>
  <c r="H350" i="27"/>
  <c r="F327" i="27"/>
  <c r="F69" i="27" s="1"/>
  <c r="H148" i="27"/>
  <c r="N157" i="27"/>
  <c r="N189" i="27"/>
  <c r="T214" i="27"/>
  <c r="K222" i="27"/>
  <c r="N231" i="27"/>
  <c r="T238" i="27"/>
  <c r="T259" i="27"/>
  <c r="N265" i="27"/>
  <c r="T289" i="27"/>
  <c r="T311" i="27"/>
  <c r="N322" i="27"/>
  <c r="L319" i="27"/>
  <c r="Q328" i="27"/>
  <c r="H36" i="27"/>
  <c r="Q336" i="27"/>
  <c r="T361" i="27"/>
  <c r="H379" i="27"/>
  <c r="N387" i="27"/>
  <c r="T37" i="27"/>
  <c r="H39" i="27"/>
  <c r="N40" i="27"/>
  <c r="T46" i="27"/>
  <c r="H55" i="27"/>
  <c r="H118" i="27"/>
  <c r="N156" i="27"/>
  <c r="N166" i="27"/>
  <c r="T182" i="27"/>
  <c r="N188" i="27"/>
  <c r="T191" i="27"/>
  <c r="H206" i="27"/>
  <c r="Q222" i="27"/>
  <c r="T231" i="27"/>
  <c r="H250" i="27"/>
  <c r="T265" i="27"/>
  <c r="K279" i="27"/>
  <c r="H319" i="27"/>
  <c r="N36" i="27"/>
  <c r="E350" i="27"/>
  <c r="H362" i="27"/>
  <c r="T387" i="27"/>
  <c r="L10" i="29" l="1"/>
  <c r="N10" i="29" s="1"/>
  <c r="R10" i="28"/>
  <c r="T10" i="28" s="1"/>
  <c r="L11" i="28"/>
  <c r="N11" i="28" s="1"/>
  <c r="H11" i="28"/>
  <c r="F10" i="28"/>
  <c r="H10" i="28" s="1"/>
  <c r="H38" i="27"/>
  <c r="O69" i="27"/>
  <c r="K12" i="27"/>
  <c r="G69" i="27"/>
  <c r="H69" i="27" s="1"/>
  <c r="M69" i="27"/>
  <c r="P69" i="27"/>
  <c r="G13" i="27"/>
  <c r="G11" i="27" s="1"/>
  <c r="G10" i="27" s="1"/>
  <c r="N46" i="27"/>
  <c r="K46" i="27"/>
  <c r="K40" i="27"/>
  <c r="E361" i="27"/>
  <c r="H361" i="27"/>
  <c r="C38" i="27"/>
  <c r="E38" i="27" s="1"/>
  <c r="N361" i="27"/>
  <c r="L38" i="27"/>
  <c r="N38" i="27" s="1"/>
  <c r="Q34" i="27"/>
  <c r="K34" i="27"/>
  <c r="E327" i="27"/>
  <c r="E34" i="27"/>
  <c r="C69" i="27"/>
  <c r="D69" i="27"/>
  <c r="S69" i="27"/>
  <c r="T69" i="27" s="1"/>
  <c r="Q327" i="27"/>
  <c r="K327" i="27"/>
  <c r="I69" i="27"/>
  <c r="J13" i="27"/>
  <c r="J11" i="27" s="1"/>
  <c r="J10" i="27" s="1"/>
  <c r="J69" i="27"/>
  <c r="D13" i="27"/>
  <c r="D11" i="27" s="1"/>
  <c r="D10" i="27" s="1"/>
  <c r="P13" i="27"/>
  <c r="P11" i="27" s="1"/>
  <c r="P10" i="27" s="1"/>
  <c r="I13" i="27"/>
  <c r="I11" i="27" s="1"/>
  <c r="T14" i="27"/>
  <c r="S13" i="27"/>
  <c r="S11" i="27" s="1"/>
  <c r="S10" i="27" s="1"/>
  <c r="E33" i="27"/>
  <c r="C13" i="27"/>
  <c r="T24" i="27"/>
  <c r="N154" i="27"/>
  <c r="L17" i="27"/>
  <c r="F34" i="27"/>
  <c r="H34" i="27" s="1"/>
  <c r="H327" i="27"/>
  <c r="O38" i="27"/>
  <c r="Q38" i="27" s="1"/>
  <c r="Q361" i="27"/>
  <c r="N319" i="27"/>
  <c r="L33" i="27"/>
  <c r="N33" i="27" s="1"/>
  <c r="L35" i="27"/>
  <c r="N35" i="27" s="1"/>
  <c r="L327" i="27"/>
  <c r="N328" i="27"/>
  <c r="N259" i="27"/>
  <c r="I38" i="27"/>
  <c r="K38" i="27" s="1"/>
  <c r="K361" i="27"/>
  <c r="Q12" i="27"/>
  <c r="N289" i="27"/>
  <c r="L31" i="27"/>
  <c r="N31" i="27" s="1"/>
  <c r="E46" i="27"/>
  <c r="C12" i="27"/>
  <c r="R34" i="27"/>
  <c r="T34" i="27" s="1"/>
  <c r="T327" i="27"/>
  <c r="H12" i="27"/>
  <c r="N182" i="27"/>
  <c r="M19" i="27"/>
  <c r="H46" i="27"/>
  <c r="O13" i="27"/>
  <c r="N279" i="27"/>
  <c r="L30" i="27"/>
  <c r="N30" i="27" s="1"/>
  <c r="L10" i="28" l="1"/>
  <c r="N10" i="28" s="1"/>
  <c r="Q69" i="27"/>
  <c r="K11" i="27"/>
  <c r="K13" i="27"/>
  <c r="E69" i="27"/>
  <c r="K69" i="27"/>
  <c r="F13" i="27"/>
  <c r="H13" i="27" s="1"/>
  <c r="E13" i="27"/>
  <c r="Q13" i="27"/>
  <c r="I10" i="27"/>
  <c r="K10" i="27" s="1"/>
  <c r="N327" i="27"/>
  <c r="L34" i="27"/>
  <c r="N34" i="27" s="1"/>
  <c r="C11" i="27"/>
  <c r="E12" i="27"/>
  <c r="O11" i="27"/>
  <c r="N17" i="27"/>
  <c r="R13" i="27"/>
  <c r="N19" i="27"/>
  <c r="M13" i="27"/>
  <c r="M11" i="27" s="1"/>
  <c r="M10" i="27" s="1"/>
  <c r="L69" i="27"/>
  <c r="N69" i="27" s="1"/>
  <c r="F11" i="27" l="1"/>
  <c r="H11" i="27" s="1"/>
  <c r="T13" i="27"/>
  <c r="R11" i="27"/>
  <c r="L13" i="27"/>
  <c r="E11" i="27"/>
  <c r="C10" i="27"/>
  <c r="E10" i="27" s="1"/>
  <c r="O10" i="27"/>
  <c r="Q10" i="27" s="1"/>
  <c r="Q11" i="27"/>
  <c r="F10" i="27" l="1"/>
  <c r="H10" i="27" s="1"/>
  <c r="N13" i="27"/>
  <c r="L11" i="27"/>
  <c r="T11" i="27"/>
  <c r="R10" i="27"/>
  <c r="T10" i="27" s="1"/>
  <c r="L10" i="27" l="1"/>
  <c r="N10" i="27" s="1"/>
  <c r="N11" i="27"/>
  <c r="G9" i="3"/>
  <c r="G10" i="3"/>
  <c r="G8" i="3"/>
  <c r="G6" i="3" l="1"/>
  <c r="G7" i="3" l="1"/>
  <c r="H10" i="3" l="1"/>
  <c r="H9" i="3"/>
  <c r="H8" i="3"/>
  <c r="E10" i="3"/>
  <c r="E9" i="3"/>
  <c r="E8" i="3"/>
  <c r="E7" i="3"/>
  <c r="H6" i="3"/>
  <c r="E6" i="3"/>
  <c r="F7" i="3" l="1"/>
  <c r="H7" i="3" s="1"/>
</calcChain>
</file>

<file path=xl/sharedStrings.xml><?xml version="1.0" encoding="utf-8"?>
<sst xmlns="http://schemas.openxmlformats.org/spreadsheetml/2006/main" count="4545" uniqueCount="506">
  <si>
    <t>Հ/Հ</t>
  </si>
  <si>
    <t>Ոլորտ</t>
  </si>
  <si>
    <t>Արտադրանք (ընթացիկ գներով)</t>
  </si>
  <si>
    <t xml:space="preserve">            Իրացում</t>
  </si>
  <si>
    <t>Արտահանում</t>
  </si>
  <si>
    <t>Աճի տեմպ %</t>
  </si>
  <si>
    <t>Արդյունաբերություն` ներառյալ էներգետիկա</t>
  </si>
  <si>
    <t>Արդյունաբերություն, այդ թվում`</t>
  </si>
  <si>
    <t xml:space="preserve">   ²åñ³Ýù³ÛÇÝ ³ñï³¹ñ³Ýù (ÁÝÃ³óÇÏ ·Ý»ñáí)</t>
  </si>
  <si>
    <t>²ñï³Ñ³ÝáõÙ</t>
  </si>
  <si>
    <t>Աճի տեմպը %</t>
  </si>
  <si>
    <t>ÀÜ¸²ØºÜÀ`Ù»ù»Ý³ßÇÝáõÃÛáõÝ</t>
  </si>
  <si>
    <t>«Ինտերհաստոց» ԲԲԸ</t>
  </si>
  <si>
    <t>«Արմավ.հաստ.գ-ն» ԲԲԸ</t>
  </si>
  <si>
    <t>«Երևանի Հիդրոհաղորդակ գործարան» ԲԲԸ</t>
  </si>
  <si>
    <t>«Չարենց.գործիքաշին.գ-ն» ԲԲԸ</t>
  </si>
  <si>
    <t>«Տեխսարքավորում» ԲԲԸ</t>
  </si>
  <si>
    <t>«Կապանի մեքենաշինական գործարան» ԲԲԸ</t>
  </si>
  <si>
    <t>«Ջրկոնստրուկցիա» ՍՊԸ</t>
  </si>
  <si>
    <t>«Ավտոգեն-Մե ՍՊԸ</t>
  </si>
  <si>
    <t>«Կոմպրեսորների գ-ն»ԲԲԸ</t>
  </si>
  <si>
    <t>«ԵԱԶ» ԲԲԸ</t>
  </si>
  <si>
    <t>«Արթիկի Ապակեմեքենա» ԲԲԸ</t>
  </si>
  <si>
    <t xml:space="preserve">«Աստրա» ՓԲԸ </t>
  </si>
  <si>
    <t>«Քարհատ»Մեքենա» ՓԲԸ</t>
  </si>
  <si>
    <t>«Բոռ» ԲԲԸ</t>
  </si>
  <si>
    <t>«Վան. «Չինվան» ՍՊԸ</t>
  </si>
  <si>
    <t>«Գոլդեն Ֆիլդ» ՍՊԸ</t>
  </si>
  <si>
    <t>«Էլեկտրասարք» ԲԲԸ</t>
  </si>
  <si>
    <t>«ՌԱՕ Մարս» ՓԲԸ</t>
  </si>
  <si>
    <t>«Կոննեկտ» ԲԲԸ</t>
  </si>
  <si>
    <t>«Գամմա» ԲԲԸ</t>
  </si>
  <si>
    <t>«Անալիտսարք» ՓԲԸ</t>
  </si>
  <si>
    <t xml:space="preserve">«Ռաֆէլգրիգ» ԲԲԸ </t>
  </si>
  <si>
    <t>«Վան» ԲԲԸ</t>
  </si>
  <si>
    <t>«Անալիտ-1» ԲԲԸ</t>
  </si>
  <si>
    <t>«Իմպուլս» ԲԲԸ</t>
  </si>
  <si>
    <t>«Էլեկտրոն» ԲԲԸ</t>
  </si>
  <si>
    <t>«ԼՏ Պիրկալ» ՍՊԸ</t>
  </si>
  <si>
    <t>«Երևանի կապի միջոցների ԳՀԻ» ՓԲԸ</t>
  </si>
  <si>
    <t>«Հայէլեկտրամեքենա» ԲԲԸ</t>
  </si>
  <si>
    <t>«Տրանսէլեկտրիկ» ՍՊԸ</t>
  </si>
  <si>
    <t>«Արմենմոտոր» ՓԲԸ</t>
  </si>
  <si>
    <t>«Էլեկտրաապարատ» ԲԲԸ</t>
  </si>
  <si>
    <t>«Գրանդ Սան »ՍՊԸ</t>
  </si>
  <si>
    <t>«ԲՀԷՍ Պլազմա» ԲԲԸ</t>
  </si>
  <si>
    <t>«Էլբատ» ՓԲԸ</t>
  </si>
  <si>
    <t>«Էլեկտրա.ինժեներինգ» ՓԲԸ</t>
  </si>
  <si>
    <t>«Նաիրիտ-գործարան»ՓԲԸ</t>
  </si>
  <si>
    <t>«Վանաձոր-Քիմպրոմ»ՓԲԸ</t>
  </si>
  <si>
    <t>«Մուրադ-Սար» ՍՊԸ</t>
  </si>
  <si>
    <t>«Արիակ» ՓԲԸ</t>
  </si>
  <si>
    <t>«Կենցաղքիմ» ԲԲԸ</t>
  </si>
  <si>
    <t>«Ապակեմեկուսիչ» ԲԲԸ</t>
  </si>
  <si>
    <t>«Քրաուն Քեմիքալ« ՍՊԸ</t>
  </si>
  <si>
    <t>«Լիկվոր» ՓԲԸ</t>
  </si>
  <si>
    <t>«Արփիմեդ» ՍՊԸ</t>
  </si>
  <si>
    <t>«Վիտամաքս-Ե» ՍՊԸ</t>
  </si>
  <si>
    <t>«Ֆարմատեք» ՍՊԸ</t>
  </si>
  <si>
    <t>ՀՀ ԳԱԱ «ՕԴԲԳՏԿ» ՊՈԱԿ</t>
  </si>
  <si>
    <t>«էսկո ֆարմ» ՍՊԸ</t>
  </si>
  <si>
    <t>«Քիմ.դեղագ.ֆիրմա» ԲԲԸ</t>
  </si>
  <si>
    <t>«Սարտոն» ՍՊԸ</t>
  </si>
  <si>
    <t>«Գյ.Մանվ. ֆ-կա» ԲԲԸ</t>
  </si>
  <si>
    <t>«Էն Վայ Էյ Դի» ՍՊԸ</t>
  </si>
  <si>
    <t>«Արմեն-Կարպետ» ԲԲԸ</t>
  </si>
  <si>
    <t>«ՎԿՍ Արմենիա» ՍՊԸ</t>
  </si>
  <si>
    <t>«Ջրաշող» ՓԲԸ</t>
  </si>
  <si>
    <t>«Տոսպ» ԲԲԸ</t>
  </si>
  <si>
    <t>«Նուբ.տրիկոտ.ֆ-կա» ԲԲԸ</t>
  </si>
  <si>
    <t>«Արմտեքս Գրուպ» ՍՊԸ</t>
  </si>
  <si>
    <t>«Հ. Էդ.Հայաս Գրուպ» ԲԲԸ</t>
  </si>
  <si>
    <t>«Արշալույս» ԲԲԸ</t>
  </si>
  <si>
    <t>«Բազում Ֆիրմա» ԱԿ</t>
  </si>
  <si>
    <t>«Վանուհի» ԲԲԸ</t>
  </si>
  <si>
    <t>«Բրատեքս» ԲԲԸ</t>
  </si>
  <si>
    <t>«Նայթեքս» ԲԲԸ</t>
  </si>
  <si>
    <t>«Վանաձորի Գլորիա կ/ֆ» ՍՊԸ</t>
  </si>
  <si>
    <t>«Կաշի» ԲԲԸ</t>
  </si>
  <si>
    <t>«Կաշվե-գալանտեր ֆ-կա» ԲԲԸ</t>
  </si>
  <si>
    <t>«Լյուքս» ԲԲԸ</t>
  </si>
  <si>
    <t>«Էլեն-93» ՍՊԸ</t>
  </si>
  <si>
    <t>«Պլաստիկ» ԲԲԸ</t>
  </si>
  <si>
    <t>«Մեգերյան-կարպետ» ԲԲԸ</t>
  </si>
  <si>
    <t>«Մետաղամանեղենի գ-ն» ԲԲԸ</t>
  </si>
  <si>
    <t>«Ագնեսա» արտադր. կոոպ.</t>
  </si>
  <si>
    <t>«Սաթենկար» ՍՊԸ</t>
  </si>
  <si>
    <t>«Լ.Ա.Ն.Ա. Էդեն» ՓԲԸ</t>
  </si>
  <si>
    <t>Մաս. «Գոֆրոտարա» ՓԲԸ</t>
  </si>
  <si>
    <t>«Երևան-կահույք» ԲԲԸ</t>
  </si>
  <si>
    <t>«ԴՈԿ-ՌԱԶ» ՓԲԸ</t>
  </si>
  <si>
    <t>«50/50» ՍՊԸ</t>
  </si>
  <si>
    <t>«Սալմաստ Կահույք» ՍՊԸ</t>
  </si>
  <si>
    <t>ÀÝ¹³Ù»ÝÁ Ñ³Ýù³ñ¹.</t>
  </si>
  <si>
    <t>«Զանգեզուրի ՊՄԿ» ՓԲԸ</t>
  </si>
  <si>
    <t>«Ագարակի ՊՄԿ» ՓԲԸ</t>
  </si>
  <si>
    <t>«Ախթալայի ԼՀԿ» ՓԲԸ</t>
  </si>
  <si>
    <t>«Սագամար» ՓԲԸ</t>
  </si>
  <si>
    <t>«Հրազդան-Ցեմենտ» ՓԲԸ</t>
  </si>
  <si>
    <t>«Թուրինջ» ՍՊԸ</t>
  </si>
  <si>
    <t>«AMP» ՍՊԸ</t>
  </si>
  <si>
    <t>«Հայկ.Պղինձ Ծրագիր» ՓԲԸ   «Էյ-Սի-Փի»</t>
  </si>
  <si>
    <t>«Մաքուր Երկաթ» ԲԲԸ</t>
  </si>
  <si>
    <t>«Ձուլակենտրոն» ԲԲԸ</t>
  </si>
  <si>
    <t>«Գեո Պրո Մայնինգ Գոլդ» ՍՊԸ</t>
  </si>
  <si>
    <t>«Ռուսալ Արմենալ» ՓԲԸ</t>
  </si>
  <si>
    <t>«Մետալ Ստիլ» ՓԲԸ</t>
  </si>
  <si>
    <t>«Ասկե Գրուպ» ԲԲԸ</t>
  </si>
  <si>
    <t>«Շեն Հոլդինգ» ՓԲԸ</t>
  </si>
  <si>
    <t>«Սարանիստ» ՍՊԸ</t>
  </si>
  <si>
    <t>«Գլաս Ուոռլդ Քամփնի» ՓԲԸ</t>
  </si>
  <si>
    <t>ÀÝ¹³Ù»ÝÁ Ã»Ã¨ ³ñ¹.</t>
  </si>
  <si>
    <t>«Երևանի կոնյակի 
գործարան» ՓԲԸ</t>
  </si>
  <si>
    <t>«Վեդի ալկո» ՍՊԸ</t>
  </si>
  <si>
    <t>«Հայասի Գրուպ» ՓԲԸ</t>
  </si>
  <si>
    <t>«ՄԱՊ» ԲԲԸ</t>
  </si>
  <si>
    <t>«Երևանի Արարատ կոնյակի-գինու-օղու կոմբինատ» ԲԲԸ</t>
  </si>
  <si>
    <t>«Պռոշյանի կոնյակի գործ» ԲԲԸ</t>
  </si>
  <si>
    <t>«Ա և Գ» ՍՊԸ</t>
  </si>
  <si>
    <t>«Գյումրի գարեջուր» ԲԲԸ</t>
  </si>
  <si>
    <t>«Գինու-Կոնյակի տուն «Շահնազարյան» ԲԲԸ</t>
  </si>
  <si>
    <t>«Երևանի շամպայն գինիների գ-ն» ԲԲԸ</t>
  </si>
  <si>
    <t>«Արենի գինու գործարան» 
ՓԲԸ</t>
  </si>
  <si>
    <t>«Երևանի գարեջուր» ՓԲԸ</t>
  </si>
  <si>
    <t>«Գոլդեն Գրեյպ Արմաս» 
ԲԲԸ</t>
  </si>
  <si>
    <t>«Իջևանի գինու գործարան»</t>
  </si>
  <si>
    <t>«Ջերմուկ Գրուպ» ՓԲԸ</t>
  </si>
  <si>
    <t>«Ջերմուկ Ինթերնեյշնլ Պեպսի-Կոլա Բոթլեր» ՍՊԸ</t>
  </si>
  <si>
    <t>«Սակի ընդ Սանս» ՓԲԸ</t>
  </si>
  <si>
    <t>«ՌՌՌ» հանքային ջրերի գործարան ՓԲԸ</t>
  </si>
  <si>
    <t>«Բերդավանի գինու գործարան» ԲԲԸ</t>
  </si>
  <si>
    <t>«Եղվարդի Գինու կոնյակի գործարան» ՓԲԸ</t>
  </si>
  <si>
    <t xml:space="preserve">«Գետնատուն» ՍՊԸ </t>
  </si>
  <si>
    <t>«Միլկաթ» ՍՊԸ</t>
  </si>
  <si>
    <t>«Արարատի գինու գործարան» ՍՊԸ</t>
  </si>
  <si>
    <t>«Մրգանուշ» գինու-կոնյակի գործարան</t>
  </si>
  <si>
    <t xml:space="preserve">«Բյուրեղ Ալկո» ՍՊԸ </t>
  </si>
  <si>
    <t>«Սիս-նատուրալ» ՓԲԸ</t>
  </si>
  <si>
    <t>«Էմ Այ Բի Քոնսալթինգ» ՍՊԸ</t>
  </si>
  <si>
    <t>ÀÝ¹³Ù»ÝÁ ßÇÝ³ÝÛáõÃ»ñ</t>
  </si>
  <si>
    <t>«Գրանդ Տոբակո» ՍՊԸ</t>
  </si>
  <si>
    <t>«Մասիս Տոբակո» ՍՊԸ</t>
  </si>
  <si>
    <t>«ՍՊՍ Սիգարոն» ՍՊԸ</t>
  </si>
  <si>
    <t>«Ինթերնեյշնլ Մասիս տաբակ» ՍՊԸ</t>
  </si>
  <si>
    <t>«Շամբ բիզնես» ՍՊԸ</t>
  </si>
  <si>
    <t>«Արարատ Սննդի Կոմբինատ» ՓԲԸ</t>
  </si>
  <si>
    <t>«Եվրոթերմ» ՍՊԸ</t>
  </si>
  <si>
    <t>«Ալեքս Գրիգ» ՍՊԸ</t>
  </si>
  <si>
    <t>«Մանչո Գրուպ» ՍՊԸ</t>
  </si>
  <si>
    <t>«Բիգա» ՍՊԸ</t>
  </si>
  <si>
    <t>«Աթենք» ԲԲԸ</t>
  </si>
  <si>
    <t>«Էկո Տոմատո» ՓԲԸ</t>
  </si>
  <si>
    <t>«Արկոլադ» ՓԲԸ</t>
  </si>
  <si>
    <t>«Բեկոն Պրոդուկտ» ԲԲԸ</t>
  </si>
  <si>
    <t>«Նատֆուդ» ՓԲԸ</t>
  </si>
  <si>
    <t>«Ամստեր ֆլաուերս» ՍՊԸ</t>
  </si>
  <si>
    <t>«Արաքս Թռչնաֆաբրիկա» ՓԲԸ</t>
  </si>
  <si>
    <t>«Գրանդ Քենդի» ՍՊԸ</t>
  </si>
  <si>
    <t>«ՀՊԳ Բորոդինո» ՍՊԸ</t>
  </si>
  <si>
    <t>«Չիզլեր» ՍՊԸ</t>
  </si>
  <si>
    <t>«Իգիթ» ՍՊԸ</t>
  </si>
  <si>
    <t>«Դուստր Մարիաննա» ՍՊԸ</t>
  </si>
  <si>
    <t>«Դիլի» ՍՊԸ</t>
  </si>
  <si>
    <t>«Դուստր Մելանյա» ՍՊԸ</t>
  </si>
  <si>
    <t>«Նիկոլա Ինթերնեյշնալ Արմենիա» ՍՊԸ</t>
  </si>
  <si>
    <t>«Սամկոն» ՍՊԸ</t>
  </si>
  <si>
    <t>«ՎԹ Թրեյդ» ՓԲԸ</t>
  </si>
  <si>
    <t>«Ավանի աղի կ-տ» ՓԲԸ</t>
  </si>
  <si>
    <t>«Ագրոհոլդինգ Արմենիա» ՍՊԸ</t>
  </si>
  <si>
    <t>«Ա. Բիլյան» ՍՊԸ</t>
  </si>
  <si>
    <t>«Աշոցքի պանրի գործարան» ՍՊԸ</t>
  </si>
  <si>
    <t>«Ա. Ավետիսյանի Ա.Ս.Ա» ՍՊԸ</t>
  </si>
  <si>
    <t>«Ագաթատ-գոլդ» ՍՊԸ</t>
  </si>
  <si>
    <t>«Կաթնամթերք Վան» ՍՊԸ</t>
  </si>
  <si>
    <t>«Արզնու տոհմային ԹՏԽ» ԲԲԸ</t>
  </si>
  <si>
    <t>«ԱՏ Գրեյն» ՍՊԸ</t>
  </si>
  <si>
    <t>«Թամարա» ՍՊԸ</t>
  </si>
  <si>
    <t>«Էջմիածին-կաթ» ՍՊԸ</t>
  </si>
  <si>
    <t>«Արևակն» ՍՊԸ</t>
  </si>
  <si>
    <t>«Սապֆիր» ՓԲԸ</t>
  </si>
  <si>
    <t>«Լորի» ՍՊԸ</t>
  </si>
  <si>
    <t>«Անդրանիկ» ՍՊԸ</t>
  </si>
  <si>
    <t>«Դայմոթեք» ՍՊԸ</t>
  </si>
  <si>
    <t>«Էյ-Էլ-Թի» ՍՊԸ</t>
  </si>
  <si>
    <t>«Ձորագյուղ» ԱԿ</t>
  </si>
  <si>
    <t>«Գնոմոն-1» ՍՊԸ</t>
  </si>
  <si>
    <t>«Երևանի ոսկերչ. գ-ն» ԲԲԸ</t>
  </si>
  <si>
    <t>«Արաքս-Գոլդ» ՍՊԸ</t>
  </si>
  <si>
    <t>«Ջեյ Սի Էյ» ՓԲԸ</t>
  </si>
  <si>
    <t>«Ագոփյան Ջուելրզ» ՓԲԸ</t>
  </si>
  <si>
    <t>«Լեռնամետալուրգիա» ՓԲԸ</t>
  </si>
  <si>
    <t>«Նորամուծութ. և ձեռներեցութ. ԱԿ» ՓԲԸ</t>
  </si>
  <si>
    <t>«Երևանի Պլաստպոլ. ԳՀԻ» ՓԲԸ</t>
  </si>
  <si>
    <t>«Էլեկտրամաշ ԳՀԻ» ՓԲԸ</t>
  </si>
  <si>
    <t>«Կոմետա» ԲԲԸ</t>
  </si>
  <si>
    <t>«Ալֆա» ՓԲԸ</t>
  </si>
  <si>
    <t>«Էլաս» ՓԲԸ</t>
  </si>
  <si>
    <t>«Քար և սիլիկատներ» ՓԲԸ</t>
  </si>
  <si>
    <t>«ՀԱԷԿ» ՓԲԸ</t>
  </si>
  <si>
    <t>«Երևանի ՋԷԿ» ՓԲԸ</t>
  </si>
  <si>
    <t>«Միջազգային էներգետիկ կորպորացիա» ՓԲԸ</t>
  </si>
  <si>
    <t>«Գազպրոմ Արմենիա» ՓԲԸ 5-րդ բլոկ</t>
  </si>
  <si>
    <t>Փոքր էլեկտրակայաններ</t>
  </si>
  <si>
    <t>«ԲԷՑ» ՓԲԸ</t>
  </si>
  <si>
    <t>«Հայաստանի էլ.ցանցեր» ՓԲԸ</t>
  </si>
  <si>
    <t>«Գազպրոմ Արմենիա» ՓԲԸ բնական գազ</t>
  </si>
  <si>
    <t>«Հաշվարկային կենտրոն»
 ՓԲԸ</t>
  </si>
  <si>
    <t>«Էլ.էներգետիկ համակարգի օպերատոր» ՓԲԸ</t>
  </si>
  <si>
    <t>«Էներգակարգաբերում» 
ՓԲԸ</t>
  </si>
  <si>
    <t>«Հայատոմ» ՓԲԸ</t>
  </si>
  <si>
    <t>«Անալիտիկ» ՓԲԸ</t>
  </si>
  <si>
    <t>«էներգետիկայի գիտահետազոտական ինստիտուտ» ՓԲԸ</t>
  </si>
  <si>
    <t>«Տրանսգազ» ՍՊԸ</t>
  </si>
  <si>
    <t>«Գևորգ և Վահան» ՍՊԸ</t>
  </si>
  <si>
    <t>«Քանաքեռ կարի ֆ-կա» ԲԲԸ</t>
  </si>
  <si>
    <t xml:space="preserve">  Æñ³óáõÙ</t>
  </si>
  <si>
    <t>Արտադրանք (համադրելի գներով)</t>
  </si>
  <si>
    <t>«Թեղուտ» ՓԲԸ</t>
  </si>
  <si>
    <t>«Վայք Գրուպ» ՓԲԸ</t>
  </si>
  <si>
    <t>«Ալեքս-Տեքստիլ» ՍՊԸ</t>
  </si>
  <si>
    <t>«Դոստ Ինթերնեյշնլ» ՍՊԸ</t>
  </si>
  <si>
    <t>«Արարատցեմենտ» ՓԲԸ</t>
  </si>
  <si>
    <t>«Կոտայք» գարեջրի գործարան ՍՊԸ</t>
  </si>
  <si>
    <t>հազ.դր</t>
  </si>
  <si>
    <t>«Կրիստալ Կաթ» ՍՊԸ Էլոլա</t>
  </si>
  <si>
    <t>08. Հանքագործական արդյունաբերության և բացհանքերի շահագործման այլ ճյուղեր</t>
  </si>
  <si>
    <t>Ընդամենը` B. Հանքագործական արդյունաբերության և բացհանքերի շահագործում</t>
  </si>
  <si>
    <t>Ընդամենը` C. Մշակող արդյունաբերություն</t>
  </si>
  <si>
    <t xml:space="preserve">10.Սննդամթերքի արտադրություն    </t>
  </si>
  <si>
    <t>11.Խմիչքների արտադրություն</t>
  </si>
  <si>
    <t>12.Ծխախոտի արտադրություն</t>
  </si>
  <si>
    <t xml:space="preserve">13.Մանածագործական արտադրատեսակների արտադրություն </t>
  </si>
  <si>
    <t xml:space="preserve">14.Հագուստի արտադրություն </t>
  </si>
  <si>
    <t xml:space="preserve">15.Կաշվի, կաշվե արտադրատեսակների արտադրություն </t>
  </si>
  <si>
    <t>«Տավուշ Տեքստիլ» ՍՊԸ</t>
  </si>
  <si>
    <t xml:space="preserve">16.Փայտանյութի մշակում, փայտից, խցանակեղևից, ծղոտից և հյուսկեն նյութերից արտադրատեսակների արտադրություն </t>
  </si>
  <si>
    <t xml:space="preserve">17.Թղթի և թղթե արտադրատեսակների արտադրություն </t>
  </si>
  <si>
    <t xml:space="preserve">18.Պոլիգրաֆիական գործունեություն, գրառված կրիչների բազմացում </t>
  </si>
  <si>
    <t>20.Քիմիական նյութերի և քիմիական արտադրատեսակների արտադրություն</t>
  </si>
  <si>
    <t>21.Դեղագործական արտադրանքի արտադրություն</t>
  </si>
  <si>
    <t>22.Ռետինե և պլաստմասսայե արտադրատեսակների արտադրություն</t>
  </si>
  <si>
    <t>23.Այլ ոչ մետաղական հանքային արտադրատեսակների  արտադրություն</t>
  </si>
  <si>
    <t>24. Հիմնային մետաղների արտադրություն</t>
  </si>
  <si>
    <t>25. Պատրաստի մետաղե արտադրատեսակների արտադրություն, բացի մեքենաներից և սարքավորանքից</t>
  </si>
  <si>
    <t>26. Համակարգիչների, էլեկտրոնային և օպտիկական սարքավորանքի արտադրություն</t>
  </si>
  <si>
    <t>27. Էլեկտրական սարքավորանքի արտադրություն</t>
  </si>
  <si>
    <t xml:space="preserve">28. Մեքենաների և սարքավորանքի արտադրություն, չներառված ուրիշ խմբավորումներում  </t>
  </si>
  <si>
    <t>30.Այլ տրանսպորտային սարքավորանքի արտադրություն</t>
  </si>
  <si>
    <t>31. Կահույքի արտադրություն</t>
  </si>
  <si>
    <t>32. Արտադրատեսակների արտադրություն, չներառված այլ խմբավորումներում արտադրություն</t>
  </si>
  <si>
    <t xml:space="preserve">32.12.3 Ոսկերչական զարդերի արտադրություն </t>
  </si>
  <si>
    <t xml:space="preserve">32.12.1Ադամանդների մշակում  </t>
  </si>
  <si>
    <t>32-Այլ</t>
  </si>
  <si>
    <t>33. Մեքենաների և սարքավորանքի նորոգում և տեղադրում</t>
  </si>
  <si>
    <t>D. Էլեկտրականության, Գազի, գոլորշու և լավորակ օդի մատակարարում</t>
  </si>
  <si>
    <t>35.1 Էլեկտրաէներգիայի արտադրություն, հաղորդում և բաշխում</t>
  </si>
  <si>
    <t>35.2 Գազի արտադրություն, գազակերպ վառելիքի բաշխում գազամատակարարման համակարգի միջոցով</t>
  </si>
  <si>
    <t>35.3 Լավորակ օդի մատակարարում</t>
  </si>
  <si>
    <t>«Հրազդան ՋԷԿ» ԲԲԸ</t>
  </si>
  <si>
    <t>B. Հանքարդարդյունաբերություն և բաց հանքերի շահագործում</t>
  </si>
  <si>
    <t>C. Մշակող արդյունաբերություն, այդ թվում`</t>
  </si>
  <si>
    <t>Ապարանի պանրի գործարան</t>
  </si>
  <si>
    <t>«ՏԻԶԱ» ՍՊԸ</t>
  </si>
  <si>
    <r>
      <t>Երևանի մաթեմատիկական մեքենաների ԳՀԻ</t>
    </r>
    <r>
      <rPr>
        <b/>
        <sz val="10"/>
        <color indexed="8"/>
        <rFont val="Times Armenian"/>
        <family val="1"/>
      </rPr>
      <t>/</t>
    </r>
    <r>
      <rPr>
        <sz val="10"/>
        <color indexed="8"/>
        <rFont val="Times Armenian"/>
        <family val="1"/>
      </rPr>
      <t>§ԵՐՄՄԳՀԻ¦ ՓԲԸ</t>
    </r>
  </si>
  <si>
    <t>«Վեկս»  ՍՊԸ</t>
  </si>
  <si>
    <t>&lt;Էյ Դաբլու Այ Գրուպ&gt; ՓԲԸ &lt;AWI GRUP&gt;</t>
  </si>
  <si>
    <t>«Քար և ավազ» ՓԲԸ</t>
  </si>
  <si>
    <t xml:space="preserve">«Գետեն Գրուպ» </t>
  </si>
  <si>
    <t>«Գաջ» ՓԲԸ</t>
  </si>
  <si>
    <t>«Արագած պեռլիտ»  ՓԲԸ</t>
  </si>
  <si>
    <t>«Մանանա Գրեյն» ՍՊԸ</t>
  </si>
  <si>
    <t>Զեննի «Բ. Իգնատյան ԱՁ» «Սալի» կոշիկի արտադրություն</t>
  </si>
  <si>
    <t>«Զանգակ 97» ՍՊԸ</t>
  </si>
  <si>
    <t>«Ամիկուս»</t>
  </si>
  <si>
    <t>«Էդգար Փարթներս» ՍՊԸ</t>
  </si>
  <si>
    <t xml:space="preserve"> </t>
  </si>
  <si>
    <t>«Որոտանի ՀԷԿՀ» ՓԲԸ (մինչև 01.07.2015թ), «Քոնտուր Գլոբալ Հիդրո Կասկադ» (սկսած 01.07.2015թ)</t>
  </si>
  <si>
    <t>«Հիդրո ՏՆԹ» ՍՊԸ</t>
  </si>
  <si>
    <t>07. Մետաղական հանքաքարի արդյունահանում</t>
  </si>
  <si>
    <t>«Ագատես» ՍՊԸ</t>
  </si>
  <si>
    <t>«Միրզոյան դայմոնդ» ՍՊԸ</t>
  </si>
  <si>
    <t>«Էյջ Ընդ Ուայ Դայմոնդ» ՍՊԸ</t>
  </si>
  <si>
    <t>2016թ. Հունվար</t>
  </si>
  <si>
    <t>2016թ. Հունվար ԱՊՀ երկրներ</t>
  </si>
  <si>
    <t>«Վլանժ» ՓԲԸ</t>
  </si>
  <si>
    <t>«Ֆիրմա Տ.Ն.Թ» ՍՊԸ</t>
  </si>
  <si>
    <t>«Չարենց.հաստոցաշին.գ-ն» ԲԲԸ</t>
  </si>
  <si>
    <t>«Ալմաստպրոֆ» ՓԲԸ</t>
  </si>
  <si>
    <t>«Սասստեքս» ՍՊԸ</t>
  </si>
  <si>
    <t>«Կապանի լեռնահարստացման կոմբինատ» ՓԲԸ</t>
  </si>
  <si>
    <t>«Դարոյինք» ՍՊԸ</t>
  </si>
  <si>
    <t>«Արջերմեկ» ՍՊԸ</t>
  </si>
  <si>
    <t>«Գամ Ընդ Մեգ» ՍՊԸ</t>
  </si>
  <si>
    <t>«Օվալ պլաստիկ» ՍՊԸ</t>
  </si>
  <si>
    <t>Հանքարդարդյունաբերություն և բաց հանքերի շահագործում</t>
  </si>
  <si>
    <t>Մշակող արդյունաբերություն</t>
  </si>
  <si>
    <t xml:space="preserve"> Էներգետիկա</t>
  </si>
  <si>
    <t>«Սամ-Հար» ՍՊԸ</t>
  </si>
  <si>
    <t>«ՎՎՎ Գրուպ» ՍՊԸ</t>
  </si>
  <si>
    <t>«Վարգաֆուդ» ՍՊԸ</t>
  </si>
  <si>
    <t>«Թամարա ֆրուտ» ՓԲԸ</t>
  </si>
  <si>
    <t>«Աշտարակ Կաթ» ՓԲԸ</t>
  </si>
  <si>
    <t>Նախորդ տարվա համապատասխան ժամանակահատված.</t>
  </si>
  <si>
    <t>«Արմյանսկիյ Ուրաժայ» ՍՊԸ</t>
  </si>
  <si>
    <t>«Շողակն» ՓԲԸ</t>
  </si>
  <si>
    <t>«Քուալիտեկ Մաշինըրի» ՍՊԸ</t>
  </si>
  <si>
    <t>ՀՀ էկոնոմիկայի նախարարության կողմից մոնիտորինգում ընդգրկված  ոլորտների ցուցանիշների մասին 
(օպերատիվ տեղեկատվություն 2017թ.01.01.2017-01.02.2017 ժամանակահատված), ընթացիկ գներով /մլրդ ՀՀ դրամ/</t>
  </si>
  <si>
    <t>2017թ. Հունվար</t>
  </si>
  <si>
    <t>Հունվար ամիս</t>
  </si>
  <si>
    <t>2017թ. Հունվար ԱՊՀ երկրներ</t>
  </si>
  <si>
    <t>2017թ. Հունվար Այլ երկրներ</t>
  </si>
  <si>
    <t>2016թ. Հունվար Այլ երկրներ</t>
  </si>
  <si>
    <t>2016թ. Հունվար ամիս</t>
  </si>
  <si>
    <t>2017թ. Հունվար ամիս</t>
  </si>
  <si>
    <t>2017թ. Հունվար  Այլ երկրներ</t>
  </si>
  <si>
    <t>2016թ. Հունվար    Այլ երկրներ</t>
  </si>
  <si>
    <t>ՀՀ էկոնոմիկայի նախարարության կողմից մոնիտորինգում ընդգրկված  ոլորտների ցուցանիշների մասին 
(օպերատիվ տեղեկատվություն 2017թ.01.01.2017-01.03.2017 ժամանակահատված), ընթացիկ գներով /մլրդ ՀՀ դրամ/</t>
  </si>
  <si>
    <t>Փետրվար ամիս</t>
  </si>
  <si>
    <t>2017թ. Հունվար-փետրվար</t>
  </si>
  <si>
    <t>2016թ. Հունվար-փետրվար</t>
  </si>
  <si>
    <t>2017թ. Հունվար-փետրվար ԱՊՀ երկրներ</t>
  </si>
  <si>
    <t>2016թ. Հունվար-փետրվար ԱՊՀ երկրներ</t>
  </si>
  <si>
    <t>2017թ. Հունվար-փետրվար Այլ երկրներ</t>
  </si>
  <si>
    <t>2016թ. Հունվար-փետրվար Այլ երկրներ</t>
  </si>
  <si>
    <t>2017թ. Փետրվար ամիս</t>
  </si>
  <si>
    <t>2016թ. Փետրվար ամիս</t>
  </si>
  <si>
    <t>2017թ. Հունվար-փետրվար  Այլ երկրներ</t>
  </si>
  <si>
    <t>2016թ. Հունվար-փետրվար    Այլ երկրներ</t>
  </si>
  <si>
    <t>ՀՀ էկոնոմիկայի նախարարության կողմից մոնիտորինգում ընդգրկված  ոլորտների ցուցանիշների մասին 
(օպերատիվ տեղեկատվություն 2017թ.01.01.2017-01.04.2017 ժամանակահատված), ընթացիկ գներով /մլրդ ՀՀ դրամ/</t>
  </si>
  <si>
    <t>2017թ. Հունվար-մարտ</t>
  </si>
  <si>
    <t>2016թ. Հունվար-մարտ</t>
  </si>
  <si>
    <t>Մարտ ամիս</t>
  </si>
  <si>
    <t>2017թ. Հունվար-մարտ ԱՊՀ երկրներ</t>
  </si>
  <si>
    <t>2016թ. Հունվար-մարտ ԱՊՀ երկրներ</t>
  </si>
  <si>
    <t>2017թ. Հունվար-մարտ    Այլ երկրներ</t>
  </si>
  <si>
    <t>2016թ. Հունվար-մարտ    Այլ երկրներ</t>
  </si>
  <si>
    <t>2017թ. Մարտ   ամիս</t>
  </si>
  <si>
    <t>2016թ. Մարտ   ամիս</t>
  </si>
  <si>
    <t>2017թ. Հունվար-մարտ   ԱՊՀ երկրներ</t>
  </si>
  <si>
    <t>2016թ. Հունվար-մարտ    ԱՊՀ երկրներ</t>
  </si>
  <si>
    <t>2017թ. Հունվար-մարտ         Այլ երկրներ</t>
  </si>
  <si>
    <t>2016թ. Հունվար-մարտ         Այլ երկրներ</t>
  </si>
  <si>
    <t>«Լենտեքս» ՍՊԸ</t>
  </si>
  <si>
    <t>Աշխատատեղ</t>
  </si>
  <si>
    <t>2017թ. Հունվար-ապրիլ</t>
  </si>
  <si>
    <t>2016թ. Հունվար-ապրիլ</t>
  </si>
  <si>
    <t>Ապրիլ ամիս</t>
  </si>
  <si>
    <t>2017թ. Հունվար-ապրիլ ԱՊՀ երկրներ</t>
  </si>
  <si>
    <t>2016թ. Հունվար-ապրիլ ԱՊՀ երկրներ</t>
  </si>
  <si>
    <t>2017թ. Հունվար-ապրիլ    Այլ երկրներ</t>
  </si>
  <si>
    <t>2016թ. Հունվար-ապրիլ    Այլ երկրներ</t>
  </si>
  <si>
    <t>ՀՀ էկոնոմիկայի նախարարության կողմից մոնիտորինգում ընդգրկված  ոլորտների ցուցանիշների մասին 
(օպերատիվ տեղեկատվություն 2017թ.01.01.2017-01.05.2017 ժամանակահատված), ընթացիկ գներով /մլրդ ՀՀ դրամ/</t>
  </si>
  <si>
    <t>2017թ. Ապրիլ   ամիս</t>
  </si>
  <si>
    <t>2016թ. Ապրիլ   ամիս</t>
  </si>
  <si>
    <t>2017թ. Հունվար-ապրիլ   ԱՊՀ երկրներ</t>
  </si>
  <si>
    <t>2016թ. Հունվար-ապրիլ    ԱՊՀ երկրներ</t>
  </si>
  <si>
    <t>2017թ. Հունվար-ապրիլ         Այլ երկրներ</t>
  </si>
  <si>
    <t>2016թ. Հունվար-ապրիլ         Այլ երկրներ</t>
  </si>
  <si>
    <t>«Մոդուս Գրանում» ՍՊԸ</t>
  </si>
  <si>
    <t>«Ալեքս Հոլդինգ» ՍՊԸ</t>
  </si>
  <si>
    <t>ՀՀ էկոնոմիկայի նախարարության կողմից մոնիտորինգում ընդգրկված  ոլորտների ցուցանիշների մասին 
(օպերատիվ տեղեկատվություն 2017թ.01.01.2017-01.06.2017 ժամանակահատված), ընթացիկ գներով /մլրդ ՀՀ դրամ/</t>
  </si>
  <si>
    <t>2017թ. Հունվար-մայիս</t>
  </si>
  <si>
    <t>2016թ. Հունվար-մայիս</t>
  </si>
  <si>
    <t>Մայիս ամիս</t>
  </si>
  <si>
    <t>2017թ. Հունվար-մայիս ԱՊՀ երկրներ</t>
  </si>
  <si>
    <t>2016թ. Հունվար-մայիս ԱՊՀ երկրներ</t>
  </si>
  <si>
    <t>2017թ. Հունվար-մայիս    Այլ երկրներ</t>
  </si>
  <si>
    <t>2016թ. Հունվար-մայիս    Այլ երկրներ</t>
  </si>
  <si>
    <t>2016թ. Հունվար-մայիս         Այլ երկրներ</t>
  </si>
  <si>
    <t>2017թ. Հունվար-մայիս         Այլ երկրներ</t>
  </si>
  <si>
    <t>2016թ. Հունվար-մայիս    ԱՊՀ երկրներ</t>
  </si>
  <si>
    <t>2017թ. Հունվար-մայիս   ԱՊՀ երկրներ</t>
  </si>
  <si>
    <t>2016թ. Մայիս   ամիս</t>
  </si>
  <si>
    <t>2017թ. Մայիս   ամիս</t>
  </si>
  <si>
    <t>2016թ. Մայիս-ապրիլ</t>
  </si>
  <si>
    <t>2017թ. Մայիս-ապրիլ</t>
  </si>
  <si>
    <t>68080,58</t>
  </si>
  <si>
    <t>ՀՀ էկոնոմիկայի նախարարության կողմից մոնիտորինգում ընդգրկված  ոլորտների ընթացիկ գներով աճի տեմպի դինամիկան նախորդ տարվա նույն ժամանակաշրջանի համեմատ</t>
  </si>
  <si>
    <t xml:space="preserve">Արտադրանքի աճի տեմպը % </t>
  </si>
  <si>
    <t xml:space="preserve">Արտահանման աճի տեմպը % </t>
  </si>
  <si>
    <t>2017թ
Հունվար</t>
  </si>
  <si>
    <t>2017թ
Հունվար-փետրվար</t>
  </si>
  <si>
    <t>2017թ
Հունվար-մարտ</t>
  </si>
  <si>
    <t>2017թ
Հունվար-ապրիլ</t>
  </si>
  <si>
    <t>2017թ
Հունվար-մայիս</t>
  </si>
  <si>
    <t>2017թ
Հունվար-հունիս</t>
  </si>
  <si>
    <t>2017թ
Հունվար-հուլիս</t>
  </si>
  <si>
    <t>2017թ
Հունվար-օգոստ</t>
  </si>
  <si>
    <t>2017թ
Հունվար-սեպտեմբեր</t>
  </si>
  <si>
    <t>2017թ
Հունվար-հոկտեմբեր</t>
  </si>
  <si>
    <t>2017թ
Հունվար-նոյեմբեր</t>
  </si>
  <si>
    <t>2017թ
Հունվար-դեկտեմբեր</t>
  </si>
  <si>
    <t>հանքարդարդյունաբերություն և բաց հանքերի շահագործում</t>
  </si>
  <si>
    <t>մշակող արդյունաբերություն</t>
  </si>
  <si>
    <t xml:space="preserve"> էներգետիկա</t>
  </si>
  <si>
    <t>2017թ
Հունվար-օգոստոս</t>
  </si>
  <si>
    <t>ՀՀ էկոնոմիկայի նախարարության կողմից մոնիտորինգում ընդգրկված  ոլորտների ցուցանիշների մասին 
(օպերատիվ տեղեկատվություն 2017թ.01.01.2017-01.07.2017 ժամանակահատված), ընթացիկ գներով /մլրդ ՀՀ դրամ/</t>
  </si>
  <si>
    <t>2017թ. Հունվար-հունիս</t>
  </si>
  <si>
    <t>2016թ. Հունվար-հունիս</t>
  </si>
  <si>
    <t>Հունիս ամիս</t>
  </si>
  <si>
    <t>2017թ. Հունվար-հունիս ԱՊՀ երկրներ</t>
  </si>
  <si>
    <t>2016թ. Հունվար-հունիս ԱՊՀ երկրներ</t>
  </si>
  <si>
    <t>2017թ. Հունվար-հունիս    Այլ երկրներ</t>
  </si>
  <si>
    <t>2016թ. Հունվար-հունիս    Այլ երկրներ</t>
  </si>
  <si>
    <t>2017թ. Հունիս   ամիս</t>
  </si>
  <si>
    <t>2016թ. Հունիս   ամիս</t>
  </si>
  <si>
    <t>2017թ. Հունվար-հունիս   ԱՊՀ երկրներ</t>
  </si>
  <si>
    <t>2016թ. Հունվար-հունիս    ԱՊՀ երկրներ</t>
  </si>
  <si>
    <t>2017թ. Հունվար-հունիս         Այլ երկրներ</t>
  </si>
  <si>
    <t>2016թ. Հունվար-հունիս         Այլ երկրներ</t>
  </si>
  <si>
    <t>ՀՀ էկոնոմիկայի նախարարության կողմից մոնիտորինգում ընդգրկված  ոլորտների ցուցանիշների մասին 
(օպերատիվ տեղեկատվություն 2017թ.01.01.2017-01.08.2017 ժամանակահատված), ընթացիկ գներով /մլրդ ՀՀ դրամ/</t>
  </si>
  <si>
    <t>2017թ. Հունվար-հուլիս</t>
  </si>
  <si>
    <t>2016թ. Հունվար-հուլիս</t>
  </si>
  <si>
    <t>Հուլիս ամիս</t>
  </si>
  <si>
    <t>2017թ. Հունվար-հուլիս ԱՊՀ երկրներ</t>
  </si>
  <si>
    <t>2016թ. Հունվար-հուլիս ԱՊՀ երկրներ</t>
  </si>
  <si>
    <t>2017թ. Հունվար-հուլիս    Այլ երկրներ</t>
  </si>
  <si>
    <t>2016թ. Հունվար-հուլիս    Այլ երկրներ</t>
  </si>
  <si>
    <t>2017թ. Հուլիս   ամիս</t>
  </si>
  <si>
    <t>2016թ. Հուլիս   ամիս</t>
  </si>
  <si>
    <t>2017թ. Հունվար-հուլիս   ԱՊՀ երկրներ</t>
  </si>
  <si>
    <t>2016թ. Հունվար-հուլիս    ԱՊՀ երկրներ</t>
  </si>
  <si>
    <t>2017թ. Հունվար-հուլիս         Այլ երկրներ</t>
  </si>
  <si>
    <t>2016թ. Հունվար-հուլիս         Այլ երկրներ</t>
  </si>
  <si>
    <t>ՀՀ էկոնոմիկայի նախարարության կողմից մոնիտորինգում ընդգրկված  ոլորտների ցուցանիշների մասին 
(օպերատիվ տեղեկատվություն 2017թ.01.01.2017-01.09.2017 ժամանակահատված), ընթացիկ գներով /մլրդ ՀՀ դրամ/</t>
  </si>
  <si>
    <t>2017թ. Հունվար-օգոստոս</t>
  </si>
  <si>
    <t>2016թ. Հունվար-օգոստոս</t>
  </si>
  <si>
    <t>Օգոստոս ամիս</t>
  </si>
  <si>
    <t>2017թ. Հունվար-օգոստոս ԱՊՀ երկրներ</t>
  </si>
  <si>
    <t>2016թ. Հունվար-օգոստոս ԱՊՀ երկրներ</t>
  </si>
  <si>
    <t>2017թ. Հունվար-օգոստոս    Այլ երկրներ</t>
  </si>
  <si>
    <t>2016թ. Հունվար-օգոստոս    Այլ երկրներ</t>
  </si>
  <si>
    <t>2017թ. Օգոստոս   ամիս</t>
  </si>
  <si>
    <t>2016թ. Օգոստոս   ամիս</t>
  </si>
  <si>
    <t>2017թ. Հունվար-օգոստոս   ԱՊՀ երկրներ</t>
  </si>
  <si>
    <t>2016թ. Հունվար-օգոստոս    ԱՊՀ երկրներ</t>
  </si>
  <si>
    <t>2017թ. Հունվար-օգոստոս         Այլ երկրներ</t>
  </si>
  <si>
    <t>2016թ. Հունվար-օգոստոս         Այլ երկրներ</t>
  </si>
  <si>
    <t>«Էլոլա» ՓԲԸ</t>
  </si>
  <si>
    <r>
      <t>«Գազպրոմ Արմենիա» ՓԲԸ (</t>
    </r>
    <r>
      <rPr>
        <i/>
        <sz val="12"/>
        <rFont val="GHEA Grapalat"/>
        <family val="3"/>
      </rPr>
      <t>բնական գազ)</t>
    </r>
  </si>
  <si>
    <t>ՀՀ էկոնոմիկայի նախարարության կողմից մոնիտորինգում ընդգրկված  ոլորտների ցուցանիշների մասին 
(օպերատիվ տեղեկատվություն 2017թ.01.01.2017-01.10.2017 ժամանակահատված), ընթացիկ գներով /մլրդ ՀՀ դրամ/</t>
  </si>
  <si>
    <t>2017թ. Հունվար-սեպտեմբեր</t>
  </si>
  <si>
    <t>2016թ. Հունվար-սեպտեմբեր</t>
  </si>
  <si>
    <t>Սեպտեմբեր ամիս</t>
  </si>
  <si>
    <t>2017թ. Հունվար-սեպտեմբեր ԱՊՀ երկրներ</t>
  </si>
  <si>
    <t>2016թ. Հունվար-սեպտեմբեր ԱՊՀ երկրներ</t>
  </si>
  <si>
    <t>2017թ. Հունվար-սեպտեմբեր    Այլ երկրներ</t>
  </si>
  <si>
    <t>2016թ. Հունվար-սեպտեմբեր    Այլ երկրներ</t>
  </si>
  <si>
    <t>2017թ. Սեպտեմբեր   ամիս</t>
  </si>
  <si>
    <t>2016թ. Սեպտեմբեր   ամիս</t>
  </si>
  <si>
    <t>2017թ. Հունվար-սեպտեմբեր   ԱՊՀ երկրներ</t>
  </si>
  <si>
    <t>2016թ. Հունվար-սեպտեմբեր    ԱՊՀ երկրներ</t>
  </si>
  <si>
    <t>2017թ. Հունվար-սեպտեմբեր         Այլ երկրներ</t>
  </si>
  <si>
    <t>2016թ. Հունվար-սեպտեմբեր         Այլ երկրներ</t>
  </si>
  <si>
    <t>«Առողջսպասարկում» ՍՊԸ</t>
  </si>
  <si>
    <t>ՀՀ էկոնոմիկայի նախարարության կողմից մոնիտորինգում ընդգրկված  ոլորտների ցուցանիշների մասին 
(օպերատիվ տեղեկատվություն 2017թ.01.01.2017-01.11.2017 ժամանակահատված), ընթացիկ գներով /մլրդ ՀՀ դրամ/</t>
  </si>
  <si>
    <t>2017թ. Հունվար-հոկտեմբեր</t>
  </si>
  <si>
    <t>2016թ. Հունվար-հոկտեմբեր</t>
  </si>
  <si>
    <t>Հոկտեմբեր ամիս</t>
  </si>
  <si>
    <t>2017թ. Հունվար-հոկտեմբեր ԱՊՀ երկրներ</t>
  </si>
  <si>
    <t>2016թ. Հունվար-հոկտեմբեր ԱՊՀ երկրներ</t>
  </si>
  <si>
    <t>2017թ. Հունվար-հոկտեմբեր    Այլ երկրներ</t>
  </si>
  <si>
    <t>2016թ. Հունվար-հոկտեմբեր    Այլ երկրներ</t>
  </si>
  <si>
    <t>2017թ. Հոկտեմբեր   ամիս</t>
  </si>
  <si>
    <t>2016թ. Հոկտեմբեր   ամիս</t>
  </si>
  <si>
    <t>2017թ. Հունվար-հոկտեմբեր   ԱՊՀ երկրներ</t>
  </si>
  <si>
    <t>2016թ. Հունվար-հոկտեմբեր    ԱՊՀ երկրներ</t>
  </si>
  <si>
    <t>2017թ. Հունվար-հոկտեմբեր         Այլ երկրներ</t>
  </si>
  <si>
    <t>2016թ. Հունվար-հոկտեմբեր         Այլ երկրներ</t>
  </si>
  <si>
    <t>«Իջևանի Բենտոնիտ Կոմբինատ» ԲԲԸ</t>
  </si>
  <si>
    <t>2017թ. Հունվար-նոյեմբեր</t>
  </si>
  <si>
    <t>2016թ. Հունվար-նոյեմբեր</t>
  </si>
  <si>
    <t>Նոյեմբեր ամիս</t>
  </si>
  <si>
    <t>2017թ. Հունվար-նոյեմբեր ԱՊՀ երկրներ</t>
  </si>
  <si>
    <t>2016թ. Հունվար-նոյեմբեր ԱՊՀ երկրներ</t>
  </si>
  <si>
    <t>2017թ. Հունվար-նոյեմբեր    Այլ երկրներ</t>
  </si>
  <si>
    <t>2016թ. Հունվար-նոյեմբեր    Այլ երկրներ</t>
  </si>
  <si>
    <t>ՀՀ էկոնոմիկայի նախարարության կողմից մոնիտորինգում ընդգրկված  ոլորտների ցուցանիշների մասին 
(օպերատիվ տեղեկատվություն 2017թ.01.01.2017-01.12.2017 ժամանակահատված), ընթացիկ գներով /մլրդ ՀՀ դրամ/</t>
  </si>
  <si>
    <t>2017թ. Նոյեմբեր   ամիս</t>
  </si>
  <si>
    <t>2016թ. Նոյեմբեր   ամիս</t>
  </si>
  <si>
    <t>2017թ. Հունվար-նոյեմբեր   ԱՊՀ երկրներ</t>
  </si>
  <si>
    <t>2016թ. Հունվար-նոյեմբեր    ԱՊՀ երկրներ</t>
  </si>
  <si>
    <t>2017թ. Հունվար-նոյեմբեր         Այլ երկրներ</t>
  </si>
  <si>
    <t>2016թ. Հունվար-նոյեմբեր         Այլ երկրներ</t>
  </si>
  <si>
    <t>«Էֆֆեկտ Գրուպ» ՓԲԸ</t>
  </si>
  <si>
    <t>«Արմա Լեդեր» ՍՊԸ</t>
  </si>
  <si>
    <t>ՀՀ էկոնոմիկայի նախարարության կողմից մոնիտորինգում ընդգրկված  ոլորտների ցուցանիշների մասին 
(օպերատիվ տեղեկատվություն 2017թ.01.01.2017-31.12.2017 ժամանակահատված), ընթացիկ գներով /մլրդ ՀՀ դրամ/</t>
  </si>
  <si>
    <t>2017թ. Հունվար-դեկտեմբեր</t>
  </si>
  <si>
    <t>2016թ. Հունվար-դեկտեմբեր</t>
  </si>
  <si>
    <t>Դեկտեմբեր ամիս</t>
  </si>
  <si>
    <t>2017թ. Հունվար-դեկտեմբեր ԱՊՀ երկրներ</t>
  </si>
  <si>
    <t>2016թ. Հունվար-դեկտեմբեր ԱՊՀ երկրներ</t>
  </si>
  <si>
    <t>2017թ. Հունվար-դեկտեմբեր         Այլ երկրներ</t>
  </si>
  <si>
    <t>2017թ. Հունվար-դեկտեմբեր Այլ երկրներ</t>
  </si>
  <si>
    <t>2016թ. Հունվար-դեկտեմբեր Այլ երկրներ</t>
  </si>
  <si>
    <t>2017թ. Դեկտեմբեր   ամիս</t>
  </si>
  <si>
    <t>2016թ. Դեկտեմբեր   ամիս</t>
  </si>
  <si>
    <t>2017թ. Հունվար-դեկտեմբեր   ԱՊՀ երկրներ</t>
  </si>
  <si>
    <t>2016թ. Հունվար-դեկտեմբեր    ԱՊՀ երկրներ</t>
  </si>
  <si>
    <t>2016թ. Հունվար-դեկտեմբեր         Այլ երկրներ</t>
  </si>
  <si>
    <t>ՀՀ էկոնոմիկայի նախարարության կողմից մոնիտորինգում ընդգրկված  ոլորտների ցուցանիշների մասին  (օպերատիվ տեղեկատվություն 2017թ. հունվար-դեկտեմբեր ժամանակահատված) ընթացիկ և համադրելի  գներով /մլրդ ՀՀ դրամ/</t>
  </si>
  <si>
    <t>2017թ.
Հունվար-Դեկտեմբեր</t>
  </si>
  <si>
    <t>2016թ.
Հունվար-Դեկտեմբերր</t>
  </si>
  <si>
    <t>2017թ.
Հունվար-Դեկտեմբերր</t>
  </si>
  <si>
    <t>2016թ.
Հունվար-Դեկտեմբեր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</si>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</sst>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"/>
    <numFmt numFmtId="166" formatCode="0.0000"/>
    <numFmt numFmtId="167" formatCode="#,##0_р_."/>
  </numFmts>
  <fonts count="42" x14ac:knownFonts="1">
    <font>
      <sz val="11"/>
      <color theme="1"/>
      <name val="Calibri"/>
      <family val="2"/>
      <scheme val="minor"/>
    </font>
    <font>
      <b/>
      <sz val="14"/>
      <color theme="1"/>
      <name val="GHEA Grapalat"/>
      <family val="3"/>
    </font>
    <font>
      <sz val="10"/>
      <name val="Arial"/>
      <family val="2"/>
    </font>
    <font>
      <b/>
      <sz val="12"/>
      <name val="GHEA Grapalat"/>
      <family val="3"/>
    </font>
    <font>
      <b/>
      <sz val="12"/>
      <color theme="1"/>
      <name val="GHEA Grapalat"/>
      <family val="3"/>
    </font>
    <font>
      <b/>
      <i/>
      <sz val="12"/>
      <color theme="1"/>
      <name val="GHEA Grapalat"/>
      <family val="3"/>
    </font>
    <font>
      <b/>
      <i/>
      <sz val="14"/>
      <color theme="1"/>
      <name val="GHEA Grapalat"/>
      <family val="3"/>
    </font>
    <font>
      <b/>
      <i/>
      <sz val="14"/>
      <name val="GHEA Grapalat"/>
      <family val="3"/>
    </font>
    <font>
      <b/>
      <sz val="12"/>
      <name val="Arial Armenian"/>
      <family val="2"/>
    </font>
    <font>
      <b/>
      <i/>
      <sz val="12"/>
      <name val="GHEA Grapalat"/>
      <family val="3"/>
    </font>
    <font>
      <sz val="14"/>
      <name val="Arial Armenian"/>
      <family val="2"/>
    </font>
    <font>
      <i/>
      <sz val="14"/>
      <name val="GHEA Grapalat"/>
      <family val="3"/>
    </font>
    <font>
      <sz val="12"/>
      <color theme="1"/>
      <name val="GHEA Grapalat"/>
      <family val="3"/>
    </font>
    <font>
      <sz val="12"/>
      <name val="GHEA Grapalat"/>
      <family val="3"/>
    </font>
    <font>
      <sz val="12"/>
      <name val="Arial Armenian"/>
      <family val="2"/>
    </font>
    <font>
      <b/>
      <sz val="11"/>
      <name val="Arial Armenian"/>
      <family val="2"/>
    </font>
    <font>
      <sz val="12"/>
      <color theme="1"/>
      <name val="Calibri"/>
      <family val="2"/>
      <scheme val="minor"/>
    </font>
    <font>
      <sz val="12"/>
      <color indexed="8"/>
      <name val="GHEA Grapalat"/>
      <family val="3"/>
    </font>
    <font>
      <sz val="11"/>
      <color theme="1"/>
      <name val="Calibri"/>
      <family val="2"/>
      <charset val="204"/>
      <scheme val="minor"/>
    </font>
    <font>
      <sz val="11"/>
      <name val="Arial Armenian"/>
      <family val="2"/>
    </font>
    <font>
      <sz val="11"/>
      <color indexed="8"/>
      <name val="Calibri"/>
      <family val="2"/>
    </font>
    <font>
      <sz val="10"/>
      <name val="Arial"/>
      <family val="2"/>
      <charset val="204"/>
    </font>
    <font>
      <b/>
      <i/>
      <sz val="14"/>
      <name val="Arial Armenian"/>
      <family val="2"/>
    </font>
    <font>
      <b/>
      <sz val="14"/>
      <name val="GHEA Grapalat"/>
      <family val="3"/>
    </font>
    <font>
      <b/>
      <sz val="12"/>
      <name val="Cambria"/>
      <family val="1"/>
      <charset val="204"/>
      <scheme val="major"/>
    </font>
    <font>
      <sz val="12"/>
      <color indexed="8"/>
      <name val="Arial Armenian"/>
      <family val="2"/>
    </font>
    <font>
      <sz val="12"/>
      <color theme="1"/>
      <name val="Arial Armenian"/>
      <family val="2"/>
    </font>
    <font>
      <b/>
      <sz val="16"/>
      <color theme="1"/>
      <name val="GHEA Grapalat"/>
      <family val="3"/>
    </font>
    <font>
      <sz val="16"/>
      <color theme="1"/>
      <name val="GHEA Grapalat"/>
      <family val="3"/>
    </font>
    <font>
      <sz val="16"/>
      <color theme="1"/>
      <name val="Calibri"/>
      <family val="2"/>
      <scheme val="minor"/>
    </font>
    <font>
      <b/>
      <sz val="10"/>
      <color indexed="8"/>
      <name val="Times Armenian"/>
      <family val="1"/>
    </font>
    <font>
      <sz val="10"/>
      <color indexed="8"/>
      <name val="Times Armenian"/>
      <family val="1"/>
    </font>
    <font>
      <sz val="12"/>
      <name val="գ"/>
    </font>
    <font>
      <sz val="12"/>
      <color rgb="FFFF0000"/>
      <name val="Arial Armenian"/>
      <family val="2"/>
    </font>
    <font>
      <sz val="10"/>
      <color theme="1"/>
      <name val="Arial LatArm"/>
      <family val="2"/>
    </font>
    <font>
      <sz val="14"/>
      <color theme="1"/>
      <name val="GHEA Grapalat"/>
      <family val="3"/>
    </font>
    <font>
      <sz val="10"/>
      <color theme="1"/>
      <name val="GHEA Grapalat"/>
      <family val="3"/>
    </font>
    <font>
      <i/>
      <sz val="12"/>
      <name val="GHEA Grapalat"/>
      <family val="3"/>
    </font>
    <font>
      <b/>
      <sz val="10"/>
      <color theme="1"/>
      <name val="GHEA Grapalat"/>
      <family val="3"/>
    </font>
    <font>
      <b/>
      <sz val="11"/>
      <name val="GHEA Grapalat"/>
      <family val="3"/>
    </font>
    <font>
      <b/>
      <sz val="11"/>
      <color theme="1"/>
      <name val="GHEA Grapalat"/>
      <family val="3"/>
    </font>
    <font>
      <b/>
      <sz val="10"/>
      <name val="GHEA Grapalat"/>
      <family val="3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5C57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20" fillId="0" borderId="0"/>
    <xf numFmtId="0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</cellStyleXfs>
  <cellXfs count="417">
    <xf numFmtId="0" fontId="0" fillId="0" borderId="0" xfId="0"/>
    <xf numFmtId="164" fontId="14" fillId="0" borderId="13" xfId="2" applyNumberFormat="1" applyFont="1" applyFill="1" applyBorder="1" applyAlignment="1">
      <alignment horizontal="center" vertical="center"/>
    </xf>
    <xf numFmtId="0" fontId="14" fillId="0" borderId="13" xfId="1" applyFont="1" applyFill="1" applyBorder="1" applyAlignment="1">
      <alignment horizontal="center" vertical="center"/>
    </xf>
    <xf numFmtId="0" fontId="13" fillId="0" borderId="13" xfId="3" applyFont="1" applyBorder="1" applyAlignment="1">
      <alignment vertical="center" wrapText="1"/>
    </xf>
    <xf numFmtId="0" fontId="13" fillId="3" borderId="13" xfId="3" applyFont="1" applyFill="1" applyBorder="1" applyAlignment="1">
      <alignment vertical="center" wrapText="1"/>
    </xf>
    <xf numFmtId="1" fontId="15" fillId="2" borderId="13" xfId="0" applyNumberFormat="1" applyFont="1" applyFill="1" applyBorder="1" applyAlignment="1">
      <alignment horizontal="center" vertical="center"/>
    </xf>
    <xf numFmtId="164" fontId="15" fillId="2" borderId="13" xfId="2" applyNumberFormat="1" applyFont="1" applyFill="1" applyBorder="1" applyAlignment="1">
      <alignment horizontal="center" vertical="center"/>
    </xf>
    <xf numFmtId="0" fontId="15" fillId="2" borderId="13" xfId="0" applyFont="1" applyFill="1" applyBorder="1" applyAlignment="1">
      <alignment horizontal="center" vertical="center"/>
    </xf>
    <xf numFmtId="0" fontId="13" fillId="0" borderId="13" xfId="3" applyFont="1" applyFill="1" applyBorder="1" applyAlignment="1">
      <alignment vertical="center" wrapText="1"/>
    </xf>
    <xf numFmtId="0" fontId="13" fillId="0" borderId="13" xfId="2" applyFont="1" applyFill="1" applyBorder="1" applyAlignment="1">
      <alignment horizontal="left" vertical="center"/>
    </xf>
    <xf numFmtId="0" fontId="13" fillId="3" borderId="13" xfId="2" applyFont="1" applyFill="1" applyBorder="1" applyAlignment="1">
      <alignment horizontal="left" vertical="center" wrapText="1"/>
    </xf>
    <xf numFmtId="0" fontId="13" fillId="0" borderId="13" xfId="2" applyFont="1" applyBorder="1" applyAlignment="1">
      <alignment horizontal="left" vertical="center" wrapText="1"/>
    </xf>
    <xf numFmtId="0" fontId="13" fillId="3" borderId="13" xfId="2" applyFont="1" applyFill="1" applyBorder="1" applyAlignment="1">
      <alignment horizontal="left" vertical="center"/>
    </xf>
    <xf numFmtId="2" fontId="13" fillId="3" borderId="13" xfId="2" applyNumberFormat="1" applyFont="1" applyFill="1" applyBorder="1" applyAlignment="1">
      <alignment horizontal="left" vertical="center"/>
    </xf>
    <xf numFmtId="2" fontId="13" fillId="3" borderId="13" xfId="2" applyNumberFormat="1" applyFont="1" applyFill="1" applyBorder="1" applyAlignment="1">
      <alignment horizontal="left" vertical="center" wrapText="1"/>
    </xf>
    <xf numFmtId="2" fontId="13" fillId="0" borderId="13" xfId="2" applyNumberFormat="1" applyFont="1" applyFill="1" applyBorder="1" applyAlignment="1">
      <alignment horizontal="left" vertical="center"/>
    </xf>
    <xf numFmtId="0" fontId="13" fillId="0" borderId="13" xfId="2" applyFont="1" applyFill="1" applyBorder="1" applyAlignment="1">
      <alignment horizontal="left" vertical="center" wrapText="1"/>
    </xf>
    <xf numFmtId="0" fontId="17" fillId="0" borderId="13" xfId="3" applyFont="1" applyFill="1" applyBorder="1" applyAlignment="1">
      <alignment horizontal="left" vertical="center" wrapText="1"/>
    </xf>
    <xf numFmtId="0" fontId="13" fillId="3" borderId="13" xfId="2" applyFont="1" applyFill="1" applyBorder="1" applyAlignment="1">
      <alignment vertical="center"/>
    </xf>
    <xf numFmtId="0" fontId="13" fillId="3" borderId="13" xfId="2" applyFont="1" applyFill="1" applyBorder="1" applyAlignment="1">
      <alignment vertical="center" wrapText="1"/>
    </xf>
    <xf numFmtId="164" fontId="19" fillId="0" borderId="13" xfId="0" applyNumberFormat="1" applyFont="1" applyFill="1" applyBorder="1" applyAlignment="1">
      <alignment horizontal="center" vertical="center"/>
    </xf>
    <xf numFmtId="0" fontId="0" fillId="0" borderId="0" xfId="0" applyAlignment="1"/>
    <xf numFmtId="0" fontId="1" fillId="0" borderId="0" xfId="0" applyFont="1" applyBorder="1" applyAlignment="1">
      <alignment vertical="center" wrapText="1"/>
    </xf>
    <xf numFmtId="0" fontId="0" fillId="0" borderId="0" xfId="0" applyFill="1"/>
    <xf numFmtId="0" fontId="0" fillId="3" borderId="0" xfId="0" applyFill="1"/>
    <xf numFmtId="164" fontId="14" fillId="3" borderId="13" xfId="2" applyNumberFormat="1" applyFont="1" applyFill="1" applyBorder="1" applyAlignment="1">
      <alignment horizontal="center" vertical="center"/>
    </xf>
    <xf numFmtId="0" fontId="4" fillId="0" borderId="0" xfId="0" applyFont="1" applyBorder="1" applyAlignment="1">
      <alignment vertical="center" wrapText="1"/>
    </xf>
    <xf numFmtId="0" fontId="4" fillId="0" borderId="42" xfId="0" applyFont="1" applyBorder="1" applyAlignment="1">
      <alignment vertical="center" wrapText="1"/>
    </xf>
    <xf numFmtId="0" fontId="12" fillId="0" borderId="13" xfId="0" applyFont="1" applyFill="1" applyBorder="1" applyAlignment="1">
      <alignment vertical="center"/>
    </xf>
    <xf numFmtId="0" fontId="15" fillId="0" borderId="16" xfId="2" applyFont="1" applyFill="1" applyBorder="1" applyAlignment="1">
      <alignment horizontal="center" vertical="center"/>
    </xf>
    <xf numFmtId="164" fontId="19" fillId="3" borderId="13" xfId="2" applyNumberFormat="1" applyFont="1" applyFill="1" applyBorder="1" applyAlignment="1">
      <alignment horizontal="center" vertical="center"/>
    </xf>
    <xf numFmtId="0" fontId="15" fillId="0" borderId="15" xfId="2" applyFont="1" applyFill="1" applyBorder="1" applyAlignment="1">
      <alignment horizontal="center" vertical="center"/>
    </xf>
    <xf numFmtId="1" fontId="15" fillId="2" borderId="20" xfId="0" applyNumberFormat="1" applyFont="1" applyFill="1" applyBorder="1" applyAlignment="1">
      <alignment horizontal="center" vertical="center"/>
    </xf>
    <xf numFmtId="164" fontId="15" fillId="2" borderId="20" xfId="2" applyNumberFormat="1" applyFont="1" applyFill="1" applyBorder="1" applyAlignment="1">
      <alignment horizontal="center" vertical="center"/>
    </xf>
    <xf numFmtId="1" fontId="19" fillId="0" borderId="20" xfId="2" applyNumberFormat="1" applyFont="1" applyFill="1" applyBorder="1" applyAlignment="1">
      <alignment horizontal="center" vertical="center"/>
    </xf>
    <xf numFmtId="1" fontId="15" fillId="2" borderId="20" xfId="2" applyNumberFormat="1" applyFont="1" applyFill="1" applyBorder="1" applyAlignment="1">
      <alignment horizontal="center" vertical="center"/>
    </xf>
    <xf numFmtId="0" fontId="23" fillId="0" borderId="11" xfId="1" applyFont="1" applyFill="1" applyBorder="1" applyAlignment="1">
      <alignment horizontal="center" vertical="center"/>
    </xf>
    <xf numFmtId="0" fontId="23" fillId="0" borderId="45" xfId="1" applyFont="1" applyFill="1" applyBorder="1" applyAlignment="1">
      <alignment horizontal="center" vertical="center"/>
    </xf>
    <xf numFmtId="0" fontId="3" fillId="0" borderId="18" xfId="2" applyFont="1" applyFill="1" applyBorder="1" applyAlignment="1">
      <alignment horizontal="center" vertical="center" wrapText="1"/>
    </xf>
    <xf numFmtId="0" fontId="8" fillId="0" borderId="9" xfId="2" applyFont="1" applyFill="1" applyBorder="1" applyAlignment="1">
      <alignment horizontal="center" vertical="center"/>
    </xf>
    <xf numFmtId="0" fontId="8" fillId="0" borderId="16" xfId="2" applyFont="1" applyFill="1" applyBorder="1" applyAlignment="1">
      <alignment horizontal="center" vertical="center"/>
    </xf>
    <xf numFmtId="1" fontId="8" fillId="2" borderId="13" xfId="0" applyNumberFormat="1" applyFont="1" applyFill="1" applyBorder="1" applyAlignment="1">
      <alignment horizontal="center" vertical="center"/>
    </xf>
    <xf numFmtId="164" fontId="8" fillId="2" borderId="13" xfId="0" applyNumberFormat="1" applyFont="1" applyFill="1" applyBorder="1" applyAlignment="1">
      <alignment horizontal="center" vertical="center"/>
    </xf>
    <xf numFmtId="0" fontId="25" fillId="0" borderId="13" xfId="3" applyFont="1" applyBorder="1" applyAlignment="1">
      <alignment horizontal="center" vertical="center"/>
    </xf>
    <xf numFmtId="1" fontId="14" fillId="0" borderId="13" xfId="2" applyNumberFormat="1" applyFont="1" applyBorder="1" applyAlignment="1">
      <alignment horizontal="center" vertical="center"/>
    </xf>
    <xf numFmtId="164" fontId="14" fillId="0" borderId="13" xfId="2" applyNumberFormat="1" applyFont="1" applyBorder="1" applyAlignment="1">
      <alignment horizontal="center" vertical="center"/>
    </xf>
    <xf numFmtId="1" fontId="14" fillId="0" borderId="13" xfId="2" applyNumberFormat="1" applyFont="1" applyFill="1" applyBorder="1" applyAlignment="1">
      <alignment horizontal="center" vertical="center"/>
    </xf>
    <xf numFmtId="0" fontId="14" fillId="3" borderId="13" xfId="3" applyFont="1" applyFill="1" applyBorder="1" applyAlignment="1">
      <alignment horizontal="center" vertical="center"/>
    </xf>
    <xf numFmtId="1" fontId="14" fillId="3" borderId="13" xfId="2" applyNumberFormat="1" applyFont="1" applyFill="1" applyBorder="1" applyAlignment="1">
      <alignment horizontal="center" vertical="center"/>
    </xf>
    <xf numFmtId="0" fontId="25" fillId="3" borderId="13" xfId="3" applyFont="1" applyFill="1" applyBorder="1" applyAlignment="1">
      <alignment horizontal="center" vertical="center"/>
    </xf>
    <xf numFmtId="164" fontId="8" fillId="2" borderId="13" xfId="2" applyNumberFormat="1" applyFont="1" applyFill="1" applyBorder="1" applyAlignment="1">
      <alignment horizontal="center" vertical="center"/>
    </xf>
    <xf numFmtId="0" fontId="25" fillId="0" borderId="13" xfId="3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4" fillId="3" borderId="13" xfId="2" applyFont="1" applyFill="1" applyBorder="1" applyAlignment="1">
      <alignment horizontal="center" vertical="center" wrapText="1"/>
    </xf>
    <xf numFmtId="0" fontId="16" fillId="3" borderId="13" xfId="0" applyFont="1" applyFill="1" applyBorder="1" applyAlignment="1">
      <alignment horizontal="center" vertical="center" wrapText="1"/>
    </xf>
    <xf numFmtId="0" fontId="25" fillId="0" borderId="13" xfId="2" applyFont="1" applyBorder="1" applyAlignment="1">
      <alignment horizontal="center" vertical="center"/>
    </xf>
    <xf numFmtId="0" fontId="25" fillId="0" borderId="13" xfId="2" applyFont="1" applyFill="1" applyBorder="1" applyAlignment="1">
      <alignment horizontal="center" vertical="center"/>
    </xf>
    <xf numFmtId="0" fontId="25" fillId="3" borderId="13" xfId="2" applyFont="1" applyFill="1" applyBorder="1" applyAlignment="1">
      <alignment horizontal="center" vertical="center"/>
    </xf>
    <xf numFmtId="0" fontId="3" fillId="2" borderId="13" xfId="1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horizontal="center" vertical="center"/>
    </xf>
    <xf numFmtId="0" fontId="14" fillId="0" borderId="13" xfId="3" applyFont="1" applyFill="1" applyBorder="1" applyAlignment="1">
      <alignment horizontal="center" vertical="center"/>
    </xf>
    <xf numFmtId="0" fontId="14" fillId="0" borderId="13" xfId="3" applyFont="1" applyBorder="1" applyAlignment="1">
      <alignment horizontal="center" vertical="center"/>
    </xf>
    <xf numFmtId="0" fontId="14" fillId="3" borderId="13" xfId="2" applyFont="1" applyFill="1" applyBorder="1" applyAlignment="1">
      <alignment horizontal="center" vertical="center"/>
    </xf>
    <xf numFmtId="0" fontId="14" fillId="0" borderId="13" xfId="2" applyFont="1" applyFill="1" applyBorder="1" applyAlignment="1">
      <alignment horizontal="center" vertical="center"/>
    </xf>
    <xf numFmtId="1" fontId="14" fillId="0" borderId="20" xfId="2" applyNumberFormat="1" applyFont="1" applyBorder="1" applyAlignment="1">
      <alignment horizontal="center" vertical="center"/>
    </xf>
    <xf numFmtId="0" fontId="14" fillId="0" borderId="13" xfId="2" applyFont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/>
    </xf>
    <xf numFmtId="0" fontId="26" fillId="0" borderId="13" xfId="0" applyFont="1" applyFill="1" applyBorder="1" applyAlignment="1">
      <alignment horizontal="center" vertical="center"/>
    </xf>
    <xf numFmtId="0" fontId="14" fillId="0" borderId="13" xfId="1" applyFont="1" applyFill="1" applyBorder="1" applyAlignment="1">
      <alignment horizontal="center" vertical="center" wrapText="1"/>
    </xf>
    <xf numFmtId="0" fontId="14" fillId="0" borderId="13" xfId="2" applyFont="1" applyFill="1" applyBorder="1" applyAlignment="1">
      <alignment horizontal="center" vertical="center" wrapText="1"/>
    </xf>
    <xf numFmtId="0" fontId="27" fillId="0" borderId="26" xfId="0" applyFont="1" applyFill="1" applyBorder="1" applyAlignment="1">
      <alignment horizontal="center" vertical="top" wrapText="1"/>
    </xf>
    <xf numFmtId="0" fontId="28" fillId="0" borderId="37" xfId="0" applyFont="1" applyBorder="1" applyAlignment="1">
      <alignment horizontal="center"/>
    </xf>
    <xf numFmtId="0" fontId="28" fillId="0" borderId="38" xfId="0" applyFont="1" applyBorder="1" applyAlignment="1">
      <alignment horizontal="center"/>
    </xf>
    <xf numFmtId="0" fontId="28" fillId="0" borderId="14" xfId="0" applyFont="1" applyBorder="1" applyAlignment="1">
      <alignment horizontal="center"/>
    </xf>
    <xf numFmtId="0" fontId="28" fillId="0" borderId="16" xfId="0" applyFont="1" applyBorder="1" applyAlignment="1">
      <alignment horizontal="center"/>
    </xf>
    <xf numFmtId="0" fontId="28" fillId="0" borderId="39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0" fontId="27" fillId="0" borderId="0" xfId="0" applyFont="1" applyBorder="1" applyAlignment="1">
      <alignment vertical="center" wrapText="1"/>
    </xf>
    <xf numFmtId="0" fontId="27" fillId="0" borderId="32" xfId="0" applyFont="1" applyBorder="1" applyAlignment="1">
      <alignment vertical="top" wrapText="1"/>
    </xf>
    <xf numFmtId="0" fontId="27" fillId="0" borderId="33" xfId="0" applyFont="1" applyBorder="1" applyAlignment="1">
      <alignment horizontal="center" vertical="center" wrapText="1"/>
    </xf>
    <xf numFmtId="0" fontId="29" fillId="0" borderId="0" xfId="0" applyFont="1"/>
    <xf numFmtId="0" fontId="29" fillId="0" borderId="34" xfId="0" applyFont="1" applyBorder="1" applyAlignment="1">
      <alignment wrapText="1"/>
    </xf>
    <xf numFmtId="0" fontId="29" fillId="0" borderId="35" xfId="0" applyFont="1" applyBorder="1" applyAlignment="1">
      <alignment wrapText="1"/>
    </xf>
    <xf numFmtId="164" fontId="27" fillId="0" borderId="36" xfId="0" applyNumberFormat="1" applyFont="1" applyFill="1" applyBorder="1" applyAlignment="1">
      <alignment horizontal="center" vertical="top" wrapText="1"/>
    </xf>
    <xf numFmtId="1" fontId="28" fillId="0" borderId="39" xfId="0" applyNumberFormat="1" applyFont="1" applyBorder="1" applyAlignment="1">
      <alignment horizontal="center"/>
    </xf>
    <xf numFmtId="0" fontId="28" fillId="0" borderId="15" xfId="0" applyFont="1" applyBorder="1" applyAlignment="1">
      <alignment horizontal="center"/>
    </xf>
    <xf numFmtId="1" fontId="14" fillId="0" borderId="20" xfId="2" applyNumberFormat="1" applyFont="1" applyFill="1" applyBorder="1" applyAlignment="1">
      <alignment horizontal="center" vertical="center"/>
    </xf>
    <xf numFmtId="0" fontId="23" fillId="0" borderId="43" xfId="1" applyFont="1" applyFill="1" applyBorder="1" applyAlignment="1">
      <alignment horizontal="center" vertical="center"/>
    </xf>
    <xf numFmtId="164" fontId="7" fillId="0" borderId="16" xfId="1" applyNumberFormat="1" applyFont="1" applyFill="1" applyBorder="1" applyAlignment="1">
      <alignment horizontal="center" vertical="center"/>
    </xf>
    <xf numFmtId="164" fontId="7" fillId="0" borderId="39" xfId="1" applyNumberFormat="1" applyFont="1" applyFill="1" applyBorder="1" applyAlignment="1">
      <alignment horizontal="center" vertical="center"/>
    </xf>
    <xf numFmtId="164" fontId="7" fillId="3" borderId="15" xfId="2" applyNumberFormat="1" applyFont="1" applyFill="1" applyBorder="1" applyAlignment="1">
      <alignment horizontal="center" vertical="center"/>
    </xf>
    <xf numFmtId="164" fontId="7" fillId="3" borderId="16" xfId="2" applyNumberFormat="1" applyFont="1" applyFill="1" applyBorder="1" applyAlignment="1">
      <alignment horizontal="center" vertical="center"/>
    </xf>
    <xf numFmtId="164" fontId="22" fillId="3" borderId="39" xfId="2" applyNumberFormat="1" applyFont="1" applyFill="1" applyBorder="1" applyAlignment="1">
      <alignment horizontal="center" vertical="center"/>
    </xf>
    <xf numFmtId="164" fontId="10" fillId="0" borderId="12" xfId="2" applyNumberFormat="1" applyFont="1" applyFill="1" applyBorder="1" applyAlignment="1">
      <alignment horizontal="center" vertical="center"/>
    </xf>
    <xf numFmtId="164" fontId="10" fillId="0" borderId="29" xfId="2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2" fontId="6" fillId="0" borderId="0" xfId="0" applyNumberFormat="1" applyFont="1" applyFill="1" applyBorder="1" applyAlignment="1">
      <alignment horizontal="center" vertical="center" wrapText="1"/>
    </xf>
    <xf numFmtId="164" fontId="7" fillId="0" borderId="0" xfId="2" applyNumberFormat="1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 wrapText="1"/>
    </xf>
    <xf numFmtId="164" fontId="6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 wrapText="1"/>
    </xf>
    <xf numFmtId="0" fontId="14" fillId="0" borderId="40" xfId="2" applyFont="1" applyFill="1" applyBorder="1" applyAlignment="1">
      <alignment horizontal="center" vertical="center"/>
    </xf>
    <xf numFmtId="0" fontId="13" fillId="0" borderId="42" xfId="2" applyFont="1" applyFill="1" applyBorder="1" applyAlignment="1">
      <alignment horizontal="left" vertical="center" wrapText="1"/>
    </xf>
    <xf numFmtId="1" fontId="14" fillId="0" borderId="6" xfId="2" applyNumberFormat="1" applyFont="1" applyFill="1" applyBorder="1" applyAlignment="1">
      <alignment horizontal="center" vertical="center"/>
    </xf>
    <xf numFmtId="164" fontId="14" fillId="0" borderId="6" xfId="2" applyNumberFormat="1" applyFont="1" applyFill="1" applyBorder="1" applyAlignment="1">
      <alignment horizontal="center" vertical="center"/>
    </xf>
    <xf numFmtId="1" fontId="14" fillId="0" borderId="42" xfId="2" applyNumberFormat="1" applyFont="1" applyFill="1" applyBorder="1" applyAlignment="1">
      <alignment horizontal="center" vertical="center"/>
    </xf>
    <xf numFmtId="0" fontId="13" fillId="0" borderId="21" xfId="2" applyFont="1" applyFill="1" applyBorder="1" applyAlignment="1">
      <alignment vertical="center" wrapText="1"/>
    </xf>
    <xf numFmtId="0" fontId="13" fillId="0" borderId="20" xfId="2" applyFont="1" applyFill="1" applyBorder="1" applyAlignment="1">
      <alignment vertical="center" wrapText="1"/>
    </xf>
    <xf numFmtId="164" fontId="6" fillId="4" borderId="16" xfId="0" applyNumberFormat="1" applyFont="1" applyFill="1" applyBorder="1" applyAlignment="1">
      <alignment horizontal="center" vertical="center" wrapText="1"/>
    </xf>
    <xf numFmtId="164" fontId="7" fillId="4" borderId="16" xfId="2" applyNumberFormat="1" applyFont="1" applyFill="1" applyBorder="1" applyAlignment="1">
      <alignment horizontal="center" vertical="center"/>
    </xf>
    <xf numFmtId="164" fontId="7" fillId="4" borderId="39" xfId="2" applyNumberFormat="1" applyFont="1" applyFill="1" applyBorder="1" applyAlignment="1">
      <alignment horizontal="center" vertical="center"/>
    </xf>
    <xf numFmtId="2" fontId="10" fillId="6" borderId="16" xfId="2" applyNumberFormat="1" applyFont="1" applyFill="1" applyBorder="1" applyAlignment="1">
      <alignment horizontal="center" vertical="center"/>
    </xf>
    <xf numFmtId="164" fontId="10" fillId="6" borderId="16" xfId="2" applyNumberFormat="1" applyFont="1" applyFill="1" applyBorder="1" applyAlignment="1">
      <alignment horizontal="center" vertical="center"/>
    </xf>
    <xf numFmtId="164" fontId="10" fillId="6" borderId="39" xfId="2" applyNumberFormat="1" applyFont="1" applyFill="1" applyBorder="1" applyAlignment="1">
      <alignment horizontal="center" vertical="center"/>
    </xf>
    <xf numFmtId="164" fontId="11" fillId="6" borderId="16" xfId="1" applyNumberFormat="1" applyFont="1" applyFill="1" applyBorder="1" applyAlignment="1">
      <alignment horizontal="center" vertical="center"/>
    </xf>
    <xf numFmtId="1" fontId="8" fillId="6" borderId="13" xfId="0" applyNumberFormat="1" applyFont="1" applyFill="1" applyBorder="1" applyAlignment="1">
      <alignment horizontal="center" vertical="center"/>
    </xf>
    <xf numFmtId="164" fontId="8" fillId="6" borderId="13" xfId="2" applyNumberFormat="1" applyFont="1" applyFill="1" applyBorder="1" applyAlignment="1">
      <alignment horizontal="center" vertical="center"/>
    </xf>
    <xf numFmtId="1" fontId="15" fillId="6" borderId="13" xfId="2" applyNumberFormat="1" applyFont="1" applyFill="1" applyBorder="1" applyAlignment="1">
      <alignment horizontal="center" vertical="center"/>
    </xf>
    <xf numFmtId="164" fontId="15" fillId="6" borderId="13" xfId="2" applyNumberFormat="1" applyFont="1" applyFill="1" applyBorder="1" applyAlignment="1">
      <alignment horizontal="center" vertical="center"/>
    </xf>
    <xf numFmtId="1" fontId="15" fillId="6" borderId="13" xfId="0" applyNumberFormat="1" applyFont="1" applyFill="1" applyBorder="1" applyAlignment="1">
      <alignment horizontal="center" vertical="center"/>
    </xf>
    <xf numFmtId="1" fontId="8" fillId="5" borderId="13" xfId="0" applyNumberFormat="1" applyFont="1" applyFill="1" applyBorder="1" applyAlignment="1">
      <alignment horizontal="center" vertical="center"/>
    </xf>
    <xf numFmtId="164" fontId="14" fillId="5" borderId="13" xfId="2" applyNumberFormat="1" applyFont="1" applyFill="1" applyBorder="1" applyAlignment="1">
      <alignment horizontal="center" vertical="center"/>
    </xf>
    <xf numFmtId="1" fontId="15" fillId="5" borderId="20" xfId="2" applyNumberFormat="1" applyFont="1" applyFill="1" applyBorder="1" applyAlignment="1">
      <alignment horizontal="center" vertical="center"/>
    </xf>
    <xf numFmtId="164" fontId="15" fillId="5" borderId="13" xfId="2" applyNumberFormat="1" applyFont="1" applyFill="1" applyBorder="1" applyAlignment="1">
      <alignment horizontal="center" vertical="center"/>
    </xf>
    <xf numFmtId="1" fontId="15" fillId="5" borderId="13" xfId="0" applyNumberFormat="1" applyFont="1" applyFill="1" applyBorder="1" applyAlignment="1">
      <alignment horizontal="center" vertical="center"/>
    </xf>
    <xf numFmtId="164" fontId="19" fillId="5" borderId="13" xfId="2" applyNumberFormat="1" applyFont="1" applyFill="1" applyBorder="1" applyAlignment="1">
      <alignment horizontal="center" vertical="center"/>
    </xf>
    <xf numFmtId="164" fontId="8" fillId="6" borderId="13" xfId="0" applyNumberFormat="1" applyFont="1" applyFill="1" applyBorder="1" applyAlignment="1">
      <alignment horizontal="center" vertical="center"/>
    </xf>
    <xf numFmtId="164" fontId="15" fillId="6" borderId="13" xfId="0" applyNumberFormat="1" applyFont="1" applyFill="1" applyBorder="1" applyAlignment="1">
      <alignment horizontal="center" vertical="center"/>
    </xf>
    <xf numFmtId="1" fontId="3" fillId="2" borderId="13" xfId="1" applyNumberFormat="1" applyFont="1" applyFill="1" applyBorder="1" applyAlignment="1">
      <alignment horizontal="center" vertical="center" wrapText="1"/>
    </xf>
    <xf numFmtId="0" fontId="14" fillId="3" borderId="7" xfId="2" applyFont="1" applyFill="1" applyBorder="1" applyAlignment="1">
      <alignment horizontal="center" vertical="center"/>
    </xf>
    <xf numFmtId="0" fontId="13" fillId="3" borderId="7" xfId="2" applyFont="1" applyFill="1" applyBorder="1" applyAlignment="1">
      <alignment horizontal="left" vertical="center" wrapText="1"/>
    </xf>
    <xf numFmtId="1" fontId="8" fillId="2" borderId="10" xfId="0" applyNumberFormat="1" applyFont="1" applyFill="1" applyBorder="1" applyAlignment="1">
      <alignment horizontal="center" vertical="center"/>
    </xf>
    <xf numFmtId="1" fontId="15" fillId="2" borderId="10" xfId="0" applyNumberFormat="1" applyFont="1" applyFill="1" applyBorder="1" applyAlignment="1">
      <alignment horizontal="center" vertical="center"/>
    </xf>
    <xf numFmtId="0" fontId="0" fillId="0" borderId="13" xfId="0" applyBorder="1"/>
    <xf numFmtId="0" fontId="8" fillId="0" borderId="13" xfId="2" applyFont="1" applyFill="1" applyBorder="1" applyAlignment="1">
      <alignment horizontal="center" vertical="center"/>
    </xf>
    <xf numFmtId="0" fontId="15" fillId="0" borderId="13" xfId="2" applyFont="1" applyFill="1" applyBorder="1" applyAlignment="1">
      <alignment horizontal="center" vertical="center"/>
    </xf>
    <xf numFmtId="164" fontId="10" fillId="6" borderId="12" xfId="2" applyNumberFormat="1" applyFont="1" applyFill="1" applyBorder="1" applyAlignment="1">
      <alignment horizontal="center" vertical="center"/>
    </xf>
    <xf numFmtId="164" fontId="10" fillId="6" borderId="29" xfId="2" applyNumberFormat="1" applyFont="1" applyFill="1" applyBorder="1" applyAlignment="1">
      <alignment horizontal="center" vertical="center"/>
    </xf>
    <xf numFmtId="164" fontId="10" fillId="7" borderId="12" xfId="2" applyNumberFormat="1" applyFont="1" applyFill="1" applyBorder="1" applyAlignment="1">
      <alignment horizontal="center" vertical="center"/>
    </xf>
    <xf numFmtId="164" fontId="10" fillId="7" borderId="29" xfId="2" applyNumberFormat="1" applyFont="1" applyFill="1" applyBorder="1" applyAlignment="1">
      <alignment horizontal="center" vertical="center"/>
    </xf>
    <xf numFmtId="2" fontId="10" fillId="0" borderId="12" xfId="2" applyNumberFormat="1" applyFont="1" applyFill="1" applyBorder="1" applyAlignment="1">
      <alignment horizontal="center" vertical="center"/>
    </xf>
    <xf numFmtId="165" fontId="10" fillId="0" borderId="12" xfId="2" applyNumberFormat="1" applyFont="1" applyFill="1" applyBorder="1" applyAlignment="1">
      <alignment horizontal="center" vertical="center"/>
    </xf>
    <xf numFmtId="166" fontId="10" fillId="0" borderId="12" xfId="2" applyNumberFormat="1" applyFont="1" applyFill="1" applyBorder="1" applyAlignment="1">
      <alignment horizontal="center" vertical="center"/>
    </xf>
    <xf numFmtId="0" fontId="17" fillId="0" borderId="13" xfId="2" applyFont="1" applyFill="1" applyBorder="1" applyAlignment="1">
      <alignment horizontal="left" vertical="center"/>
    </xf>
    <xf numFmtId="1" fontId="32" fillId="0" borderId="13" xfId="2" applyNumberFormat="1" applyFont="1" applyFill="1" applyBorder="1" applyAlignment="1">
      <alignment horizontal="center" vertical="center"/>
    </xf>
    <xf numFmtId="0" fontId="14" fillId="3" borderId="13" xfId="1" applyFont="1" applyFill="1" applyBorder="1" applyAlignment="1">
      <alignment horizontal="center" vertical="center"/>
    </xf>
    <xf numFmtId="0" fontId="17" fillId="3" borderId="13" xfId="3" applyFont="1" applyFill="1" applyBorder="1" applyAlignment="1">
      <alignment horizontal="left" vertical="center" wrapText="1"/>
    </xf>
    <xf numFmtId="164" fontId="26" fillId="0" borderId="13" xfId="0" applyNumberFormat="1" applyFont="1" applyFill="1" applyBorder="1" applyAlignment="1">
      <alignment horizontal="center" vertical="center"/>
    </xf>
    <xf numFmtId="1" fontId="26" fillId="0" borderId="13" xfId="0" applyNumberFormat="1" applyFont="1" applyFill="1" applyBorder="1" applyAlignment="1">
      <alignment horizontal="center" vertical="center"/>
    </xf>
    <xf numFmtId="1" fontId="14" fillId="0" borderId="13" xfId="0" applyNumberFormat="1" applyFont="1" applyFill="1" applyBorder="1" applyAlignment="1">
      <alignment horizontal="center" vertical="center"/>
    </xf>
    <xf numFmtId="164" fontId="15" fillId="2" borderId="13" xfId="0" applyNumberFormat="1" applyFont="1" applyFill="1" applyBorder="1" applyAlignment="1">
      <alignment horizontal="center" vertical="center"/>
    </xf>
    <xf numFmtId="0" fontId="0" fillId="2" borderId="0" xfId="0" applyFill="1"/>
    <xf numFmtId="0" fontId="26" fillId="0" borderId="10" xfId="0" applyFont="1" applyFill="1" applyBorder="1" applyAlignment="1">
      <alignment horizontal="center" vertical="center"/>
    </xf>
    <xf numFmtId="0" fontId="0" fillId="0" borderId="0" xfId="0" applyBorder="1"/>
    <xf numFmtId="0" fontId="13" fillId="3" borderId="13" xfId="3" applyFont="1" applyFill="1" applyBorder="1" applyAlignment="1">
      <alignment horizontal="left" vertical="center" wrapText="1"/>
    </xf>
    <xf numFmtId="164" fontId="19" fillId="0" borderId="13" xfId="2" applyNumberFormat="1" applyFont="1" applyFill="1" applyBorder="1" applyAlignment="1">
      <alignment horizontal="center" vertical="center"/>
    </xf>
    <xf numFmtId="1" fontId="19" fillId="0" borderId="13" xfId="0" applyNumberFormat="1" applyFont="1" applyFill="1" applyBorder="1" applyAlignment="1">
      <alignment horizontal="center" vertical="center"/>
    </xf>
    <xf numFmtId="2" fontId="10" fillId="7" borderId="12" xfId="2" applyNumberFormat="1" applyFont="1" applyFill="1" applyBorder="1" applyAlignment="1">
      <alignment horizontal="center" vertical="center"/>
    </xf>
    <xf numFmtId="0" fontId="3" fillId="0" borderId="6" xfId="2" applyFont="1" applyFill="1" applyBorder="1" applyAlignment="1">
      <alignment horizontal="center" vertical="center" wrapText="1"/>
    </xf>
    <xf numFmtId="0" fontId="3" fillId="0" borderId="9" xfId="2" applyFont="1" applyFill="1" applyBorder="1" applyAlignment="1">
      <alignment horizontal="center" vertical="center" wrapText="1"/>
    </xf>
    <xf numFmtId="1" fontId="14" fillId="0" borderId="0" xfId="2" applyNumberFormat="1" applyFont="1" applyFill="1" applyBorder="1" applyAlignment="1">
      <alignment horizontal="center" vertical="center"/>
    </xf>
    <xf numFmtId="1" fontId="14" fillId="3" borderId="6" xfId="2" applyNumberFormat="1" applyFont="1" applyFill="1" applyBorder="1" applyAlignment="1">
      <alignment horizontal="center" vertical="center"/>
    </xf>
    <xf numFmtId="1" fontId="19" fillId="0" borderId="13" xfId="2" applyNumberFormat="1" applyFont="1" applyBorder="1" applyAlignment="1">
      <alignment horizontal="center" vertical="center"/>
    </xf>
    <xf numFmtId="1" fontId="19" fillId="3" borderId="13" xfId="2" applyNumberFormat="1" applyFont="1" applyFill="1" applyBorder="1" applyAlignment="1">
      <alignment horizontal="center" vertical="center"/>
    </xf>
    <xf numFmtId="1" fontId="19" fillId="0" borderId="13" xfId="2" applyNumberFormat="1" applyFont="1" applyFill="1" applyBorder="1" applyAlignment="1">
      <alignment horizontal="center" vertical="center"/>
    </xf>
    <xf numFmtId="1" fontId="32" fillId="3" borderId="13" xfId="2" applyNumberFormat="1" applyFont="1" applyFill="1" applyBorder="1" applyAlignment="1">
      <alignment horizontal="center" vertical="center"/>
    </xf>
    <xf numFmtId="1" fontId="19" fillId="0" borderId="20" xfId="0" applyNumberFormat="1" applyFont="1" applyFill="1" applyBorder="1" applyAlignment="1">
      <alignment horizontal="center" vertical="center"/>
    </xf>
    <xf numFmtId="1" fontId="14" fillId="0" borderId="0" xfId="2" applyNumberFormat="1" applyFont="1" applyBorder="1" applyAlignment="1">
      <alignment horizontal="center" vertical="center"/>
    </xf>
    <xf numFmtId="0" fontId="28" fillId="0" borderId="32" xfId="0" applyFont="1" applyFill="1" applyBorder="1" applyAlignment="1">
      <alignment horizontal="center"/>
    </xf>
    <xf numFmtId="0" fontId="29" fillId="0" borderId="0" xfId="0" applyFont="1" applyFill="1"/>
    <xf numFmtId="0" fontId="28" fillId="0" borderId="25" xfId="0" applyFont="1" applyBorder="1" applyAlignment="1">
      <alignment horizontal="center" vertical="center"/>
    </xf>
    <xf numFmtId="164" fontId="6" fillId="0" borderId="16" xfId="0" applyNumberFormat="1" applyFont="1" applyFill="1" applyBorder="1" applyAlignment="1">
      <alignment horizontal="center" vertical="center" wrapText="1"/>
    </xf>
    <xf numFmtId="164" fontId="7" fillId="0" borderId="16" xfId="2" applyNumberFormat="1" applyFont="1" applyFill="1" applyBorder="1" applyAlignment="1">
      <alignment horizontal="center" vertical="center"/>
    </xf>
    <xf numFmtId="164" fontId="6" fillId="0" borderId="15" xfId="0" applyNumberFormat="1" applyFont="1" applyFill="1" applyBorder="1" applyAlignment="1">
      <alignment horizontal="center" vertical="center" wrapText="1"/>
    </xf>
    <xf numFmtId="164" fontId="6" fillId="0" borderId="39" xfId="0" applyNumberFormat="1" applyFont="1" applyFill="1" applyBorder="1" applyAlignment="1">
      <alignment horizontal="center" vertical="center" wrapText="1"/>
    </xf>
    <xf numFmtId="0" fontId="13" fillId="0" borderId="6" xfId="2" applyFont="1" applyFill="1" applyBorder="1" applyAlignment="1">
      <alignment horizontal="left" vertical="center" wrapText="1"/>
    </xf>
    <xf numFmtId="1" fontId="14" fillId="0" borderId="7" xfId="2" applyNumberFormat="1" applyFont="1" applyFill="1" applyBorder="1" applyAlignment="1">
      <alignment horizontal="center" vertical="center"/>
    </xf>
    <xf numFmtId="164" fontId="14" fillId="0" borderId="7" xfId="2" applyNumberFormat="1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164" fontId="19" fillId="0" borderId="13" xfId="2" applyNumberFormat="1" applyFont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1" fontId="33" fillId="0" borderId="13" xfId="2" applyNumberFormat="1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164" fontId="15" fillId="2" borderId="19" xfId="2" applyNumberFormat="1" applyFont="1" applyFill="1" applyBorder="1" applyAlignment="1">
      <alignment horizontal="center" vertical="center"/>
    </xf>
    <xf numFmtId="164" fontId="14" fillId="0" borderId="19" xfId="2" applyNumberFormat="1" applyFont="1" applyBorder="1" applyAlignment="1">
      <alignment horizontal="center" vertical="center"/>
    </xf>
    <xf numFmtId="164" fontId="14" fillId="3" borderId="19" xfId="2" applyNumberFormat="1" applyFont="1" applyFill="1" applyBorder="1" applyAlignment="1">
      <alignment horizontal="center" vertical="center"/>
    </xf>
    <xf numFmtId="164" fontId="14" fillId="0" borderId="19" xfId="2" applyNumberFormat="1" applyFont="1" applyFill="1" applyBorder="1" applyAlignment="1">
      <alignment horizontal="center" vertical="center"/>
    </xf>
    <xf numFmtId="0" fontId="8" fillId="0" borderId="13" xfId="2" applyFont="1" applyFill="1" applyBorder="1" applyAlignment="1">
      <alignment vertical="center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34" fillId="0" borderId="13" xfId="0" applyFont="1" applyFill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8" borderId="13" xfId="2" applyFont="1" applyFill="1" applyBorder="1" applyAlignment="1">
      <alignment horizontal="center" vertical="center"/>
    </xf>
    <xf numFmtId="0" fontId="13" fillId="8" borderId="13" xfId="2" applyFont="1" applyFill="1" applyBorder="1" applyAlignment="1">
      <alignment horizontal="left" vertical="center" wrapText="1"/>
    </xf>
    <xf numFmtId="0" fontId="14" fillId="3" borderId="19" xfId="2" applyFont="1" applyFill="1" applyBorder="1" applyAlignment="1">
      <alignment horizontal="center" vertical="center"/>
    </xf>
    <xf numFmtId="0" fontId="13" fillId="2" borderId="13" xfId="3" applyFont="1" applyFill="1" applyBorder="1" applyAlignment="1">
      <alignment vertical="center" wrapText="1"/>
    </xf>
    <xf numFmtId="0" fontId="14" fillId="2" borderId="13" xfId="1" applyFont="1" applyFill="1" applyBorder="1" applyAlignment="1">
      <alignment horizontal="center" vertical="center"/>
    </xf>
    <xf numFmtId="0" fontId="17" fillId="2" borderId="13" xfId="3" applyFont="1" applyFill="1" applyBorder="1" applyAlignment="1">
      <alignment horizontal="left" vertical="center" wrapText="1"/>
    </xf>
    <xf numFmtId="0" fontId="25" fillId="2" borderId="13" xfId="2" applyFont="1" applyFill="1" applyBorder="1" applyAlignment="1">
      <alignment horizontal="center" vertical="center"/>
    </xf>
    <xf numFmtId="2" fontId="13" fillId="0" borderId="13" xfId="2" applyNumberFormat="1" applyFont="1" applyFill="1" applyBorder="1" applyAlignment="1">
      <alignment horizontal="left" vertical="center" wrapText="1"/>
    </xf>
    <xf numFmtId="0" fontId="17" fillId="3" borderId="13" xfId="2" applyFont="1" applyFill="1" applyBorder="1" applyAlignment="1">
      <alignment horizontal="left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9" borderId="13" xfId="2" applyFont="1" applyFill="1" applyBorder="1" applyAlignment="1">
      <alignment horizontal="center" vertical="center"/>
    </xf>
    <xf numFmtId="0" fontId="13" fillId="9" borderId="13" xfId="2" applyFont="1" applyFill="1" applyBorder="1" applyAlignment="1">
      <alignment horizontal="left" vertical="center" wrapText="1"/>
    </xf>
    <xf numFmtId="0" fontId="12" fillId="3" borderId="13" xfId="0" applyFont="1" applyFill="1" applyBorder="1" applyAlignment="1">
      <alignment vertical="center"/>
    </xf>
    <xf numFmtId="0" fontId="35" fillId="0" borderId="48" xfId="0" applyFont="1" applyBorder="1" applyAlignment="1">
      <alignment horizontal="center"/>
    </xf>
    <xf numFmtId="164" fontId="23" fillId="0" borderId="29" xfId="2" applyNumberFormat="1" applyFont="1" applyFill="1" applyBorder="1" applyAlignment="1">
      <alignment horizontal="center" vertical="center"/>
    </xf>
    <xf numFmtId="164" fontId="3" fillId="0" borderId="0" xfId="2" applyNumberFormat="1" applyFont="1" applyFill="1" applyBorder="1" applyAlignment="1">
      <alignment horizontal="center" vertical="center"/>
    </xf>
    <xf numFmtId="164" fontId="1" fillId="0" borderId="13" xfId="0" applyNumberFormat="1" applyFont="1" applyBorder="1" applyAlignment="1">
      <alignment horizontal="center" vertical="center"/>
    </xf>
    <xf numFmtId="164" fontId="23" fillId="0" borderId="28" xfId="2" applyNumberFormat="1" applyFont="1" applyFill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23" fillId="0" borderId="36" xfId="2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14" fillId="0" borderId="19" xfId="2" applyFont="1" applyFill="1" applyBorder="1" applyAlignment="1">
      <alignment horizontal="center" vertical="center"/>
    </xf>
    <xf numFmtId="0" fontId="36" fillId="0" borderId="48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36" fillId="0" borderId="25" xfId="0" applyFont="1" applyBorder="1" applyAlignment="1">
      <alignment horizontal="center"/>
    </xf>
    <xf numFmtId="0" fontId="36" fillId="0" borderId="24" xfId="0" applyFont="1" applyBorder="1" applyAlignment="1">
      <alignment horizontal="center"/>
    </xf>
    <xf numFmtId="0" fontId="36" fillId="0" borderId="26" xfId="0" applyFont="1" applyBorder="1" applyAlignment="1">
      <alignment horizont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1" fontId="14" fillId="2" borderId="13" xfId="2" applyNumberFormat="1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1" fontId="14" fillId="0" borderId="13" xfId="2" applyNumberFormat="1" applyFont="1" applyBorder="1" applyAlignment="1">
      <alignment horizontal="center" vertical="center"/>
    </xf>
    <xf numFmtId="1" fontId="14" fillId="0" borderId="13" xfId="2" applyNumberFormat="1" applyFont="1" applyFill="1" applyBorder="1" applyAlignment="1">
      <alignment horizontal="center" vertical="center"/>
    </xf>
    <xf numFmtId="1" fontId="14" fillId="0" borderId="13" xfId="2" applyNumberFormat="1" applyFont="1" applyFill="1" applyBorder="1" applyAlignment="1">
      <alignment horizontal="center" vertical="center"/>
    </xf>
    <xf numFmtId="1" fontId="14" fillId="0" borderId="13" xfId="2" applyNumberFormat="1" applyFont="1" applyFill="1" applyBorder="1" applyAlignment="1">
      <alignment horizontal="center" vertical="center"/>
    </xf>
    <xf numFmtId="1" fontId="14" fillId="0" borderId="13" xfId="2" applyNumberFormat="1" applyFont="1" applyBorder="1" applyAlignment="1">
      <alignment horizontal="center" vertical="center"/>
    </xf>
    <xf numFmtId="1" fontId="14" fillId="3" borderId="13" xfId="2" applyNumberFormat="1" applyFont="1" applyFill="1" applyBorder="1" applyAlignment="1">
      <alignment horizontal="center" vertical="center"/>
    </xf>
    <xf numFmtId="1" fontId="14" fillId="3" borderId="13" xfId="2" applyNumberFormat="1" applyFont="1" applyFill="1" applyBorder="1" applyAlignment="1">
      <alignment horizontal="center" vertical="center"/>
    </xf>
    <xf numFmtId="1" fontId="14" fillId="3" borderId="13" xfId="2" applyNumberFormat="1" applyFont="1" applyFill="1" applyBorder="1" applyAlignment="1">
      <alignment horizontal="center" vertical="center"/>
    </xf>
    <xf numFmtId="1" fontId="14" fillId="0" borderId="20" xfId="2" applyNumberFormat="1" applyFont="1" applyFill="1" applyBorder="1" applyAlignment="1">
      <alignment horizontal="center" vertical="center"/>
    </xf>
    <xf numFmtId="0" fontId="13" fillId="3" borderId="53" xfId="2" applyFont="1" applyFill="1" applyBorder="1" applyAlignment="1">
      <alignment horizontal="left" vertical="center" wrapText="1"/>
    </xf>
    <xf numFmtId="167" fontId="4" fillId="3" borderId="24" xfId="2" applyNumberFormat="1" applyFont="1" applyFill="1" applyBorder="1" applyAlignment="1">
      <alignment horizontal="center" vertical="center" wrapText="1"/>
    </xf>
    <xf numFmtId="167" fontId="3" fillId="3" borderId="24" xfId="2" applyNumberFormat="1" applyFont="1" applyFill="1" applyBorder="1" applyAlignment="1">
      <alignment horizontal="center" vertical="center" wrapText="1"/>
    </xf>
    <xf numFmtId="167" fontId="3" fillId="3" borderId="26" xfId="2" applyNumberFormat="1" applyFont="1" applyFill="1" applyBorder="1" applyAlignment="1">
      <alignment horizontal="center" vertical="center" wrapText="1"/>
    </xf>
    <xf numFmtId="167" fontId="3" fillId="3" borderId="20" xfId="2" applyNumberFormat="1" applyFont="1" applyFill="1" applyBorder="1" applyAlignment="1">
      <alignment horizontal="center" vertical="center" wrapText="1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0" fillId="0" borderId="13" xfId="0" applyFill="1" applyBorder="1"/>
    <xf numFmtId="0" fontId="14" fillId="3" borderId="19" xfId="2" applyFont="1" applyFill="1" applyBorder="1" applyAlignment="1">
      <alignment horizontal="center" vertical="center"/>
    </xf>
    <xf numFmtId="0" fontId="14" fillId="2" borderId="13" xfId="2" applyFont="1" applyFill="1" applyBorder="1" applyAlignment="1">
      <alignment horizontal="center" vertical="center"/>
    </xf>
    <xf numFmtId="0" fontId="13" fillId="2" borderId="13" xfId="2" applyFont="1" applyFill="1" applyBorder="1" applyAlignment="1">
      <alignment horizontal="left" vertical="center" wrapText="1"/>
    </xf>
    <xf numFmtId="164" fontId="14" fillId="2" borderId="13" xfId="2" applyNumberFormat="1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38" fillId="0" borderId="5" xfId="0" applyFont="1" applyFill="1" applyBorder="1" applyAlignment="1">
      <alignment horizontal="center" vertical="top" wrapText="1"/>
    </xf>
    <xf numFmtId="0" fontId="38" fillId="0" borderId="37" xfId="0" applyFont="1" applyFill="1" applyBorder="1" applyAlignment="1">
      <alignment horizontal="center" vertical="top" wrapText="1"/>
    </xf>
    <xf numFmtId="0" fontId="38" fillId="0" borderId="38" xfId="0" applyFont="1" applyFill="1" applyBorder="1" applyAlignment="1">
      <alignment horizontal="center" vertical="top" wrapText="1"/>
    </xf>
    <xf numFmtId="0" fontId="38" fillId="0" borderId="51" xfId="0" applyFont="1" applyBorder="1" applyAlignment="1">
      <alignment wrapText="1"/>
    </xf>
    <xf numFmtId="0" fontId="38" fillId="0" borderId="25" xfId="0" applyFont="1" applyBorder="1" applyAlignment="1">
      <alignment wrapText="1"/>
    </xf>
    <xf numFmtId="0" fontId="38" fillId="0" borderId="19" xfId="0" applyFont="1" applyBorder="1" applyAlignment="1">
      <alignment wrapText="1"/>
    </xf>
    <xf numFmtId="0" fontId="38" fillId="0" borderId="52" xfId="0" applyFont="1" applyBorder="1" applyAlignment="1">
      <alignment wrapText="1"/>
    </xf>
    <xf numFmtId="0" fontId="38" fillId="0" borderId="50" xfId="0" applyFont="1" applyFill="1" applyBorder="1" applyAlignment="1">
      <alignment horizontal="center" vertical="top" wrapText="1"/>
    </xf>
    <xf numFmtId="0" fontId="36" fillId="0" borderId="16" xfId="0" applyFont="1" applyBorder="1" applyAlignment="1">
      <alignment horizontal="center"/>
    </xf>
    <xf numFmtId="0" fontId="1" fillId="0" borderId="32" xfId="0" applyFont="1" applyFill="1" applyBorder="1" applyAlignment="1">
      <alignment vertical="center" wrapText="1"/>
    </xf>
    <xf numFmtId="164" fontId="1" fillId="0" borderId="12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vertical="center" wrapText="1"/>
    </xf>
    <xf numFmtId="164" fontId="1" fillId="0" borderId="1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vertical="center" wrapText="1"/>
    </xf>
    <xf numFmtId="0" fontId="1" fillId="0" borderId="34" xfId="0" applyFont="1" applyBorder="1" applyAlignment="1">
      <alignment vertical="center" wrapText="1"/>
    </xf>
    <xf numFmtId="164" fontId="1" fillId="0" borderId="18" xfId="0" applyNumberFormat="1" applyFont="1" applyFill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1" fontId="14" fillId="3" borderId="20" xfId="2" applyNumberFormat="1" applyFont="1" applyFill="1" applyBorder="1" applyAlignment="1">
      <alignment horizontal="center" vertical="center"/>
    </xf>
    <xf numFmtId="0" fontId="12" fillId="0" borderId="39" xfId="0" applyFont="1" applyBorder="1" applyAlignment="1">
      <alignment horizontal="center"/>
    </xf>
    <xf numFmtId="164" fontId="40" fillId="0" borderId="24" xfId="0" applyNumberFormat="1" applyFont="1" applyBorder="1" applyAlignment="1">
      <alignment horizontal="center" vertical="center"/>
    </xf>
    <xf numFmtId="164" fontId="40" fillId="0" borderId="13" xfId="0" applyNumberFormat="1" applyFont="1" applyBorder="1" applyAlignment="1">
      <alignment horizontal="center" vertical="center"/>
    </xf>
    <xf numFmtId="164" fontId="39" fillId="0" borderId="13" xfId="0" applyNumberFormat="1" applyFont="1" applyBorder="1" applyAlignment="1">
      <alignment horizontal="center" vertical="center"/>
    </xf>
    <xf numFmtId="164" fontId="39" fillId="0" borderId="13" xfId="0" applyNumberFormat="1" applyFont="1" applyFill="1" applyBorder="1" applyAlignment="1">
      <alignment horizontal="center" vertical="center"/>
    </xf>
    <xf numFmtId="164" fontId="40" fillId="0" borderId="26" xfId="0" applyNumberFormat="1" applyFont="1" applyBorder="1" applyAlignment="1">
      <alignment horizontal="center" vertical="center"/>
    </xf>
    <xf numFmtId="164" fontId="40" fillId="0" borderId="18" xfId="0" applyNumberFormat="1" applyFont="1" applyBorder="1" applyAlignment="1">
      <alignment horizontal="center" vertical="center"/>
    </xf>
    <xf numFmtId="164" fontId="39" fillId="0" borderId="18" xfId="0" applyNumberFormat="1" applyFont="1" applyBorder="1" applyAlignment="1">
      <alignment horizontal="center" vertical="center"/>
    </xf>
    <xf numFmtId="164" fontId="39" fillId="0" borderId="18" xfId="0" applyNumberFormat="1" applyFont="1" applyFill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9" xfId="0" applyNumberFormat="1" applyFont="1" applyBorder="1" applyAlignment="1">
      <alignment horizontal="center" vertical="center"/>
    </xf>
    <xf numFmtId="0" fontId="14" fillId="0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0" fontId="14" fillId="3" borderId="19" xfId="2" applyFont="1" applyFill="1" applyBorder="1" applyAlignment="1">
      <alignment horizontal="center" vertical="center"/>
    </xf>
    <xf numFmtId="1" fontId="1" fillId="0" borderId="18" xfId="0" applyNumberFormat="1" applyFont="1" applyFill="1" applyBorder="1" applyAlignment="1">
      <alignment horizontal="center" vertical="center"/>
    </xf>
    <xf numFmtId="164" fontId="39" fillId="0" borderId="19" xfId="0" applyNumberFormat="1" applyFont="1" applyFill="1" applyBorder="1" applyAlignment="1">
      <alignment horizontal="center" vertical="center"/>
    </xf>
    <xf numFmtId="164" fontId="39" fillId="0" borderId="52" xfId="0" applyNumberFormat="1" applyFont="1" applyFill="1" applyBorder="1" applyAlignment="1">
      <alignment horizontal="center" vertical="center"/>
    </xf>
    <xf numFmtId="0" fontId="38" fillId="0" borderId="6" xfId="0" applyFont="1" applyFill="1" applyBorder="1" applyAlignment="1">
      <alignment horizontal="center" vertical="top" wrapText="1"/>
    </xf>
    <xf numFmtId="0" fontId="38" fillId="0" borderId="7" xfId="0" applyFont="1" applyFill="1" applyBorder="1" applyAlignment="1">
      <alignment horizontal="center" vertical="top" wrapText="1"/>
    </xf>
    <xf numFmtId="164" fontId="40" fillId="0" borderId="10" xfId="0" applyNumberFormat="1" applyFont="1" applyBorder="1" applyAlignment="1">
      <alignment horizontal="center" vertical="center"/>
    </xf>
    <xf numFmtId="164" fontId="40" fillId="0" borderId="56" xfId="0" applyNumberFormat="1" applyFont="1" applyBorder="1" applyAlignment="1">
      <alignment horizontal="center" vertical="center"/>
    </xf>
    <xf numFmtId="0" fontId="38" fillId="0" borderId="36" xfId="0" applyFont="1" applyFill="1" applyBorder="1" applyAlignment="1">
      <alignment horizontal="center" vertical="top" wrapText="1"/>
    </xf>
    <xf numFmtId="164" fontId="39" fillId="0" borderId="13" xfId="2" applyNumberFormat="1" applyFont="1" applyFill="1" applyBorder="1" applyAlignment="1">
      <alignment horizontal="center" vertical="center"/>
    </xf>
    <xf numFmtId="164" fontId="39" fillId="0" borderId="18" xfId="2" applyNumberFormat="1" applyFont="1" applyFill="1" applyBorder="1" applyAlignment="1">
      <alignment horizontal="center" vertical="center"/>
    </xf>
    <xf numFmtId="164" fontId="39" fillId="0" borderId="10" xfId="2" applyNumberFormat="1" applyFont="1" applyFill="1" applyBorder="1" applyAlignment="1">
      <alignment horizontal="center" vertical="center"/>
    </xf>
    <xf numFmtId="0" fontId="12" fillId="0" borderId="57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164" fontId="41" fillId="0" borderId="55" xfId="0" applyNumberFormat="1" applyFont="1" applyFill="1" applyBorder="1" applyAlignment="1">
      <alignment horizontal="center" vertical="center" wrapText="1"/>
    </xf>
    <xf numFmtId="164" fontId="39" fillId="0" borderId="10" xfId="0" applyNumberFormat="1" applyFont="1" applyBorder="1" applyAlignment="1">
      <alignment horizontal="center" vertical="center"/>
    </xf>
    <xf numFmtId="164" fontId="39" fillId="0" borderId="10" xfId="0" applyNumberFormat="1" applyFont="1" applyFill="1" applyBorder="1" applyAlignment="1">
      <alignment horizontal="center" vertical="center"/>
    </xf>
    <xf numFmtId="164" fontId="39" fillId="0" borderId="46" xfId="0" applyNumberFormat="1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164" fontId="23" fillId="0" borderId="12" xfId="0" applyNumberFormat="1" applyFont="1" applyFill="1" applyBorder="1" applyAlignment="1">
      <alignment horizontal="center" vertical="center"/>
    </xf>
    <xf numFmtId="164" fontId="23" fillId="0" borderId="13" xfId="0" applyNumberFormat="1" applyFont="1" applyFill="1" applyBorder="1" applyAlignment="1">
      <alignment horizontal="center" vertical="center"/>
    </xf>
    <xf numFmtId="0" fontId="41" fillId="0" borderId="54" xfId="0" applyFont="1" applyFill="1" applyBorder="1" applyAlignment="1">
      <alignment horizontal="center" vertical="top" wrapText="1"/>
    </xf>
    <xf numFmtId="0" fontId="41" fillId="0" borderId="28" xfId="0" applyFont="1" applyFill="1" applyBorder="1" applyAlignment="1">
      <alignment horizontal="center" vertical="top" wrapText="1"/>
    </xf>
    <xf numFmtId="0" fontId="1" fillId="0" borderId="41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  <xf numFmtId="0" fontId="38" fillId="0" borderId="43" xfId="0" applyFont="1" applyBorder="1" applyAlignment="1">
      <alignment horizontal="center" vertical="top" wrapText="1"/>
    </xf>
    <xf numFmtId="0" fontId="38" fillId="0" borderId="38" xfId="0" applyFont="1" applyBorder="1" applyAlignment="1">
      <alignment horizontal="center" vertical="top" wrapText="1"/>
    </xf>
    <xf numFmtId="0" fontId="4" fillId="0" borderId="41" xfId="0" applyFont="1" applyBorder="1" applyAlignment="1">
      <alignment horizontal="center" vertical="top" wrapText="1"/>
    </xf>
    <xf numFmtId="0" fontId="4" fillId="0" borderId="37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 vertical="center" wrapText="1"/>
    </xf>
    <xf numFmtId="0" fontId="27" fillId="0" borderId="27" xfId="0" applyFont="1" applyBorder="1" applyAlignment="1">
      <alignment horizontal="center" vertical="center" wrapText="1"/>
    </xf>
    <xf numFmtId="0" fontId="27" fillId="0" borderId="12" xfId="0" applyFont="1" applyBorder="1" applyAlignment="1">
      <alignment horizontal="center" vertical="center" wrapText="1"/>
    </xf>
    <xf numFmtId="0" fontId="27" fillId="0" borderId="29" xfId="0" applyFont="1" applyBorder="1" applyAlignment="1">
      <alignment horizontal="center" vertical="center" wrapText="1"/>
    </xf>
    <xf numFmtId="0" fontId="27" fillId="0" borderId="30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 wrapText="1"/>
    </xf>
    <xf numFmtId="0" fontId="27" fillId="0" borderId="31" xfId="0" applyFont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 wrapText="1"/>
    </xf>
    <xf numFmtId="0" fontId="3" fillId="2" borderId="46" xfId="1" applyFont="1" applyFill="1" applyBorder="1" applyAlignment="1">
      <alignment horizontal="center" vertical="center" wrapText="1"/>
    </xf>
    <xf numFmtId="0" fontId="3" fillId="2" borderId="23" xfId="1" applyFont="1" applyFill="1" applyBorder="1" applyAlignment="1">
      <alignment horizontal="center" vertical="center" wrapText="1"/>
    </xf>
    <xf numFmtId="0" fontId="14" fillId="0" borderId="19" xfId="2" applyFont="1" applyFill="1" applyBorder="1" applyAlignment="1">
      <alignment horizontal="center" vertical="center"/>
    </xf>
    <xf numFmtId="0" fontId="14" fillId="0" borderId="21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3" fillId="2" borderId="19" xfId="1" applyFont="1" applyFill="1" applyBorder="1" applyAlignment="1">
      <alignment horizontal="center" vertical="center" wrapText="1"/>
    </xf>
    <xf numFmtId="0" fontId="3" fillId="2" borderId="20" xfId="1" applyFont="1" applyFill="1" applyBorder="1" applyAlignment="1">
      <alignment horizontal="center" vertical="center" wrapText="1"/>
    </xf>
    <xf numFmtId="0" fontId="3" fillId="5" borderId="19" xfId="1" applyFont="1" applyFill="1" applyBorder="1" applyAlignment="1">
      <alignment horizontal="center" vertical="center"/>
    </xf>
    <xf numFmtId="0" fontId="3" fillId="5" borderId="20" xfId="1" applyFont="1" applyFill="1" applyBorder="1" applyAlignment="1">
      <alignment horizontal="center" vertical="center"/>
    </xf>
    <xf numFmtId="0" fontId="3" fillId="6" borderId="19" xfId="1" applyFont="1" applyFill="1" applyBorder="1" applyAlignment="1">
      <alignment horizontal="center" vertical="center" wrapText="1"/>
    </xf>
    <xf numFmtId="0" fontId="3" fillId="6" borderId="20" xfId="1" applyFont="1" applyFill="1" applyBorder="1" applyAlignment="1">
      <alignment horizontal="center" vertical="center" wrapText="1"/>
    </xf>
    <xf numFmtId="0" fontId="14" fillId="3" borderId="19" xfId="2" applyFont="1" applyFill="1" applyBorder="1" applyAlignment="1">
      <alignment horizontal="center" vertical="center"/>
    </xf>
    <xf numFmtId="0" fontId="14" fillId="3" borderId="21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3" fillId="5" borderId="19" xfId="1" applyFont="1" applyFill="1" applyBorder="1" applyAlignment="1">
      <alignment horizontal="center" vertical="center" wrapText="1"/>
    </xf>
    <xf numFmtId="0" fontId="3" fillId="5" borderId="20" xfId="1" applyFont="1" applyFill="1" applyBorder="1" applyAlignment="1">
      <alignment horizontal="center" vertical="center" wrapText="1"/>
    </xf>
    <xf numFmtId="0" fontId="14" fillId="0" borderId="46" xfId="2" applyFont="1" applyFill="1" applyBorder="1" applyAlignment="1">
      <alignment horizontal="center" vertical="center"/>
    </xf>
    <xf numFmtId="0" fontId="14" fillId="0" borderId="22" xfId="2" applyFont="1" applyFill="1" applyBorder="1" applyAlignment="1">
      <alignment horizontal="center" vertical="center"/>
    </xf>
    <xf numFmtId="0" fontId="14" fillId="0" borderId="23" xfId="2" applyFont="1" applyFill="1" applyBorder="1" applyAlignment="1">
      <alignment horizontal="center" vertical="center"/>
    </xf>
    <xf numFmtId="0" fontId="3" fillId="2" borderId="19" xfId="1" applyFont="1" applyFill="1" applyBorder="1" applyAlignment="1">
      <alignment horizontal="center" vertical="center"/>
    </xf>
    <xf numFmtId="0" fontId="3" fillId="2" borderId="20" xfId="1" applyFont="1" applyFill="1" applyBorder="1" applyAlignment="1">
      <alignment horizontal="center" vertical="center"/>
    </xf>
    <xf numFmtId="0" fontId="8" fillId="0" borderId="19" xfId="2" applyFont="1" applyFill="1" applyBorder="1" applyAlignment="1">
      <alignment horizontal="center" vertical="center"/>
    </xf>
    <xf numFmtId="0" fontId="8" fillId="0" borderId="21" xfId="2" applyFont="1" applyFill="1" applyBorder="1" applyAlignment="1">
      <alignment horizontal="center" vertical="center"/>
    </xf>
    <xf numFmtId="0" fontId="8" fillId="0" borderId="20" xfId="2" applyFont="1" applyFill="1" applyBorder="1" applyAlignment="1">
      <alignment horizontal="center" vertical="center"/>
    </xf>
    <xf numFmtId="0" fontId="3" fillId="0" borderId="19" xfId="1" applyFont="1" applyFill="1" applyBorder="1" applyAlignment="1">
      <alignment horizontal="center" vertical="center" wrapText="1"/>
    </xf>
    <xf numFmtId="0" fontId="3" fillId="0" borderId="20" xfId="1" applyFont="1" applyFill="1" applyBorder="1" applyAlignment="1">
      <alignment horizontal="center" vertical="center" wrapText="1"/>
    </xf>
    <xf numFmtId="0" fontId="3" fillId="0" borderId="46" xfId="1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8" fillId="0" borderId="13" xfId="1" applyFont="1" applyFill="1" applyBorder="1" applyAlignment="1">
      <alignment horizontal="center" vertical="center"/>
    </xf>
    <xf numFmtId="0" fontId="3" fillId="0" borderId="13" xfId="2" applyFont="1" applyFill="1" applyBorder="1" applyAlignment="1">
      <alignment horizontal="center" vertical="center" wrapText="1"/>
    </xf>
    <xf numFmtId="0" fontId="24" fillId="0" borderId="13" xfId="2" applyFont="1" applyFill="1" applyBorder="1" applyAlignment="1">
      <alignment horizontal="center" vertical="center" wrapText="1"/>
    </xf>
    <xf numFmtId="0" fontId="3" fillId="7" borderId="19" xfId="1" applyFont="1" applyFill="1" applyBorder="1" applyAlignment="1">
      <alignment horizontal="center" vertical="center" wrapText="1"/>
    </xf>
    <xf numFmtId="0" fontId="3" fillId="7" borderId="20" xfId="1" applyFont="1" applyFill="1" applyBorder="1" applyAlignment="1">
      <alignment horizontal="center" vertical="center" wrapText="1"/>
    </xf>
    <xf numFmtId="0" fontId="3" fillId="7" borderId="19" xfId="1" applyFont="1" applyFill="1" applyBorder="1" applyAlignment="1">
      <alignment horizontal="center" vertical="center"/>
    </xf>
    <xf numFmtId="0" fontId="3" fillId="7" borderId="20" xfId="1" applyFont="1" applyFill="1" applyBorder="1" applyAlignment="1">
      <alignment horizontal="center" vertical="center"/>
    </xf>
    <xf numFmtId="0" fontId="3" fillId="0" borderId="19" xfId="1" applyFont="1" applyFill="1" applyBorder="1" applyAlignment="1">
      <alignment horizontal="center" vertical="center"/>
    </xf>
    <xf numFmtId="0" fontId="3" fillId="0" borderId="20" xfId="1" applyFont="1" applyFill="1" applyBorder="1" applyAlignment="1">
      <alignment horizontal="center" vertical="center"/>
    </xf>
    <xf numFmtId="0" fontId="8" fillId="0" borderId="24" xfId="2" applyFont="1" applyFill="1" applyBorder="1" applyAlignment="1">
      <alignment horizontal="center" vertical="center" wrapText="1"/>
    </xf>
    <xf numFmtId="0" fontId="8" fillId="0" borderId="26" xfId="2" applyFont="1" applyFill="1" applyBorder="1" applyAlignment="1">
      <alignment horizontal="center" vertical="center" wrapText="1"/>
    </xf>
    <xf numFmtId="164" fontId="3" fillId="0" borderId="28" xfId="2" applyNumberFormat="1" applyFont="1" applyFill="1" applyBorder="1" applyAlignment="1">
      <alignment horizontal="center" vertical="center" wrapText="1"/>
    </xf>
    <xf numFmtId="164" fontId="3" fillId="0" borderId="36" xfId="2" applyNumberFormat="1" applyFont="1" applyFill="1" applyBorder="1" applyAlignment="1">
      <alignment horizontal="center" vertical="center" wrapText="1"/>
    </xf>
    <xf numFmtId="0" fontId="5" fillId="4" borderId="48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9" fillId="0" borderId="48" xfId="1" applyFont="1" applyFill="1" applyBorder="1" applyAlignment="1">
      <alignment horizontal="center" vertical="center" wrapText="1"/>
    </xf>
    <xf numFmtId="0" fontId="9" fillId="0" borderId="15" xfId="1" applyFont="1" applyFill="1" applyBorder="1" applyAlignment="1">
      <alignment horizontal="center" vertical="center" wrapText="1"/>
    </xf>
    <xf numFmtId="0" fontId="3" fillId="6" borderId="48" xfId="1" applyFont="1" applyFill="1" applyBorder="1" applyAlignment="1">
      <alignment horizontal="center" vertical="center" wrapText="1"/>
    </xf>
    <xf numFmtId="0" fontId="3" fillId="6" borderId="15" xfId="1" applyFont="1" applyFill="1" applyBorder="1" applyAlignment="1">
      <alignment horizontal="center" vertical="center" wrapText="1"/>
    </xf>
    <xf numFmtId="0" fontId="8" fillId="0" borderId="7" xfId="2" applyFont="1" applyFill="1" applyBorder="1" applyAlignment="1">
      <alignment horizontal="center" vertical="center" wrapText="1"/>
    </xf>
    <xf numFmtId="0" fontId="8" fillId="0" borderId="6" xfId="2" applyFont="1" applyFill="1" applyBorder="1" applyAlignment="1">
      <alignment horizontal="center" vertical="center" wrapText="1"/>
    </xf>
    <xf numFmtId="0" fontId="8" fillId="0" borderId="9" xfId="2" applyFont="1" applyFill="1" applyBorder="1" applyAlignment="1">
      <alignment horizontal="center" vertical="center" wrapText="1"/>
    </xf>
    <xf numFmtId="164" fontId="3" fillId="0" borderId="7" xfId="2" applyNumberFormat="1" applyFont="1" applyFill="1" applyBorder="1" applyAlignment="1">
      <alignment horizontal="center" vertical="center" wrapText="1"/>
    </xf>
    <xf numFmtId="164" fontId="3" fillId="0" borderId="6" xfId="2" applyNumberFormat="1" applyFont="1" applyFill="1" applyBorder="1" applyAlignment="1">
      <alignment horizontal="center" vertical="center" wrapText="1"/>
    </xf>
    <xf numFmtId="164" fontId="3" fillId="0" borderId="9" xfId="2" applyNumberFormat="1" applyFont="1" applyFill="1" applyBorder="1" applyAlignment="1">
      <alignment horizontal="center" vertical="center" wrapText="1"/>
    </xf>
    <xf numFmtId="164" fontId="3" fillId="0" borderId="13" xfId="2" applyNumberFormat="1" applyFont="1" applyFill="1" applyBorder="1" applyAlignment="1">
      <alignment horizontal="center" vertical="center" wrapText="1"/>
    </xf>
    <xf numFmtId="164" fontId="3" fillId="0" borderId="18" xfId="2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top" wrapText="1"/>
    </xf>
    <xf numFmtId="0" fontId="1" fillId="0" borderId="17" xfId="0" applyFont="1" applyBorder="1" applyAlignment="1">
      <alignment horizontal="center" vertical="top" wrapText="1"/>
    </xf>
    <xf numFmtId="0" fontId="3" fillId="0" borderId="41" xfId="1" applyFont="1" applyFill="1" applyBorder="1" applyAlignment="1">
      <alignment horizontal="center" vertical="center"/>
    </xf>
    <xf numFmtId="0" fontId="3" fillId="0" borderId="37" xfId="1" applyFont="1" applyFill="1" applyBorder="1" applyAlignment="1">
      <alignment horizontal="center" vertical="center"/>
    </xf>
    <xf numFmtId="0" fontId="3" fillId="0" borderId="47" xfId="1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 wrapText="1"/>
    </xf>
    <xf numFmtId="0" fontId="3" fillId="0" borderId="5" xfId="2" applyFont="1" applyFill="1" applyBorder="1" applyAlignment="1">
      <alignment horizontal="center" vertical="center" wrapText="1"/>
    </xf>
    <xf numFmtId="0" fontId="3" fillId="0" borderId="8" xfId="2" applyFont="1" applyFill="1" applyBorder="1" applyAlignment="1">
      <alignment horizontal="center" vertical="center" wrapText="1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3" fillId="0" borderId="2" xfId="2" applyFont="1" applyFill="1" applyBorder="1" applyAlignment="1">
      <alignment vertical="center"/>
    </xf>
    <xf numFmtId="0" fontId="3" fillId="0" borderId="3" xfId="2" applyFont="1" applyFill="1" applyBorder="1" applyAlignment="1">
      <alignment vertical="center"/>
    </xf>
    <xf numFmtId="0" fontId="3" fillId="0" borderId="44" xfId="2" applyFont="1" applyFill="1" applyBorder="1" applyAlignment="1">
      <alignment vertical="center"/>
    </xf>
    <xf numFmtId="0" fontId="3" fillId="0" borderId="44" xfId="2" applyFont="1" applyFill="1" applyBorder="1" applyAlignment="1">
      <alignment horizontal="center" vertical="center"/>
    </xf>
  </cellXfs>
  <cellStyles count="11">
    <cellStyle name="Normal" xfId="0" builtinId="0"/>
    <cellStyle name="Normal 2" xfId="2"/>
    <cellStyle name="Normal 2 2" xfId="3"/>
    <cellStyle name="Normal 2 3" xfId="5"/>
    <cellStyle name="Normal 3" xfId="6"/>
    <cellStyle name="Normal 4" xfId="4"/>
    <cellStyle name="Normal_AUGUSTAMPOP" xfId="1"/>
    <cellStyle name="Денежный 2" xfId="7"/>
    <cellStyle name="Обычный 2" xfId="8"/>
    <cellStyle name="Обычный 3" xfId="9"/>
    <cellStyle name="Обычный 4" xfId="10"/>
  </cellStyles>
  <dxfs count="0"/>
  <tableStyles count="0" defaultTableStyle="TableStyleMedium2" defaultPivotStyle="PivotStyleLight16"/>
  <colors>
    <mruColors>
      <color rgb="FF00FF00"/>
      <color rgb="FF35C57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"/>
  <sheetViews>
    <sheetView topLeftCell="E1" workbookViewId="0">
      <selection activeCell="O14" sqref="O14"/>
    </sheetView>
  </sheetViews>
  <sheetFormatPr defaultRowHeight="15" x14ac:dyDescent="0.25"/>
  <cols>
    <col min="1" max="1" width="4.140625" customWidth="1"/>
    <col min="2" max="2" width="31.5703125" customWidth="1"/>
    <col min="3" max="3" width="8.140625" customWidth="1"/>
    <col min="4" max="4" width="9.5703125" customWidth="1"/>
    <col min="5" max="5" width="9.140625" customWidth="1"/>
    <col min="6" max="6" width="7.140625" customWidth="1"/>
    <col min="7" max="8" width="8.5703125" customWidth="1"/>
    <col min="9" max="9" width="9.140625" customWidth="1"/>
    <col min="10" max="10" width="8.42578125" customWidth="1"/>
    <col min="11" max="11" width="8.28515625" customWidth="1"/>
    <col min="12" max="12" width="9.140625" customWidth="1"/>
    <col min="13" max="13" width="9" customWidth="1"/>
    <col min="14" max="14" width="9.85546875" customWidth="1"/>
    <col min="15" max="15" width="8.5703125" customWidth="1"/>
    <col min="16" max="16" width="9.140625" customWidth="1"/>
    <col min="17" max="17" width="8" customWidth="1"/>
    <col min="18" max="18" width="8.7109375" customWidth="1"/>
    <col min="19" max="19" width="8.140625" customWidth="1"/>
    <col min="20" max="20" width="7.42578125" customWidth="1"/>
    <col min="21" max="21" width="7.85546875" customWidth="1"/>
    <col min="22" max="22" width="7.140625" customWidth="1"/>
    <col min="23" max="23" width="7.85546875" customWidth="1"/>
    <col min="24" max="24" width="8.140625" customWidth="1"/>
    <col min="25" max="25" width="9.28515625" customWidth="1"/>
    <col min="26" max="26" width="9.85546875" customWidth="1"/>
    <col min="27" max="31" width="6.140625" customWidth="1"/>
  </cols>
  <sheetData>
    <row r="1" spans="1:40" ht="20.25" x14ac:dyDescent="0.25">
      <c r="A1" s="326" t="s">
        <v>377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8"/>
      <c r="AA1" s="22"/>
      <c r="AB1" s="22"/>
      <c r="AC1" s="22"/>
      <c r="AD1" s="22"/>
      <c r="AE1" s="22"/>
      <c r="AF1" s="22"/>
      <c r="AG1" s="21"/>
      <c r="AH1" s="21"/>
      <c r="AI1" s="21"/>
      <c r="AJ1" s="21"/>
      <c r="AK1" s="21"/>
      <c r="AL1" s="21"/>
      <c r="AM1" s="21"/>
      <c r="AN1" s="21"/>
    </row>
    <row r="2" spans="1:40" ht="21" thickBot="1" x14ac:dyDescent="0.3">
      <c r="A2" s="329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1"/>
      <c r="AA2" s="22"/>
      <c r="AB2" s="22"/>
      <c r="AC2" s="22"/>
      <c r="AD2" s="22"/>
      <c r="AE2" s="22"/>
      <c r="AF2" s="22"/>
    </row>
    <row r="3" spans="1:40" ht="21" thickBot="1" x14ac:dyDescent="0.3">
      <c r="A3" s="332" t="s">
        <v>0</v>
      </c>
      <c r="B3" s="334" t="s">
        <v>1</v>
      </c>
      <c r="C3" s="336" t="s">
        <v>378</v>
      </c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8"/>
      <c r="O3" s="336" t="s">
        <v>379</v>
      </c>
      <c r="P3" s="337"/>
      <c r="Q3" s="337"/>
      <c r="R3" s="337"/>
      <c r="S3" s="337"/>
      <c r="T3" s="337"/>
      <c r="U3" s="337"/>
      <c r="V3" s="337"/>
      <c r="W3" s="337"/>
      <c r="X3" s="337"/>
      <c r="Y3" s="337"/>
      <c r="Z3" s="339"/>
    </row>
    <row r="4" spans="1:40" ht="72" thickBot="1" x14ac:dyDescent="0.3">
      <c r="A4" s="333"/>
      <c r="B4" s="335"/>
      <c r="C4" s="270" t="s">
        <v>380</v>
      </c>
      <c r="D4" s="270" t="s">
        <v>381</v>
      </c>
      <c r="E4" s="270" t="s">
        <v>382</v>
      </c>
      <c r="F4" s="271" t="s">
        <v>383</v>
      </c>
      <c r="G4" s="271" t="s">
        <v>384</v>
      </c>
      <c r="H4" s="272" t="s">
        <v>385</v>
      </c>
      <c r="I4" s="272" t="s">
        <v>386</v>
      </c>
      <c r="J4" s="272" t="s">
        <v>395</v>
      </c>
      <c r="K4" s="271" t="s">
        <v>388</v>
      </c>
      <c r="L4" s="272" t="s">
        <v>389</v>
      </c>
      <c r="M4" s="272" t="s">
        <v>390</v>
      </c>
      <c r="N4" s="316" t="s">
        <v>391</v>
      </c>
      <c r="O4" s="270" t="s">
        <v>380</v>
      </c>
      <c r="P4" s="270" t="s">
        <v>381</v>
      </c>
      <c r="Q4" s="271" t="s">
        <v>382</v>
      </c>
      <c r="R4" s="306" t="s">
        <v>383</v>
      </c>
      <c r="S4" s="277" t="s">
        <v>384</v>
      </c>
      <c r="T4" s="272" t="s">
        <v>385</v>
      </c>
      <c r="U4" s="272" t="s">
        <v>386</v>
      </c>
      <c r="V4" s="272" t="s">
        <v>387</v>
      </c>
      <c r="W4" s="272" t="s">
        <v>388</v>
      </c>
      <c r="X4" s="272" t="s">
        <v>389</v>
      </c>
      <c r="Y4" s="271" t="s">
        <v>390</v>
      </c>
      <c r="Z4" s="307" t="s">
        <v>391</v>
      </c>
    </row>
    <row r="5" spans="1:40" ht="21" thickBot="1" x14ac:dyDescent="0.4">
      <c r="A5" s="231">
        <v>1</v>
      </c>
      <c r="B5" s="222">
        <v>2</v>
      </c>
      <c r="C5" s="320">
        <v>3</v>
      </c>
      <c r="D5" s="321">
        <v>4</v>
      </c>
      <c r="E5" s="321">
        <v>5</v>
      </c>
      <c r="F5" s="321">
        <v>6</v>
      </c>
      <c r="G5" s="321">
        <v>7</v>
      </c>
      <c r="H5" s="321">
        <v>8</v>
      </c>
      <c r="I5" s="321">
        <v>9</v>
      </c>
      <c r="J5" s="321">
        <v>10</v>
      </c>
      <c r="K5" s="321">
        <v>11</v>
      </c>
      <c r="L5" s="321">
        <v>12</v>
      </c>
      <c r="M5" s="321">
        <v>13</v>
      </c>
      <c r="N5" s="289">
        <v>14</v>
      </c>
      <c r="O5" s="315">
        <v>3</v>
      </c>
      <c r="P5" s="278">
        <v>4</v>
      </c>
      <c r="Q5" s="278">
        <v>5</v>
      </c>
      <c r="R5" s="278">
        <v>6</v>
      </c>
      <c r="S5" s="278">
        <v>7</v>
      </c>
      <c r="T5" s="278">
        <v>8</v>
      </c>
      <c r="U5" s="278">
        <v>9</v>
      </c>
      <c r="V5" s="278">
        <v>10</v>
      </c>
      <c r="W5" s="278">
        <v>11</v>
      </c>
      <c r="X5" s="278">
        <v>12</v>
      </c>
      <c r="Y5" s="289">
        <v>13</v>
      </c>
      <c r="Z5" s="314">
        <v>14</v>
      </c>
    </row>
    <row r="6" spans="1:40" ht="28.5" x14ac:dyDescent="0.25">
      <c r="A6" s="232"/>
      <c r="B6" s="273" t="s">
        <v>6</v>
      </c>
      <c r="C6" s="309">
        <v>106</v>
      </c>
      <c r="D6" s="308">
        <v>116.1</v>
      </c>
      <c r="E6" s="308">
        <v>116.7</v>
      </c>
      <c r="F6" s="308">
        <v>117.7</v>
      </c>
      <c r="G6" s="308">
        <v>117.7</v>
      </c>
      <c r="H6" s="317">
        <v>116.1</v>
      </c>
      <c r="I6" s="318">
        <v>116.1</v>
      </c>
      <c r="J6" s="318">
        <v>113.8</v>
      </c>
      <c r="K6" s="318">
        <v>114.1</v>
      </c>
      <c r="L6" s="318">
        <v>114.6</v>
      </c>
      <c r="M6" s="319">
        <v>114.5</v>
      </c>
      <c r="N6" s="319">
        <v>114.7</v>
      </c>
      <c r="O6" s="309">
        <v>136.5</v>
      </c>
      <c r="P6" s="308">
        <v>116.3</v>
      </c>
      <c r="Q6" s="308">
        <v>115</v>
      </c>
      <c r="R6" s="313">
        <v>110.1</v>
      </c>
      <c r="S6" s="313">
        <v>114.8</v>
      </c>
      <c r="T6" s="313">
        <v>115.9</v>
      </c>
      <c r="U6" s="313">
        <v>118.4</v>
      </c>
      <c r="V6" s="313">
        <v>116.5</v>
      </c>
      <c r="W6" s="313">
        <v>115</v>
      </c>
      <c r="X6" s="313">
        <v>116.3</v>
      </c>
      <c r="Y6" s="313">
        <v>117.1</v>
      </c>
      <c r="Z6" s="324">
        <v>120.7</v>
      </c>
      <c r="AB6" s="224"/>
    </row>
    <row r="7" spans="1:40" ht="37.5" customHeight="1" x14ac:dyDescent="0.25">
      <c r="A7" s="233">
        <v>1</v>
      </c>
      <c r="B7" s="274" t="s">
        <v>7</v>
      </c>
      <c r="C7" s="290">
        <v>106.9</v>
      </c>
      <c r="D7" s="291">
        <v>122.6</v>
      </c>
      <c r="E7" s="291">
        <v>123.5</v>
      </c>
      <c r="F7" s="291">
        <v>126.2</v>
      </c>
      <c r="G7" s="291">
        <v>125.2</v>
      </c>
      <c r="H7" s="292">
        <v>122.2</v>
      </c>
      <c r="I7" s="293">
        <v>121.6</v>
      </c>
      <c r="J7" s="293">
        <v>118.3</v>
      </c>
      <c r="K7" s="293">
        <v>118.6</v>
      </c>
      <c r="L7" s="293">
        <v>119.8</v>
      </c>
      <c r="M7" s="304">
        <v>120.1</v>
      </c>
      <c r="N7" s="304">
        <v>120.6</v>
      </c>
      <c r="O7" s="290">
        <v>139.19999999999999</v>
      </c>
      <c r="P7" s="291">
        <v>118.3</v>
      </c>
      <c r="Q7" s="291">
        <v>117.5</v>
      </c>
      <c r="R7" s="311">
        <v>112.8</v>
      </c>
      <c r="S7" s="311">
        <v>116.4</v>
      </c>
      <c r="T7" s="311">
        <v>116.1</v>
      </c>
      <c r="U7" s="311">
        <v>117.7</v>
      </c>
      <c r="V7" s="311">
        <v>116</v>
      </c>
      <c r="W7" s="311">
        <v>114.6</v>
      </c>
      <c r="X7" s="311">
        <v>116.2</v>
      </c>
      <c r="Y7" s="311">
        <v>117</v>
      </c>
      <c r="Z7" s="325">
        <v>120.4</v>
      </c>
      <c r="AB7" s="224"/>
    </row>
    <row r="8" spans="1:40" ht="28.5" x14ac:dyDescent="0.25">
      <c r="A8" s="233">
        <v>1.1000000000000001</v>
      </c>
      <c r="B8" s="274" t="s">
        <v>392</v>
      </c>
      <c r="C8" s="290">
        <v>117.3</v>
      </c>
      <c r="D8" s="291">
        <v>126.1</v>
      </c>
      <c r="E8" s="291">
        <v>135.4</v>
      </c>
      <c r="F8" s="291">
        <v>134.6</v>
      </c>
      <c r="G8" s="291">
        <v>134</v>
      </c>
      <c r="H8" s="292">
        <v>129.80000000000001</v>
      </c>
      <c r="I8" s="293">
        <v>129.80000000000001</v>
      </c>
      <c r="J8" s="293">
        <v>131.30000000000001</v>
      </c>
      <c r="K8" s="293">
        <v>131.5</v>
      </c>
      <c r="L8" s="293">
        <v>133.69999999999999</v>
      </c>
      <c r="M8" s="304">
        <v>133.9</v>
      </c>
      <c r="N8" s="304">
        <v>134.19999999999999</v>
      </c>
      <c r="O8" s="290">
        <v>139.5</v>
      </c>
      <c r="P8" s="291">
        <v>112.1</v>
      </c>
      <c r="Q8" s="291">
        <v>103.3</v>
      </c>
      <c r="R8" s="311">
        <v>99.8</v>
      </c>
      <c r="S8" s="311">
        <v>103.3</v>
      </c>
      <c r="T8" s="311">
        <v>99.9</v>
      </c>
      <c r="U8" s="311">
        <v>103</v>
      </c>
      <c r="V8" s="311">
        <v>108.5</v>
      </c>
      <c r="W8" s="311">
        <v>109.8</v>
      </c>
      <c r="X8" s="311">
        <v>114</v>
      </c>
      <c r="Y8" s="311">
        <v>114.6</v>
      </c>
      <c r="Z8" s="325">
        <v>121.8</v>
      </c>
    </row>
    <row r="9" spans="1:40" ht="17.25" x14ac:dyDescent="0.25">
      <c r="A9" s="234">
        <v>1.2</v>
      </c>
      <c r="B9" s="275" t="s">
        <v>393</v>
      </c>
      <c r="C9" s="290">
        <v>101.5</v>
      </c>
      <c r="D9" s="291">
        <v>120.8</v>
      </c>
      <c r="E9" s="291">
        <v>117.9</v>
      </c>
      <c r="F9" s="291">
        <v>122.4</v>
      </c>
      <c r="G9" s="291">
        <v>121.4</v>
      </c>
      <c r="H9" s="292">
        <v>119</v>
      </c>
      <c r="I9" s="293">
        <v>118</v>
      </c>
      <c r="J9" s="293">
        <v>112.9</v>
      </c>
      <c r="K9" s="293">
        <v>113.3</v>
      </c>
      <c r="L9" s="293">
        <v>114.2</v>
      </c>
      <c r="M9" s="304">
        <v>114.5</v>
      </c>
      <c r="N9" s="304">
        <v>115</v>
      </c>
      <c r="O9" s="290">
        <v>139.1</v>
      </c>
      <c r="P9" s="291">
        <v>122.1</v>
      </c>
      <c r="Q9" s="291">
        <v>126.5</v>
      </c>
      <c r="R9" s="311">
        <v>121.1</v>
      </c>
      <c r="S9" s="311">
        <v>124.7</v>
      </c>
      <c r="T9" s="311">
        <v>126.6</v>
      </c>
      <c r="U9" s="311">
        <v>127.6</v>
      </c>
      <c r="V9" s="311">
        <v>120.9</v>
      </c>
      <c r="W9" s="311">
        <v>117.7</v>
      </c>
      <c r="X9" s="311">
        <v>117.5</v>
      </c>
      <c r="Y9" s="311">
        <v>118.5</v>
      </c>
      <c r="Z9" s="325">
        <v>119.6</v>
      </c>
      <c r="AB9" s="224"/>
    </row>
    <row r="10" spans="1:40" ht="17.25" thickBot="1" x14ac:dyDescent="0.3">
      <c r="A10" s="235">
        <v>2</v>
      </c>
      <c r="B10" s="276" t="s">
        <v>394</v>
      </c>
      <c r="C10" s="294">
        <v>104.5</v>
      </c>
      <c r="D10" s="295">
        <v>103.6</v>
      </c>
      <c r="E10" s="295">
        <v>101.8</v>
      </c>
      <c r="F10" s="295">
        <v>97.8</v>
      </c>
      <c r="G10" s="295">
        <v>98.2</v>
      </c>
      <c r="H10" s="296">
        <v>98.9</v>
      </c>
      <c r="I10" s="297">
        <v>100.2</v>
      </c>
      <c r="J10" s="297">
        <v>100.5</v>
      </c>
      <c r="K10" s="297">
        <v>100.2</v>
      </c>
      <c r="L10" s="297">
        <v>98.7</v>
      </c>
      <c r="M10" s="305">
        <v>97.4</v>
      </c>
      <c r="N10" s="305">
        <v>97.1</v>
      </c>
      <c r="O10" s="294">
        <v>102.1</v>
      </c>
      <c r="P10" s="295">
        <v>84.5</v>
      </c>
      <c r="Q10" s="295">
        <v>75.099999999999994</v>
      </c>
      <c r="R10" s="312">
        <v>68.8</v>
      </c>
      <c r="S10" s="312">
        <v>87.7</v>
      </c>
      <c r="T10" s="312">
        <v>113.4</v>
      </c>
      <c r="U10" s="312">
        <v>133.80000000000001</v>
      </c>
      <c r="V10" s="312">
        <v>128</v>
      </c>
      <c r="W10" s="312">
        <v>123.6</v>
      </c>
      <c r="X10" s="312">
        <v>118.2</v>
      </c>
      <c r="Y10" s="312">
        <v>118.8</v>
      </c>
      <c r="Z10" s="310">
        <v>128</v>
      </c>
      <c r="AB10" s="229"/>
    </row>
  </sheetData>
  <mergeCells count="5">
    <mergeCell ref="A1:Z2"/>
    <mergeCell ref="A3:A4"/>
    <mergeCell ref="B3:B4"/>
    <mergeCell ref="C3:N3"/>
    <mergeCell ref="O3:Z3"/>
  </mergeCells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"/>
  <sheetViews>
    <sheetView topLeftCell="A4" workbookViewId="0">
      <selection activeCell="K8" sqref="K8"/>
    </sheetView>
  </sheetViews>
  <sheetFormatPr defaultRowHeight="15" x14ac:dyDescent="0.25"/>
  <cols>
    <col min="1" max="1" width="7.85546875" customWidth="1"/>
    <col min="2" max="2" width="33.28515625" customWidth="1"/>
    <col min="3" max="3" width="14.28515625" customWidth="1"/>
    <col min="4" max="4" width="14.7109375" customWidth="1"/>
    <col min="5" max="5" width="11.42578125" customWidth="1"/>
    <col min="6" max="6" width="14.5703125" customWidth="1"/>
    <col min="7" max="7" width="15" customWidth="1"/>
    <col min="8" max="8" width="10.28515625" customWidth="1"/>
  </cols>
  <sheetData>
    <row r="1" spans="1:22" ht="22.5" x14ac:dyDescent="0.25">
      <c r="A1" s="340" t="s">
        <v>500</v>
      </c>
      <c r="B1" s="341"/>
      <c r="C1" s="341"/>
      <c r="D1" s="341"/>
      <c r="E1" s="341"/>
      <c r="F1" s="341"/>
      <c r="G1" s="341"/>
      <c r="H1" s="342"/>
      <c r="I1" s="78"/>
      <c r="J1" s="22"/>
      <c r="K1" s="22"/>
      <c r="L1" s="22"/>
      <c r="M1" s="22"/>
      <c r="N1" s="22"/>
      <c r="O1" s="21"/>
      <c r="P1" s="21"/>
      <c r="Q1" s="21"/>
      <c r="R1" s="21"/>
      <c r="S1" s="21"/>
      <c r="T1" s="21"/>
      <c r="U1" s="21"/>
      <c r="V1" s="21"/>
    </row>
    <row r="2" spans="1:22" ht="61.5" customHeight="1" thickBot="1" x14ac:dyDescent="0.3">
      <c r="A2" s="343"/>
      <c r="B2" s="344"/>
      <c r="C2" s="344"/>
      <c r="D2" s="344"/>
      <c r="E2" s="344"/>
      <c r="F2" s="344"/>
      <c r="G2" s="344"/>
      <c r="H2" s="345"/>
      <c r="I2" s="78"/>
      <c r="J2" s="22"/>
      <c r="K2" s="22"/>
      <c r="L2" s="22"/>
      <c r="M2" s="22"/>
      <c r="N2" s="22"/>
    </row>
    <row r="3" spans="1:22" ht="50.25" customHeight="1" x14ac:dyDescent="0.35">
      <c r="A3" s="79" t="s">
        <v>0</v>
      </c>
      <c r="B3" s="80" t="s">
        <v>1</v>
      </c>
      <c r="C3" s="340" t="s">
        <v>2</v>
      </c>
      <c r="D3" s="341"/>
      <c r="E3" s="342"/>
      <c r="F3" s="346" t="s">
        <v>216</v>
      </c>
      <c r="G3" s="341"/>
      <c r="H3" s="342"/>
      <c r="I3" s="81"/>
    </row>
    <row r="4" spans="1:22" ht="97.5" customHeight="1" thickBot="1" x14ac:dyDescent="0.4">
      <c r="A4" s="82"/>
      <c r="B4" s="83"/>
      <c r="C4" s="71" t="s">
        <v>501</v>
      </c>
      <c r="D4" s="71" t="s">
        <v>502</v>
      </c>
      <c r="E4" s="84" t="s">
        <v>5</v>
      </c>
      <c r="F4" s="71" t="s">
        <v>503</v>
      </c>
      <c r="G4" s="71" t="s">
        <v>504</v>
      </c>
      <c r="H4" s="84" t="s">
        <v>5</v>
      </c>
      <c r="I4" s="81"/>
    </row>
    <row r="5" spans="1:22" ht="23.25" thickBot="1" x14ac:dyDescent="0.45">
      <c r="A5" s="72">
        <v>1</v>
      </c>
      <c r="B5" s="73">
        <v>2</v>
      </c>
      <c r="C5" s="74">
        <v>3</v>
      </c>
      <c r="D5" s="75">
        <v>4</v>
      </c>
      <c r="E5" s="85">
        <v>5</v>
      </c>
      <c r="F5" s="86">
        <v>6</v>
      </c>
      <c r="G5" s="75">
        <v>7</v>
      </c>
      <c r="H5" s="76">
        <v>8</v>
      </c>
      <c r="I5" s="81"/>
    </row>
    <row r="6" spans="1:22" s="23" customFormat="1" ht="69" customHeight="1" x14ac:dyDescent="0.4">
      <c r="A6" s="169"/>
      <c r="B6" s="279" t="s">
        <v>6</v>
      </c>
      <c r="C6" s="322">
        <v>1226.2</v>
      </c>
      <c r="D6" s="280">
        <v>1069.0999999999999</v>
      </c>
      <c r="E6" s="280">
        <f>C6/D6*100</f>
        <v>114.69460293704986</v>
      </c>
      <c r="F6" s="280">
        <f>C6*100/103.9</f>
        <v>1180.1732435033687</v>
      </c>
      <c r="G6" s="280">
        <f>D6</f>
        <v>1069.0999999999999</v>
      </c>
      <c r="H6" s="223">
        <f>F6/G6*100</f>
        <v>110.38941572382086</v>
      </c>
      <c r="I6" s="170"/>
    </row>
    <row r="7" spans="1:22" ht="40.5" customHeight="1" x14ac:dyDescent="0.35">
      <c r="A7" s="171">
        <v>1</v>
      </c>
      <c r="B7" s="281" t="s">
        <v>7</v>
      </c>
      <c r="C7" s="323">
        <v>966.2</v>
      </c>
      <c r="D7" s="282">
        <v>801.4</v>
      </c>
      <c r="E7" s="225">
        <f t="shared" ref="E7:E10" si="0">C7/D7*100</f>
        <v>120.56401297728976</v>
      </c>
      <c r="F7" s="225">
        <f>F8+F9</f>
        <v>910.70836718938733</v>
      </c>
      <c r="G7" s="282">
        <f>G8+G9</f>
        <v>801.3</v>
      </c>
      <c r="H7" s="226">
        <f>F7/G7*100</f>
        <v>113.65385837880785</v>
      </c>
      <c r="I7" s="81"/>
    </row>
    <row r="8" spans="1:22" ht="84.75" customHeight="1" x14ac:dyDescent="0.35">
      <c r="A8" s="171">
        <v>1.1000000000000001</v>
      </c>
      <c r="B8" s="281" t="s">
        <v>294</v>
      </c>
      <c r="C8" s="323">
        <v>313.60000000000002</v>
      </c>
      <c r="D8" s="282">
        <v>233.7</v>
      </c>
      <c r="E8" s="225">
        <f t="shared" si="0"/>
        <v>134.18913136499788</v>
      </c>
      <c r="F8" s="298">
        <f>C8*100/116.3</f>
        <v>269.64746345657784</v>
      </c>
      <c r="G8" s="282">
        <f>D8</f>
        <v>233.7</v>
      </c>
      <c r="H8" s="226">
        <f>F8/G8*100</f>
        <v>115.38188423473592</v>
      </c>
      <c r="I8" s="81"/>
    </row>
    <row r="9" spans="1:22" ht="40.5" x14ac:dyDescent="0.35">
      <c r="A9" s="171">
        <v>1.2</v>
      </c>
      <c r="B9" s="283" t="s">
        <v>295</v>
      </c>
      <c r="C9" s="323">
        <v>652.6</v>
      </c>
      <c r="D9" s="282">
        <v>567.6</v>
      </c>
      <c r="E9" s="225">
        <f t="shared" si="0"/>
        <v>114.97533474277661</v>
      </c>
      <c r="F9" s="225">
        <f>C9*100/101.8</f>
        <v>641.06090373280949</v>
      </c>
      <c r="G9" s="282">
        <f t="shared" ref="G9:G10" si="1">D9</f>
        <v>567.6</v>
      </c>
      <c r="H9" s="226">
        <f t="shared" ref="H9:H10" si="2">F9/G9*100</f>
        <v>112.94237204594953</v>
      </c>
      <c r="I9" s="81"/>
    </row>
    <row r="10" spans="1:22" ht="23.25" thickBot="1" x14ac:dyDescent="0.45">
      <c r="A10" s="77">
        <v>2</v>
      </c>
      <c r="B10" s="284" t="s">
        <v>296</v>
      </c>
      <c r="C10" s="303">
        <v>259.5</v>
      </c>
      <c r="D10" s="285">
        <v>267.14</v>
      </c>
      <c r="E10" s="227">
        <f t="shared" si="0"/>
        <v>97.140076364453094</v>
      </c>
      <c r="F10" s="299">
        <f>C10*100/98.6</f>
        <v>263.18458417849899</v>
      </c>
      <c r="G10" s="285">
        <f t="shared" si="1"/>
        <v>267.14</v>
      </c>
      <c r="H10" s="228">
        <f t="shared" si="2"/>
        <v>98.519347225611668</v>
      </c>
      <c r="I10" s="81"/>
    </row>
    <row r="11" spans="1:22" ht="21" x14ac:dyDescent="0.35">
      <c r="A11" s="81"/>
      <c r="B11" s="81"/>
      <c r="C11" s="81"/>
      <c r="D11" s="81"/>
      <c r="E11" s="81"/>
      <c r="F11" s="81"/>
      <c r="G11" s="81"/>
      <c r="H11" s="81"/>
      <c r="I11" s="81"/>
    </row>
    <row r="12" spans="1:22" ht="21" x14ac:dyDescent="0.35">
      <c r="A12" s="81"/>
      <c r="B12" s="81"/>
      <c r="C12" s="81"/>
      <c r="D12" s="81"/>
      <c r="E12" s="81"/>
      <c r="F12" s="81"/>
      <c r="G12" s="81"/>
      <c r="H12" s="81"/>
      <c r="I12" s="81"/>
    </row>
  </sheetData>
  <mergeCells count="3">
    <mergeCell ref="A1:H2"/>
    <mergeCell ref="C3:E3"/>
    <mergeCell ref="F3:H3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9"/>
  <sheetViews>
    <sheetView topLeftCell="A62" zoomScale="70" zoomScaleNormal="70" workbookViewId="0">
      <selection activeCell="I82" sqref="I82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7" width="14.140625" customWidth="1"/>
    <col min="8" max="8" width="10.42578125" customWidth="1"/>
    <col min="9" max="9" width="14.28515625" customWidth="1"/>
    <col min="10" max="10" width="14.85546875" customWidth="1"/>
    <col min="11" max="11" width="10" customWidth="1"/>
    <col min="12" max="12" width="13.8554687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</cols>
  <sheetData>
    <row r="1" spans="1:20" x14ac:dyDescent="0.25">
      <c r="A1" s="402" t="s">
        <v>306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0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0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0" ht="16.5" customHeight="1" x14ac:dyDescent="0.25">
      <c r="A4" s="405"/>
      <c r="B4" s="408"/>
      <c r="C4" s="394" t="s">
        <v>307</v>
      </c>
      <c r="D4" s="394" t="s">
        <v>282</v>
      </c>
      <c r="E4" s="394" t="s">
        <v>5</v>
      </c>
      <c r="F4" s="394" t="s">
        <v>308</v>
      </c>
      <c r="G4" s="394" t="s">
        <v>302</v>
      </c>
      <c r="H4" s="394" t="s">
        <v>5</v>
      </c>
      <c r="I4" s="394" t="s">
        <v>307</v>
      </c>
      <c r="J4" s="394" t="s">
        <v>282</v>
      </c>
      <c r="K4" s="394" t="s">
        <v>5</v>
      </c>
      <c r="L4" s="394" t="s">
        <v>307</v>
      </c>
      <c r="M4" s="394" t="s">
        <v>282</v>
      </c>
      <c r="N4" s="397" t="s">
        <v>5</v>
      </c>
      <c r="O4" s="384" t="s">
        <v>309</v>
      </c>
      <c r="P4" s="384" t="s">
        <v>283</v>
      </c>
      <c r="Q4" s="400" t="s">
        <v>5</v>
      </c>
      <c r="R4" s="384" t="s">
        <v>310</v>
      </c>
      <c r="S4" s="384" t="s">
        <v>311</v>
      </c>
      <c r="T4" s="386" t="s">
        <v>5</v>
      </c>
    </row>
    <row r="5" spans="1:20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8"/>
      <c r="O5" s="384"/>
      <c r="P5" s="384"/>
      <c r="Q5" s="400"/>
      <c r="R5" s="384"/>
      <c r="S5" s="384"/>
      <c r="T5" s="386"/>
    </row>
    <row r="6" spans="1:20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8"/>
      <c r="O6" s="384"/>
      <c r="P6" s="384"/>
      <c r="Q6" s="400"/>
      <c r="R6" s="384"/>
      <c r="S6" s="384"/>
      <c r="T6" s="386"/>
    </row>
    <row r="7" spans="1:20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8"/>
      <c r="O7" s="384"/>
      <c r="P7" s="384"/>
      <c r="Q7" s="400"/>
      <c r="R7" s="384"/>
      <c r="S7" s="384"/>
      <c r="T7" s="386"/>
    </row>
    <row r="8" spans="1:20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9"/>
      <c r="O8" s="385"/>
      <c r="P8" s="385"/>
      <c r="Q8" s="401"/>
      <c r="R8" s="385"/>
      <c r="S8" s="385"/>
      <c r="T8" s="387"/>
    </row>
    <row r="9" spans="1:20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</row>
    <row r="10" spans="1:20" s="23" customFormat="1" ht="43.5" customHeight="1" thickBot="1" x14ac:dyDescent="0.3">
      <c r="A10" s="388" t="s">
        <v>6</v>
      </c>
      <c r="B10" s="389"/>
      <c r="C10" s="109">
        <f>C11+C38</f>
        <v>86.216103399999994</v>
      </c>
      <c r="D10" s="109">
        <f>D11+D38</f>
        <v>81.387532700000008</v>
      </c>
      <c r="E10" s="110">
        <f>C10/D10*100</f>
        <v>105.9328137121424</v>
      </c>
      <c r="F10" s="109">
        <f>F11+F38</f>
        <v>86.216103399999994</v>
      </c>
      <c r="G10" s="109">
        <f>G11+G38</f>
        <v>81.3873107</v>
      </c>
      <c r="H10" s="110">
        <f>F10/G10*100</f>
        <v>105.93310266486048</v>
      </c>
      <c r="I10" s="109">
        <f>I11+I38</f>
        <v>88.375728100000003</v>
      </c>
      <c r="J10" s="109">
        <f>J11+J38</f>
        <v>71.375927099999998</v>
      </c>
      <c r="K10" s="111">
        <f>I10/J10*100</f>
        <v>123.81727522247483</v>
      </c>
      <c r="L10" s="174">
        <f>L11+L38</f>
        <v>42.534074000000004</v>
      </c>
      <c r="M10" s="172">
        <f>M11+M38</f>
        <v>31.154067000000005</v>
      </c>
      <c r="N10" s="173">
        <f>L10/M10*100</f>
        <v>136.52815858680665</v>
      </c>
      <c r="O10" s="173">
        <f>O11+O38</f>
        <v>6.3533179999999998</v>
      </c>
      <c r="P10" s="173">
        <f>P11+P38</f>
        <v>1.8665529999999999</v>
      </c>
      <c r="Q10" s="173">
        <f>O10/P10*100</f>
        <v>340.37704795952754</v>
      </c>
      <c r="R10" s="172">
        <f>R11+R38</f>
        <v>33.795742000000004</v>
      </c>
      <c r="S10" s="172">
        <f>S11+S38</f>
        <v>26.964066000000003</v>
      </c>
      <c r="T10" s="175">
        <f t="shared" ref="T10:T40" si="0">R10/S10*100</f>
        <v>125.33622340191573</v>
      </c>
    </row>
    <row r="11" spans="1:20" ht="38.25" customHeight="1" thickBot="1" x14ac:dyDescent="0.3">
      <c r="A11" s="390" t="s">
        <v>7</v>
      </c>
      <c r="B11" s="391"/>
      <c r="C11" s="89">
        <f>C12+C13</f>
        <v>56.322895399999993</v>
      </c>
      <c r="D11" s="89">
        <f>D12+D13</f>
        <v>52.768224700000005</v>
      </c>
      <c r="E11" s="89">
        <f>C11/D11*100</f>
        <v>106.73638486079291</v>
      </c>
      <c r="F11" s="89">
        <f>F12+F13</f>
        <v>56.322895399999993</v>
      </c>
      <c r="G11" s="89">
        <f>G12+G13</f>
        <v>52.768002700000004</v>
      </c>
      <c r="H11" s="89">
        <f>F11/G11*100</f>
        <v>106.73683391090334</v>
      </c>
      <c r="I11" s="89">
        <f>I12+I13</f>
        <v>58.482520100000009</v>
      </c>
      <c r="J11" s="89">
        <f>J12+J13</f>
        <v>42.756619099999995</v>
      </c>
      <c r="K11" s="90">
        <f>I11/J11*100</f>
        <v>136.78003857886887</v>
      </c>
      <c r="L11" s="91">
        <f>L12+L13</f>
        <v>40.184584000000001</v>
      </c>
      <c r="M11" s="91">
        <f>M12+M13</f>
        <v>28.851823000000007</v>
      </c>
      <c r="N11" s="92">
        <f t="shared" ref="N11:N13" si="1">L11/M11*100</f>
        <v>139.2791852355395</v>
      </c>
      <c r="O11" s="89">
        <f>O12+O13</f>
        <v>6.3533179999999998</v>
      </c>
      <c r="P11" s="89">
        <f>P12+P13</f>
        <v>1.8665529999999999</v>
      </c>
      <c r="Q11" s="92">
        <f>O11/P11*100</f>
        <v>340.37704795952754</v>
      </c>
      <c r="R11" s="89">
        <f>R12+R13</f>
        <v>33.795742000000004</v>
      </c>
      <c r="S11" s="89">
        <f>S12+S13</f>
        <v>26.964066000000003</v>
      </c>
      <c r="T11" s="93">
        <f t="shared" si="0"/>
        <v>125.33622340191573</v>
      </c>
    </row>
    <row r="12" spans="1:20" ht="54.75" customHeight="1" thickBot="1" x14ac:dyDescent="0.3">
      <c r="A12" s="392" t="s">
        <v>259</v>
      </c>
      <c r="B12" s="393"/>
      <c r="C12" s="113">
        <f>C46/1000000</f>
        <v>21.248901</v>
      </c>
      <c r="D12" s="113">
        <f>D46/1000000</f>
        <v>18.120443999999999</v>
      </c>
      <c r="E12" s="113">
        <f>C12/D12*100</f>
        <v>117.26479218721131</v>
      </c>
      <c r="F12" s="112">
        <f>F46/1000000</f>
        <v>21.248901</v>
      </c>
      <c r="G12" s="112">
        <f>G46/1000000</f>
        <v>18.120443999999999</v>
      </c>
      <c r="H12" s="113">
        <f>F12/G12*100</f>
        <v>117.26479218721131</v>
      </c>
      <c r="I12" s="112">
        <f>I46/1000000</f>
        <v>22.465091000000001</v>
      </c>
      <c r="J12" s="112">
        <f>J46/1000000</f>
        <v>13.320278</v>
      </c>
      <c r="K12" s="113">
        <f>I12/J12*100</f>
        <v>168.65331939768825</v>
      </c>
      <c r="L12" s="112">
        <f>L46/1000000</f>
        <v>16.324975999999999</v>
      </c>
      <c r="M12" s="112">
        <f>M46/1000000</f>
        <v>11.705857999999999</v>
      </c>
      <c r="N12" s="113">
        <f t="shared" si="1"/>
        <v>139.45988410247244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16.324975999999999</v>
      </c>
      <c r="S12" s="112">
        <f>S46/1000000</f>
        <v>11.705857999999999</v>
      </c>
      <c r="T12" s="114">
        <f t="shared" si="0"/>
        <v>139.45988410247244</v>
      </c>
    </row>
    <row r="13" spans="1:20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35.073994399999997</v>
      </c>
      <c r="D13" s="115">
        <f>D14+D15+D16+D17+D18+D19+D20+D21+D22+D23+D24+D25+D26+D27+D28+D29+D30+D31+D32+D33+D34+D37</f>
        <v>34.647780700000006</v>
      </c>
      <c r="E13" s="113">
        <f t="shared" ref="E13:E40" si="2">C13/D13*100</f>
        <v>101.23013275710322</v>
      </c>
      <c r="F13" s="115">
        <f>F14+F15+F16+F17+F18+F19+F20+F21+F22+F23+F24+F25+F26+F27+F28+F29+F30+F31+F32+F33+F34+F37</f>
        <v>35.073994399999997</v>
      </c>
      <c r="G13" s="115">
        <f>G14+G15+G16+G17+G18+G19+G20+G21+G22+G23+G24+G25+G26+G27+G28+G29+G30+G31+G32+G33+G34+G37</f>
        <v>34.647558700000005</v>
      </c>
      <c r="H13" s="113">
        <f t="shared" ref="H13:H40" si="3">F13/G13*100</f>
        <v>101.23078137681311</v>
      </c>
      <c r="I13" s="115">
        <f>I14+I15+I16+I17+I18+I19+I20+I21+I22+I23+I24+I25+I26+I27+I28+I29+I30+I31+I32+I33+I34+I37</f>
        <v>36.017429100000008</v>
      </c>
      <c r="J13" s="115">
        <f>J14+J15+J16+J17+J18+J19+J20+J21+J22+J23+J24+J25+J26+J27+J28+J29+J30+J31+J32+J33+J34+J37</f>
        <v>29.436341099999996</v>
      </c>
      <c r="K13" s="113">
        <f t="shared" ref="K13:K40" si="4">I13/J13*100</f>
        <v>122.35701773410968</v>
      </c>
      <c r="L13" s="115">
        <f>L14+L15+L16+L17+L18+L19+L20+L21+L22+L23+L24+L25+L26+L27+L28+L29+L30+L31+L32+L33+L34+L37</f>
        <v>23.859608000000001</v>
      </c>
      <c r="M13" s="115">
        <f>M14+M15+M16+M17+M18+M19+M20+M21+M22+M23+M24+M25+M26+M27+M28+M29+M30+M31+M32+M33+M34+M37</f>
        <v>17.145965000000007</v>
      </c>
      <c r="N13" s="113">
        <f t="shared" si="1"/>
        <v>139.15581887633616</v>
      </c>
      <c r="O13" s="115">
        <f>O14+O15+O16+O17+O18+O19+O20+O21+O22+O23+O24+O25+O26+O27+O28+O29+O30+O31+O32+O33+O34+O37</f>
        <v>6.3533179999999998</v>
      </c>
      <c r="P13" s="115">
        <f>P14+P15+P16+P17+P18+P19+P20+P21+P22+P23+P24+P25+P26+P27+P28+P29+P30+P31+P32+P33+P34+P37</f>
        <v>1.8665529999999999</v>
      </c>
      <c r="Q13" s="113">
        <f t="shared" ref="Q13:Q40" si="5">O13/P13*100</f>
        <v>340.37704795952754</v>
      </c>
      <c r="R13" s="115">
        <f>R14+R15+R16+R17+R18+R19+R20+R21+R22+R23+R24+R25+R26+R27+R28+R29+R30+R31+R32+R33+R34+R37</f>
        <v>17.470766000000001</v>
      </c>
      <c r="S13" s="115">
        <f>S14+S15+S16+S17+S18+S19+S20+S21+S22+S23+S24+S25+S26+S27+S28+S29+S30+S31+S32+S33+S34+S37</f>
        <v>15.258208000000002</v>
      </c>
      <c r="T13" s="114">
        <f t="shared" si="0"/>
        <v>114.50077230563377</v>
      </c>
    </row>
    <row r="14" spans="1:20" ht="40.5" customHeight="1" thickBot="1" x14ac:dyDescent="0.3">
      <c r="A14" s="371" t="s">
        <v>228</v>
      </c>
      <c r="B14" s="372" t="s">
        <v>111</v>
      </c>
      <c r="C14" s="94">
        <f>C70/1000000</f>
        <v>5.2060399999999998</v>
      </c>
      <c r="D14" s="94">
        <f>D70/1000000</f>
        <v>5.8232850000000003</v>
      </c>
      <c r="E14" s="94">
        <f t="shared" si="2"/>
        <v>89.400398572283507</v>
      </c>
      <c r="F14" s="94">
        <f>F70/1000000</f>
        <v>5.2060399999999998</v>
      </c>
      <c r="G14" s="94">
        <f>G70/1000000</f>
        <v>5.8232850000000003</v>
      </c>
      <c r="H14" s="94">
        <f t="shared" si="3"/>
        <v>89.400398572283507</v>
      </c>
      <c r="I14" s="94">
        <f>I70/1000000</f>
        <v>8.2676990000000004</v>
      </c>
      <c r="J14" s="94">
        <f>J70/1000000</f>
        <v>6.9678339999999999</v>
      </c>
      <c r="K14" s="95">
        <f t="shared" si="4"/>
        <v>118.65522341663134</v>
      </c>
      <c r="L14" s="94">
        <f>L70/1000000</f>
        <v>0.61631599999999997</v>
      </c>
      <c r="M14" s="94">
        <f>M70/1000000</f>
        <v>0.40746100000000002</v>
      </c>
      <c r="N14" s="94">
        <f>L14/M14*100</f>
        <v>151.25766637788647</v>
      </c>
      <c r="O14" s="94">
        <f>O70/1000000</f>
        <v>0.47579700000000003</v>
      </c>
      <c r="P14" s="94">
        <f>P70/1000000</f>
        <v>0.29978199999999999</v>
      </c>
      <c r="Q14" s="94">
        <f t="shared" si="5"/>
        <v>158.71433241488816</v>
      </c>
      <c r="R14" s="94">
        <f>R70/1000000</f>
        <v>0.14051900000000001</v>
      </c>
      <c r="S14" s="94">
        <f>S70/1000000</f>
        <v>0.107679</v>
      </c>
      <c r="T14" s="95">
        <f t="shared" si="0"/>
        <v>130.49805440243688</v>
      </c>
    </row>
    <row r="15" spans="1:20" ht="19.5" customHeight="1" thickBot="1" x14ac:dyDescent="0.3">
      <c r="A15" s="382" t="s">
        <v>229</v>
      </c>
      <c r="B15" s="383" t="s">
        <v>111</v>
      </c>
      <c r="C15" s="94">
        <f>C118/1000000</f>
        <v>5.8929989999999997</v>
      </c>
      <c r="D15" s="94">
        <f>D118/1000000</f>
        <v>3.0413519999999998</v>
      </c>
      <c r="E15" s="94">
        <f t="shared" si="2"/>
        <v>193.76247800320382</v>
      </c>
      <c r="F15" s="94">
        <f>F118/1000000</f>
        <v>5.8929989999999997</v>
      </c>
      <c r="G15" s="94">
        <f>G118/1000000</f>
        <v>3.0413519999999998</v>
      </c>
      <c r="H15" s="94">
        <f t="shared" si="3"/>
        <v>193.76247800320382</v>
      </c>
      <c r="I15" s="94">
        <f>I118/1000000</f>
        <v>6.7471930000000002</v>
      </c>
      <c r="J15" s="94">
        <f>J118/1000000</f>
        <v>2.3878949999999999</v>
      </c>
      <c r="K15" s="95">
        <f t="shared" si="4"/>
        <v>282.55819456048113</v>
      </c>
      <c r="L15" s="94">
        <f>L118/1000000</f>
        <v>5.5689630000000001</v>
      </c>
      <c r="M15" s="94">
        <f>M118/1000000</f>
        <v>1.4820690000000001</v>
      </c>
      <c r="N15" s="94">
        <f t="shared" ref="N15:N40" si="6">L15/M15*100</f>
        <v>375.75598706942793</v>
      </c>
      <c r="O15" s="94">
        <f>O118/1000000</f>
        <v>5.1210630000000004</v>
      </c>
      <c r="P15" s="94">
        <f>P118/1000000</f>
        <v>1.0023610000000001</v>
      </c>
      <c r="Q15" s="94">
        <f t="shared" si="5"/>
        <v>510.90006494666096</v>
      </c>
      <c r="R15" s="94">
        <f>R118/1000000</f>
        <v>0.44790000000000002</v>
      </c>
      <c r="S15" s="94">
        <f>S118/1000000</f>
        <v>0.45850400000000002</v>
      </c>
      <c r="T15" s="95">
        <f t="shared" si="0"/>
        <v>97.687261179837037</v>
      </c>
    </row>
    <row r="16" spans="1:20" ht="19.5" customHeight="1" thickBot="1" x14ac:dyDescent="0.3">
      <c r="A16" s="371" t="s">
        <v>230</v>
      </c>
      <c r="B16" s="372" t="s">
        <v>139</v>
      </c>
      <c r="C16" s="94">
        <f>C148/1000000</f>
        <v>7.9913449999999999</v>
      </c>
      <c r="D16" s="94">
        <f>D148/1000000</f>
        <v>13.125635000000001</v>
      </c>
      <c r="E16" s="94">
        <f t="shared" si="2"/>
        <v>60.883492493886962</v>
      </c>
      <c r="F16" s="94">
        <f>F148/1000000</f>
        <v>7.9913449999999999</v>
      </c>
      <c r="G16" s="94">
        <f>G148/1000000</f>
        <v>13.125635000000001</v>
      </c>
      <c r="H16" s="94">
        <f t="shared" si="3"/>
        <v>60.883492493886962</v>
      </c>
      <c r="I16" s="94">
        <f>I148/1000000</f>
        <v>5.5489179999999996</v>
      </c>
      <c r="J16" s="94">
        <f>J148/1000000</f>
        <v>8.5377650000000003</v>
      </c>
      <c r="K16" s="95">
        <f t="shared" si="4"/>
        <v>64.992629804170051</v>
      </c>
      <c r="L16" s="94">
        <f>L148/1000000</f>
        <v>4.5627779999999998</v>
      </c>
      <c r="M16" s="94">
        <f>M148/1000000</f>
        <v>5.6964290000000002</v>
      </c>
      <c r="N16" s="94">
        <f t="shared" si="6"/>
        <v>80.098918111680135</v>
      </c>
      <c r="O16" s="94">
        <f>O148/1000000</f>
        <v>0.133302</v>
      </c>
      <c r="P16" s="94">
        <f>P148/1000000</f>
        <v>4.0857999999999998E-2</v>
      </c>
      <c r="Q16" s="94">
        <f t="shared" si="5"/>
        <v>326.25679181555631</v>
      </c>
      <c r="R16" s="94">
        <f>R148/1000000</f>
        <v>4.3939519999999996</v>
      </c>
      <c r="S16" s="94">
        <f>S148/1000000</f>
        <v>5.6555710000000001</v>
      </c>
      <c r="T16" s="95">
        <f t="shared" si="0"/>
        <v>77.692455810385894</v>
      </c>
    </row>
    <row r="17" spans="1:20" ht="56.25" customHeight="1" thickBot="1" x14ac:dyDescent="0.3">
      <c r="A17" s="371" t="s">
        <v>231</v>
      </c>
      <c r="B17" s="372"/>
      <c r="C17" s="142">
        <f>C154/1000000</f>
        <v>1.0026E-2</v>
      </c>
      <c r="D17" s="142">
        <f>D154/1000000</f>
        <v>3.7399999999999998E-3</v>
      </c>
      <c r="E17" s="94">
        <f t="shared" si="2"/>
        <v>268.07486631016047</v>
      </c>
      <c r="F17" s="142">
        <f>F154/1000000</f>
        <v>1.0026E-2</v>
      </c>
      <c r="G17" s="142">
        <f>G154/1000000</f>
        <v>3.7399999999999998E-3</v>
      </c>
      <c r="H17" s="94">
        <f t="shared" si="3"/>
        <v>268.07486631016047</v>
      </c>
      <c r="I17" s="142">
        <f>I154/1000000</f>
        <v>1.0691000000000001E-2</v>
      </c>
      <c r="J17" s="142">
        <f>J154/1000000</f>
        <v>1.8578999999999998E-2</v>
      </c>
      <c r="K17" s="95">
        <f t="shared" si="4"/>
        <v>57.543463049679758</v>
      </c>
      <c r="L17" s="94">
        <f>L154/1000000</f>
        <v>0</v>
      </c>
      <c r="M17" s="94">
        <f>M154/1000000</f>
        <v>0</v>
      </c>
      <c r="N17" s="94" t="e">
        <f t="shared" si="6"/>
        <v>#DIV/0!</v>
      </c>
      <c r="O17" s="94">
        <f>O154/1000000</f>
        <v>0</v>
      </c>
      <c r="P17" s="94">
        <f>P154/1000000</f>
        <v>0</v>
      </c>
      <c r="Q17" s="94" t="e">
        <f t="shared" si="5"/>
        <v>#DIV/0!</v>
      </c>
      <c r="R17" s="94">
        <f>R154/1000000</f>
        <v>0</v>
      </c>
      <c r="S17" s="94">
        <f>S154/1000000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C166/1000000</f>
        <v>0.46026400000000001</v>
      </c>
      <c r="D18" s="94">
        <f>D166/1000000</f>
        <v>0.22892899999999999</v>
      </c>
      <c r="E18" s="94">
        <f t="shared" si="2"/>
        <v>201.05098087179866</v>
      </c>
      <c r="F18" s="94">
        <f>F166/1000000</f>
        <v>0.46026400000000001</v>
      </c>
      <c r="G18" s="94">
        <f>G166/1000000</f>
        <v>0.22892899999999999</v>
      </c>
      <c r="H18" s="94">
        <f t="shared" si="3"/>
        <v>201.05098087179866</v>
      </c>
      <c r="I18" s="141">
        <f>I166/1000000</f>
        <v>0.35065499999999999</v>
      </c>
      <c r="J18" s="141">
        <f>J166/1000000</f>
        <v>0.12793399999999999</v>
      </c>
      <c r="K18" s="95">
        <f t="shared" si="4"/>
        <v>274.0905466881361</v>
      </c>
      <c r="L18" s="141">
        <f>L166/1000000</f>
        <v>0.30494199999999999</v>
      </c>
      <c r="M18" s="141">
        <f>M166/1000000</f>
        <v>0.117645</v>
      </c>
      <c r="N18" s="94">
        <f t="shared" si="6"/>
        <v>259.20523609163155</v>
      </c>
      <c r="O18" s="94">
        <f>O166/1000000</f>
        <v>0.17477699999999999</v>
      </c>
      <c r="P18" s="94">
        <f>P166/1000000</f>
        <v>0</v>
      </c>
      <c r="Q18" s="94" t="e">
        <f t="shared" si="5"/>
        <v>#DIV/0!</v>
      </c>
      <c r="R18" s="94">
        <f>R166/1000000</f>
        <v>0.130165</v>
      </c>
      <c r="S18" s="94">
        <f>S166/1000000</f>
        <v>0.117645</v>
      </c>
      <c r="T18" s="95">
        <f t="shared" si="0"/>
        <v>110.64218623825917</v>
      </c>
    </row>
    <row r="19" spans="1:20" ht="63" customHeight="1" thickBot="1" x14ac:dyDescent="0.3">
      <c r="A19" s="371" t="s">
        <v>233</v>
      </c>
      <c r="B19" s="372"/>
      <c r="C19" s="143">
        <f>C182/1000000</f>
        <v>9.9000000000000008E-3</v>
      </c>
      <c r="D19" s="143">
        <f>D182/1000000</f>
        <v>9.1900000000000003E-3</v>
      </c>
      <c r="E19" s="94">
        <f t="shared" si="2"/>
        <v>107.72578890097932</v>
      </c>
      <c r="F19" s="143">
        <f>F182/1000000</f>
        <v>9.9000000000000008E-3</v>
      </c>
      <c r="G19" s="143">
        <f>G182/1000000</f>
        <v>9.1900000000000003E-3</v>
      </c>
      <c r="H19" s="94">
        <f t="shared" si="3"/>
        <v>107.72578890097932</v>
      </c>
      <c r="I19" s="142">
        <f>I182/1000000</f>
        <v>1.822E-2</v>
      </c>
      <c r="J19" s="142">
        <f>J182/1000000</f>
        <v>2.6055999999999999E-2</v>
      </c>
      <c r="K19" s="95">
        <f t="shared" si="4"/>
        <v>69.926312557568309</v>
      </c>
      <c r="L19" s="143">
        <f>L182/1000000</f>
        <v>3.1189999999999998E-3</v>
      </c>
      <c r="M19" s="143">
        <f>M182/1000000</f>
        <v>2.1610000000000002E-3</v>
      </c>
      <c r="N19" s="94">
        <f t="shared" si="6"/>
        <v>144.33132808884775</v>
      </c>
      <c r="O19" s="142">
        <f>O182/1000000</f>
        <v>3.1189999999999998E-3</v>
      </c>
      <c r="P19" s="142">
        <f>P182/1000000</f>
        <v>2.1610000000000002E-3</v>
      </c>
      <c r="Q19" s="94">
        <f t="shared" si="5"/>
        <v>144.33132808884775</v>
      </c>
      <c r="R19" s="142">
        <f>R182/1000000</f>
        <v>0</v>
      </c>
      <c r="S19" s="142">
        <f>S182/1000000</f>
        <v>0</v>
      </c>
      <c r="T19" s="95" t="e">
        <f t="shared" si="0"/>
        <v>#DIV/0!</v>
      </c>
    </row>
    <row r="20" spans="1:20" ht="88.5" customHeight="1" thickBot="1" x14ac:dyDescent="0.3">
      <c r="A20" s="371" t="s">
        <v>235</v>
      </c>
      <c r="B20" s="372"/>
      <c r="C20" s="94">
        <f>C191/1000000</f>
        <v>0</v>
      </c>
      <c r="D20" s="94">
        <f>D191/1000000</f>
        <v>0</v>
      </c>
      <c r="E20" s="94" t="e">
        <f t="shared" si="2"/>
        <v>#DIV/0!</v>
      </c>
      <c r="F20" s="94">
        <f>F191/1000000</f>
        <v>0</v>
      </c>
      <c r="G20" s="94">
        <f>G191/1000000</f>
        <v>0</v>
      </c>
      <c r="H20" s="94" t="e">
        <f t="shared" si="3"/>
        <v>#DIV/0!</v>
      </c>
      <c r="I20" s="94">
        <f>I191/1000000</f>
        <v>0</v>
      </c>
      <c r="J20" s="94">
        <f>J191/1000000</f>
        <v>0</v>
      </c>
      <c r="K20" s="95" t="e">
        <f t="shared" si="4"/>
        <v>#DIV/0!</v>
      </c>
      <c r="L20" s="94">
        <f>L191/1000000</f>
        <v>0</v>
      </c>
      <c r="M20" s="94">
        <f>M191/1000000</f>
        <v>0</v>
      </c>
      <c r="N20" s="94" t="e">
        <f t="shared" si="6"/>
        <v>#DIV/0!</v>
      </c>
      <c r="O20" s="94">
        <f>O191/1000000</f>
        <v>0</v>
      </c>
      <c r="P20" s="94">
        <f>P191/1000000</f>
        <v>0</v>
      </c>
      <c r="Q20" s="94" t="e">
        <f t="shared" si="5"/>
        <v>#DIV/0!</v>
      </c>
      <c r="R20" s="94">
        <f>R191/1000000</f>
        <v>0</v>
      </c>
      <c r="S20" s="94">
        <f>S191/1000000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C200/1000000</f>
        <v>0</v>
      </c>
      <c r="D21" s="94">
        <f>D200/1000000</f>
        <v>0</v>
      </c>
      <c r="E21" s="94" t="e">
        <f t="shared" si="2"/>
        <v>#DIV/0!</v>
      </c>
      <c r="F21" s="94">
        <f>F200/1000000</f>
        <v>0</v>
      </c>
      <c r="G21" s="94">
        <f>G200/1000000</f>
        <v>0</v>
      </c>
      <c r="H21" s="94" t="e">
        <f t="shared" si="3"/>
        <v>#DIV/0!</v>
      </c>
      <c r="I21" s="94">
        <f>I200/1000000</f>
        <v>0</v>
      </c>
      <c r="J21" s="94">
        <f>J200/1000000</f>
        <v>0</v>
      </c>
      <c r="K21" s="95" t="e">
        <f t="shared" si="4"/>
        <v>#DIV/0!</v>
      </c>
      <c r="L21" s="94">
        <f>L200/1000000</f>
        <v>0</v>
      </c>
      <c r="M21" s="94">
        <f>M200/1000000</f>
        <v>0</v>
      </c>
      <c r="N21" s="94" t="e">
        <f t="shared" si="6"/>
        <v>#DIV/0!</v>
      </c>
      <c r="O21" s="94">
        <f>O200/1000000</f>
        <v>0</v>
      </c>
      <c r="P21" s="94">
        <f>P200/1000000</f>
        <v>0</v>
      </c>
      <c r="Q21" s="94" t="e">
        <f t="shared" si="5"/>
        <v>#DIV/0!</v>
      </c>
      <c r="R21" s="94">
        <f>R200/1000000</f>
        <v>0</v>
      </c>
      <c r="S21" s="94">
        <f>S200/1000000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C206/1000000</f>
        <v>1.6646000000000001E-2</v>
      </c>
      <c r="D22" s="142">
        <f>D206/1000000</f>
        <v>2.8475E-2</v>
      </c>
      <c r="E22" s="94">
        <f t="shared" si="2"/>
        <v>58.458296751536444</v>
      </c>
      <c r="F22" s="142">
        <f>F206/1000000</f>
        <v>1.6646000000000001E-2</v>
      </c>
      <c r="G22" s="142">
        <f>G206/1000000</f>
        <v>2.8475E-2</v>
      </c>
      <c r="H22" s="94">
        <f t="shared" si="3"/>
        <v>58.458296751536444</v>
      </c>
      <c r="I22" s="142">
        <f>I206/1000000</f>
        <v>1.8848E-2</v>
      </c>
      <c r="J22" s="142">
        <f>J206/1000000</f>
        <v>2.9413000000000002E-2</v>
      </c>
      <c r="K22" s="95">
        <f t="shared" si="4"/>
        <v>64.080508618638007</v>
      </c>
      <c r="L22" s="94">
        <f>L206/1000000</f>
        <v>0</v>
      </c>
      <c r="M22" s="94">
        <f>M206/1000000</f>
        <v>0</v>
      </c>
      <c r="N22" s="94" t="e">
        <f t="shared" si="6"/>
        <v>#DIV/0!</v>
      </c>
      <c r="O22" s="94">
        <f>O206/1000000</f>
        <v>0</v>
      </c>
      <c r="P22" s="94">
        <f>P206/1000000</f>
        <v>0</v>
      </c>
      <c r="Q22" s="94" t="e">
        <f t="shared" si="5"/>
        <v>#DIV/0!</v>
      </c>
      <c r="R22" s="94">
        <f>R206/1000000</f>
        <v>0</v>
      </c>
      <c r="S22" s="94">
        <f>S206/1000000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C214/1000000</f>
        <v>1.1332E-2</v>
      </c>
      <c r="D23" s="141">
        <f>D214/1000000</f>
        <v>1.6701000000000001E-2</v>
      </c>
      <c r="E23" s="94">
        <f t="shared" si="2"/>
        <v>67.852224417699532</v>
      </c>
      <c r="F23" s="141">
        <f>F214/1000000</f>
        <v>1.1332E-2</v>
      </c>
      <c r="G23" s="141">
        <f>G214/1000000</f>
        <v>1.6701000000000001E-2</v>
      </c>
      <c r="H23" s="94">
        <f t="shared" si="3"/>
        <v>67.852224417699532</v>
      </c>
      <c r="I23" s="141">
        <f>I214/1000000</f>
        <v>1.4159E-2</v>
      </c>
      <c r="J23" s="141">
        <f>J214/1000000</f>
        <v>2.2294000000000001E-2</v>
      </c>
      <c r="K23" s="95">
        <f t="shared" si="4"/>
        <v>63.510361532250826</v>
      </c>
      <c r="L23" s="142">
        <f>L214/1000000</f>
        <v>6.4989999999999996E-3</v>
      </c>
      <c r="M23" s="142">
        <f>M214/1000000</f>
        <v>2.0999999999999999E-3</v>
      </c>
      <c r="N23" s="94">
        <f t="shared" si="6"/>
        <v>309.47619047619048</v>
      </c>
      <c r="O23" s="142">
        <f>O214/1000000</f>
        <v>0</v>
      </c>
      <c r="P23" s="142">
        <f>P214/1000000</f>
        <v>0</v>
      </c>
      <c r="Q23" s="94" t="e">
        <f t="shared" si="5"/>
        <v>#DIV/0!</v>
      </c>
      <c r="R23" s="142">
        <f>R214/1000000</f>
        <v>6.4989999999999996E-3</v>
      </c>
      <c r="S23" s="142">
        <f>S214/1000000</f>
        <v>2.0999999999999999E-3</v>
      </c>
      <c r="T23" s="95">
        <f t="shared" si="0"/>
        <v>309.47619047619048</v>
      </c>
    </row>
    <row r="24" spans="1:20" ht="47.25" customHeight="1" thickBot="1" x14ac:dyDescent="0.3">
      <c r="A24" s="371" t="s">
        <v>239</v>
      </c>
      <c r="B24" s="372"/>
      <c r="C24" s="141">
        <f>C222/1000000</f>
        <v>0.40523300000000001</v>
      </c>
      <c r="D24" s="141">
        <f>D222/1000000</f>
        <v>0.30757299999999999</v>
      </c>
      <c r="E24" s="94">
        <f t="shared" si="2"/>
        <v>131.75181176501189</v>
      </c>
      <c r="F24" s="141">
        <f>F222/1000000</f>
        <v>0.40523300000000001</v>
      </c>
      <c r="G24" s="141">
        <f>G222/1000000</f>
        <v>0.30757299999999999</v>
      </c>
      <c r="H24" s="94">
        <f t="shared" si="3"/>
        <v>131.75181176501189</v>
      </c>
      <c r="I24" s="141">
        <f>I222/1000000</f>
        <v>0.29131099999999999</v>
      </c>
      <c r="J24" s="141">
        <f>J222/1000000</f>
        <v>0.24737200000000001</v>
      </c>
      <c r="K24" s="95">
        <f t="shared" si="4"/>
        <v>117.76231748136409</v>
      </c>
      <c r="L24" s="141">
        <f>L222/1000000</f>
        <v>0.17784</v>
      </c>
      <c r="M24" s="141">
        <f>M222/1000000</f>
        <v>8.2692000000000002E-2</v>
      </c>
      <c r="N24" s="94">
        <f t="shared" si="6"/>
        <v>215.06312581628211</v>
      </c>
      <c r="O24" s="141">
        <f>O222/1000000</f>
        <v>0.112081</v>
      </c>
      <c r="P24" s="141">
        <f>P222/1000000</f>
        <v>5.9095000000000002E-2</v>
      </c>
      <c r="Q24" s="94">
        <f t="shared" si="5"/>
        <v>189.66240798713935</v>
      </c>
      <c r="R24" s="142">
        <f>R222/1000000</f>
        <v>6.5758999999999998E-2</v>
      </c>
      <c r="S24" s="142">
        <f>S222/1000000</f>
        <v>2.3597E-2</v>
      </c>
      <c r="T24" s="95">
        <f t="shared" si="0"/>
        <v>278.67525532906723</v>
      </c>
    </row>
    <row r="25" spans="1:20" ht="58.5" customHeight="1" thickBot="1" x14ac:dyDescent="0.3">
      <c r="A25" s="371" t="s">
        <v>240</v>
      </c>
      <c r="B25" s="372"/>
      <c r="C25" s="142">
        <f>C231/1000000</f>
        <v>0.15204300000000001</v>
      </c>
      <c r="D25" s="142">
        <f>D231/1000000</f>
        <v>9.9781999999999996E-2</v>
      </c>
      <c r="E25" s="94">
        <f t="shared" si="2"/>
        <v>152.37517788779542</v>
      </c>
      <c r="F25" s="142">
        <f>F231/1000000</f>
        <v>0.15204300000000001</v>
      </c>
      <c r="G25" s="142">
        <f>G231/1000000</f>
        <v>9.9781999999999996E-2</v>
      </c>
      <c r="H25" s="94">
        <f t="shared" si="3"/>
        <v>152.37517788779542</v>
      </c>
      <c r="I25" s="141">
        <f>I231/1000000</f>
        <v>0.17192399999999999</v>
      </c>
      <c r="J25" s="141">
        <f>J231/1000000</f>
        <v>0.15107499999999999</v>
      </c>
      <c r="K25" s="95">
        <f t="shared" si="4"/>
        <v>113.80043024987589</v>
      </c>
      <c r="L25" s="94">
        <f>L231/1000000</f>
        <v>6.4669999999999997E-3</v>
      </c>
      <c r="M25" s="94">
        <f>M231/1000000</f>
        <v>0</v>
      </c>
      <c r="N25" s="94" t="e">
        <f t="shared" si="6"/>
        <v>#DIV/0!</v>
      </c>
      <c r="O25" s="94">
        <f>O231/1000000</f>
        <v>0</v>
      </c>
      <c r="P25" s="94">
        <f>P231/1000000</f>
        <v>0</v>
      </c>
      <c r="Q25" s="94" t="e">
        <f t="shared" si="5"/>
        <v>#DIV/0!</v>
      </c>
      <c r="R25" s="94">
        <f>R231/1000000</f>
        <v>6.4669999999999997E-3</v>
      </c>
      <c r="S25" s="94">
        <f>S231/1000000</f>
        <v>0</v>
      </c>
      <c r="T25" s="95" t="e">
        <f t="shared" si="0"/>
        <v>#DIV/0!</v>
      </c>
    </row>
    <row r="26" spans="1:20" ht="69" customHeight="1" thickBot="1" x14ac:dyDescent="0.3">
      <c r="A26" s="371" t="s">
        <v>241</v>
      </c>
      <c r="B26" s="372"/>
      <c r="C26" s="94">
        <f>C238/1000000</f>
        <v>0.212558</v>
      </c>
      <c r="D26" s="94">
        <f>D238/1000000</f>
        <v>0.36257299999999998</v>
      </c>
      <c r="E26" s="94">
        <f t="shared" si="2"/>
        <v>58.624883816500407</v>
      </c>
      <c r="F26" s="94">
        <f>F238/1000000</f>
        <v>0.212558</v>
      </c>
      <c r="G26" s="94">
        <f>G238/1000000</f>
        <v>0.36257299999999998</v>
      </c>
      <c r="H26" s="94">
        <f t="shared" si="3"/>
        <v>58.624883816500407</v>
      </c>
      <c r="I26" s="94">
        <f>I238/1000000</f>
        <v>0.52867799999999998</v>
      </c>
      <c r="J26" s="94">
        <f>J238/1000000</f>
        <v>0.52121300000000004</v>
      </c>
      <c r="K26" s="95">
        <f t="shared" si="4"/>
        <v>101.43223595727657</v>
      </c>
      <c r="L26" s="141">
        <f>L238/1000000</f>
        <v>0.23405999999999999</v>
      </c>
      <c r="M26" s="141">
        <f>M238/1000000</f>
        <v>0.28279399999999999</v>
      </c>
      <c r="N26" s="94">
        <f t="shared" si="6"/>
        <v>82.766961109500201</v>
      </c>
      <c r="O26" s="94">
        <f>O238/1000000</f>
        <v>0.23405999999999999</v>
      </c>
      <c r="P26" s="94">
        <f>P238/1000000</f>
        <v>0.28279399999999999</v>
      </c>
      <c r="Q26" s="94">
        <f t="shared" si="5"/>
        <v>82.766961109500201</v>
      </c>
      <c r="R26" s="94">
        <f>R238/1000000</f>
        <v>0</v>
      </c>
      <c r="S26" s="94">
        <f>S238/1000000</f>
        <v>0</v>
      </c>
      <c r="T26" s="95" t="e">
        <f t="shared" si="0"/>
        <v>#DIV/0!</v>
      </c>
    </row>
    <row r="27" spans="1:20" ht="37.5" customHeight="1" thickBot="1" x14ac:dyDescent="0.3">
      <c r="A27" s="371" t="s">
        <v>242</v>
      </c>
      <c r="B27" s="372"/>
      <c r="C27" s="94">
        <f>C250/1000000</f>
        <v>13.832440999999999</v>
      </c>
      <c r="D27" s="94">
        <f>D250/1000000</f>
        <v>10.070228</v>
      </c>
      <c r="E27" s="94">
        <f t="shared" si="2"/>
        <v>137.35975987832646</v>
      </c>
      <c r="F27" s="94">
        <f>F250/1000000</f>
        <v>13.832440999999999</v>
      </c>
      <c r="G27" s="94">
        <f>G250/1000000</f>
        <v>10.070228</v>
      </c>
      <c r="H27" s="94">
        <f t="shared" si="3"/>
        <v>137.35975987832646</v>
      </c>
      <c r="I27" s="94">
        <f>I250/1000000</f>
        <v>12.486193999999999</v>
      </c>
      <c r="J27" s="94">
        <f>J250/1000000</f>
        <v>9.0768599999999999</v>
      </c>
      <c r="K27" s="95">
        <f t="shared" si="4"/>
        <v>137.56072033720912</v>
      </c>
      <c r="L27" s="94">
        <f>L250/1000000</f>
        <v>11.319444000000001</v>
      </c>
      <c r="M27" s="94">
        <f>M250/1000000</f>
        <v>8.3676290000000009</v>
      </c>
      <c r="N27" s="94">
        <f t="shared" si="6"/>
        <v>135.27659985881303</v>
      </c>
      <c r="O27" s="94">
        <f>O250/1000000</f>
        <v>0</v>
      </c>
      <c r="P27" s="94">
        <f>P250/1000000</f>
        <v>0</v>
      </c>
      <c r="Q27" s="94" t="e">
        <f t="shared" si="5"/>
        <v>#DIV/0!</v>
      </c>
      <c r="R27" s="94">
        <f>R250/1000000</f>
        <v>11.319444000000001</v>
      </c>
      <c r="S27" s="94">
        <f>S250/1000000</f>
        <v>8.3676290000000009</v>
      </c>
      <c r="T27" s="95">
        <f t="shared" si="0"/>
        <v>135.27659985881303</v>
      </c>
    </row>
    <row r="28" spans="1:20" ht="83.25" customHeight="1" thickBot="1" x14ac:dyDescent="0.3">
      <c r="A28" s="371" t="s">
        <v>243</v>
      </c>
      <c r="B28" s="372"/>
      <c r="C28" s="94">
        <f>C259/1000000</f>
        <v>0.232157</v>
      </c>
      <c r="D28" s="94">
        <f>D259/1000000</f>
        <v>0.56008899999999995</v>
      </c>
      <c r="E28" s="94">
        <f t="shared" si="2"/>
        <v>41.450019550464305</v>
      </c>
      <c r="F28" s="94">
        <f>F259/1000000</f>
        <v>0.232157</v>
      </c>
      <c r="G28" s="94">
        <f>G259/1000000</f>
        <v>0.56008899999999995</v>
      </c>
      <c r="H28" s="94">
        <f t="shared" si="3"/>
        <v>41.450019550464305</v>
      </c>
      <c r="I28" s="94">
        <f>I259/1000000</f>
        <v>0.24423300000000001</v>
      </c>
      <c r="J28" s="94">
        <f>J259/1000000</f>
        <v>0.476609</v>
      </c>
      <c r="K28" s="95">
        <f t="shared" si="4"/>
        <v>51.243891743546598</v>
      </c>
      <c r="L28" s="94">
        <f>L259/1000000</f>
        <v>0</v>
      </c>
      <c r="M28" s="94">
        <f>M259/1000000</f>
        <v>0</v>
      </c>
      <c r="N28" s="94" t="e">
        <f t="shared" si="6"/>
        <v>#DIV/0!</v>
      </c>
      <c r="O28" s="94">
        <f>O259/1000000</f>
        <v>0</v>
      </c>
      <c r="P28" s="94">
        <f>P259/1000000</f>
        <v>0</v>
      </c>
      <c r="Q28" s="94" t="e">
        <f t="shared" si="5"/>
        <v>#DIV/0!</v>
      </c>
      <c r="R28" s="94">
        <f>R259/1000000</f>
        <v>0</v>
      </c>
      <c r="S28" s="94">
        <f>S259/1000000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C265/1000000</f>
        <v>7.9455999999999999E-2</v>
      </c>
      <c r="D29" s="94">
        <f>D265/1000000</f>
        <v>0.103487</v>
      </c>
      <c r="E29" s="94">
        <f t="shared" si="2"/>
        <v>76.778725830297518</v>
      </c>
      <c r="F29" s="94">
        <f>F265/1000000</f>
        <v>7.9455999999999999E-2</v>
      </c>
      <c r="G29" s="94">
        <f>G265/1000000</f>
        <v>0.103487</v>
      </c>
      <c r="H29" s="94">
        <f t="shared" si="3"/>
        <v>76.778725830297518</v>
      </c>
      <c r="I29" s="94">
        <f>I265/1000000</f>
        <v>8.5827000000000001E-2</v>
      </c>
      <c r="J29" s="94">
        <f>J265/1000000</f>
        <v>4.4408000000000003E-2</v>
      </c>
      <c r="K29" s="95">
        <f t="shared" si="4"/>
        <v>193.26923076923075</v>
      </c>
      <c r="L29" s="141">
        <f>L265/1000000</f>
        <v>3.4139999999999997E-2</v>
      </c>
      <c r="M29" s="141">
        <f>M265/1000000</f>
        <v>1.0394E-2</v>
      </c>
      <c r="N29" s="94">
        <f t="shared" si="6"/>
        <v>328.45872618818544</v>
      </c>
      <c r="O29" s="94">
        <f>O265/1000000</f>
        <v>3.1078999999999999E-2</v>
      </c>
      <c r="P29" s="94">
        <f>P265/1000000</f>
        <v>7.4770000000000001E-3</v>
      </c>
      <c r="Q29" s="94">
        <f t="shared" si="5"/>
        <v>415.66136150862644</v>
      </c>
      <c r="R29" s="94">
        <f>R265/1000000</f>
        <v>3.0609999999999999E-3</v>
      </c>
      <c r="S29" s="94">
        <f>S265/1000000</f>
        <v>2.9169999999999999E-3</v>
      </c>
      <c r="T29" s="95">
        <f t="shared" si="0"/>
        <v>104.93657867672266</v>
      </c>
    </row>
    <row r="30" spans="1:20" ht="33" customHeight="1" thickBot="1" x14ac:dyDescent="0.3">
      <c r="A30" s="371" t="s">
        <v>245</v>
      </c>
      <c r="B30" s="372"/>
      <c r="C30" s="141">
        <f>C279/1000000</f>
        <v>3.1607000000000003E-2</v>
      </c>
      <c r="D30" s="141">
        <f>D279/1000000</f>
        <v>3.0800000000000001E-2</v>
      </c>
      <c r="E30" s="94">
        <f t="shared" si="2"/>
        <v>102.62012987012987</v>
      </c>
      <c r="F30" s="141">
        <f>F279/1000000</f>
        <v>3.1607000000000003E-2</v>
      </c>
      <c r="G30" s="141">
        <f>G279/1000000</f>
        <v>3.0800000000000001E-2</v>
      </c>
      <c r="H30" s="94">
        <f t="shared" si="3"/>
        <v>102.62012987012987</v>
      </c>
      <c r="I30" s="141">
        <f>I279/1000000</f>
        <v>3.3354000000000002E-2</v>
      </c>
      <c r="J30" s="141">
        <f>J279/1000000</f>
        <v>2.5919999999999999E-2</v>
      </c>
      <c r="K30" s="95">
        <f t="shared" si="4"/>
        <v>128.68055555555557</v>
      </c>
      <c r="L30" s="143">
        <f>L279/1000000</f>
        <v>0</v>
      </c>
      <c r="M30" s="142">
        <f>M279/1000000</f>
        <v>4.8000000000000001E-4</v>
      </c>
      <c r="N30" s="94">
        <f t="shared" si="6"/>
        <v>0</v>
      </c>
      <c r="O30" s="141">
        <f>O279/1000000</f>
        <v>0</v>
      </c>
      <c r="P30" s="141">
        <f>P279/1000000</f>
        <v>4.8000000000000001E-4</v>
      </c>
      <c r="Q30" s="94">
        <f t="shared" si="5"/>
        <v>0</v>
      </c>
      <c r="R30" s="141">
        <f>R279/1000000</f>
        <v>0</v>
      </c>
      <c r="S30" s="141">
        <f>S279/1000000</f>
        <v>0</v>
      </c>
      <c r="T30" s="95" t="e">
        <f t="shared" si="0"/>
        <v>#DIV/0!</v>
      </c>
    </row>
    <row r="31" spans="1:20" ht="71.25" customHeight="1" thickBot="1" x14ac:dyDescent="0.3">
      <c r="A31" s="371" t="s">
        <v>246</v>
      </c>
      <c r="B31" s="372"/>
      <c r="C31" s="141">
        <f>C289/1000000</f>
        <v>4.0485E-2</v>
      </c>
      <c r="D31" s="141">
        <f>D289/1000000</f>
        <v>7.7282000000000003E-2</v>
      </c>
      <c r="E31" s="94">
        <f t="shared" si="2"/>
        <v>52.386066613182891</v>
      </c>
      <c r="F31" s="141">
        <f>F289/1000000</f>
        <v>4.0485E-2</v>
      </c>
      <c r="G31" s="141">
        <f>G289/1000000</f>
        <v>7.7282000000000003E-2</v>
      </c>
      <c r="H31" s="94">
        <f t="shared" si="3"/>
        <v>52.386066613182891</v>
      </c>
      <c r="I31" s="141">
        <f>I289/1000000</f>
        <v>3.7380999999999998E-2</v>
      </c>
      <c r="J31" s="141">
        <f>J289/1000000</f>
        <v>7.8616000000000005E-2</v>
      </c>
      <c r="K31" s="95">
        <f t="shared" si="4"/>
        <v>47.548845018825681</v>
      </c>
      <c r="L31" s="142">
        <f>L289/1000000</f>
        <v>0</v>
      </c>
      <c r="M31" s="142">
        <f>M289/1000000</f>
        <v>4.8030999999999997E-2</v>
      </c>
      <c r="N31" s="94">
        <f t="shared" si="6"/>
        <v>0</v>
      </c>
      <c r="O31" s="141">
        <f>O289/1000000</f>
        <v>0</v>
      </c>
      <c r="P31" s="141">
        <f>P289/1000000</f>
        <v>4.8030999999999997E-2</v>
      </c>
      <c r="Q31" s="94">
        <f t="shared" si="5"/>
        <v>0</v>
      </c>
      <c r="R31" s="142">
        <f>R289/1000000</f>
        <v>0</v>
      </c>
      <c r="S31" s="142">
        <f>S289/1000000</f>
        <v>0</v>
      </c>
      <c r="T31" s="95" t="e">
        <f t="shared" si="0"/>
        <v>#DIV/0!</v>
      </c>
    </row>
    <row r="32" spans="1:20" ht="53.25" customHeight="1" thickBot="1" x14ac:dyDescent="0.3">
      <c r="A32" s="371" t="s">
        <v>247</v>
      </c>
      <c r="B32" s="372"/>
      <c r="C32" s="94">
        <f>C311/1000000</f>
        <v>0</v>
      </c>
      <c r="D32" s="94">
        <f>D311/1000000</f>
        <v>0</v>
      </c>
      <c r="E32" s="94" t="e">
        <f t="shared" si="2"/>
        <v>#DIV/0!</v>
      </c>
      <c r="F32" s="94">
        <f>F311/1000000</f>
        <v>0</v>
      </c>
      <c r="G32" s="94">
        <f>G311/1000000</f>
        <v>0</v>
      </c>
      <c r="H32" s="94" t="e">
        <f t="shared" si="3"/>
        <v>#DIV/0!</v>
      </c>
      <c r="I32" s="94">
        <f>I311/1000000</f>
        <v>0</v>
      </c>
      <c r="J32" s="94">
        <f>J311/1000000</f>
        <v>0</v>
      </c>
      <c r="K32" s="95" t="e">
        <f t="shared" si="4"/>
        <v>#DIV/0!</v>
      </c>
      <c r="L32" s="94">
        <f>L311/1000000</f>
        <v>0</v>
      </c>
      <c r="M32" s="94">
        <f>M311/1000000</f>
        <v>0</v>
      </c>
      <c r="N32" s="94" t="e">
        <f t="shared" si="6"/>
        <v>#DIV/0!</v>
      </c>
      <c r="O32" s="94">
        <f>O311/1000000</f>
        <v>0</v>
      </c>
      <c r="P32" s="94">
        <f>P311/1000000</f>
        <v>0</v>
      </c>
      <c r="Q32" s="94" t="e">
        <f t="shared" si="5"/>
        <v>#DIV/0!</v>
      </c>
      <c r="R32" s="94">
        <f>R311/1000000</f>
        <v>0</v>
      </c>
      <c r="S32" s="94">
        <f>S311/1000000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C319/1000000</f>
        <v>0</v>
      </c>
      <c r="D33" s="142">
        <f>D319/1000000</f>
        <v>4.6940000000000003E-3</v>
      </c>
      <c r="E33" s="94">
        <f t="shared" si="2"/>
        <v>0</v>
      </c>
      <c r="F33" s="142">
        <f>F319/1000000</f>
        <v>0</v>
      </c>
      <c r="G33" s="142">
        <f>G319/1000000</f>
        <v>4.6940000000000003E-3</v>
      </c>
      <c r="H33" s="94">
        <f t="shared" si="3"/>
        <v>0</v>
      </c>
      <c r="I33" s="142">
        <f>I319/1000000</f>
        <v>3.5500000000000001E-4</v>
      </c>
      <c r="J33" s="94">
        <f>J319/1000000</f>
        <v>4.6940000000000003E-3</v>
      </c>
      <c r="K33" s="95">
        <f t="shared" si="4"/>
        <v>7.5628461866212175</v>
      </c>
      <c r="L33" s="94">
        <f>L319/1000000</f>
        <v>0</v>
      </c>
      <c r="M33" s="94">
        <f>M319/1000000</f>
        <v>0</v>
      </c>
      <c r="N33" s="94" t="e">
        <f t="shared" si="6"/>
        <v>#DIV/0!</v>
      </c>
      <c r="O33" s="94">
        <f>O319/1000000</f>
        <v>0</v>
      </c>
      <c r="P33" s="94">
        <f>P319/1000000</f>
        <v>0</v>
      </c>
      <c r="Q33" s="94" t="e">
        <f t="shared" si="5"/>
        <v>#DIV/0!</v>
      </c>
      <c r="R33" s="94">
        <f>R319/1000000</f>
        <v>0</v>
      </c>
      <c r="S33" s="94">
        <f>S319/1000000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C327/1000000</f>
        <v>0.48946240000000002</v>
      </c>
      <c r="D34" s="141">
        <f>D327/1000000</f>
        <v>0.75396569999999996</v>
      </c>
      <c r="E34" s="94">
        <f t="shared" si="2"/>
        <v>64.918390849875536</v>
      </c>
      <c r="F34" s="141">
        <f>F327/1000000</f>
        <v>0.48946240000000002</v>
      </c>
      <c r="G34" s="141">
        <f>G327/1000000</f>
        <v>0.75374369999999991</v>
      </c>
      <c r="H34" s="94">
        <f t="shared" si="3"/>
        <v>64.937511252167027</v>
      </c>
      <c r="I34" s="94">
        <f>I327/1000000</f>
        <v>1.1617891</v>
      </c>
      <c r="J34" s="94">
        <f>J327/1000000</f>
        <v>0.69180409999999992</v>
      </c>
      <c r="K34" s="95">
        <f t="shared" si="4"/>
        <v>167.93613972510428</v>
      </c>
      <c r="L34" s="141">
        <f>L327/1000000</f>
        <v>1.02504</v>
      </c>
      <c r="M34" s="141">
        <f>M327/1000000</f>
        <v>0.64607999999999999</v>
      </c>
      <c r="N34" s="94">
        <f t="shared" si="6"/>
        <v>158.65527488855869</v>
      </c>
      <c r="O34" s="94">
        <f>O327/1000000</f>
        <v>6.8040000000000003E-2</v>
      </c>
      <c r="P34" s="94">
        <f>P327/1000000</f>
        <v>0.123514</v>
      </c>
      <c r="Q34" s="94">
        <f t="shared" si="5"/>
        <v>55.086872743170822</v>
      </c>
      <c r="R34" s="94">
        <f>R327/1000000</f>
        <v>0.95699999999999996</v>
      </c>
      <c r="S34" s="94">
        <f>S327/1000000</f>
        <v>0.52256599999999997</v>
      </c>
      <c r="T34" s="95">
        <f t="shared" si="0"/>
        <v>183.13476192480951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C328/1000000</f>
        <v>3.5788E-2</v>
      </c>
      <c r="D35" s="158">
        <f>D328/1000000</f>
        <v>4.5303999999999997E-2</v>
      </c>
      <c r="E35" s="139">
        <f t="shared" si="2"/>
        <v>78.995232209076477</v>
      </c>
      <c r="F35" s="158">
        <f>F328/1000000</f>
        <v>3.5788E-2</v>
      </c>
      <c r="G35" s="158">
        <f>G328/1000000</f>
        <v>4.5303999999999997E-2</v>
      </c>
      <c r="H35" s="139">
        <f t="shared" si="3"/>
        <v>78.995232209076477</v>
      </c>
      <c r="I35" s="158">
        <f>I328/1000000</f>
        <v>7.8501000000000001E-2</v>
      </c>
      <c r="J35" s="158">
        <f>J328/1000000</f>
        <v>3.4889999999999997E-2</v>
      </c>
      <c r="K35" s="140">
        <f t="shared" si="4"/>
        <v>224.99570077386073</v>
      </c>
      <c r="L35" s="158">
        <f>L328/1000000</f>
        <v>5.7592999999999998E-2</v>
      </c>
      <c r="M35" s="158">
        <f>M328/1000000</f>
        <v>1.2463E-2</v>
      </c>
      <c r="N35" s="139">
        <f t="shared" si="6"/>
        <v>462.11185107919437</v>
      </c>
      <c r="O35" s="139">
        <f>O328/1000000</f>
        <v>5.7592999999999998E-2</v>
      </c>
      <c r="P35" s="139">
        <f>P328/1000000</f>
        <v>1.0272E-2</v>
      </c>
      <c r="Q35" s="139">
        <f t="shared" si="5"/>
        <v>560.67951713395644</v>
      </c>
      <c r="R35" s="139">
        <f>R328/1000000</f>
        <v>0</v>
      </c>
      <c r="S35" s="139">
        <f>S328/1000000</f>
        <v>2.1909999999999998E-3</v>
      </c>
      <c r="T35" s="140">
        <f t="shared" si="0"/>
        <v>0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C336/1000000</f>
        <v>0.40666799999999997</v>
      </c>
      <c r="D36" s="158">
        <f>D336/1000000</f>
        <v>0.66777799999999998</v>
      </c>
      <c r="E36" s="139">
        <f t="shared" si="2"/>
        <v>60.898681897277243</v>
      </c>
      <c r="F36" s="158">
        <f>F336/1000000</f>
        <v>0.40666799999999997</v>
      </c>
      <c r="G36" s="158">
        <f>G336/1000000</f>
        <v>0.66777799999999998</v>
      </c>
      <c r="H36" s="139">
        <f t="shared" si="3"/>
        <v>60.898681897277243</v>
      </c>
      <c r="I36" s="139">
        <f>I336/1000000</f>
        <v>0.96744699999999995</v>
      </c>
      <c r="J36" s="139">
        <f>J336/1000000</f>
        <v>0.63385999999999998</v>
      </c>
      <c r="K36" s="140">
        <f t="shared" si="4"/>
        <v>152.62786735241221</v>
      </c>
      <c r="L36" s="139">
        <f>L336/1000000</f>
        <v>0.96744699999999995</v>
      </c>
      <c r="M36" s="139">
        <f>M336/1000000</f>
        <v>0.63361699999999999</v>
      </c>
      <c r="N36" s="139">
        <f t="shared" si="6"/>
        <v>152.68640203782411</v>
      </c>
      <c r="O36" s="139">
        <f>O336/1000000</f>
        <v>1.0447E-2</v>
      </c>
      <c r="P36" s="139">
        <f>P336/1000000</f>
        <v>0.113242</v>
      </c>
      <c r="Q36" s="139">
        <f t="shared" si="5"/>
        <v>9.225375743981914</v>
      </c>
      <c r="R36" s="139">
        <f>R336/1000000</f>
        <v>0.95699999999999996</v>
      </c>
      <c r="S36" s="139">
        <f>S336/1000000</f>
        <v>0.52037500000000003</v>
      </c>
      <c r="T36" s="140">
        <f t="shared" si="0"/>
        <v>183.90583713668025</v>
      </c>
    </row>
    <row r="37" spans="1:21" ht="58.5" customHeight="1" thickBot="1" x14ac:dyDescent="0.3">
      <c r="A37" s="371" t="s">
        <v>253</v>
      </c>
      <c r="B37" s="372"/>
      <c r="C37" s="141">
        <f>C357/1000000</f>
        <v>0</v>
      </c>
      <c r="D37" s="141">
        <f>D357/1000000</f>
        <v>0</v>
      </c>
      <c r="E37" s="94" t="e">
        <f t="shared" si="2"/>
        <v>#DIV/0!</v>
      </c>
      <c r="F37" s="94">
        <f>F357/1000000</f>
        <v>0</v>
      </c>
      <c r="G37" s="94">
        <f>G357/1000000</f>
        <v>0</v>
      </c>
      <c r="H37" s="94" t="e">
        <f t="shared" si="3"/>
        <v>#DIV/0!</v>
      </c>
      <c r="I37" s="94">
        <f>I357/1000000</f>
        <v>0</v>
      </c>
      <c r="J37" s="94">
        <f>J357/1000000</f>
        <v>0</v>
      </c>
      <c r="K37" s="95" t="e">
        <f t="shared" si="4"/>
        <v>#DIV/0!</v>
      </c>
      <c r="L37" s="94">
        <f>L357/1000000</f>
        <v>0</v>
      </c>
      <c r="M37" s="94">
        <f>M357/1000000</f>
        <v>0</v>
      </c>
      <c r="N37" s="94" t="e">
        <f t="shared" si="6"/>
        <v>#DIV/0!</v>
      </c>
      <c r="O37" s="94">
        <f>O357/1000000</f>
        <v>0</v>
      </c>
      <c r="P37" s="94">
        <f>P357/1000000</f>
        <v>0</v>
      </c>
      <c r="Q37" s="94" t="e">
        <f t="shared" si="5"/>
        <v>#DIV/0!</v>
      </c>
      <c r="R37" s="94">
        <f>R357/1000000</f>
        <v>0</v>
      </c>
      <c r="S37" s="94">
        <f>S357/1000000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C361/1000000</f>
        <v>29.893208000000001</v>
      </c>
      <c r="D38" s="137">
        <f>D361/1000000</f>
        <v>28.619308</v>
      </c>
      <c r="E38" s="137">
        <f t="shared" si="2"/>
        <v>104.45119078350882</v>
      </c>
      <c r="F38" s="137">
        <f>F361/1000000</f>
        <v>29.893208000000001</v>
      </c>
      <c r="G38" s="137">
        <f>G361/1000000</f>
        <v>28.619308</v>
      </c>
      <c r="H38" s="137">
        <f t="shared" si="3"/>
        <v>104.45119078350882</v>
      </c>
      <c r="I38" s="137">
        <f>I361/1000000</f>
        <v>29.893208000000001</v>
      </c>
      <c r="J38" s="137">
        <f>J361/1000000</f>
        <v>28.619308</v>
      </c>
      <c r="K38" s="138">
        <f t="shared" si="4"/>
        <v>104.45119078350882</v>
      </c>
      <c r="L38" s="137">
        <f>L361/1000000</f>
        <v>2.3494899999999999</v>
      </c>
      <c r="M38" s="137">
        <f>M361/1000000</f>
        <v>2.302244</v>
      </c>
      <c r="N38" s="137">
        <f t="shared" si="6"/>
        <v>102.05217170725605</v>
      </c>
      <c r="O38" s="137">
        <f>O361/1000000</f>
        <v>0</v>
      </c>
      <c r="P38" s="137">
        <f>P361/1000000</f>
        <v>0</v>
      </c>
      <c r="Q38" s="137" t="e">
        <f t="shared" si="5"/>
        <v>#DIV/0!</v>
      </c>
      <c r="R38" s="137">
        <f>R361/1000000</f>
        <v>0</v>
      </c>
      <c r="S38" s="137">
        <f>S361/1000000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C362/1000000</f>
        <v>22.208988999999999</v>
      </c>
      <c r="D39" s="94">
        <f>D362/1000000</f>
        <v>21.009118000000001</v>
      </c>
      <c r="E39" s="94">
        <f t="shared" si="2"/>
        <v>105.71119168353474</v>
      </c>
      <c r="F39" s="94">
        <f>F362/1000000</f>
        <v>22.208988999999999</v>
      </c>
      <c r="G39" s="94">
        <f>G362/1000000</f>
        <v>21.009118000000001</v>
      </c>
      <c r="H39" s="94">
        <f t="shared" si="3"/>
        <v>105.71119168353474</v>
      </c>
      <c r="I39" s="94">
        <f>I362/1000000</f>
        <v>22.208988999999999</v>
      </c>
      <c r="J39" s="94">
        <f>J362/1000000</f>
        <v>21.009118000000001</v>
      </c>
      <c r="K39" s="95">
        <f t="shared" si="4"/>
        <v>105.71119168353474</v>
      </c>
      <c r="L39" s="94">
        <f>L362/1000000</f>
        <v>2.3494899999999999</v>
      </c>
      <c r="M39" s="94">
        <f>M362/1000000</f>
        <v>2.302244</v>
      </c>
      <c r="N39" s="94">
        <f t="shared" si="6"/>
        <v>102.05217170725605</v>
      </c>
      <c r="O39" s="94">
        <f>O362/1000000</f>
        <v>0</v>
      </c>
      <c r="P39" s="94">
        <f>P362/1000000</f>
        <v>0</v>
      </c>
      <c r="Q39" s="94" t="e">
        <f t="shared" si="5"/>
        <v>#DIV/0!</v>
      </c>
      <c r="R39" s="94">
        <f>R362/1000000</f>
        <v>0</v>
      </c>
      <c r="S39" s="94">
        <f>S362/1000000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C379/1000000</f>
        <v>7.6842189999999997</v>
      </c>
      <c r="D40" s="94">
        <f>D379/1000000</f>
        <v>7.6101900000000002</v>
      </c>
      <c r="E40" s="94">
        <f t="shared" si="2"/>
        <v>100.97276152106582</v>
      </c>
      <c r="F40" s="94">
        <f>F379/1000000</f>
        <v>7.6842189999999997</v>
      </c>
      <c r="G40" s="94">
        <f>G379/1000000</f>
        <v>7.6101900000000002</v>
      </c>
      <c r="H40" s="94">
        <f t="shared" si="3"/>
        <v>100.97276152106582</v>
      </c>
      <c r="I40" s="94">
        <f>I379/1000000</f>
        <v>7.6842189999999997</v>
      </c>
      <c r="J40" s="94">
        <f>J379/1000000</f>
        <v>7.6101900000000002</v>
      </c>
      <c r="K40" s="95">
        <f t="shared" si="4"/>
        <v>100.97276152106582</v>
      </c>
      <c r="L40" s="94">
        <f>L379/1000000</f>
        <v>0</v>
      </c>
      <c r="M40" s="94">
        <f>M379/1000000</f>
        <v>0</v>
      </c>
      <c r="N40" s="94" t="e">
        <f t="shared" si="6"/>
        <v>#DIV/0!</v>
      </c>
      <c r="O40" s="94">
        <f>O379/1000000</f>
        <v>0</v>
      </c>
      <c r="P40" s="94">
        <f>P379/1000000</f>
        <v>0</v>
      </c>
      <c r="Q40" s="94" t="e">
        <f t="shared" si="5"/>
        <v>#DIV/0!</v>
      </c>
      <c r="R40" s="94">
        <f>R379/1000000</f>
        <v>0</v>
      </c>
      <c r="S40" s="94">
        <f>S379/1000000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</row>
    <row r="44" spans="1:21" ht="117.75" customHeight="1" thickBot="1" x14ac:dyDescent="0.3">
      <c r="A44" s="375"/>
      <c r="B44" s="377"/>
      <c r="C44" s="38" t="s">
        <v>307</v>
      </c>
      <c r="D44" s="38" t="s">
        <v>282</v>
      </c>
      <c r="E44" s="38" t="s">
        <v>10</v>
      </c>
      <c r="F44" s="38" t="s">
        <v>313</v>
      </c>
      <c r="G44" s="38" t="s">
        <v>312</v>
      </c>
      <c r="H44" s="38" t="s">
        <v>10</v>
      </c>
      <c r="I44" s="38" t="s">
        <v>307</v>
      </c>
      <c r="J44" s="38" t="s">
        <v>282</v>
      </c>
      <c r="K44" s="38" t="s">
        <v>10</v>
      </c>
      <c r="L44" s="38" t="s">
        <v>307</v>
      </c>
      <c r="M44" s="38" t="s">
        <v>282</v>
      </c>
      <c r="N44" s="159" t="s">
        <v>10</v>
      </c>
      <c r="O44" s="160" t="s">
        <v>309</v>
      </c>
      <c r="P44" s="160" t="s">
        <v>283</v>
      </c>
      <c r="Q44" s="160" t="s">
        <v>5</v>
      </c>
      <c r="R44" s="160" t="s">
        <v>314</v>
      </c>
      <c r="S44" s="160" t="s">
        <v>315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21248901</v>
      </c>
      <c r="D46" s="116">
        <f>D47+D55</f>
        <v>18120444</v>
      </c>
      <c r="E46" s="117">
        <f>C46/D46*100</f>
        <v>117.26479218721131</v>
      </c>
      <c r="F46" s="116">
        <f>F47+F55</f>
        <v>21248901</v>
      </c>
      <c r="G46" s="116">
        <f>G47+G55</f>
        <v>18120444</v>
      </c>
      <c r="H46" s="117">
        <f>F46/G46*100</f>
        <v>117.26479218721131</v>
      </c>
      <c r="I46" s="116">
        <f>I47+I55</f>
        <v>22465091</v>
      </c>
      <c r="J46" s="116">
        <f>J47+J55</f>
        <v>13320278</v>
      </c>
      <c r="K46" s="117">
        <f>I46/J46*100</f>
        <v>168.65331939768825</v>
      </c>
      <c r="L46" s="118">
        <f>L47+L55</f>
        <v>16324976</v>
      </c>
      <c r="M46" s="118">
        <f>M47+M55</f>
        <v>11705858</v>
      </c>
      <c r="N46" s="119">
        <f t="shared" ref="N46:N53" si="7">L46/M46*100</f>
        <v>139.45988410247244</v>
      </c>
      <c r="O46" s="120">
        <f>O47+O55</f>
        <v>0</v>
      </c>
      <c r="P46" s="120">
        <f>P47+P55</f>
        <v>0</v>
      </c>
      <c r="Q46" s="120" t="e">
        <f t="shared" ref="Q46:Q53" si="8">O46/P46*100</f>
        <v>#DIV/0!</v>
      </c>
      <c r="R46" s="120">
        <f>R47+R55</f>
        <v>16324976</v>
      </c>
      <c r="S46" s="120">
        <f>S47+S55</f>
        <v>11705858</v>
      </c>
      <c r="T46" s="119">
        <f t="shared" ref="T46:T53" si="9">R46/S46*100</f>
        <v>139.45988410247244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21248223</v>
      </c>
      <c r="D47" s="41">
        <f>SUM(D48:D53)</f>
        <v>18119684</v>
      </c>
      <c r="E47" s="50">
        <f>C47/D47*100</f>
        <v>117.26596887671991</v>
      </c>
      <c r="F47" s="41">
        <f>SUM(F48:F53)</f>
        <v>21248223</v>
      </c>
      <c r="G47" s="41">
        <f>SUM(G48:G53)</f>
        <v>18119684</v>
      </c>
      <c r="H47" s="50">
        <f>F47/G47*100</f>
        <v>117.26596887671991</v>
      </c>
      <c r="I47" s="41">
        <f>SUM(I48:I53)</f>
        <v>22464413</v>
      </c>
      <c r="J47" s="41">
        <f>SUM(J48:J53)</f>
        <v>13319518</v>
      </c>
      <c r="K47" s="50">
        <f>I47/J47*100</f>
        <v>168.65785233369556</v>
      </c>
      <c r="L47" s="41">
        <f>SUM(L48:L53)</f>
        <v>16324976</v>
      </c>
      <c r="M47" s="41">
        <f>SUM(M48:M53)</f>
        <v>11705858</v>
      </c>
      <c r="N47" s="6">
        <f t="shared" si="7"/>
        <v>139.45988410247244</v>
      </c>
      <c r="O47" s="41">
        <f>SUM(O48:O53)</f>
        <v>0</v>
      </c>
      <c r="P47" s="41">
        <f>SUM(P48:P53)</f>
        <v>0</v>
      </c>
      <c r="Q47" s="5" t="e">
        <f t="shared" si="8"/>
        <v>#DIV/0!</v>
      </c>
      <c r="R47" s="41">
        <f>SUM(R48:R53)</f>
        <v>16324976</v>
      </c>
      <c r="S47" s="41">
        <f>SUM(S48:S53)</f>
        <v>11705858</v>
      </c>
      <c r="T47" s="6">
        <f t="shared" si="9"/>
        <v>139.45988410247244</v>
      </c>
    </row>
    <row r="48" spans="1:21" ht="18.75" customHeight="1" x14ac:dyDescent="0.25">
      <c r="A48" s="62">
        <v>1</v>
      </c>
      <c r="B48" s="4" t="s">
        <v>94</v>
      </c>
      <c r="C48" s="44">
        <v>14189203</v>
      </c>
      <c r="D48" s="44">
        <v>9719534</v>
      </c>
      <c r="E48" s="45">
        <f t="shared" ref="E48:E53" si="10">C48/D48*100</f>
        <v>145.98645367154433</v>
      </c>
      <c r="F48" s="44">
        <v>14189203</v>
      </c>
      <c r="G48" s="44">
        <v>9719534</v>
      </c>
      <c r="H48" s="45">
        <f t="shared" ref="H48:H53" si="11">F48/G48*100</f>
        <v>145.98645367154433</v>
      </c>
      <c r="I48" s="44">
        <v>14779949</v>
      </c>
      <c r="J48" s="44">
        <v>8148862</v>
      </c>
      <c r="K48" s="45">
        <f t="shared" ref="K48:K53" si="12">I48/J48*100</f>
        <v>181.37439313612134</v>
      </c>
      <c r="L48" s="44">
        <v>11743940</v>
      </c>
      <c r="M48" s="44">
        <v>8148862</v>
      </c>
      <c r="N48" s="25">
        <f t="shared" si="7"/>
        <v>144.11754672002053</v>
      </c>
      <c r="O48" s="163">
        <v>0</v>
      </c>
      <c r="P48" s="44">
        <v>0</v>
      </c>
      <c r="Q48" s="25" t="e">
        <f t="shared" si="8"/>
        <v>#DIV/0!</v>
      </c>
      <c r="R48" s="44">
        <v>11743940</v>
      </c>
      <c r="S48" s="44">
        <v>8148862</v>
      </c>
      <c r="T48" s="45">
        <f t="shared" si="9"/>
        <v>144.11754672002053</v>
      </c>
    </row>
    <row r="49" spans="1:20" ht="27.75" customHeight="1" x14ac:dyDescent="0.25">
      <c r="A49" s="62">
        <v>2</v>
      </c>
      <c r="B49" s="4" t="s">
        <v>95</v>
      </c>
      <c r="C49" s="44">
        <v>1536190</v>
      </c>
      <c r="D49" s="44">
        <v>1320214</v>
      </c>
      <c r="E49" s="45">
        <f t="shared" si="10"/>
        <v>116.3591660139947</v>
      </c>
      <c r="F49" s="44">
        <v>1536190</v>
      </c>
      <c r="G49" s="44">
        <v>1320214</v>
      </c>
      <c r="H49" s="45">
        <f t="shared" si="11"/>
        <v>116.3591660139947</v>
      </c>
      <c r="I49" s="44">
        <v>863099</v>
      </c>
      <c r="J49" s="44">
        <v>813923</v>
      </c>
      <c r="K49" s="45">
        <f t="shared" si="12"/>
        <v>106.04184916755024</v>
      </c>
      <c r="L49" s="44">
        <v>863099</v>
      </c>
      <c r="M49" s="44">
        <v>813923</v>
      </c>
      <c r="N49" s="25">
        <f t="shared" si="7"/>
        <v>106.04184916755024</v>
      </c>
      <c r="O49" s="163">
        <v>0</v>
      </c>
      <c r="P49" s="44">
        <v>0</v>
      </c>
      <c r="Q49" s="25" t="e">
        <f t="shared" si="8"/>
        <v>#DIV/0!</v>
      </c>
      <c r="R49" s="44">
        <v>863099</v>
      </c>
      <c r="S49" s="44">
        <v>813923</v>
      </c>
      <c r="T49" s="45">
        <f t="shared" si="9"/>
        <v>106.04184916755024</v>
      </c>
    </row>
    <row r="50" spans="1:20" ht="47.25" customHeight="1" x14ac:dyDescent="0.25">
      <c r="A50" s="62">
        <v>3</v>
      </c>
      <c r="B50" s="4" t="s">
        <v>289</v>
      </c>
      <c r="C50" s="44">
        <v>736369</v>
      </c>
      <c r="D50" s="44">
        <v>1611216</v>
      </c>
      <c r="E50" s="45">
        <f t="shared" si="10"/>
        <v>45.702686666468054</v>
      </c>
      <c r="F50" s="44">
        <v>736369</v>
      </c>
      <c r="G50" s="44">
        <v>1611216</v>
      </c>
      <c r="H50" s="45">
        <f t="shared" si="11"/>
        <v>45.702686666468054</v>
      </c>
      <c r="I50" s="44">
        <v>1636705</v>
      </c>
      <c r="J50" s="44">
        <v>71374</v>
      </c>
      <c r="K50" s="45">
        <f t="shared" si="12"/>
        <v>2293.1389581640374</v>
      </c>
      <c r="L50" s="44">
        <v>1636705</v>
      </c>
      <c r="M50" s="44">
        <v>71374</v>
      </c>
      <c r="N50" s="25">
        <f t="shared" si="7"/>
        <v>2293.1389581640374</v>
      </c>
      <c r="O50" s="163">
        <v>0</v>
      </c>
      <c r="P50" s="44">
        <v>0</v>
      </c>
      <c r="Q50" s="25" t="e">
        <f t="shared" si="8"/>
        <v>#DIV/0!</v>
      </c>
      <c r="R50" s="44">
        <v>1636705</v>
      </c>
      <c r="S50" s="44">
        <v>71374</v>
      </c>
      <c r="T50" s="45">
        <f t="shared" si="9"/>
        <v>2293.1389581640374</v>
      </c>
    </row>
    <row r="51" spans="1:20" ht="21.75" customHeight="1" x14ac:dyDescent="0.25">
      <c r="A51" s="62">
        <v>4</v>
      </c>
      <c r="B51" s="3" t="s">
        <v>96</v>
      </c>
      <c r="C51" s="44">
        <v>368710</v>
      </c>
      <c r="D51" s="44">
        <v>141074</v>
      </c>
      <c r="E51" s="45">
        <f t="shared" si="10"/>
        <v>261.3592866155351</v>
      </c>
      <c r="F51" s="44">
        <v>368710</v>
      </c>
      <c r="G51" s="44">
        <v>141074</v>
      </c>
      <c r="H51" s="45">
        <f t="shared" si="11"/>
        <v>261.3592866155351</v>
      </c>
      <c r="I51" s="44">
        <v>450445</v>
      </c>
      <c r="J51" s="44">
        <v>102903</v>
      </c>
      <c r="K51" s="45">
        <f t="shared" si="12"/>
        <v>437.7374809286415</v>
      </c>
      <c r="L51" s="44">
        <v>450445</v>
      </c>
      <c r="M51" s="44">
        <v>102903</v>
      </c>
      <c r="N51" s="25">
        <f t="shared" si="7"/>
        <v>437.7374809286415</v>
      </c>
      <c r="O51" s="163">
        <v>0</v>
      </c>
      <c r="P51" s="44">
        <v>0</v>
      </c>
      <c r="Q51" s="25" t="e">
        <f t="shared" si="8"/>
        <v>#DIV/0!</v>
      </c>
      <c r="R51" s="44">
        <v>450445</v>
      </c>
      <c r="S51" s="44">
        <v>102903</v>
      </c>
      <c r="T51" s="45">
        <f t="shared" si="9"/>
        <v>437.7374809286415</v>
      </c>
    </row>
    <row r="52" spans="1:20" ht="21" customHeight="1" x14ac:dyDescent="0.25">
      <c r="A52" s="62">
        <v>5</v>
      </c>
      <c r="B52" s="4" t="s">
        <v>97</v>
      </c>
      <c r="C52" s="44">
        <v>0</v>
      </c>
      <c r="D52" s="44">
        <v>0</v>
      </c>
      <c r="E52" s="45" t="e">
        <f t="shared" si="10"/>
        <v>#DIV/0!</v>
      </c>
      <c r="F52" s="44">
        <v>0</v>
      </c>
      <c r="G52" s="44">
        <v>0</v>
      </c>
      <c r="H52" s="45" t="e">
        <f t="shared" si="11"/>
        <v>#DIV/0!</v>
      </c>
      <c r="I52" s="44">
        <v>0</v>
      </c>
      <c r="J52" s="44">
        <v>0</v>
      </c>
      <c r="K52" s="45" t="e">
        <f t="shared" si="12"/>
        <v>#DIV/0!</v>
      </c>
      <c r="L52" s="44">
        <v>0</v>
      </c>
      <c r="M52" s="44">
        <v>0</v>
      </c>
      <c r="N52" s="25" t="e">
        <f t="shared" si="7"/>
        <v>#DIV/0!</v>
      </c>
      <c r="O52" s="163">
        <v>0</v>
      </c>
      <c r="P52" s="44">
        <v>0</v>
      </c>
      <c r="Q52" s="25" t="e">
        <f t="shared" si="8"/>
        <v>#DIV/0!</v>
      </c>
      <c r="R52" s="44">
        <v>0</v>
      </c>
      <c r="S52" s="44">
        <v>0</v>
      </c>
      <c r="T52" s="45" t="e">
        <f t="shared" si="9"/>
        <v>#DIV/0!</v>
      </c>
    </row>
    <row r="53" spans="1:20" s="24" customFormat="1" ht="18.75" customHeight="1" x14ac:dyDescent="0.25">
      <c r="A53" s="62">
        <v>6</v>
      </c>
      <c r="B53" s="4" t="s">
        <v>217</v>
      </c>
      <c r="C53" s="44">
        <v>4417751</v>
      </c>
      <c r="D53" s="44">
        <v>5327646</v>
      </c>
      <c r="E53" s="25">
        <f t="shared" si="10"/>
        <v>82.921256404798669</v>
      </c>
      <c r="F53" s="44">
        <v>4417751</v>
      </c>
      <c r="G53" s="44">
        <v>5327646</v>
      </c>
      <c r="H53" s="25">
        <f t="shared" si="11"/>
        <v>82.921256404798669</v>
      </c>
      <c r="I53" s="44">
        <v>4734215</v>
      </c>
      <c r="J53" s="44">
        <v>4182456</v>
      </c>
      <c r="K53" s="25">
        <f t="shared" si="12"/>
        <v>113.19222485544378</v>
      </c>
      <c r="L53" s="44">
        <v>1630787</v>
      </c>
      <c r="M53" s="44">
        <v>2568796</v>
      </c>
      <c r="N53" s="25">
        <f t="shared" si="7"/>
        <v>63.484488452956164</v>
      </c>
      <c r="O53" s="44">
        <v>0</v>
      </c>
      <c r="P53" s="44">
        <v>0</v>
      </c>
      <c r="Q53" s="48" t="e">
        <f t="shared" si="8"/>
        <v>#DIV/0!</v>
      </c>
      <c r="R53" s="44">
        <v>1630787</v>
      </c>
      <c r="S53" s="44">
        <v>2568796</v>
      </c>
      <c r="T53" s="25">
        <f t="shared" si="9"/>
        <v>63.484488452956164</v>
      </c>
    </row>
    <row r="54" spans="1:20" ht="21" customHeight="1" x14ac:dyDescent="0.25"/>
    <row r="55" spans="1:20" ht="88.5" customHeight="1" x14ac:dyDescent="0.25">
      <c r="A55" s="352" t="s">
        <v>225</v>
      </c>
      <c r="B55" s="353" t="s">
        <v>93</v>
      </c>
      <c r="C55" s="41">
        <f>SUM(C56:C67)</f>
        <v>678</v>
      </c>
      <c r="D55" s="41">
        <f>SUM(D56:D67)</f>
        <v>760</v>
      </c>
      <c r="E55" s="50">
        <f>C55/D55*100</f>
        <v>89.21052631578948</v>
      </c>
      <c r="F55" s="41">
        <f>SUM(F56:F67)</f>
        <v>678</v>
      </c>
      <c r="G55" s="41">
        <f>SUM(G56:G67)</f>
        <v>760</v>
      </c>
      <c r="H55" s="50">
        <f>F55/G55*100</f>
        <v>89.21052631578948</v>
      </c>
      <c r="I55" s="41">
        <f>SUM(I56:I67)</f>
        <v>678</v>
      </c>
      <c r="J55" s="41">
        <f>SUM(J56:J67)</f>
        <v>760</v>
      </c>
      <c r="K55" s="50">
        <f>I55/J55*100</f>
        <v>89.21052631578948</v>
      </c>
      <c r="L55" s="41">
        <f>SUM(L56:L67)</f>
        <v>0</v>
      </c>
      <c r="M55" s="41">
        <f>SUM(M56:M67)</f>
        <v>0</v>
      </c>
      <c r="N55" s="6" t="e">
        <f t="shared" ref="N55" si="13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4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5">R55/S55*100</f>
        <v>#DIV/0!</v>
      </c>
    </row>
    <row r="56" spans="1:20" s="44" customFormat="1" ht="18.75" customHeight="1" x14ac:dyDescent="0.25">
      <c r="A56" s="48">
        <v>1</v>
      </c>
      <c r="B56" s="4" t="s">
        <v>266</v>
      </c>
      <c r="C56" s="46">
        <v>0</v>
      </c>
      <c r="D56" s="46">
        <v>760</v>
      </c>
      <c r="E56" s="44">
        <f>C56/D56*100</f>
        <v>0</v>
      </c>
      <c r="F56" s="46">
        <v>0</v>
      </c>
      <c r="G56" s="46">
        <v>760</v>
      </c>
      <c r="H56" s="44">
        <f>F56/G56*100</f>
        <v>0</v>
      </c>
      <c r="I56" s="46">
        <v>0</v>
      </c>
      <c r="J56" s="46">
        <v>760</v>
      </c>
      <c r="K56" s="44">
        <f>I56/J56*100</f>
        <v>0</v>
      </c>
      <c r="L56" s="46">
        <f>O56+R56</f>
        <v>0</v>
      </c>
      <c r="M56" s="46">
        <f>P56+S56</f>
        <v>0</v>
      </c>
      <c r="N56" s="44" t="e">
        <f>L56/M56*100</f>
        <v>#DIV/0!</v>
      </c>
      <c r="O56" s="46">
        <v>0</v>
      </c>
      <c r="P56" s="46">
        <v>0</v>
      </c>
      <c r="Q56" s="44" t="e">
        <f>O56/P56*100</f>
        <v>#DIV/0!</v>
      </c>
      <c r="R56" s="46">
        <v>0</v>
      </c>
      <c r="S56" s="46">
        <v>0</v>
      </c>
      <c r="T56" s="44" t="e">
        <f>R56/S56*100</f>
        <v>#DIV/0!</v>
      </c>
    </row>
    <row r="57" spans="1:20" s="168" customFormat="1" ht="18.75" customHeight="1" x14ac:dyDescent="0.25">
      <c r="A57" s="48">
        <v>2</v>
      </c>
      <c r="B57" s="8" t="s">
        <v>291</v>
      </c>
      <c r="C57" s="46">
        <v>678</v>
      </c>
      <c r="D57" s="44">
        <v>0</v>
      </c>
      <c r="E57" s="44" t="e">
        <f>C57/D57*100</f>
        <v>#DIV/0!</v>
      </c>
      <c r="F57" s="46">
        <v>678</v>
      </c>
      <c r="G57" s="44">
        <v>0</v>
      </c>
      <c r="H57" s="44" t="e">
        <f>F57/G57*100</f>
        <v>#DIV/0!</v>
      </c>
      <c r="I57" s="46">
        <v>678</v>
      </c>
      <c r="J57" s="44">
        <v>0</v>
      </c>
      <c r="K57" s="44" t="e">
        <f>I57/J57*100</f>
        <v>#DIV/0!</v>
      </c>
      <c r="L57" s="46">
        <f t="shared" ref="L57:M58" si="16">O57+R57</f>
        <v>0</v>
      </c>
      <c r="M57" s="46">
        <f t="shared" si="16"/>
        <v>0</v>
      </c>
      <c r="N57" s="44" t="e">
        <f>L57/M57*100</f>
        <v>#DIV/0!</v>
      </c>
      <c r="O57" s="46">
        <v>0</v>
      </c>
      <c r="P57" s="46">
        <v>0</v>
      </c>
      <c r="Q57" s="44" t="e">
        <f>O57/P57*100</f>
        <v>#DIV/0!</v>
      </c>
      <c r="R57" s="46">
        <v>0</v>
      </c>
      <c r="S57" s="46">
        <v>0</v>
      </c>
      <c r="T57" s="44" t="e">
        <f>R57/S57*100</f>
        <v>#DIV/0!</v>
      </c>
    </row>
    <row r="58" spans="1:20" ht="17.25" x14ac:dyDescent="0.25">
      <c r="A58" s="63">
        <v>3</v>
      </c>
      <c r="B58" s="8" t="s">
        <v>99</v>
      </c>
      <c r="C58" s="46"/>
      <c r="D58" s="46"/>
      <c r="E58" s="1" t="e">
        <f t="shared" ref="E58" si="17">C58/D58*100</f>
        <v>#DIV/0!</v>
      </c>
      <c r="F58" s="46"/>
      <c r="G58" s="46"/>
      <c r="H58" s="1" t="e">
        <f t="shared" ref="H58" si="18">F58/G58*100</f>
        <v>#DIV/0!</v>
      </c>
      <c r="I58" s="46"/>
      <c r="J58" s="46"/>
      <c r="K58" s="1" t="e">
        <f t="shared" ref="K58" si="19">I58/J58*100</f>
        <v>#DIV/0!</v>
      </c>
      <c r="L58" s="46">
        <f t="shared" si="16"/>
        <v>0</v>
      </c>
      <c r="M58" s="46">
        <f t="shared" si="16"/>
        <v>0</v>
      </c>
      <c r="N58" s="1" t="e">
        <f t="shared" ref="N58" si="20">L58/M58*100</f>
        <v>#DIV/0!</v>
      </c>
      <c r="O58" s="46">
        <v>0</v>
      </c>
      <c r="P58" s="46">
        <v>0</v>
      </c>
      <c r="Q58" s="1" t="e">
        <f t="shared" ref="Q58" si="21">O58/P58*100</f>
        <v>#DIV/0!</v>
      </c>
      <c r="R58" s="46">
        <v>0</v>
      </c>
      <c r="S58" s="46">
        <v>0</v>
      </c>
      <c r="T58" s="1" t="e">
        <f t="shared" ref="T58" si="22">R58/S58*100</f>
        <v>#DIV/0!</v>
      </c>
    </row>
    <row r="59" spans="1:20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20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</row>
    <row r="61" spans="1:20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</row>
    <row r="62" spans="1:20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</row>
    <row r="63" spans="1:20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</row>
    <row r="64" spans="1:20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</row>
    <row r="65" spans="1:20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</row>
    <row r="66" spans="1:20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</row>
    <row r="67" spans="1:20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20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20" ht="59.25" customHeight="1" x14ac:dyDescent="0.25">
      <c r="A69" s="356" t="s">
        <v>227</v>
      </c>
      <c r="B69" s="357" t="s">
        <v>11</v>
      </c>
      <c r="C69" s="116">
        <f>C70+C118+C148+C154+C166+C182+C191+C200+C206+C214+C222+C231+C238+C250+C259+C265+C279+C289+C311+C319+C327+C357</f>
        <v>35073994.399999999</v>
      </c>
      <c r="D69" s="116">
        <f>D70+D118+D148+D154+D166+D182+D191+D200+D206+D214+D222+D231+D238+D250+D259+D265+D279+D289+D311+D319+D327+D357</f>
        <v>34647780.700000003</v>
      </c>
      <c r="E69" s="117">
        <f>C69/D69*100</f>
        <v>101.23013275710323</v>
      </c>
      <c r="F69" s="116">
        <f>F70+F118+F148+F154+F166+F182+F191+F200+F206+F214+F222+F231+F238+F250+F259+F265+F279+F289+F311+F319+F327+F357</f>
        <v>35073994.399999999</v>
      </c>
      <c r="G69" s="116">
        <f>G70+G118+G148+G154+G166+G182+G191+G200+G206+G214+G222+G231+G238+G250+G259+G265+G279+G289+G311+G319+G327+G357</f>
        <v>34647558.700000003</v>
      </c>
      <c r="H69" s="117">
        <f>F69/G69*100</f>
        <v>101.23078137681311</v>
      </c>
      <c r="I69" s="116">
        <f>I70+I118+I148+I154+I166+I182+I191+I200+I206+I214+I222+I231+I238+I250+I259+I265+I279+I289+I311+I319+I327+I357</f>
        <v>36017429.100000001</v>
      </c>
      <c r="J69" s="116">
        <f>J70+J118+J148+J154+J166+J182+J191+J200+J206+J214+J222+J231+J238+J250+J259+J265+J279+J289+J311+J319+J327+J357</f>
        <v>29436341.100000001</v>
      </c>
      <c r="K69" s="117">
        <f>I69/J69*100</f>
        <v>122.35701773410963</v>
      </c>
      <c r="L69" s="116">
        <f>L70+L118+L148+L154+L166+L182+L191+L200+L206+L214+L222+L231+L238+L250+L259+L265+L279+L289+L311+L319+L327+L357</f>
        <v>23859608</v>
      </c>
      <c r="M69" s="116">
        <f>M70+M118+M148+M154+M166+M182+M191+M200+M206+M214+M222+M231+M238+M250+M259+M265+M279+M289+M311+M319+M327+M357</f>
        <v>17145965</v>
      </c>
      <c r="N69" s="119">
        <f t="shared" ref="N69:N139" si="23">L69/M69*100</f>
        <v>139.15581887633621</v>
      </c>
      <c r="O69" s="116">
        <f>O70+O118+O148+O154+O166+O182+O191+O200+O206+O214+O222+O231+O238+O250+O259+O265+O279+O289+O311+O319+O327+O357</f>
        <v>6353318</v>
      </c>
      <c r="P69" s="116">
        <f>P70+P118+P148+P154+P166+P182+P191+P200+P206+P214+P222+P231+P238+P250+P259+P265+P279+P289+P311+P319+P327+P357</f>
        <v>1866553</v>
      </c>
      <c r="Q69" s="120">
        <f t="shared" ref="Q69:Q139" si="24">O69/P69*100</f>
        <v>340.37704795952754</v>
      </c>
      <c r="R69" s="116">
        <f>R70+R118+R148+R154+R166+R182+R191+R200+R206+R214+R222+R231+R238+R250+R259+R265+R279+R289+R311+R319+R327+R357</f>
        <v>17470766</v>
      </c>
      <c r="S69" s="116">
        <f>S70+S118+S148+S154+S166+S182+S191+S200+S206+S214+S222+S231+S238+S250+S259+S265+S279+S289+S311+S319+S327+S357</f>
        <v>15258208</v>
      </c>
      <c r="T69" s="119">
        <f t="shared" ref="T69:T137" si="25">R69/S69*100</f>
        <v>114.5007723056338</v>
      </c>
    </row>
    <row r="70" spans="1:20" ht="39.75" customHeight="1" x14ac:dyDescent="0.25">
      <c r="A70" s="352" t="s">
        <v>228</v>
      </c>
      <c r="B70" s="353" t="s">
        <v>111</v>
      </c>
      <c r="C70" s="41">
        <f>SUM(C71:C112)</f>
        <v>5206040</v>
      </c>
      <c r="D70" s="41">
        <f>SUM(D71:D112)</f>
        <v>5823285</v>
      </c>
      <c r="E70" s="50">
        <f>C70/D70*100</f>
        <v>89.400398572283507</v>
      </c>
      <c r="F70" s="41">
        <f>SUM(F71:F112)</f>
        <v>5206040</v>
      </c>
      <c r="G70" s="41">
        <f>SUM(G71:G112)</f>
        <v>5823285</v>
      </c>
      <c r="H70" s="50">
        <f>F70/G70*100</f>
        <v>89.400398572283507</v>
      </c>
      <c r="I70" s="41">
        <f>SUM(I71:I112)</f>
        <v>8267699</v>
      </c>
      <c r="J70" s="41">
        <f>SUM(J71:J112)</f>
        <v>6967834</v>
      </c>
      <c r="K70" s="50">
        <f>I70/J70*100</f>
        <v>118.65522341663133</v>
      </c>
      <c r="L70" s="35">
        <f>SUM(L71:L114)</f>
        <v>616316</v>
      </c>
      <c r="M70" s="35">
        <f>SUM(M71:M114)</f>
        <v>407461</v>
      </c>
      <c r="N70" s="6">
        <f t="shared" si="23"/>
        <v>151.25766637788647</v>
      </c>
      <c r="O70" s="5">
        <f>SUM(O71:O114)</f>
        <v>475797</v>
      </c>
      <c r="P70" s="5">
        <f>SUM(P71:P114)</f>
        <v>299782</v>
      </c>
      <c r="Q70" s="5">
        <f t="shared" si="24"/>
        <v>158.71433241488816</v>
      </c>
      <c r="R70" s="5">
        <f>SUM(R71:R114)</f>
        <v>140519</v>
      </c>
      <c r="S70" s="5">
        <f>SUM(S71:S114)</f>
        <v>107679</v>
      </c>
      <c r="T70" s="6">
        <f t="shared" si="25"/>
        <v>130.49805440243688</v>
      </c>
    </row>
    <row r="71" spans="1:20" ht="17.25" x14ac:dyDescent="0.25">
      <c r="A71" s="62">
        <v>1</v>
      </c>
      <c r="B71" s="10" t="s">
        <v>144</v>
      </c>
      <c r="C71" s="46">
        <v>807</v>
      </c>
      <c r="D71" s="46">
        <v>87</v>
      </c>
      <c r="E71" s="45">
        <f t="shared" ref="E71:E105" si="26">C71/D71*100</f>
        <v>927.58620689655174</v>
      </c>
      <c r="F71" s="46">
        <v>807</v>
      </c>
      <c r="G71" s="46">
        <v>87</v>
      </c>
      <c r="H71" s="45">
        <f t="shared" ref="H71:H74" si="27">F71/G71*100</f>
        <v>927.58620689655174</v>
      </c>
      <c r="I71" s="46">
        <v>1169</v>
      </c>
      <c r="J71" s="46">
        <v>104</v>
      </c>
      <c r="K71" s="45">
        <f t="shared" ref="K71:K92" si="28">I71/J71*100</f>
        <v>1124.0384615384614</v>
      </c>
      <c r="L71" s="46">
        <v>0</v>
      </c>
      <c r="M71" s="46">
        <v>0</v>
      </c>
      <c r="N71" s="25" t="e">
        <f t="shared" si="23"/>
        <v>#DIV/0!</v>
      </c>
      <c r="O71" s="46">
        <v>0</v>
      </c>
      <c r="P71" s="64">
        <v>0</v>
      </c>
      <c r="Q71" s="25" t="e">
        <f t="shared" si="24"/>
        <v>#DIV/0!</v>
      </c>
      <c r="R71" s="46">
        <v>0</v>
      </c>
      <c r="S71" s="44">
        <v>0</v>
      </c>
      <c r="T71" s="45" t="e">
        <f t="shared" si="25"/>
        <v>#DIV/0!</v>
      </c>
    </row>
    <row r="72" spans="1:20" s="24" customFormat="1" ht="34.5" x14ac:dyDescent="0.25">
      <c r="A72" s="62">
        <v>2</v>
      </c>
      <c r="B72" s="16" t="s">
        <v>145</v>
      </c>
      <c r="C72" s="46">
        <v>28496</v>
      </c>
      <c r="D72" s="46">
        <v>82160</v>
      </c>
      <c r="E72" s="25">
        <f t="shared" si="26"/>
        <v>34.683544303797468</v>
      </c>
      <c r="F72" s="46">
        <v>28496</v>
      </c>
      <c r="G72" s="46">
        <v>82160</v>
      </c>
      <c r="H72" s="25">
        <f t="shared" si="27"/>
        <v>34.683544303797468</v>
      </c>
      <c r="I72" s="46">
        <v>49699</v>
      </c>
      <c r="J72" s="46">
        <v>77243</v>
      </c>
      <c r="K72" s="25">
        <f t="shared" si="28"/>
        <v>64.341105342878961</v>
      </c>
      <c r="L72" s="46">
        <v>41909</v>
      </c>
      <c r="M72" s="46">
        <v>52231</v>
      </c>
      <c r="N72" s="25">
        <f t="shared" si="23"/>
        <v>80.237789818307135</v>
      </c>
      <c r="O72" s="64">
        <v>41909</v>
      </c>
      <c r="P72" s="64">
        <v>39465</v>
      </c>
      <c r="Q72" s="25">
        <f t="shared" si="24"/>
        <v>106.19282908906627</v>
      </c>
      <c r="R72" s="44">
        <v>0</v>
      </c>
      <c r="S72" s="44">
        <v>12766</v>
      </c>
      <c r="T72" s="25">
        <f t="shared" si="25"/>
        <v>0</v>
      </c>
    </row>
    <row r="73" spans="1:20" s="23" customFormat="1" ht="17.25" x14ac:dyDescent="0.25">
      <c r="A73" s="62">
        <v>3</v>
      </c>
      <c r="B73" s="10" t="s">
        <v>300</v>
      </c>
      <c r="C73" s="46">
        <v>0</v>
      </c>
      <c r="D73" s="46">
        <v>20271</v>
      </c>
      <c r="E73" s="25">
        <f t="shared" si="26"/>
        <v>0</v>
      </c>
      <c r="F73" s="46">
        <v>0</v>
      </c>
      <c r="G73" s="46">
        <v>20271</v>
      </c>
      <c r="H73" s="1">
        <f t="shared" si="27"/>
        <v>0</v>
      </c>
      <c r="I73" s="46">
        <v>40448</v>
      </c>
      <c r="J73" s="46">
        <v>32806</v>
      </c>
      <c r="K73" s="1">
        <f t="shared" si="28"/>
        <v>123.29451929525086</v>
      </c>
      <c r="L73" s="46">
        <v>33711</v>
      </c>
      <c r="M73" s="46">
        <v>25809</v>
      </c>
      <c r="N73" s="1">
        <f t="shared" si="23"/>
        <v>130.61722654887831</v>
      </c>
      <c r="O73" s="46">
        <v>12253</v>
      </c>
      <c r="P73" s="64">
        <v>25809</v>
      </c>
      <c r="Q73" s="1">
        <f t="shared" si="24"/>
        <v>47.475686775930875</v>
      </c>
      <c r="R73" s="46">
        <v>21458</v>
      </c>
      <c r="S73" s="44">
        <v>0</v>
      </c>
      <c r="T73" s="1" t="e">
        <f t="shared" si="25"/>
        <v>#DIV/0!</v>
      </c>
    </row>
    <row r="74" spans="1:20" s="23" customFormat="1" ht="17.25" x14ac:dyDescent="0.25">
      <c r="A74" s="62">
        <v>4</v>
      </c>
      <c r="B74" s="10" t="s">
        <v>146</v>
      </c>
      <c r="C74" s="46">
        <v>91025</v>
      </c>
      <c r="D74" s="46">
        <v>2347</v>
      </c>
      <c r="E74" s="1">
        <f t="shared" si="26"/>
        <v>3878.3553472518106</v>
      </c>
      <c r="F74" s="46">
        <v>91025</v>
      </c>
      <c r="G74" s="46">
        <v>2347</v>
      </c>
      <c r="H74" s="1">
        <f t="shared" si="27"/>
        <v>3878.3553472518106</v>
      </c>
      <c r="I74" s="46">
        <v>126345</v>
      </c>
      <c r="J74" s="46">
        <v>28792</v>
      </c>
      <c r="K74" s="1">
        <f t="shared" si="28"/>
        <v>438.81981105862747</v>
      </c>
      <c r="L74" s="46">
        <v>93732</v>
      </c>
      <c r="M74" s="46">
        <v>0</v>
      </c>
      <c r="N74" s="1" t="e">
        <f t="shared" si="23"/>
        <v>#DIV/0!</v>
      </c>
      <c r="O74" s="46">
        <v>93732</v>
      </c>
      <c r="P74" s="64">
        <v>0</v>
      </c>
      <c r="Q74" s="1" t="e">
        <f t="shared" si="24"/>
        <v>#DIV/0!</v>
      </c>
      <c r="R74" s="46">
        <v>0</v>
      </c>
      <c r="S74" s="44">
        <v>0</v>
      </c>
      <c r="T74" s="1" t="e">
        <f t="shared" si="25"/>
        <v>#DIV/0!</v>
      </c>
    </row>
    <row r="75" spans="1:20" s="24" customFormat="1" ht="17.25" x14ac:dyDescent="0.25">
      <c r="A75" s="63">
        <v>5</v>
      </c>
      <c r="B75" s="10" t="s">
        <v>147</v>
      </c>
      <c r="C75" s="46">
        <v>1090083</v>
      </c>
      <c r="D75" s="46">
        <v>1955228</v>
      </c>
      <c r="E75" s="25">
        <f t="shared" si="26"/>
        <v>55.752219178530581</v>
      </c>
      <c r="F75" s="46">
        <v>1090083</v>
      </c>
      <c r="G75" s="46">
        <v>1955228</v>
      </c>
      <c r="H75" s="25">
        <f>F75/G75*100</f>
        <v>55.752219178530581</v>
      </c>
      <c r="I75" s="46">
        <v>2774783</v>
      </c>
      <c r="J75" s="46">
        <v>2693999</v>
      </c>
      <c r="K75" s="25">
        <f t="shared" si="28"/>
        <v>102.99866481019481</v>
      </c>
      <c r="L75" s="46">
        <v>0</v>
      </c>
      <c r="M75" s="46">
        <v>292</v>
      </c>
      <c r="N75" s="25">
        <f t="shared" si="23"/>
        <v>0</v>
      </c>
      <c r="O75" s="46">
        <v>0</v>
      </c>
      <c r="P75" s="64">
        <v>0</v>
      </c>
      <c r="Q75" s="1" t="e">
        <f t="shared" si="24"/>
        <v>#DIV/0!</v>
      </c>
      <c r="R75" s="46">
        <v>0</v>
      </c>
      <c r="S75" s="44">
        <v>292</v>
      </c>
      <c r="T75" s="25">
        <f t="shared" si="25"/>
        <v>0</v>
      </c>
    </row>
    <row r="76" spans="1:20" ht="17.25" x14ac:dyDescent="0.25">
      <c r="A76" s="62">
        <v>6</v>
      </c>
      <c r="B76" s="10" t="s">
        <v>301</v>
      </c>
      <c r="C76" s="46"/>
      <c r="D76" s="46">
        <v>345666</v>
      </c>
      <c r="E76" s="45">
        <f t="shared" si="26"/>
        <v>0</v>
      </c>
      <c r="F76" s="46"/>
      <c r="G76" s="46">
        <v>345666</v>
      </c>
      <c r="H76" s="45">
        <f t="shared" ref="H76:H88" si="29">F76/G76*100</f>
        <v>0</v>
      </c>
      <c r="I76" s="46"/>
      <c r="J76" s="46">
        <v>387877</v>
      </c>
      <c r="K76" s="45">
        <f t="shared" si="28"/>
        <v>0</v>
      </c>
      <c r="L76" s="46"/>
      <c r="M76" s="46">
        <v>0</v>
      </c>
      <c r="N76" s="25" t="e">
        <f t="shared" si="23"/>
        <v>#DIV/0!</v>
      </c>
      <c r="O76" s="46"/>
      <c r="P76" s="64">
        <v>0</v>
      </c>
      <c r="Q76" s="25" t="e">
        <f t="shared" si="24"/>
        <v>#DIV/0!</v>
      </c>
      <c r="R76" s="46"/>
      <c r="S76" s="44">
        <v>0</v>
      </c>
      <c r="T76" s="45" t="e">
        <f t="shared" si="25"/>
        <v>#DIV/0!</v>
      </c>
    </row>
    <row r="77" spans="1:20" s="24" customFormat="1" ht="17.25" x14ac:dyDescent="0.25">
      <c r="A77" s="65">
        <v>7</v>
      </c>
      <c r="B77" s="10" t="s">
        <v>148</v>
      </c>
      <c r="C77" s="46">
        <v>117194</v>
      </c>
      <c r="D77" s="46">
        <v>107976</v>
      </c>
      <c r="E77" s="25">
        <f t="shared" si="26"/>
        <v>108.53708231458843</v>
      </c>
      <c r="F77" s="46">
        <v>117194</v>
      </c>
      <c r="G77" s="46">
        <v>107976</v>
      </c>
      <c r="H77" s="25">
        <f t="shared" si="29"/>
        <v>108.53708231458843</v>
      </c>
      <c r="I77" s="46">
        <v>42275</v>
      </c>
      <c r="J77" s="46">
        <v>99268</v>
      </c>
      <c r="K77" s="25">
        <f t="shared" si="28"/>
        <v>42.586734899464076</v>
      </c>
      <c r="L77" s="46">
        <v>1008</v>
      </c>
      <c r="M77" s="46">
        <v>0</v>
      </c>
      <c r="N77" s="25" t="e">
        <f t="shared" si="23"/>
        <v>#DIV/0!</v>
      </c>
      <c r="O77" s="46">
        <v>0</v>
      </c>
      <c r="P77" s="64">
        <v>0</v>
      </c>
      <c r="Q77" s="25" t="e">
        <f t="shared" si="24"/>
        <v>#DIV/0!</v>
      </c>
      <c r="R77" s="46">
        <v>1008</v>
      </c>
      <c r="S77" s="44">
        <v>0</v>
      </c>
      <c r="T77" s="25" t="e">
        <f t="shared" si="25"/>
        <v>#DIV/0!</v>
      </c>
    </row>
    <row r="78" spans="1:20" s="23" customFormat="1" ht="17.25" x14ac:dyDescent="0.25">
      <c r="A78" s="62">
        <v>8</v>
      </c>
      <c r="B78" s="10" t="s">
        <v>149</v>
      </c>
      <c r="C78" s="46">
        <v>1749</v>
      </c>
      <c r="D78" s="46">
        <v>11150</v>
      </c>
      <c r="E78" s="1">
        <f t="shared" si="26"/>
        <v>15.68609865470852</v>
      </c>
      <c r="F78" s="46">
        <v>1749</v>
      </c>
      <c r="G78" s="46">
        <v>11150</v>
      </c>
      <c r="H78" s="1">
        <f t="shared" si="29"/>
        <v>15.68609865470852</v>
      </c>
      <c r="I78" s="46">
        <v>7355</v>
      </c>
      <c r="J78" s="46">
        <v>31119</v>
      </c>
      <c r="K78" s="1">
        <f t="shared" si="28"/>
        <v>23.635078248015681</v>
      </c>
      <c r="L78" s="46">
        <v>326</v>
      </c>
      <c r="M78" s="46">
        <v>0</v>
      </c>
      <c r="N78" s="1" t="e">
        <f t="shared" si="23"/>
        <v>#DIV/0!</v>
      </c>
      <c r="O78" s="46">
        <v>326</v>
      </c>
      <c r="P78" s="64">
        <v>0</v>
      </c>
      <c r="Q78" s="1" t="e">
        <f t="shared" si="24"/>
        <v>#DIV/0!</v>
      </c>
      <c r="R78" s="46">
        <v>0</v>
      </c>
      <c r="S78" s="44">
        <v>0</v>
      </c>
      <c r="T78" s="1" t="e">
        <f t="shared" si="25"/>
        <v>#DIV/0!</v>
      </c>
    </row>
    <row r="79" spans="1:20" s="24" customFormat="1" ht="17.25" x14ac:dyDescent="0.25">
      <c r="A79" s="62">
        <v>9</v>
      </c>
      <c r="B79" s="10" t="s">
        <v>150</v>
      </c>
      <c r="C79" s="46">
        <v>247131</v>
      </c>
      <c r="D79" s="46">
        <v>175168</v>
      </c>
      <c r="E79" s="25">
        <f t="shared" si="26"/>
        <v>141.08227530142491</v>
      </c>
      <c r="F79" s="46">
        <v>247131</v>
      </c>
      <c r="G79" s="46">
        <v>175168</v>
      </c>
      <c r="H79" s="25">
        <f t="shared" si="29"/>
        <v>141.08227530142491</v>
      </c>
      <c r="I79" s="46">
        <v>244677</v>
      </c>
      <c r="J79" s="46">
        <v>172752</v>
      </c>
      <c r="K79" s="25">
        <f t="shared" si="28"/>
        <v>141.63482911919976</v>
      </c>
      <c r="L79" s="46">
        <v>6657</v>
      </c>
      <c r="M79" s="46">
        <v>5869</v>
      </c>
      <c r="N79" s="25">
        <f t="shared" si="23"/>
        <v>113.42647810529903</v>
      </c>
      <c r="O79" s="46">
        <v>0</v>
      </c>
      <c r="P79" s="64">
        <v>0</v>
      </c>
      <c r="Q79" s="25" t="e">
        <f t="shared" si="24"/>
        <v>#DIV/0!</v>
      </c>
      <c r="R79" s="46">
        <v>6657</v>
      </c>
      <c r="S79" s="44">
        <v>5869</v>
      </c>
      <c r="T79" s="25">
        <f t="shared" si="25"/>
        <v>113.42647810529903</v>
      </c>
    </row>
    <row r="80" spans="1:20" s="23" customFormat="1" ht="17.25" x14ac:dyDescent="0.25">
      <c r="A80" s="62">
        <v>10</v>
      </c>
      <c r="B80" s="10" t="s">
        <v>151</v>
      </c>
      <c r="C80" s="46">
        <v>128097</v>
      </c>
      <c r="D80" s="46">
        <v>162772</v>
      </c>
      <c r="E80" s="1">
        <f t="shared" si="26"/>
        <v>78.697196077949528</v>
      </c>
      <c r="F80" s="46">
        <v>128097</v>
      </c>
      <c r="G80" s="46">
        <v>162772</v>
      </c>
      <c r="H80" s="1">
        <f t="shared" si="29"/>
        <v>78.697196077949528</v>
      </c>
      <c r="I80" s="46">
        <v>128097</v>
      </c>
      <c r="J80" s="46">
        <v>162772</v>
      </c>
      <c r="K80" s="1">
        <f t="shared" si="28"/>
        <v>78.697196077949528</v>
      </c>
      <c r="L80" s="46">
        <v>58322</v>
      </c>
      <c r="M80" s="46">
        <v>79440</v>
      </c>
      <c r="N80" s="1">
        <f t="shared" si="23"/>
        <v>73.41641490433031</v>
      </c>
      <c r="O80" s="46">
        <v>30119</v>
      </c>
      <c r="P80" s="64">
        <v>63568</v>
      </c>
      <c r="Q80" s="1">
        <f t="shared" si="24"/>
        <v>47.380757613893785</v>
      </c>
      <c r="R80" s="46">
        <v>28203</v>
      </c>
      <c r="S80" s="44">
        <v>15872</v>
      </c>
      <c r="T80" s="1">
        <f t="shared" si="25"/>
        <v>177.69027217741936</v>
      </c>
    </row>
    <row r="81" spans="1:636" s="24" customFormat="1" ht="17.25" x14ac:dyDescent="0.25">
      <c r="A81" s="62">
        <v>11</v>
      </c>
      <c r="B81" s="10" t="s">
        <v>152</v>
      </c>
      <c r="C81" s="46">
        <v>18299</v>
      </c>
      <c r="D81" s="46">
        <v>15024</v>
      </c>
      <c r="E81" s="25">
        <f t="shared" si="26"/>
        <v>121.79845580404687</v>
      </c>
      <c r="F81" s="46">
        <v>18299</v>
      </c>
      <c r="G81" s="46">
        <v>15024</v>
      </c>
      <c r="H81" s="25">
        <f t="shared" si="29"/>
        <v>121.79845580404687</v>
      </c>
      <c r="I81" s="46">
        <v>18299</v>
      </c>
      <c r="J81" s="46">
        <v>15024</v>
      </c>
      <c r="K81" s="25">
        <f t="shared" si="28"/>
        <v>121.79845580404687</v>
      </c>
      <c r="L81" s="46">
        <v>9486</v>
      </c>
      <c r="M81" s="46">
        <v>0</v>
      </c>
      <c r="N81" s="25" t="e">
        <f t="shared" si="23"/>
        <v>#DIV/0!</v>
      </c>
      <c r="O81" s="46">
        <v>9486</v>
      </c>
      <c r="P81" s="64">
        <v>0</v>
      </c>
      <c r="Q81" s="25" t="e">
        <f t="shared" si="24"/>
        <v>#DIV/0!</v>
      </c>
      <c r="R81" s="46">
        <v>0</v>
      </c>
      <c r="S81" s="44">
        <v>0</v>
      </c>
      <c r="T81" s="25" t="e">
        <f t="shared" si="25"/>
        <v>#DIV/0!</v>
      </c>
    </row>
    <row r="82" spans="1:636" s="24" customFormat="1" ht="24" customHeight="1" x14ac:dyDescent="0.25">
      <c r="A82" s="62">
        <v>12</v>
      </c>
      <c r="B82" s="10" t="s">
        <v>153</v>
      </c>
      <c r="C82" s="46">
        <v>85668</v>
      </c>
      <c r="D82" s="46">
        <v>77016</v>
      </c>
      <c r="E82" s="25">
        <f t="shared" si="26"/>
        <v>111.23402929261452</v>
      </c>
      <c r="F82" s="46">
        <v>85668</v>
      </c>
      <c r="G82" s="46">
        <v>77016</v>
      </c>
      <c r="H82" s="25">
        <f t="shared" si="29"/>
        <v>111.23402929261452</v>
      </c>
      <c r="I82" s="46">
        <v>145544</v>
      </c>
      <c r="J82" s="46">
        <v>98782</v>
      </c>
      <c r="K82" s="25">
        <f t="shared" si="28"/>
        <v>147.33858395254197</v>
      </c>
      <c r="L82" s="46">
        <v>8739</v>
      </c>
      <c r="M82" s="46">
        <v>0</v>
      </c>
      <c r="N82" s="25" t="e">
        <f t="shared" si="23"/>
        <v>#DIV/0!</v>
      </c>
      <c r="O82" s="46">
        <v>8739</v>
      </c>
      <c r="P82" s="64">
        <v>0</v>
      </c>
      <c r="Q82" s="25" t="e">
        <f t="shared" si="24"/>
        <v>#DIV/0!</v>
      </c>
      <c r="R82" s="46">
        <v>0</v>
      </c>
      <c r="S82" s="44">
        <v>0</v>
      </c>
      <c r="T82" s="25" t="e">
        <f t="shared" si="25"/>
        <v>#DIV/0!</v>
      </c>
    </row>
    <row r="83" spans="1:636" s="24" customFormat="1" ht="17.25" x14ac:dyDescent="0.25">
      <c r="A83" s="62">
        <v>13</v>
      </c>
      <c r="B83" s="10" t="s">
        <v>154</v>
      </c>
      <c r="C83" s="46">
        <v>25120</v>
      </c>
      <c r="D83" s="46">
        <v>69727</v>
      </c>
      <c r="E83" s="25">
        <f t="shared" si="26"/>
        <v>36.026216530181998</v>
      </c>
      <c r="F83" s="46">
        <v>25120</v>
      </c>
      <c r="G83" s="46">
        <v>69727</v>
      </c>
      <c r="H83" s="25">
        <f t="shared" si="29"/>
        <v>36.026216530181998</v>
      </c>
      <c r="I83" s="46">
        <v>71853</v>
      </c>
      <c r="J83" s="46">
        <v>63389</v>
      </c>
      <c r="K83" s="25">
        <f t="shared" si="28"/>
        <v>113.3524744040764</v>
      </c>
      <c r="L83" s="46">
        <v>0</v>
      </c>
      <c r="M83" s="46">
        <v>0</v>
      </c>
      <c r="N83" s="25" t="e">
        <f t="shared" si="23"/>
        <v>#DIV/0!</v>
      </c>
      <c r="O83" s="46">
        <v>0</v>
      </c>
      <c r="P83" s="64">
        <v>0</v>
      </c>
      <c r="Q83" s="25" t="e">
        <f t="shared" si="24"/>
        <v>#DIV/0!</v>
      </c>
      <c r="R83" s="46">
        <v>0</v>
      </c>
      <c r="S83" s="44">
        <v>0</v>
      </c>
      <c r="T83" s="25" t="e">
        <f t="shared" si="25"/>
        <v>#DIV/0!</v>
      </c>
    </row>
    <row r="84" spans="1:636" s="24" customFormat="1" ht="17.25" x14ac:dyDescent="0.25">
      <c r="A84" s="62">
        <v>14</v>
      </c>
      <c r="B84" s="10" t="s">
        <v>155</v>
      </c>
      <c r="C84" s="46">
        <v>2196</v>
      </c>
      <c r="D84" s="46">
        <v>7106</v>
      </c>
      <c r="E84" s="25">
        <f t="shared" si="26"/>
        <v>30.903461863214186</v>
      </c>
      <c r="F84" s="46">
        <v>2196</v>
      </c>
      <c r="G84" s="46">
        <v>7106</v>
      </c>
      <c r="H84" s="25">
        <f t="shared" si="29"/>
        <v>30.903461863214186</v>
      </c>
      <c r="I84" s="46">
        <v>3256</v>
      </c>
      <c r="J84" s="46">
        <v>11450</v>
      </c>
      <c r="K84" s="25">
        <f t="shared" si="28"/>
        <v>28.436681222707421</v>
      </c>
      <c r="L84" s="46">
        <v>0</v>
      </c>
      <c r="M84" s="46">
        <v>0</v>
      </c>
      <c r="N84" s="25" t="e">
        <f t="shared" si="23"/>
        <v>#DIV/0!</v>
      </c>
      <c r="O84" s="46">
        <v>0</v>
      </c>
      <c r="P84" s="64">
        <v>0</v>
      </c>
      <c r="Q84" s="25" t="e">
        <f t="shared" si="24"/>
        <v>#DIV/0!</v>
      </c>
      <c r="R84" s="46">
        <v>0</v>
      </c>
      <c r="S84" s="44">
        <v>0</v>
      </c>
      <c r="T84" s="25" t="e">
        <f t="shared" si="25"/>
        <v>#DIV/0!</v>
      </c>
    </row>
    <row r="85" spans="1:636" s="23" customFormat="1" ht="30.75" customHeight="1" x14ac:dyDescent="0.25">
      <c r="A85" s="62">
        <v>15</v>
      </c>
      <c r="B85" s="10" t="s">
        <v>156</v>
      </c>
      <c r="C85" s="46">
        <v>162511</v>
      </c>
      <c r="D85" s="46">
        <v>181783</v>
      </c>
      <c r="E85" s="1">
        <f t="shared" si="26"/>
        <v>89.398348580450318</v>
      </c>
      <c r="F85" s="46">
        <v>162511</v>
      </c>
      <c r="G85" s="46">
        <v>181783</v>
      </c>
      <c r="H85" s="1">
        <f t="shared" si="29"/>
        <v>89.398348580450318</v>
      </c>
      <c r="I85" s="46">
        <v>137934</v>
      </c>
      <c r="J85" s="46">
        <v>138053</v>
      </c>
      <c r="K85" s="1">
        <f t="shared" si="28"/>
        <v>99.913801221270091</v>
      </c>
      <c r="L85" s="46">
        <v>0</v>
      </c>
      <c r="M85" s="46">
        <v>0</v>
      </c>
      <c r="N85" s="1" t="e">
        <f t="shared" si="23"/>
        <v>#DIV/0!</v>
      </c>
      <c r="O85" s="46">
        <v>0</v>
      </c>
      <c r="P85" s="64">
        <v>0</v>
      </c>
      <c r="Q85" s="25" t="e">
        <f t="shared" si="24"/>
        <v>#DIV/0!</v>
      </c>
      <c r="R85" s="46">
        <v>0</v>
      </c>
      <c r="S85" s="44">
        <v>0</v>
      </c>
      <c r="T85" s="1" t="e">
        <f t="shared" si="25"/>
        <v>#DIV/0!</v>
      </c>
    </row>
    <row r="86" spans="1:636" ht="17.25" x14ac:dyDescent="0.25">
      <c r="A86" s="62">
        <v>16</v>
      </c>
      <c r="B86" s="10" t="s">
        <v>157</v>
      </c>
      <c r="C86" s="46">
        <v>816272</v>
      </c>
      <c r="D86" s="46">
        <v>443316</v>
      </c>
      <c r="E86" s="45">
        <f t="shared" si="26"/>
        <v>184.12870277634914</v>
      </c>
      <c r="F86" s="46">
        <v>816272</v>
      </c>
      <c r="G86" s="46">
        <v>443316</v>
      </c>
      <c r="H86" s="45">
        <f t="shared" si="29"/>
        <v>184.12870277634914</v>
      </c>
      <c r="I86" s="46">
        <v>1261595</v>
      </c>
      <c r="J86" s="46">
        <v>795287</v>
      </c>
      <c r="K86" s="45">
        <f t="shared" si="28"/>
        <v>158.63392712316434</v>
      </c>
      <c r="L86" s="46">
        <v>181524</v>
      </c>
      <c r="M86" s="46">
        <v>69630</v>
      </c>
      <c r="N86" s="25">
        <f t="shared" si="23"/>
        <v>260.69797501077124</v>
      </c>
      <c r="O86" s="46">
        <v>111061</v>
      </c>
      <c r="P86" s="64">
        <v>0</v>
      </c>
      <c r="Q86" s="25" t="e">
        <f t="shared" si="24"/>
        <v>#DIV/0!</v>
      </c>
      <c r="R86" s="46">
        <v>70463</v>
      </c>
      <c r="S86" s="44">
        <v>69630</v>
      </c>
      <c r="T86" s="45">
        <f t="shared" si="25"/>
        <v>101.19632342381158</v>
      </c>
    </row>
    <row r="87" spans="1:636" s="23" customFormat="1" ht="17.25" customHeight="1" x14ac:dyDescent="0.25">
      <c r="A87" s="62">
        <v>17</v>
      </c>
      <c r="B87" s="10" t="s">
        <v>261</v>
      </c>
      <c r="C87" s="46">
        <v>0</v>
      </c>
      <c r="D87" s="46">
        <v>0</v>
      </c>
      <c r="E87" s="1" t="e">
        <f t="shared" si="26"/>
        <v>#DIV/0!</v>
      </c>
      <c r="F87" s="46">
        <v>0</v>
      </c>
      <c r="G87" s="46">
        <v>0</v>
      </c>
      <c r="H87" s="1" t="e">
        <f t="shared" si="29"/>
        <v>#DIV/0!</v>
      </c>
      <c r="I87" s="46">
        <v>5070</v>
      </c>
      <c r="J87" s="46">
        <v>5504</v>
      </c>
      <c r="K87" s="1">
        <f t="shared" si="28"/>
        <v>92.114825581395351</v>
      </c>
      <c r="L87" s="46">
        <v>0</v>
      </c>
      <c r="M87" s="46">
        <v>0</v>
      </c>
      <c r="N87" s="1" t="e">
        <f t="shared" si="23"/>
        <v>#DIV/0!</v>
      </c>
      <c r="O87" s="46">
        <v>0</v>
      </c>
      <c r="P87" s="64">
        <v>0</v>
      </c>
      <c r="Q87" s="1" t="e">
        <f t="shared" si="24"/>
        <v>#DIV/0!</v>
      </c>
      <c r="R87" s="46">
        <v>0</v>
      </c>
      <c r="S87" s="44">
        <v>0</v>
      </c>
      <c r="T87" s="1" t="e">
        <f t="shared" si="25"/>
        <v>#DIV/0!</v>
      </c>
    </row>
    <row r="88" spans="1:636" s="23" customFormat="1" ht="17.25" x14ac:dyDescent="0.25">
      <c r="A88" s="62">
        <v>18</v>
      </c>
      <c r="B88" s="10" t="s">
        <v>158</v>
      </c>
      <c r="C88" s="46"/>
      <c r="D88" s="46">
        <v>0</v>
      </c>
      <c r="E88" s="1" t="e">
        <f t="shared" si="26"/>
        <v>#DIV/0!</v>
      </c>
      <c r="F88" s="46"/>
      <c r="G88" s="46">
        <v>0</v>
      </c>
      <c r="H88" s="1" t="e">
        <f t="shared" si="29"/>
        <v>#DIV/0!</v>
      </c>
      <c r="I88" s="46"/>
      <c r="J88" s="46">
        <v>0</v>
      </c>
      <c r="K88" s="1" t="e">
        <f t="shared" si="28"/>
        <v>#DIV/0!</v>
      </c>
      <c r="L88" s="46"/>
      <c r="M88" s="46">
        <v>0</v>
      </c>
      <c r="N88" s="1" t="e">
        <f t="shared" si="23"/>
        <v>#DIV/0!</v>
      </c>
      <c r="O88" s="46"/>
      <c r="P88" s="64">
        <v>0</v>
      </c>
      <c r="Q88" s="1" t="e">
        <f t="shared" si="24"/>
        <v>#DIV/0!</v>
      </c>
      <c r="R88" s="46"/>
      <c r="S88" s="44">
        <v>0</v>
      </c>
      <c r="T88" s="1" t="e">
        <f t="shared" si="25"/>
        <v>#DIV/0!</v>
      </c>
    </row>
    <row r="89" spans="1:636" s="23" customFormat="1" ht="17.25" x14ac:dyDescent="0.25">
      <c r="A89" s="62">
        <v>19</v>
      </c>
      <c r="B89" s="10" t="s">
        <v>159</v>
      </c>
      <c r="C89" s="46">
        <v>983723</v>
      </c>
      <c r="D89" s="46">
        <v>925151</v>
      </c>
      <c r="E89" s="1">
        <f t="shared" si="26"/>
        <v>106.3310746029567</v>
      </c>
      <c r="F89" s="46">
        <v>983723</v>
      </c>
      <c r="G89" s="46">
        <v>925151</v>
      </c>
      <c r="H89" s="1">
        <f>F89/G89*100</f>
        <v>106.3310746029567</v>
      </c>
      <c r="I89" s="46">
        <v>1728899</v>
      </c>
      <c r="J89" s="46">
        <v>1087645</v>
      </c>
      <c r="K89" s="1">
        <f>I89/J89*100</f>
        <v>158.95802398760625</v>
      </c>
      <c r="L89" s="46">
        <v>0</v>
      </c>
      <c r="M89" s="46">
        <v>0</v>
      </c>
      <c r="N89" s="1" t="e">
        <f t="shared" si="23"/>
        <v>#DIV/0!</v>
      </c>
      <c r="O89" s="46">
        <v>0</v>
      </c>
      <c r="P89" s="64">
        <v>0</v>
      </c>
      <c r="Q89" s="1" t="e">
        <f t="shared" si="24"/>
        <v>#DIV/0!</v>
      </c>
      <c r="R89" s="46">
        <v>0</v>
      </c>
      <c r="S89" s="44">
        <v>0</v>
      </c>
      <c r="T89" s="1" t="e">
        <f t="shared" si="25"/>
        <v>#DIV/0!</v>
      </c>
    </row>
    <row r="90" spans="1:636" s="24" customFormat="1" ht="17.25" x14ac:dyDescent="0.25">
      <c r="A90" s="62">
        <v>20</v>
      </c>
      <c r="B90" s="16" t="s">
        <v>290</v>
      </c>
      <c r="C90" s="46">
        <v>73012</v>
      </c>
      <c r="D90" s="46">
        <v>70120</v>
      </c>
      <c r="E90" s="25">
        <f t="shared" si="26"/>
        <v>104.12435824301198</v>
      </c>
      <c r="F90" s="46">
        <v>73012</v>
      </c>
      <c r="G90" s="46">
        <v>70120</v>
      </c>
      <c r="H90" s="25">
        <f t="shared" ref="H90:H108" si="30">F90/G90*100</f>
        <v>104.12435824301198</v>
      </c>
      <c r="I90" s="46">
        <v>67714</v>
      </c>
      <c r="J90" s="46">
        <v>66756</v>
      </c>
      <c r="K90" s="25">
        <f t="shared" si="28"/>
        <v>101.43507699682426</v>
      </c>
      <c r="L90" s="46">
        <v>0</v>
      </c>
      <c r="M90" s="46">
        <v>0</v>
      </c>
      <c r="N90" s="25" t="e">
        <f t="shared" si="23"/>
        <v>#DIV/0!</v>
      </c>
      <c r="O90" s="46">
        <v>0</v>
      </c>
      <c r="P90" s="64">
        <v>0</v>
      </c>
      <c r="Q90" s="25" t="e">
        <f t="shared" si="24"/>
        <v>#DIV/0!</v>
      </c>
      <c r="R90" s="46">
        <v>0</v>
      </c>
      <c r="S90" s="44">
        <v>0</v>
      </c>
      <c r="T90" s="25" t="e">
        <f t="shared" si="25"/>
        <v>#DIV/0!</v>
      </c>
    </row>
    <row r="91" spans="1:636" s="23" customFormat="1" ht="17.25" x14ac:dyDescent="0.25">
      <c r="A91" s="62">
        <v>21</v>
      </c>
      <c r="B91" s="10" t="s">
        <v>160</v>
      </c>
      <c r="C91" s="46">
        <v>19611</v>
      </c>
      <c r="D91" s="46">
        <v>9076</v>
      </c>
      <c r="E91" s="1">
        <f t="shared" si="26"/>
        <v>216.07536359629793</v>
      </c>
      <c r="F91" s="46">
        <v>19611</v>
      </c>
      <c r="G91" s="46">
        <v>9076</v>
      </c>
      <c r="H91" s="1">
        <f t="shared" si="30"/>
        <v>216.07536359629793</v>
      </c>
      <c r="I91" s="46">
        <v>31671</v>
      </c>
      <c r="J91" s="46">
        <v>41385</v>
      </c>
      <c r="K91" s="1">
        <f t="shared" si="28"/>
        <v>76.527727437477338</v>
      </c>
      <c r="L91" s="46">
        <v>14402</v>
      </c>
      <c r="M91" s="46">
        <v>19176</v>
      </c>
      <c r="N91" s="1">
        <f t="shared" si="23"/>
        <v>75.104297037964116</v>
      </c>
      <c r="O91" s="46">
        <v>14402</v>
      </c>
      <c r="P91" s="64">
        <v>19176</v>
      </c>
      <c r="Q91" s="1">
        <f t="shared" si="24"/>
        <v>75.104297037964116</v>
      </c>
      <c r="R91" s="46">
        <v>0</v>
      </c>
      <c r="S91" s="44">
        <v>0</v>
      </c>
      <c r="T91" s="1" t="e">
        <f t="shared" si="25"/>
        <v>#DIV/0!</v>
      </c>
    </row>
    <row r="92" spans="1:636" ht="34.5" x14ac:dyDescent="0.25">
      <c r="A92" s="62">
        <v>22</v>
      </c>
      <c r="B92" s="10" t="s">
        <v>161</v>
      </c>
      <c r="C92" s="46">
        <v>431272</v>
      </c>
      <c r="D92" s="46">
        <v>323176</v>
      </c>
      <c r="E92" s="25">
        <f t="shared" si="26"/>
        <v>133.44802831893458</v>
      </c>
      <c r="F92" s="46">
        <v>431272</v>
      </c>
      <c r="G92" s="46">
        <v>323176</v>
      </c>
      <c r="H92" s="25">
        <f t="shared" si="30"/>
        <v>133.44802831893458</v>
      </c>
      <c r="I92" s="46">
        <v>431272</v>
      </c>
      <c r="J92" s="46">
        <v>323176</v>
      </c>
      <c r="K92" s="25">
        <f t="shared" si="28"/>
        <v>133.44802831893458</v>
      </c>
      <c r="L92" s="46">
        <v>63962</v>
      </c>
      <c r="M92" s="46">
        <v>25506</v>
      </c>
      <c r="N92" s="25">
        <f t="shared" si="23"/>
        <v>250.77236728612874</v>
      </c>
      <c r="O92" s="46">
        <v>63962</v>
      </c>
      <c r="P92" s="64">
        <v>25506</v>
      </c>
      <c r="Q92" s="25">
        <f>O92/P92*100</f>
        <v>250.77236728612874</v>
      </c>
      <c r="R92" s="46">
        <v>0</v>
      </c>
      <c r="S92" s="44">
        <v>0</v>
      </c>
      <c r="T92" s="25" t="e">
        <f>R92/S92*100</f>
        <v>#DIV/0!</v>
      </c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 x14ac:dyDescent="0.25">
      <c r="A93" s="62">
        <v>23</v>
      </c>
      <c r="B93" s="10" t="s">
        <v>162</v>
      </c>
      <c r="C93" s="46">
        <v>4862</v>
      </c>
      <c r="D93" s="46">
        <v>3668</v>
      </c>
      <c r="E93" s="1">
        <f t="shared" si="26"/>
        <v>132.55179934569247</v>
      </c>
      <c r="F93" s="46">
        <v>4862</v>
      </c>
      <c r="G93" s="46">
        <v>3668</v>
      </c>
      <c r="H93" s="1">
        <f t="shared" si="30"/>
        <v>132.55179934569247</v>
      </c>
      <c r="I93" s="46">
        <v>4594</v>
      </c>
      <c r="J93" s="46">
        <v>3538</v>
      </c>
      <c r="K93" s="1">
        <f>I93/J93*100</f>
        <v>129.84737139626907</v>
      </c>
      <c r="L93" s="46">
        <v>0</v>
      </c>
      <c r="M93" s="46">
        <v>0</v>
      </c>
      <c r="N93" s="1" t="e">
        <f t="shared" si="23"/>
        <v>#DIV/0!</v>
      </c>
      <c r="O93" s="46">
        <v>0</v>
      </c>
      <c r="P93" s="64">
        <v>0</v>
      </c>
      <c r="Q93" s="1" t="e">
        <f t="shared" si="24"/>
        <v>#DIV/0!</v>
      </c>
      <c r="R93" s="46">
        <v>0</v>
      </c>
      <c r="S93" s="44">
        <v>0</v>
      </c>
      <c r="T93" s="1" t="e">
        <f t="shared" si="25"/>
        <v>#DIV/0!</v>
      </c>
    </row>
    <row r="94" spans="1:636" s="23" customFormat="1" ht="17.25" x14ac:dyDescent="0.25">
      <c r="A94" s="62">
        <v>24</v>
      </c>
      <c r="B94" s="16" t="s">
        <v>163</v>
      </c>
      <c r="C94" s="46">
        <v>24706</v>
      </c>
      <c r="D94" s="46">
        <v>10705</v>
      </c>
      <c r="E94" s="1">
        <f t="shared" si="26"/>
        <v>230.78935077066794</v>
      </c>
      <c r="F94" s="46">
        <v>24706</v>
      </c>
      <c r="G94" s="46">
        <v>10705</v>
      </c>
      <c r="H94" s="1">
        <f t="shared" si="30"/>
        <v>230.78935077066794</v>
      </c>
      <c r="I94" s="46">
        <v>68840</v>
      </c>
      <c r="J94" s="46">
        <v>15382</v>
      </c>
      <c r="K94" s="1">
        <f t="shared" ref="K94:K104" si="31">I94/J94*100</f>
        <v>447.53608113379278</v>
      </c>
      <c r="L94" s="46">
        <v>40005</v>
      </c>
      <c r="M94" s="46">
        <v>0</v>
      </c>
      <c r="N94" s="1" t="e">
        <f t="shared" si="23"/>
        <v>#DIV/0!</v>
      </c>
      <c r="O94" s="46">
        <v>40005</v>
      </c>
      <c r="P94" s="64">
        <v>0</v>
      </c>
      <c r="Q94" s="1" t="e">
        <f t="shared" si="24"/>
        <v>#DIV/0!</v>
      </c>
      <c r="R94" s="46">
        <v>0</v>
      </c>
      <c r="S94" s="44">
        <v>0</v>
      </c>
      <c r="T94" s="1" t="e">
        <f t="shared" si="25"/>
        <v>#DIV/0!</v>
      </c>
    </row>
    <row r="95" spans="1:636" s="23" customFormat="1" ht="34.5" x14ac:dyDescent="0.25">
      <c r="A95" s="62">
        <v>25</v>
      </c>
      <c r="B95" s="16" t="s">
        <v>164</v>
      </c>
      <c r="C95" s="46">
        <v>38797</v>
      </c>
      <c r="D95" s="46">
        <v>14812</v>
      </c>
      <c r="E95" s="1">
        <f t="shared" si="26"/>
        <v>261.92951660815555</v>
      </c>
      <c r="F95" s="46">
        <v>38797</v>
      </c>
      <c r="G95" s="46">
        <v>14812</v>
      </c>
      <c r="H95" s="1">
        <f t="shared" si="30"/>
        <v>261.92951660815555</v>
      </c>
      <c r="I95" s="46">
        <v>8331</v>
      </c>
      <c r="J95" s="46">
        <v>14056</v>
      </c>
      <c r="K95" s="1">
        <f t="shared" si="31"/>
        <v>59.270062606715989</v>
      </c>
      <c r="L95" s="46">
        <v>0</v>
      </c>
      <c r="M95" s="46">
        <v>5497</v>
      </c>
      <c r="N95" s="1">
        <f t="shared" si="23"/>
        <v>0</v>
      </c>
      <c r="O95" s="46">
        <v>0</v>
      </c>
      <c r="P95" s="64">
        <v>5497</v>
      </c>
      <c r="Q95" s="1">
        <f t="shared" si="24"/>
        <v>0</v>
      </c>
      <c r="R95" s="46">
        <v>0</v>
      </c>
      <c r="S95" s="44">
        <v>0</v>
      </c>
      <c r="T95" s="1" t="e">
        <f t="shared" si="25"/>
        <v>#DIV/0!</v>
      </c>
    </row>
    <row r="96" spans="1:636" s="23" customFormat="1" ht="17.25" x14ac:dyDescent="0.25">
      <c r="A96" s="62">
        <v>26</v>
      </c>
      <c r="B96" s="16" t="s">
        <v>165</v>
      </c>
      <c r="C96" s="46">
        <v>47684</v>
      </c>
      <c r="D96" s="46">
        <v>91732</v>
      </c>
      <c r="E96" s="1">
        <f t="shared" si="26"/>
        <v>51.981860201456421</v>
      </c>
      <c r="F96" s="46">
        <v>47684</v>
      </c>
      <c r="G96" s="46">
        <v>91732</v>
      </c>
      <c r="H96" s="1">
        <f t="shared" si="30"/>
        <v>51.981860201456421</v>
      </c>
      <c r="I96" s="46">
        <v>47684</v>
      </c>
      <c r="J96" s="46">
        <v>91732</v>
      </c>
      <c r="K96" s="1">
        <f t="shared" si="31"/>
        <v>51.981860201456421</v>
      </c>
      <c r="L96" s="46">
        <v>47684</v>
      </c>
      <c r="M96" s="46">
        <v>91732</v>
      </c>
      <c r="N96" s="1">
        <f t="shared" si="23"/>
        <v>51.981860201456421</v>
      </c>
      <c r="O96" s="46">
        <v>47684</v>
      </c>
      <c r="P96" s="64">
        <v>91732</v>
      </c>
      <c r="Q96" s="1">
        <f t="shared" si="24"/>
        <v>51.981860201456421</v>
      </c>
      <c r="R96" s="46">
        <v>0</v>
      </c>
      <c r="S96" s="44">
        <v>0</v>
      </c>
      <c r="T96" s="1" t="e">
        <f t="shared" si="25"/>
        <v>#DIV/0!</v>
      </c>
    </row>
    <row r="97" spans="1:636" s="23" customFormat="1" ht="17.25" x14ac:dyDescent="0.25">
      <c r="A97" s="62">
        <v>27</v>
      </c>
      <c r="B97" s="10" t="s">
        <v>166</v>
      </c>
      <c r="C97" s="46"/>
      <c r="D97" s="46"/>
      <c r="E97" s="1" t="e">
        <f t="shared" si="26"/>
        <v>#DIV/0!</v>
      </c>
      <c r="F97" s="46"/>
      <c r="G97" s="46"/>
      <c r="H97" s="1" t="e">
        <f t="shared" si="30"/>
        <v>#DIV/0!</v>
      </c>
      <c r="I97" s="46"/>
      <c r="J97" s="46"/>
      <c r="K97" s="1" t="e">
        <f t="shared" si="31"/>
        <v>#DIV/0!</v>
      </c>
      <c r="L97" s="46"/>
      <c r="M97" s="46"/>
      <c r="N97" s="1" t="e">
        <f t="shared" si="23"/>
        <v>#DIV/0!</v>
      </c>
      <c r="O97" s="46"/>
      <c r="P97" s="64"/>
      <c r="Q97" s="1" t="e">
        <f t="shared" si="24"/>
        <v>#DIV/0!</v>
      </c>
      <c r="R97" s="46"/>
      <c r="S97" s="44"/>
      <c r="T97" s="1" t="e">
        <f t="shared" si="25"/>
        <v>#DIV/0!</v>
      </c>
    </row>
    <row r="98" spans="1:636" s="23" customFormat="1" ht="17.25" x14ac:dyDescent="0.25">
      <c r="A98" s="62">
        <v>28</v>
      </c>
      <c r="B98" s="10" t="s">
        <v>167</v>
      </c>
      <c r="C98" s="46">
        <v>72715</v>
      </c>
      <c r="D98" s="46">
        <v>137660</v>
      </c>
      <c r="E98" s="1">
        <f t="shared" si="26"/>
        <v>52.82217056516054</v>
      </c>
      <c r="F98" s="46">
        <v>72715</v>
      </c>
      <c r="G98" s="46">
        <v>137660</v>
      </c>
      <c r="H98" s="1">
        <f t="shared" si="30"/>
        <v>52.82217056516054</v>
      </c>
      <c r="I98" s="46">
        <v>150600</v>
      </c>
      <c r="J98" s="46">
        <v>139030</v>
      </c>
      <c r="K98" s="1">
        <f t="shared" si="31"/>
        <v>108.32194490397755</v>
      </c>
      <c r="L98" s="46">
        <v>3250</v>
      </c>
      <c r="M98" s="46">
        <v>3250</v>
      </c>
      <c r="N98" s="1">
        <f t="shared" si="23"/>
        <v>100</v>
      </c>
      <c r="O98" s="46">
        <v>0</v>
      </c>
      <c r="P98" s="64">
        <v>0</v>
      </c>
      <c r="Q98" s="1" t="e">
        <f t="shared" si="24"/>
        <v>#DIV/0!</v>
      </c>
      <c r="R98" s="46">
        <v>3250</v>
      </c>
      <c r="S98" s="44">
        <v>3250</v>
      </c>
      <c r="T98" s="1">
        <f t="shared" si="25"/>
        <v>100</v>
      </c>
    </row>
    <row r="99" spans="1:636" ht="38.25" customHeight="1" x14ac:dyDescent="0.25">
      <c r="A99" s="65">
        <v>29</v>
      </c>
      <c r="B99" s="16" t="s">
        <v>168</v>
      </c>
      <c r="C99" s="46">
        <v>27432</v>
      </c>
      <c r="D99" s="46">
        <v>8520</v>
      </c>
      <c r="E99" s="45">
        <f t="shared" si="26"/>
        <v>321.97183098591552</v>
      </c>
      <c r="F99" s="46">
        <v>27432</v>
      </c>
      <c r="G99" s="46">
        <v>8520</v>
      </c>
      <c r="H99" s="45">
        <f t="shared" si="30"/>
        <v>321.97183098591552</v>
      </c>
      <c r="I99" s="46">
        <v>27432</v>
      </c>
      <c r="J99" s="46">
        <v>8520</v>
      </c>
      <c r="K99" s="45">
        <f t="shared" si="31"/>
        <v>321.97183098591552</v>
      </c>
      <c r="L99" s="46">
        <v>0</v>
      </c>
      <c r="M99" s="46">
        <v>0</v>
      </c>
      <c r="N99" s="25" t="e">
        <f t="shared" si="23"/>
        <v>#DIV/0!</v>
      </c>
      <c r="O99" s="46">
        <v>0</v>
      </c>
      <c r="P99" s="64">
        <v>0</v>
      </c>
      <c r="Q99" s="25" t="e">
        <f t="shared" si="24"/>
        <v>#DIV/0!</v>
      </c>
      <c r="R99" s="46">
        <v>0</v>
      </c>
      <c r="S99" s="44">
        <v>0</v>
      </c>
      <c r="T99" s="45" t="e">
        <f t="shared" si="25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6" t="s">
        <v>169</v>
      </c>
      <c r="C100" s="46">
        <v>7998</v>
      </c>
      <c r="D100" s="46">
        <v>6640</v>
      </c>
      <c r="E100" s="45">
        <f t="shared" si="26"/>
        <v>120.45180722891567</v>
      </c>
      <c r="F100" s="46">
        <v>7998</v>
      </c>
      <c r="G100" s="46">
        <v>6640</v>
      </c>
      <c r="H100" s="45">
        <f t="shared" si="30"/>
        <v>120.45180722891567</v>
      </c>
      <c r="I100" s="46">
        <v>7998</v>
      </c>
      <c r="J100" s="46">
        <v>6640</v>
      </c>
      <c r="K100" s="45">
        <f t="shared" si="31"/>
        <v>120.45180722891567</v>
      </c>
      <c r="L100" s="46">
        <v>0</v>
      </c>
      <c r="M100" s="46">
        <v>0</v>
      </c>
      <c r="N100" s="25" t="e">
        <f t="shared" si="23"/>
        <v>#DIV/0!</v>
      </c>
      <c r="O100" s="46">
        <v>0</v>
      </c>
      <c r="P100" s="64">
        <v>0</v>
      </c>
      <c r="Q100" s="25" t="e">
        <f t="shared" si="24"/>
        <v>#DIV/0!</v>
      </c>
      <c r="R100" s="46">
        <v>0</v>
      </c>
      <c r="S100" s="44">
        <v>0</v>
      </c>
      <c r="T100" s="45" t="e">
        <f t="shared" si="25"/>
        <v>#DIV/0!</v>
      </c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46">
        <v>3792</v>
      </c>
      <c r="D101" s="46">
        <v>2318</v>
      </c>
      <c r="E101" s="1">
        <f t="shared" si="26"/>
        <v>163.5893011216566</v>
      </c>
      <c r="F101" s="46">
        <v>3792</v>
      </c>
      <c r="G101" s="46">
        <v>2318</v>
      </c>
      <c r="H101" s="1">
        <f t="shared" si="30"/>
        <v>163.5893011216566</v>
      </c>
      <c r="I101" s="46">
        <v>2709</v>
      </c>
      <c r="J101" s="46">
        <v>2429</v>
      </c>
      <c r="K101" s="1">
        <f t="shared" si="31"/>
        <v>111.52737752161383</v>
      </c>
      <c r="L101" s="46">
        <v>0</v>
      </c>
      <c r="M101" s="46">
        <v>0</v>
      </c>
      <c r="N101" s="1" t="e">
        <f t="shared" si="23"/>
        <v>#DIV/0!</v>
      </c>
      <c r="O101" s="46">
        <v>0</v>
      </c>
      <c r="P101" s="64">
        <v>0</v>
      </c>
      <c r="Q101" s="1" t="e">
        <f t="shared" si="24"/>
        <v>#DIV/0!</v>
      </c>
      <c r="R101" s="46">
        <v>0</v>
      </c>
      <c r="S101" s="44">
        <v>0</v>
      </c>
      <c r="T101" s="1" t="e">
        <f t="shared" si="25"/>
        <v>#DIV/0!</v>
      </c>
    </row>
    <row r="102" spans="1:636" ht="34.5" x14ac:dyDescent="0.25">
      <c r="A102" s="63">
        <v>32</v>
      </c>
      <c r="B102" s="16" t="s">
        <v>171</v>
      </c>
      <c r="C102" s="46">
        <v>9215</v>
      </c>
      <c r="D102" s="46">
        <v>1091</v>
      </c>
      <c r="E102" s="45">
        <f t="shared" si="26"/>
        <v>844.63794683776359</v>
      </c>
      <c r="F102" s="46">
        <v>9215</v>
      </c>
      <c r="G102" s="46">
        <v>1091</v>
      </c>
      <c r="H102" s="45">
        <f t="shared" si="30"/>
        <v>844.63794683776359</v>
      </c>
      <c r="I102" s="46">
        <v>7786</v>
      </c>
      <c r="J102" s="46">
        <v>4402</v>
      </c>
      <c r="K102" s="45">
        <f t="shared" si="31"/>
        <v>176.87414811449341</v>
      </c>
      <c r="L102" s="46">
        <v>0</v>
      </c>
      <c r="M102" s="46">
        <v>0</v>
      </c>
      <c r="N102" s="25" t="e">
        <f t="shared" si="23"/>
        <v>#DIV/0!</v>
      </c>
      <c r="O102" s="46">
        <v>0</v>
      </c>
      <c r="P102" s="64">
        <v>0</v>
      </c>
      <c r="Q102" s="1" t="e">
        <f t="shared" si="24"/>
        <v>#DIV/0!</v>
      </c>
      <c r="R102" s="46">
        <v>0</v>
      </c>
      <c r="S102" s="44">
        <v>0</v>
      </c>
      <c r="T102" s="45" t="e">
        <f t="shared" si="25"/>
        <v>#DIV/0!</v>
      </c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 x14ac:dyDescent="0.25">
      <c r="A103" s="63">
        <v>33</v>
      </c>
      <c r="B103" s="10" t="s">
        <v>224</v>
      </c>
      <c r="C103" s="46">
        <v>7284</v>
      </c>
      <c r="D103" s="46">
        <v>6745</v>
      </c>
      <c r="E103" s="1">
        <f t="shared" si="26"/>
        <v>107.99110452186804</v>
      </c>
      <c r="F103" s="46">
        <v>7284</v>
      </c>
      <c r="G103" s="46">
        <v>6745</v>
      </c>
      <c r="H103" s="1">
        <f t="shared" si="30"/>
        <v>107.99110452186804</v>
      </c>
      <c r="I103" s="46">
        <v>3436</v>
      </c>
      <c r="J103" s="46">
        <v>1986</v>
      </c>
      <c r="K103" s="1">
        <f t="shared" si="31"/>
        <v>173.0110775427996</v>
      </c>
      <c r="L103" s="46">
        <v>0</v>
      </c>
      <c r="M103" s="46">
        <v>0</v>
      </c>
      <c r="N103" s="25" t="e">
        <f t="shared" si="23"/>
        <v>#DIV/0!</v>
      </c>
      <c r="O103" s="46">
        <v>0</v>
      </c>
      <c r="P103" s="64">
        <v>0</v>
      </c>
      <c r="Q103" s="1" t="e">
        <f t="shared" si="24"/>
        <v>#DIV/0!</v>
      </c>
      <c r="R103" s="46">
        <v>0</v>
      </c>
      <c r="S103" s="44">
        <v>0</v>
      </c>
      <c r="T103" s="1" t="e">
        <f t="shared" si="25"/>
        <v>#DIV/0!</v>
      </c>
    </row>
    <row r="104" spans="1:636" s="23" customFormat="1" ht="17.25" x14ac:dyDescent="0.25">
      <c r="A104" s="63">
        <v>34</v>
      </c>
      <c r="B104" s="16" t="s">
        <v>172</v>
      </c>
      <c r="C104" s="46">
        <v>3719</v>
      </c>
      <c r="D104" s="46">
        <v>26511</v>
      </c>
      <c r="E104" s="1">
        <f t="shared" si="26"/>
        <v>14.028139262947455</v>
      </c>
      <c r="F104" s="46">
        <v>3719</v>
      </c>
      <c r="G104" s="46">
        <v>26511</v>
      </c>
      <c r="H104" s="1">
        <f t="shared" si="30"/>
        <v>14.028139262947455</v>
      </c>
      <c r="I104" s="46">
        <v>20</v>
      </c>
      <c r="J104" s="46">
        <v>91</v>
      </c>
      <c r="K104" s="1">
        <f t="shared" si="31"/>
        <v>21.978021978021978</v>
      </c>
      <c r="L104" s="46">
        <v>0</v>
      </c>
      <c r="M104" s="46">
        <v>26511</v>
      </c>
      <c r="N104" s="1">
        <f t="shared" si="23"/>
        <v>0</v>
      </c>
      <c r="O104" s="46">
        <v>0</v>
      </c>
      <c r="P104" s="64">
        <v>26511</v>
      </c>
      <c r="Q104" s="46">
        <f t="shared" si="24"/>
        <v>0</v>
      </c>
      <c r="R104" s="46">
        <v>0</v>
      </c>
      <c r="S104" s="44">
        <v>0</v>
      </c>
      <c r="T104" s="1" t="e">
        <f t="shared" si="25"/>
        <v>#DIV/0!</v>
      </c>
    </row>
    <row r="105" spans="1:636" ht="17.25" x14ac:dyDescent="0.25">
      <c r="A105" s="63">
        <v>35</v>
      </c>
      <c r="B105" s="16" t="s">
        <v>173</v>
      </c>
      <c r="C105" s="46">
        <v>2463</v>
      </c>
      <c r="D105" s="46">
        <v>1414</v>
      </c>
      <c r="E105" s="45">
        <f t="shared" si="26"/>
        <v>174.18670438472418</v>
      </c>
      <c r="F105" s="46">
        <v>2463</v>
      </c>
      <c r="G105" s="46">
        <v>1414</v>
      </c>
      <c r="H105" s="45">
        <f t="shared" si="30"/>
        <v>174.18670438472418</v>
      </c>
      <c r="I105" s="46">
        <v>2903</v>
      </c>
      <c r="J105" s="46">
        <v>1718</v>
      </c>
      <c r="K105" s="45">
        <f>I105/J105*100</f>
        <v>168.97555296856811</v>
      </c>
      <c r="L105" s="46">
        <v>0</v>
      </c>
      <c r="M105" s="46">
        <v>0</v>
      </c>
      <c r="N105" s="25" t="e">
        <f t="shared" si="23"/>
        <v>#DIV/0!</v>
      </c>
      <c r="O105" s="46">
        <v>0</v>
      </c>
      <c r="P105" s="64">
        <v>0</v>
      </c>
      <c r="Q105" s="25" t="e">
        <f t="shared" si="24"/>
        <v>#DIV/0!</v>
      </c>
      <c r="R105" s="46">
        <v>0</v>
      </c>
      <c r="S105" s="44">
        <v>0</v>
      </c>
      <c r="T105" s="45" t="e">
        <f t="shared" si="25"/>
        <v>#DIV/0!</v>
      </c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 x14ac:dyDescent="0.25">
      <c r="A106" s="62">
        <v>36</v>
      </c>
      <c r="B106" s="10" t="s">
        <v>174</v>
      </c>
      <c r="C106" s="46">
        <v>24307</v>
      </c>
      <c r="D106" s="46">
        <v>26148</v>
      </c>
      <c r="E106" s="1">
        <f>C106/D106*100</f>
        <v>92.959308551323232</v>
      </c>
      <c r="F106" s="46">
        <v>24307</v>
      </c>
      <c r="G106" s="46">
        <v>26148</v>
      </c>
      <c r="H106" s="1">
        <f t="shared" si="30"/>
        <v>92.959308551323232</v>
      </c>
      <c r="I106" s="46">
        <v>24307</v>
      </c>
      <c r="J106" s="46">
        <v>26148</v>
      </c>
      <c r="K106" s="1">
        <f t="shared" ref="K106:K114" si="32">I106/J106*100</f>
        <v>92.959308551323232</v>
      </c>
      <c r="L106" s="46">
        <v>0</v>
      </c>
      <c r="M106" s="46">
        <v>0</v>
      </c>
      <c r="N106" s="1" t="e">
        <f t="shared" si="23"/>
        <v>#DIV/0!</v>
      </c>
      <c r="O106" s="46">
        <v>0</v>
      </c>
      <c r="P106" s="64">
        <v>0</v>
      </c>
      <c r="Q106" s="1" t="e">
        <f t="shared" si="24"/>
        <v>#DIV/0!</v>
      </c>
      <c r="R106" s="46">
        <v>0</v>
      </c>
      <c r="S106" s="44">
        <v>0</v>
      </c>
      <c r="T106" s="1" t="e">
        <f t="shared" si="25"/>
        <v>#DIV/0!</v>
      </c>
    </row>
    <row r="107" spans="1:636" s="23" customFormat="1" ht="17.25" x14ac:dyDescent="0.25">
      <c r="A107" s="62">
        <v>37</v>
      </c>
      <c r="B107" s="10" t="s">
        <v>270</v>
      </c>
      <c r="C107" s="46">
        <v>523777</v>
      </c>
      <c r="D107" s="46">
        <v>429938</v>
      </c>
      <c r="E107" s="1">
        <f>C107/D107*100</f>
        <v>121.82617028501784</v>
      </c>
      <c r="F107" s="46">
        <v>523777</v>
      </c>
      <c r="G107" s="46">
        <v>429938</v>
      </c>
      <c r="H107" s="1">
        <f t="shared" si="30"/>
        <v>121.82617028501784</v>
      </c>
      <c r="I107" s="46">
        <v>507045</v>
      </c>
      <c r="J107" s="46">
        <v>248584</v>
      </c>
      <c r="K107" s="1">
        <f t="shared" si="32"/>
        <v>203.973304798378</v>
      </c>
      <c r="L107" s="46">
        <v>11599</v>
      </c>
      <c r="M107" s="46">
        <v>2518</v>
      </c>
      <c r="N107" s="1">
        <f t="shared" si="23"/>
        <v>460.6433677521843</v>
      </c>
      <c r="O107" s="46">
        <v>2119</v>
      </c>
      <c r="P107" s="64">
        <v>2518</v>
      </c>
      <c r="Q107" s="1">
        <f t="shared" si="24"/>
        <v>84.154090548054</v>
      </c>
      <c r="R107" s="46">
        <v>9480</v>
      </c>
      <c r="S107" s="44">
        <v>0</v>
      </c>
      <c r="T107" s="1" t="e">
        <f t="shared" si="25"/>
        <v>#DIV/0!</v>
      </c>
    </row>
    <row r="108" spans="1:636" ht="17.25" x14ac:dyDescent="0.25">
      <c r="A108" s="65">
        <v>38</v>
      </c>
      <c r="B108" s="10" t="s">
        <v>175</v>
      </c>
      <c r="C108" s="46">
        <v>0</v>
      </c>
      <c r="D108" s="46">
        <v>0</v>
      </c>
      <c r="E108" s="45" t="e">
        <f>C108/D108*100</f>
        <v>#DIV/0!</v>
      </c>
      <c r="F108" s="46">
        <v>0</v>
      </c>
      <c r="G108" s="46">
        <v>0</v>
      </c>
      <c r="H108" s="1" t="e">
        <f t="shared" si="30"/>
        <v>#DIV/0!</v>
      </c>
      <c r="I108" s="46">
        <v>0</v>
      </c>
      <c r="J108" s="46">
        <v>7192</v>
      </c>
      <c r="K108" s="1">
        <f t="shared" si="32"/>
        <v>0</v>
      </c>
      <c r="L108" s="46">
        <v>0</v>
      </c>
      <c r="M108" s="46">
        <v>0</v>
      </c>
      <c r="N108" s="25" t="e">
        <f t="shared" si="23"/>
        <v>#DIV/0!</v>
      </c>
      <c r="O108" s="46">
        <v>0</v>
      </c>
      <c r="P108" s="64">
        <v>0</v>
      </c>
      <c r="Q108" s="25" t="e">
        <f t="shared" si="24"/>
        <v>#DIV/0!</v>
      </c>
      <c r="R108" s="46">
        <v>0</v>
      </c>
      <c r="S108" s="44">
        <v>0</v>
      </c>
      <c r="T108" s="1" t="e">
        <f t="shared" si="25"/>
        <v>#DIV/0!</v>
      </c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6" customFormat="1" ht="21" customHeight="1" x14ac:dyDescent="0.25">
      <c r="A109" s="48">
        <v>39</v>
      </c>
      <c r="B109" s="10" t="s">
        <v>176</v>
      </c>
      <c r="C109" s="46">
        <v>40775</v>
      </c>
      <c r="D109" s="46">
        <v>25361</v>
      </c>
      <c r="E109" s="45">
        <f>C109/D109*100</f>
        <v>160.77836047474469</v>
      </c>
      <c r="F109" s="46">
        <v>40775</v>
      </c>
      <c r="G109" s="46">
        <v>25361</v>
      </c>
      <c r="H109" s="46">
        <f>F109/G109*100</f>
        <v>160.77836047474469</v>
      </c>
      <c r="I109" s="46">
        <v>40177</v>
      </c>
      <c r="J109" s="46">
        <v>27550</v>
      </c>
      <c r="K109" s="46">
        <f t="shared" si="32"/>
        <v>145.83303085299454</v>
      </c>
      <c r="L109" s="46">
        <v>0</v>
      </c>
      <c r="M109" s="46">
        <v>0</v>
      </c>
      <c r="N109" s="46" t="e">
        <f t="shared" si="23"/>
        <v>#DIV/0!</v>
      </c>
      <c r="O109" s="46">
        <v>0</v>
      </c>
      <c r="P109" s="64">
        <v>0</v>
      </c>
      <c r="Q109" s="46" t="e">
        <f t="shared" si="24"/>
        <v>#DIV/0!</v>
      </c>
      <c r="R109" s="46">
        <v>0</v>
      </c>
      <c r="S109" s="44">
        <v>0</v>
      </c>
      <c r="T109" s="46" t="e">
        <f t="shared" si="25"/>
        <v>#DIV/0!</v>
      </c>
    </row>
    <row r="110" spans="1:636" s="24" customFormat="1" ht="17.25" x14ac:dyDescent="0.25">
      <c r="A110" s="63">
        <v>40</v>
      </c>
      <c r="B110" s="10" t="s">
        <v>177</v>
      </c>
      <c r="C110" s="46">
        <v>5884</v>
      </c>
      <c r="D110" s="46"/>
      <c r="E110" s="25" t="e">
        <f>C110/D110*100</f>
        <v>#DIV/0!</v>
      </c>
      <c r="F110" s="46">
        <v>5884</v>
      </c>
      <c r="G110" s="46"/>
      <c r="H110" s="25" t="e">
        <f>F110/G110*100</f>
        <v>#DIV/0!</v>
      </c>
      <c r="I110" s="46">
        <v>5884</v>
      </c>
      <c r="J110" s="46"/>
      <c r="K110" s="25" t="e">
        <f t="shared" si="32"/>
        <v>#DIV/0!</v>
      </c>
      <c r="L110" s="46">
        <v>0</v>
      </c>
      <c r="M110" s="46">
        <v>0</v>
      </c>
      <c r="N110" s="25" t="e">
        <f t="shared" si="23"/>
        <v>#DIV/0!</v>
      </c>
      <c r="O110" s="46">
        <v>0</v>
      </c>
      <c r="P110" s="64">
        <v>0</v>
      </c>
      <c r="Q110" s="25" t="e">
        <f t="shared" si="24"/>
        <v>#DIV/0!</v>
      </c>
      <c r="R110" s="46">
        <v>0</v>
      </c>
      <c r="S110" s="44">
        <v>0</v>
      </c>
      <c r="T110" s="25" t="e">
        <f t="shared" si="25"/>
        <v>#DIV/0!</v>
      </c>
    </row>
    <row r="111" spans="1:636" s="23" customFormat="1" ht="17.25" x14ac:dyDescent="0.25">
      <c r="A111" s="48">
        <v>41</v>
      </c>
      <c r="B111" s="155" t="s">
        <v>133</v>
      </c>
      <c r="C111" s="46">
        <v>18173</v>
      </c>
      <c r="D111" s="46">
        <v>8669</v>
      </c>
      <c r="E111" s="1">
        <f t="shared" ref="E111:E114" si="33">C111/D111*100</f>
        <v>209.63202214788325</v>
      </c>
      <c r="F111" s="46">
        <v>18173</v>
      </c>
      <c r="G111" s="46">
        <v>8669</v>
      </c>
      <c r="H111" s="1">
        <f t="shared" ref="H111:H114" si="34">F111/G111*100</f>
        <v>209.63202214788325</v>
      </c>
      <c r="I111" s="46">
        <v>22228</v>
      </c>
      <c r="J111" s="46">
        <v>14038</v>
      </c>
      <c r="K111" s="1">
        <f t="shared" si="32"/>
        <v>158.34164410884742</v>
      </c>
      <c r="L111" s="46">
        <v>0</v>
      </c>
      <c r="M111" s="46">
        <v>0</v>
      </c>
      <c r="N111" s="1" t="e">
        <f t="shared" si="23"/>
        <v>#DIV/0!</v>
      </c>
      <c r="O111" s="46">
        <v>0</v>
      </c>
      <c r="P111" s="64">
        <v>0</v>
      </c>
      <c r="Q111" s="1" t="e">
        <f t="shared" si="24"/>
        <v>#DIV/0!</v>
      </c>
      <c r="R111" s="46">
        <v>0</v>
      </c>
      <c r="S111" s="44">
        <v>0</v>
      </c>
      <c r="T111" s="1" t="e">
        <f t="shared" si="25"/>
        <v>#DIV/0!</v>
      </c>
    </row>
    <row r="112" spans="1:636" s="23" customFormat="1" ht="17.25" x14ac:dyDescent="0.25">
      <c r="A112" s="62">
        <v>42</v>
      </c>
      <c r="B112" s="10" t="s">
        <v>220</v>
      </c>
      <c r="C112" s="46">
        <v>20191</v>
      </c>
      <c r="D112" s="46">
        <v>37033</v>
      </c>
      <c r="E112" s="1">
        <f t="shared" si="33"/>
        <v>54.52164285907164</v>
      </c>
      <c r="F112" s="46">
        <v>20191</v>
      </c>
      <c r="G112" s="46">
        <v>37033</v>
      </c>
      <c r="H112" s="1">
        <f t="shared" si="34"/>
        <v>54.52164285907164</v>
      </c>
      <c r="I112" s="46">
        <v>17770</v>
      </c>
      <c r="J112" s="46">
        <v>21615</v>
      </c>
      <c r="K112" s="1">
        <f t="shared" si="32"/>
        <v>82.211427249595189</v>
      </c>
      <c r="L112" s="46">
        <v>0</v>
      </c>
      <c r="M112" s="46">
        <v>0</v>
      </c>
      <c r="N112" s="1" t="e">
        <f t="shared" si="23"/>
        <v>#DIV/0!</v>
      </c>
      <c r="O112" s="46">
        <v>0</v>
      </c>
      <c r="P112" s="64">
        <v>0</v>
      </c>
      <c r="Q112" s="1" t="e">
        <f t="shared" si="24"/>
        <v>#DIV/0!</v>
      </c>
      <c r="R112" s="46">
        <v>0</v>
      </c>
      <c r="S112" s="44">
        <v>0</v>
      </c>
      <c r="T112" s="1" t="e">
        <f t="shared" si="25"/>
        <v>#DIV/0!</v>
      </c>
    </row>
    <row r="113" spans="1:20" s="23" customFormat="1" ht="17.25" x14ac:dyDescent="0.25">
      <c r="A113" s="48">
        <v>43</v>
      </c>
      <c r="B113" s="155" t="s">
        <v>299</v>
      </c>
      <c r="C113" s="46"/>
      <c r="D113" s="46"/>
      <c r="E113" s="1" t="e">
        <f t="shared" si="33"/>
        <v>#DIV/0!</v>
      </c>
      <c r="F113" s="46"/>
      <c r="G113" s="46"/>
      <c r="H113" s="1" t="e">
        <f t="shared" si="34"/>
        <v>#DIV/0!</v>
      </c>
      <c r="I113" s="46"/>
      <c r="J113" s="46"/>
      <c r="K113" s="1" t="e">
        <f t="shared" si="32"/>
        <v>#DIV/0!</v>
      </c>
      <c r="L113" s="46"/>
      <c r="M113" s="46"/>
      <c r="N113" s="1" t="e">
        <f t="shared" si="23"/>
        <v>#DIV/0!</v>
      </c>
      <c r="O113" s="46"/>
      <c r="P113" s="46"/>
      <c r="Q113" s="1" t="e">
        <f t="shared" si="24"/>
        <v>#DIV/0!</v>
      </c>
      <c r="R113" s="46"/>
      <c r="S113" s="46"/>
      <c r="T113" s="1" t="e">
        <f t="shared" si="25"/>
        <v>#DIV/0!</v>
      </c>
    </row>
    <row r="114" spans="1:20" s="23" customFormat="1" ht="17.25" x14ac:dyDescent="0.25">
      <c r="A114" s="177">
        <v>44</v>
      </c>
      <c r="B114" s="176" t="s">
        <v>298</v>
      </c>
      <c r="C114" s="104">
        <v>0</v>
      </c>
      <c r="D114" s="104"/>
      <c r="E114" s="178" t="e">
        <f t="shared" si="33"/>
        <v>#DIV/0!</v>
      </c>
      <c r="F114" s="104">
        <v>0</v>
      </c>
      <c r="G114" s="104"/>
      <c r="H114" s="178" t="e">
        <f t="shared" si="34"/>
        <v>#DIV/0!</v>
      </c>
      <c r="I114" s="104">
        <v>1283</v>
      </c>
      <c r="J114" s="104"/>
      <c r="K114" s="178" t="e">
        <f t="shared" si="32"/>
        <v>#DIV/0!</v>
      </c>
      <c r="L114" s="177">
        <v>0</v>
      </c>
      <c r="M114" s="177"/>
      <c r="N114" s="178" t="e">
        <f t="shared" si="23"/>
        <v>#DIV/0!</v>
      </c>
      <c r="O114" s="177">
        <v>0</v>
      </c>
      <c r="P114" s="177"/>
      <c r="Q114" s="178" t="e">
        <f t="shared" si="24"/>
        <v>#DIV/0!</v>
      </c>
      <c r="R114" s="177">
        <v>0</v>
      </c>
      <c r="S114" s="177"/>
      <c r="T114" s="178" t="e">
        <f t="shared" si="25"/>
        <v>#DIV/0!</v>
      </c>
    </row>
    <row r="115" spans="1:20" s="23" customFormat="1" ht="17.25" x14ac:dyDescent="0.25">
      <c r="A115" s="46">
        <v>45</v>
      </c>
      <c r="B115" s="16" t="s">
        <v>297</v>
      </c>
      <c r="C115" s="46">
        <v>19822</v>
      </c>
      <c r="D115" s="46">
        <v>667</v>
      </c>
      <c r="E115" s="1">
        <f>C115/D115*100</f>
        <v>2971.814092953523</v>
      </c>
      <c r="F115" s="46">
        <v>19822</v>
      </c>
      <c r="G115" s="46">
        <v>667</v>
      </c>
      <c r="H115" s="46">
        <f>F115/G115*100</f>
        <v>2971.814092953523</v>
      </c>
      <c r="I115" s="46">
        <v>34445</v>
      </c>
      <c r="J115" s="46">
        <v>1955</v>
      </c>
      <c r="K115" s="46">
        <f>I115/J115*100</f>
        <v>1761.8925831202046</v>
      </c>
      <c r="L115" s="46">
        <v>22680</v>
      </c>
      <c r="M115" s="46">
        <v>8</v>
      </c>
      <c r="N115" s="46">
        <f>L115/M115*100</f>
        <v>283500</v>
      </c>
      <c r="O115" s="46">
        <v>9385</v>
      </c>
      <c r="P115" s="46">
        <v>0</v>
      </c>
      <c r="Q115" s="46" t="e">
        <f>O115/P115*100</f>
        <v>#DIV/0!</v>
      </c>
      <c r="R115" s="46">
        <v>13295</v>
      </c>
      <c r="S115" s="46">
        <v>8</v>
      </c>
      <c r="T115" s="46">
        <f>R115/S115*100</f>
        <v>166187.5</v>
      </c>
    </row>
    <row r="116" spans="1:20" s="23" customFormat="1" ht="34.5" x14ac:dyDescent="0.25">
      <c r="A116" s="46">
        <v>46</v>
      </c>
      <c r="B116" s="16" t="s">
        <v>303</v>
      </c>
      <c r="C116" s="46">
        <v>139275</v>
      </c>
      <c r="D116" s="46"/>
      <c r="E116" s="1" t="e">
        <f>C116/D116*100</f>
        <v>#DIV/0!</v>
      </c>
      <c r="F116" s="46">
        <v>139275</v>
      </c>
      <c r="G116" s="46"/>
      <c r="H116" s="46" t="e">
        <f>F116/G116*100</f>
        <v>#DIV/0!</v>
      </c>
      <c r="I116" s="46">
        <v>139275</v>
      </c>
      <c r="J116" s="46"/>
      <c r="K116" s="46" t="e">
        <f>I116/J116*100</f>
        <v>#DIV/0!</v>
      </c>
      <c r="L116" s="46">
        <v>106351</v>
      </c>
      <c r="M116" s="46"/>
      <c r="N116" s="46" t="e">
        <f>L116/M116*100</f>
        <v>#DIV/0!</v>
      </c>
      <c r="O116" s="46">
        <v>106351</v>
      </c>
      <c r="P116" s="46"/>
      <c r="Q116" s="46" t="e">
        <f>O116/P116*100</f>
        <v>#DIV/0!</v>
      </c>
      <c r="R116" s="46">
        <v>0</v>
      </c>
      <c r="S116" s="46"/>
      <c r="T116" s="46" t="e">
        <f>R116/S116*100</f>
        <v>#DIV/0!</v>
      </c>
    </row>
    <row r="117" spans="1:20" s="23" customFormat="1" ht="17.25" customHeight="1" x14ac:dyDescent="0.25">
      <c r="A117" s="349"/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1"/>
    </row>
    <row r="118" spans="1:20" ht="29.25" customHeight="1" x14ac:dyDescent="0.25">
      <c r="A118" s="366" t="s">
        <v>229</v>
      </c>
      <c r="B118" s="367" t="s">
        <v>111</v>
      </c>
      <c r="C118" s="41">
        <f>SUM(C119:C146)</f>
        <v>5892999</v>
      </c>
      <c r="D118" s="41">
        <f>SUM(D119:D146)</f>
        <v>3041352</v>
      </c>
      <c r="E118" s="50">
        <f>C118/D118*100</f>
        <v>193.76247800320382</v>
      </c>
      <c r="F118" s="41">
        <f>SUM(F119:F146)</f>
        <v>5892999</v>
      </c>
      <c r="G118" s="41">
        <f>SUM(G119:G146)</f>
        <v>3041352</v>
      </c>
      <c r="H118" s="50">
        <f>F118/G118*100</f>
        <v>193.76247800320382</v>
      </c>
      <c r="I118" s="41">
        <f>SUM(I119:I146)</f>
        <v>6747193</v>
      </c>
      <c r="J118" s="41">
        <f>SUM(J119:J146)</f>
        <v>2387895</v>
      </c>
      <c r="K118" s="50">
        <f>I118/J118*100</f>
        <v>282.55819456048113</v>
      </c>
      <c r="L118" s="41">
        <f>SUM(L119:L146)</f>
        <v>5568963</v>
      </c>
      <c r="M118" s="41">
        <f>SUM(M119:M146)</f>
        <v>1482069</v>
      </c>
      <c r="N118" s="6">
        <f t="shared" si="23"/>
        <v>375.75598706942793</v>
      </c>
      <c r="O118" s="41">
        <f>SUM(O119:O146)</f>
        <v>5121063</v>
      </c>
      <c r="P118" s="41">
        <f>SUM(P119:P146)</f>
        <v>1002361</v>
      </c>
      <c r="Q118" s="5">
        <f t="shared" si="24"/>
        <v>510.90006494666096</v>
      </c>
      <c r="R118" s="41">
        <f>SUM(R119:R146)</f>
        <v>447900</v>
      </c>
      <c r="S118" s="41">
        <f>SUM(S119:S146)</f>
        <v>458504</v>
      </c>
      <c r="T118" s="6">
        <f t="shared" si="25"/>
        <v>97.687261179837037</v>
      </c>
    </row>
    <row r="119" spans="1:20" ht="36.75" customHeight="1" x14ac:dyDescent="0.25">
      <c r="A119" s="2">
        <v>1</v>
      </c>
      <c r="B119" s="11" t="s">
        <v>112</v>
      </c>
      <c r="C119" s="46">
        <v>1570609</v>
      </c>
      <c r="D119" s="46">
        <v>946520</v>
      </c>
      <c r="E119" s="45">
        <f t="shared" ref="E119:E144" si="35">C119/D119*100</f>
        <v>165.93510966487764</v>
      </c>
      <c r="F119" s="46">
        <v>1570609</v>
      </c>
      <c r="G119" s="46">
        <v>946520</v>
      </c>
      <c r="H119" s="45">
        <f t="shared" ref="H119:H144" si="36">F119/G119*100</f>
        <v>165.93510966487764</v>
      </c>
      <c r="I119" s="46">
        <v>2336716</v>
      </c>
      <c r="J119" s="46">
        <v>543947</v>
      </c>
      <c r="K119" s="45">
        <f t="shared" ref="K119:K127" si="37">I119/J119*100</f>
        <v>429.58523532623582</v>
      </c>
      <c r="L119" s="46">
        <v>2228615</v>
      </c>
      <c r="M119" s="46">
        <v>492768</v>
      </c>
      <c r="N119" s="25">
        <f t="shared" si="23"/>
        <v>452.26455451652703</v>
      </c>
      <c r="O119" s="46">
        <v>2099065</v>
      </c>
      <c r="P119" s="44">
        <v>484083</v>
      </c>
      <c r="Q119" s="25">
        <f t="shared" si="24"/>
        <v>433.61675580427328</v>
      </c>
      <c r="R119" s="46">
        <v>129550</v>
      </c>
      <c r="S119" s="44">
        <v>8685</v>
      </c>
      <c r="T119" s="45">
        <f t="shared" si="25"/>
        <v>1491.6522740356936</v>
      </c>
    </row>
    <row r="120" spans="1:20" ht="17.25" x14ac:dyDescent="0.25">
      <c r="A120" s="146">
        <v>2</v>
      </c>
      <c r="B120" s="9" t="s">
        <v>113</v>
      </c>
      <c r="C120" s="46">
        <v>182494</v>
      </c>
      <c r="D120" s="46">
        <v>25670</v>
      </c>
      <c r="E120" s="1">
        <f t="shared" si="35"/>
        <v>710.92325671990648</v>
      </c>
      <c r="F120" s="46">
        <v>182494</v>
      </c>
      <c r="G120" s="46">
        <v>25670</v>
      </c>
      <c r="H120" s="1">
        <f t="shared" si="36"/>
        <v>710.92325671990648</v>
      </c>
      <c r="I120" s="46">
        <v>195222</v>
      </c>
      <c r="J120" s="46">
        <v>23405</v>
      </c>
      <c r="K120" s="1">
        <f t="shared" si="37"/>
        <v>834.1038239692374</v>
      </c>
      <c r="L120" s="46">
        <v>176435</v>
      </c>
      <c r="M120" s="46">
        <v>2314</v>
      </c>
      <c r="N120" s="25">
        <f t="shared" si="23"/>
        <v>7624.6758859118418</v>
      </c>
      <c r="O120" s="46">
        <v>176435</v>
      </c>
      <c r="P120" s="44">
        <v>2314</v>
      </c>
      <c r="Q120" s="25">
        <f t="shared" si="24"/>
        <v>7624.6758859118418</v>
      </c>
      <c r="R120" s="46">
        <v>0</v>
      </c>
      <c r="S120" s="44">
        <v>0</v>
      </c>
      <c r="T120" s="1" t="e">
        <f t="shared" si="25"/>
        <v>#DIV/0!</v>
      </c>
    </row>
    <row r="121" spans="1:20" s="24" customFormat="1" ht="21.75" customHeight="1" x14ac:dyDescent="0.25">
      <c r="A121" s="146">
        <v>3</v>
      </c>
      <c r="B121" s="12" t="s">
        <v>114</v>
      </c>
      <c r="C121" s="46">
        <v>144665</v>
      </c>
      <c r="D121" s="46">
        <v>0</v>
      </c>
      <c r="E121" s="25" t="e">
        <f t="shared" si="35"/>
        <v>#DIV/0!</v>
      </c>
      <c r="F121" s="46">
        <v>144665</v>
      </c>
      <c r="G121" s="46">
        <v>0</v>
      </c>
      <c r="H121" s="25" t="e">
        <f t="shared" si="36"/>
        <v>#DIV/0!</v>
      </c>
      <c r="I121" s="46">
        <v>250183</v>
      </c>
      <c r="J121" s="46">
        <v>41073</v>
      </c>
      <c r="K121" s="25">
        <f t="shared" si="37"/>
        <v>609.11791201032304</v>
      </c>
      <c r="L121" s="46">
        <v>250183</v>
      </c>
      <c r="M121" s="46">
        <v>41073</v>
      </c>
      <c r="N121" s="25">
        <f t="shared" si="23"/>
        <v>609.11791201032304</v>
      </c>
      <c r="O121" s="46">
        <v>250183</v>
      </c>
      <c r="P121" s="44">
        <v>41073</v>
      </c>
      <c r="Q121" s="25">
        <f t="shared" si="24"/>
        <v>609.11791201032304</v>
      </c>
      <c r="R121" s="46">
        <v>0</v>
      </c>
      <c r="S121" s="44">
        <v>0</v>
      </c>
      <c r="T121" s="25" t="e">
        <f t="shared" si="25"/>
        <v>#DIV/0!</v>
      </c>
    </row>
    <row r="122" spans="1:20" s="23" customFormat="1" ht="17.25" x14ac:dyDescent="0.25">
      <c r="A122" s="146">
        <v>4</v>
      </c>
      <c r="B122" s="12" t="s">
        <v>115</v>
      </c>
      <c r="C122" s="46">
        <v>101066</v>
      </c>
      <c r="D122" s="46">
        <v>111346</v>
      </c>
      <c r="E122" s="1">
        <f t="shared" si="35"/>
        <v>90.767517468072484</v>
      </c>
      <c r="F122" s="46">
        <v>101066</v>
      </c>
      <c r="G122" s="46">
        <v>111346</v>
      </c>
      <c r="H122" s="1">
        <f t="shared" si="36"/>
        <v>90.767517468072484</v>
      </c>
      <c r="I122" s="46">
        <v>132390</v>
      </c>
      <c r="J122" s="46">
        <v>112499</v>
      </c>
      <c r="K122" s="1">
        <f t="shared" si="37"/>
        <v>117.6810460537427</v>
      </c>
      <c r="L122" s="46">
        <v>108324</v>
      </c>
      <c r="M122" s="46">
        <v>145859</v>
      </c>
      <c r="N122" s="1">
        <f t="shared" si="23"/>
        <v>74.266243426871156</v>
      </c>
      <c r="O122" s="46">
        <v>67986</v>
      </c>
      <c r="P122" s="44">
        <v>22063</v>
      </c>
      <c r="Q122" s="1">
        <f t="shared" si="24"/>
        <v>308.14485790690298</v>
      </c>
      <c r="R122" s="46">
        <v>40338</v>
      </c>
      <c r="S122" s="44">
        <v>123796</v>
      </c>
      <c r="T122" s="1">
        <f t="shared" si="25"/>
        <v>32.584251510549613</v>
      </c>
    </row>
    <row r="123" spans="1:20" s="24" customFormat="1" ht="33.75" customHeight="1" x14ac:dyDescent="0.25">
      <c r="A123" s="146">
        <v>5</v>
      </c>
      <c r="B123" s="10" t="s">
        <v>116</v>
      </c>
      <c r="C123" s="48">
        <v>638044</v>
      </c>
      <c r="D123" s="46">
        <v>264747</v>
      </c>
      <c r="E123" s="25">
        <f t="shared" si="35"/>
        <v>241.00140889226319</v>
      </c>
      <c r="F123" s="48">
        <v>638044</v>
      </c>
      <c r="G123" s="46">
        <v>264747</v>
      </c>
      <c r="H123" s="25">
        <f t="shared" si="36"/>
        <v>241.00140889226319</v>
      </c>
      <c r="I123" s="48">
        <v>560280</v>
      </c>
      <c r="J123" s="46">
        <v>47744</v>
      </c>
      <c r="K123" s="25">
        <f t="shared" si="37"/>
        <v>1173.5087131367293</v>
      </c>
      <c r="L123" s="48">
        <v>555242</v>
      </c>
      <c r="M123" s="46">
        <v>38060</v>
      </c>
      <c r="N123" s="25">
        <f t="shared" si="23"/>
        <v>1458.8596952180767</v>
      </c>
      <c r="O123" s="48">
        <v>511096</v>
      </c>
      <c r="P123" s="44">
        <v>0</v>
      </c>
      <c r="Q123" s="25" t="e">
        <f t="shared" si="24"/>
        <v>#DIV/0!</v>
      </c>
      <c r="R123" s="48">
        <v>44146</v>
      </c>
      <c r="S123" s="44">
        <v>38060</v>
      </c>
      <c r="T123" s="25">
        <f t="shared" si="25"/>
        <v>115.99054125065686</v>
      </c>
    </row>
    <row r="124" spans="1:20" ht="42.75" customHeight="1" x14ac:dyDescent="0.25">
      <c r="A124" s="146">
        <v>6</v>
      </c>
      <c r="B124" s="10" t="s">
        <v>117</v>
      </c>
      <c r="C124" s="46">
        <v>661151</v>
      </c>
      <c r="D124" s="46">
        <v>418037</v>
      </c>
      <c r="E124" s="25">
        <f t="shared" si="35"/>
        <v>158.15609623071643</v>
      </c>
      <c r="F124" s="46">
        <v>661151</v>
      </c>
      <c r="G124" s="46">
        <v>418037</v>
      </c>
      <c r="H124" s="25">
        <f t="shared" si="36"/>
        <v>158.15609623071643</v>
      </c>
      <c r="I124" s="46">
        <v>661151</v>
      </c>
      <c r="J124" s="46">
        <v>418037</v>
      </c>
      <c r="K124" s="25">
        <f t="shared" si="37"/>
        <v>158.15609623071643</v>
      </c>
      <c r="L124" s="46">
        <v>479189</v>
      </c>
      <c r="M124" s="46">
        <v>324202</v>
      </c>
      <c r="N124" s="25">
        <f t="shared" si="23"/>
        <v>147.8056890457184</v>
      </c>
      <c r="O124" s="46">
        <v>400755</v>
      </c>
      <c r="P124" s="44">
        <v>168010</v>
      </c>
      <c r="Q124" s="25">
        <f t="shared" si="24"/>
        <v>238.53044461639189</v>
      </c>
      <c r="R124" s="46">
        <v>78434</v>
      </c>
      <c r="S124" s="44">
        <v>156192</v>
      </c>
      <c r="T124" s="25">
        <f t="shared" si="25"/>
        <v>50.216400327801679</v>
      </c>
    </row>
    <row r="125" spans="1:20" s="145" customFormat="1" ht="16.5" customHeight="1" x14ac:dyDescent="0.25">
      <c r="A125" s="166">
        <v>7</v>
      </c>
      <c r="B125" s="10" t="s">
        <v>118</v>
      </c>
      <c r="C125" s="46">
        <v>188069</v>
      </c>
      <c r="D125" s="46">
        <v>312350</v>
      </c>
      <c r="E125" s="46">
        <f t="shared" si="35"/>
        <v>60.210981271010091</v>
      </c>
      <c r="F125" s="46">
        <v>188069</v>
      </c>
      <c r="G125" s="46">
        <v>312350</v>
      </c>
      <c r="H125" s="46">
        <f t="shared" si="36"/>
        <v>60.210981271010091</v>
      </c>
      <c r="I125" s="46">
        <v>245797</v>
      </c>
      <c r="J125" s="46">
        <v>261471</v>
      </c>
      <c r="K125" s="46">
        <f t="shared" si="37"/>
        <v>94.005453759690369</v>
      </c>
      <c r="L125" s="46">
        <v>149661</v>
      </c>
      <c r="M125" s="46">
        <v>77641</v>
      </c>
      <c r="N125" s="46">
        <f t="shared" si="23"/>
        <v>192.76026841488388</v>
      </c>
      <c r="O125" s="46">
        <v>0</v>
      </c>
      <c r="P125" s="44">
        <v>0</v>
      </c>
      <c r="Q125" s="46" t="e">
        <f t="shared" si="24"/>
        <v>#DIV/0!</v>
      </c>
      <c r="R125" s="46">
        <v>149661</v>
      </c>
      <c r="S125" s="44">
        <v>77641</v>
      </c>
      <c r="T125" s="46">
        <f t="shared" si="25"/>
        <v>192.76026841488388</v>
      </c>
    </row>
    <row r="126" spans="1:20" ht="21.75" customHeight="1" x14ac:dyDescent="0.25">
      <c r="A126" s="146">
        <v>8</v>
      </c>
      <c r="B126" s="13" t="s">
        <v>119</v>
      </c>
      <c r="C126" s="46">
        <v>87903</v>
      </c>
      <c r="D126" s="46">
        <v>67026</v>
      </c>
      <c r="E126" s="25">
        <f t="shared" si="35"/>
        <v>131.14761435860711</v>
      </c>
      <c r="F126" s="46">
        <v>87903</v>
      </c>
      <c r="G126" s="46">
        <v>67026</v>
      </c>
      <c r="H126" s="25">
        <f t="shared" si="36"/>
        <v>131.14761435860711</v>
      </c>
      <c r="I126" s="46">
        <v>89222</v>
      </c>
      <c r="J126" s="46">
        <v>67728</v>
      </c>
      <c r="K126" s="25">
        <f t="shared" si="37"/>
        <v>131.73576659579493</v>
      </c>
      <c r="L126" s="46">
        <v>7425</v>
      </c>
      <c r="M126" s="46">
        <v>0</v>
      </c>
      <c r="N126" s="25" t="e">
        <f t="shared" si="23"/>
        <v>#DIV/0!</v>
      </c>
      <c r="O126" s="46">
        <v>7425</v>
      </c>
      <c r="P126" s="44">
        <v>0</v>
      </c>
      <c r="Q126" s="25" t="e">
        <f t="shared" si="24"/>
        <v>#DIV/0!</v>
      </c>
      <c r="R126" s="46">
        <v>0</v>
      </c>
      <c r="S126" s="44">
        <v>0</v>
      </c>
      <c r="T126" s="25" t="e">
        <f t="shared" si="25"/>
        <v>#DIV/0!</v>
      </c>
    </row>
    <row r="127" spans="1:20" ht="35.25" customHeight="1" x14ac:dyDescent="0.25">
      <c r="A127" s="2">
        <v>9</v>
      </c>
      <c r="B127" s="14" t="s">
        <v>120</v>
      </c>
      <c r="C127" s="46">
        <v>435051</v>
      </c>
      <c r="D127" s="46">
        <v>56252</v>
      </c>
      <c r="E127" s="45">
        <f t="shared" si="35"/>
        <v>773.396501457726</v>
      </c>
      <c r="F127" s="46">
        <v>435051</v>
      </c>
      <c r="G127" s="46">
        <v>56252</v>
      </c>
      <c r="H127" s="45">
        <f t="shared" si="36"/>
        <v>773.396501457726</v>
      </c>
      <c r="I127" s="46">
        <v>435051</v>
      </c>
      <c r="J127" s="46">
        <v>56252</v>
      </c>
      <c r="K127" s="45">
        <f t="shared" si="37"/>
        <v>773.396501457726</v>
      </c>
      <c r="L127" s="46">
        <v>376891</v>
      </c>
      <c r="M127" s="46">
        <v>56242</v>
      </c>
      <c r="N127" s="25">
        <f t="shared" si="23"/>
        <v>670.123750933466</v>
      </c>
      <c r="O127" s="46">
        <v>376891</v>
      </c>
      <c r="P127" s="44">
        <v>56242</v>
      </c>
      <c r="Q127" s="25">
        <f t="shared" si="24"/>
        <v>670.123750933466</v>
      </c>
      <c r="R127" s="46">
        <v>0</v>
      </c>
      <c r="S127" s="44">
        <v>0</v>
      </c>
      <c r="T127" s="45" t="e">
        <f t="shared" si="25"/>
        <v>#DIV/0!</v>
      </c>
    </row>
    <row r="128" spans="1:20" ht="31.5" customHeight="1" x14ac:dyDescent="0.25">
      <c r="A128" s="2">
        <v>10</v>
      </c>
      <c r="B128" s="14" t="s">
        <v>121</v>
      </c>
      <c r="C128" s="46">
        <v>27414</v>
      </c>
      <c r="D128" s="46">
        <v>30209</v>
      </c>
      <c r="E128" s="45">
        <f t="shared" si="35"/>
        <v>90.747790393591316</v>
      </c>
      <c r="F128" s="46">
        <v>27414</v>
      </c>
      <c r="G128" s="46">
        <v>30209</v>
      </c>
      <c r="H128" s="45">
        <f t="shared" si="36"/>
        <v>90.747790393591316</v>
      </c>
      <c r="I128" s="46">
        <v>23640</v>
      </c>
      <c r="J128" s="46">
        <v>28540</v>
      </c>
      <c r="K128" s="45">
        <f>I128/J128*100</f>
        <v>82.831114225648221</v>
      </c>
      <c r="L128" s="46">
        <v>0</v>
      </c>
      <c r="M128" s="46">
        <v>0</v>
      </c>
      <c r="N128" s="25" t="e">
        <f t="shared" si="23"/>
        <v>#DIV/0!</v>
      </c>
      <c r="O128" s="46">
        <v>0</v>
      </c>
      <c r="P128" s="44">
        <v>0</v>
      </c>
      <c r="Q128" s="25" t="e">
        <f t="shared" si="24"/>
        <v>#DIV/0!</v>
      </c>
      <c r="R128" s="46">
        <v>0</v>
      </c>
      <c r="S128" s="44">
        <v>0</v>
      </c>
      <c r="T128" s="45" t="e">
        <f t="shared" si="25"/>
        <v>#DIV/0!</v>
      </c>
    </row>
    <row r="129" spans="1:20" s="23" customFormat="1" ht="34.5" x14ac:dyDescent="0.25">
      <c r="A129" s="146">
        <v>11</v>
      </c>
      <c r="B129" s="14" t="s">
        <v>122</v>
      </c>
      <c r="C129" s="46">
        <v>4305</v>
      </c>
      <c r="D129" s="46">
        <v>9525</v>
      </c>
      <c r="E129" s="1">
        <f t="shared" si="35"/>
        <v>45.196850393700785</v>
      </c>
      <c r="F129" s="46">
        <v>4305</v>
      </c>
      <c r="G129" s="46">
        <v>9525</v>
      </c>
      <c r="H129" s="1">
        <f t="shared" si="36"/>
        <v>45.196850393700785</v>
      </c>
      <c r="I129" s="46">
        <v>4305</v>
      </c>
      <c r="J129" s="46">
        <v>9525</v>
      </c>
      <c r="K129" s="1">
        <f t="shared" ref="K129:K144" si="38">I129/J129*100</f>
        <v>45.196850393700785</v>
      </c>
      <c r="L129" s="46">
        <v>0</v>
      </c>
      <c r="M129" s="46">
        <v>8486</v>
      </c>
      <c r="N129" s="1">
        <f t="shared" si="23"/>
        <v>0</v>
      </c>
      <c r="O129" s="46">
        <v>0</v>
      </c>
      <c r="P129" s="46">
        <v>8486</v>
      </c>
      <c r="Q129" s="1">
        <f t="shared" si="24"/>
        <v>0</v>
      </c>
      <c r="R129" s="46">
        <v>0</v>
      </c>
      <c r="S129" s="46">
        <v>0</v>
      </c>
      <c r="T129" s="1" t="e">
        <f>R129/S129*100</f>
        <v>#DIV/0!</v>
      </c>
    </row>
    <row r="130" spans="1:20" s="24" customFormat="1" ht="29.25" customHeight="1" x14ac:dyDescent="0.25">
      <c r="A130" s="146">
        <v>12</v>
      </c>
      <c r="B130" s="13" t="s">
        <v>123</v>
      </c>
      <c r="C130" s="46">
        <v>109521</v>
      </c>
      <c r="D130" s="46">
        <v>117013</v>
      </c>
      <c r="E130" s="25">
        <f t="shared" si="35"/>
        <v>93.597292608513584</v>
      </c>
      <c r="F130" s="46">
        <v>109521</v>
      </c>
      <c r="G130" s="46">
        <v>117013</v>
      </c>
      <c r="H130" s="25">
        <f t="shared" si="36"/>
        <v>93.597292608513584</v>
      </c>
      <c r="I130" s="46">
        <v>202490</v>
      </c>
      <c r="J130" s="46">
        <v>134708</v>
      </c>
      <c r="K130" s="25">
        <f t="shared" si="38"/>
        <v>150.31772426285002</v>
      </c>
      <c r="L130" s="46">
        <v>54646</v>
      </c>
      <c r="M130" s="46">
        <v>35223</v>
      </c>
      <c r="N130" s="25">
        <f t="shared" si="23"/>
        <v>155.14294637026941</v>
      </c>
      <c r="O130" s="46">
        <v>48932</v>
      </c>
      <c r="P130" s="44">
        <v>35223</v>
      </c>
      <c r="Q130" s="25">
        <f t="shared" si="24"/>
        <v>138.92059165885925</v>
      </c>
      <c r="R130" s="46">
        <v>5714</v>
      </c>
      <c r="S130" s="44">
        <v>0</v>
      </c>
      <c r="T130" s="25" t="e">
        <f t="shared" si="25"/>
        <v>#DIV/0!</v>
      </c>
    </row>
    <row r="131" spans="1:20" s="23" customFormat="1" ht="34.5" x14ac:dyDescent="0.25">
      <c r="A131" s="146">
        <v>13</v>
      </c>
      <c r="B131" s="14" t="s">
        <v>124</v>
      </c>
      <c r="C131" s="46">
        <v>6156</v>
      </c>
      <c r="D131" s="46">
        <v>972</v>
      </c>
      <c r="E131" s="1">
        <f t="shared" si="35"/>
        <v>633.33333333333326</v>
      </c>
      <c r="F131" s="46">
        <v>6156</v>
      </c>
      <c r="G131" s="46">
        <v>972</v>
      </c>
      <c r="H131" s="1">
        <f t="shared" si="36"/>
        <v>633.33333333333326</v>
      </c>
      <c r="I131" s="46">
        <v>6156</v>
      </c>
      <c r="J131" s="46">
        <v>972</v>
      </c>
      <c r="K131" s="1">
        <f t="shared" si="38"/>
        <v>633.33333333333326</v>
      </c>
      <c r="L131" s="46">
        <v>0</v>
      </c>
      <c r="M131" s="46">
        <v>0</v>
      </c>
      <c r="N131" s="1" t="e">
        <f t="shared" si="23"/>
        <v>#DIV/0!</v>
      </c>
      <c r="O131" s="46">
        <v>0</v>
      </c>
      <c r="P131" s="46">
        <v>0</v>
      </c>
      <c r="Q131" s="25" t="e">
        <f t="shared" si="24"/>
        <v>#DIV/0!</v>
      </c>
      <c r="R131" s="46">
        <v>0</v>
      </c>
      <c r="S131" s="46">
        <v>0</v>
      </c>
      <c r="T131" s="1" t="e">
        <f>R131/S131*100</f>
        <v>#DIV/0!</v>
      </c>
    </row>
    <row r="132" spans="1:20" s="24" customFormat="1" ht="24.75" customHeight="1" x14ac:dyDescent="0.25">
      <c r="A132" s="146">
        <v>14</v>
      </c>
      <c r="B132" s="13" t="s">
        <v>125</v>
      </c>
      <c r="C132" s="46">
        <v>170862</v>
      </c>
      <c r="D132" s="46">
        <v>47330</v>
      </c>
      <c r="E132" s="25">
        <f t="shared" si="35"/>
        <v>361.00147897739276</v>
      </c>
      <c r="F132" s="46">
        <v>170862</v>
      </c>
      <c r="G132" s="46">
        <v>47330</v>
      </c>
      <c r="H132" s="25">
        <f t="shared" si="36"/>
        <v>361.00147897739276</v>
      </c>
      <c r="I132" s="46">
        <v>170862</v>
      </c>
      <c r="J132" s="46">
        <v>47330</v>
      </c>
      <c r="K132" s="25">
        <f t="shared" si="38"/>
        <v>361.00147897739276</v>
      </c>
      <c r="L132" s="46">
        <v>157455</v>
      </c>
      <c r="M132" s="46">
        <v>45926</v>
      </c>
      <c r="N132" s="25">
        <f t="shared" si="23"/>
        <v>342.84501154030397</v>
      </c>
      <c r="O132" s="46">
        <v>157455</v>
      </c>
      <c r="P132" s="44">
        <v>18698</v>
      </c>
      <c r="Q132" s="25">
        <f t="shared" si="24"/>
        <v>842.09541127393311</v>
      </c>
      <c r="R132" s="46">
        <v>0</v>
      </c>
      <c r="S132" s="44">
        <v>27228</v>
      </c>
      <c r="T132" s="25">
        <f t="shared" si="25"/>
        <v>0</v>
      </c>
    </row>
    <row r="133" spans="1:20" ht="27" customHeight="1" x14ac:dyDescent="0.25">
      <c r="A133" s="2">
        <v>15</v>
      </c>
      <c r="B133" s="15" t="s">
        <v>126</v>
      </c>
      <c r="C133" s="46">
        <v>347334</v>
      </c>
      <c r="D133" s="46">
        <v>195767</v>
      </c>
      <c r="E133" s="25">
        <f t="shared" si="35"/>
        <v>177.42213958430176</v>
      </c>
      <c r="F133" s="46">
        <v>347334</v>
      </c>
      <c r="G133" s="46">
        <v>195767</v>
      </c>
      <c r="H133" s="25">
        <f t="shared" si="36"/>
        <v>177.42213958430176</v>
      </c>
      <c r="I133" s="46">
        <v>275911</v>
      </c>
      <c r="J133" s="46">
        <v>192151</v>
      </c>
      <c r="K133" s="25">
        <f t="shared" si="38"/>
        <v>143.59071771679564</v>
      </c>
      <c r="L133" s="46">
        <v>119822</v>
      </c>
      <c r="M133" s="46">
        <v>27786</v>
      </c>
      <c r="N133" s="25">
        <f t="shared" si="23"/>
        <v>431.23155545958394</v>
      </c>
      <c r="O133" s="46">
        <v>119765</v>
      </c>
      <c r="P133" s="44">
        <v>16136</v>
      </c>
      <c r="Q133" s="25">
        <f t="shared" si="24"/>
        <v>742.22235994050573</v>
      </c>
      <c r="R133" s="46">
        <v>57</v>
      </c>
      <c r="S133" s="46">
        <v>11650</v>
      </c>
      <c r="T133" s="25">
        <f t="shared" si="25"/>
        <v>0.48927038626609443</v>
      </c>
    </row>
    <row r="134" spans="1:20" ht="34.5" x14ac:dyDescent="0.25">
      <c r="A134" s="2">
        <v>16</v>
      </c>
      <c r="B134" s="16" t="s">
        <v>127</v>
      </c>
      <c r="C134" s="46">
        <v>125923</v>
      </c>
      <c r="D134" s="46">
        <v>90231</v>
      </c>
      <c r="E134" s="45">
        <f t="shared" si="35"/>
        <v>139.55625006926667</v>
      </c>
      <c r="F134" s="46">
        <v>125923</v>
      </c>
      <c r="G134" s="46">
        <v>90231</v>
      </c>
      <c r="H134" s="45">
        <f t="shared" si="36"/>
        <v>139.55625006926667</v>
      </c>
      <c r="I134" s="46">
        <v>122218</v>
      </c>
      <c r="J134" s="46">
        <v>125838</v>
      </c>
      <c r="K134" s="45">
        <f t="shared" si="38"/>
        <v>97.123285494047906</v>
      </c>
      <c r="L134" s="46">
        <v>0</v>
      </c>
      <c r="M134" s="46">
        <v>0</v>
      </c>
      <c r="N134" s="25" t="e">
        <f t="shared" si="23"/>
        <v>#DIV/0!</v>
      </c>
      <c r="O134" s="46">
        <v>0</v>
      </c>
      <c r="P134" s="44">
        <v>0</v>
      </c>
      <c r="Q134" s="25" t="e">
        <f t="shared" si="24"/>
        <v>#DIV/0!</v>
      </c>
      <c r="R134" s="46">
        <v>0</v>
      </c>
      <c r="S134" s="46">
        <v>0</v>
      </c>
      <c r="T134" s="45" t="e">
        <f t="shared" si="25"/>
        <v>#DIV/0!</v>
      </c>
    </row>
    <row r="135" spans="1:20" s="23" customFormat="1" ht="17.25" x14ac:dyDescent="0.25">
      <c r="A135" s="2">
        <v>17</v>
      </c>
      <c r="B135" s="9" t="s">
        <v>128</v>
      </c>
      <c r="C135" s="46">
        <v>0</v>
      </c>
      <c r="D135" s="44">
        <v>0</v>
      </c>
      <c r="E135" s="1" t="e">
        <f t="shared" si="35"/>
        <v>#DIV/0!</v>
      </c>
      <c r="F135" s="46">
        <v>0</v>
      </c>
      <c r="G135" s="44">
        <v>0</v>
      </c>
      <c r="H135" s="1" t="e">
        <f t="shared" si="36"/>
        <v>#DIV/0!</v>
      </c>
      <c r="I135" s="46">
        <v>0</v>
      </c>
      <c r="J135" s="44">
        <v>0</v>
      </c>
      <c r="K135" s="1" t="e">
        <f t="shared" si="38"/>
        <v>#DIV/0!</v>
      </c>
      <c r="L135" s="46">
        <v>0</v>
      </c>
      <c r="M135" s="46">
        <v>0</v>
      </c>
      <c r="N135" s="1" t="e">
        <f t="shared" si="23"/>
        <v>#DIV/0!</v>
      </c>
      <c r="O135" s="46">
        <v>0</v>
      </c>
      <c r="P135" s="44">
        <v>0</v>
      </c>
      <c r="Q135" s="1" t="e">
        <f t="shared" si="24"/>
        <v>#DIV/0!</v>
      </c>
      <c r="R135" s="46">
        <v>0</v>
      </c>
      <c r="S135" s="46">
        <v>0</v>
      </c>
      <c r="T135" s="1" t="e">
        <f t="shared" si="25"/>
        <v>#DIV/0!</v>
      </c>
    </row>
    <row r="136" spans="1:20" s="23" customFormat="1" ht="34.5" x14ac:dyDescent="0.25">
      <c r="A136" s="2">
        <v>18</v>
      </c>
      <c r="B136" s="16" t="s">
        <v>129</v>
      </c>
      <c r="C136" s="46">
        <v>154775</v>
      </c>
      <c r="D136" s="44">
        <v>151152</v>
      </c>
      <c r="E136" s="1">
        <f t="shared" si="35"/>
        <v>102.39692494971948</v>
      </c>
      <c r="F136" s="46">
        <v>154775</v>
      </c>
      <c r="G136" s="44">
        <v>151152</v>
      </c>
      <c r="H136" s="1">
        <f t="shared" si="36"/>
        <v>102.39692494971948</v>
      </c>
      <c r="I136" s="46">
        <v>95240</v>
      </c>
      <c r="J136" s="44">
        <v>70701</v>
      </c>
      <c r="K136" s="1">
        <f t="shared" si="38"/>
        <v>134.7081370843411</v>
      </c>
      <c r="L136" s="46">
        <v>6844</v>
      </c>
      <c r="M136" s="46">
        <v>22238</v>
      </c>
      <c r="N136" s="1">
        <f t="shared" si="23"/>
        <v>30.776148934256675</v>
      </c>
      <c r="O136" s="46">
        <v>6844</v>
      </c>
      <c r="P136" s="48">
        <v>11119</v>
      </c>
      <c r="Q136" s="1">
        <f t="shared" si="24"/>
        <v>61.552297868513349</v>
      </c>
      <c r="R136" s="46">
        <v>0</v>
      </c>
      <c r="S136" s="46">
        <v>11119</v>
      </c>
      <c r="T136" s="1">
        <f t="shared" si="25"/>
        <v>0</v>
      </c>
    </row>
    <row r="137" spans="1:20" s="23" customFormat="1" ht="34.5" x14ac:dyDescent="0.25">
      <c r="A137" s="146">
        <v>19</v>
      </c>
      <c r="B137" s="147" t="s">
        <v>130</v>
      </c>
      <c r="C137" s="46">
        <v>0</v>
      </c>
      <c r="D137" s="44">
        <v>0</v>
      </c>
      <c r="E137" s="1" t="e">
        <f t="shared" si="35"/>
        <v>#DIV/0!</v>
      </c>
      <c r="F137" s="46">
        <v>0</v>
      </c>
      <c r="G137" s="44">
        <v>0</v>
      </c>
      <c r="H137" s="1" t="e">
        <f t="shared" si="36"/>
        <v>#DIV/0!</v>
      </c>
      <c r="I137" s="46">
        <v>0</v>
      </c>
      <c r="J137" s="44">
        <v>0</v>
      </c>
      <c r="K137" s="1" t="e">
        <f t="shared" si="38"/>
        <v>#DIV/0!</v>
      </c>
      <c r="L137" s="46">
        <v>0</v>
      </c>
      <c r="M137" s="46">
        <v>0</v>
      </c>
      <c r="N137" s="1" t="e">
        <f t="shared" si="23"/>
        <v>#DIV/0!</v>
      </c>
      <c r="O137" s="46">
        <v>0</v>
      </c>
      <c r="P137" s="48">
        <v>0</v>
      </c>
      <c r="Q137" s="1" t="e">
        <f t="shared" si="24"/>
        <v>#DIV/0!</v>
      </c>
      <c r="R137" s="46">
        <v>0</v>
      </c>
      <c r="S137" s="46">
        <v>0</v>
      </c>
      <c r="T137" s="1" t="e">
        <f t="shared" si="25"/>
        <v>#DIV/0!</v>
      </c>
    </row>
    <row r="138" spans="1:20" s="23" customFormat="1" ht="34.5" x14ac:dyDescent="0.25">
      <c r="A138" s="146">
        <v>20</v>
      </c>
      <c r="B138" s="147" t="s">
        <v>131</v>
      </c>
      <c r="C138" s="46">
        <v>16698</v>
      </c>
      <c r="D138" s="44">
        <v>0</v>
      </c>
      <c r="E138" s="1" t="e">
        <f t="shared" si="35"/>
        <v>#DIV/0!</v>
      </c>
      <c r="F138" s="46">
        <v>16698</v>
      </c>
      <c r="G138" s="44">
        <v>0</v>
      </c>
      <c r="H138" s="1" t="e">
        <f t="shared" si="36"/>
        <v>#DIV/0!</v>
      </c>
      <c r="I138" s="46">
        <v>16698</v>
      </c>
      <c r="J138" s="44">
        <v>0</v>
      </c>
      <c r="K138" s="1" t="e">
        <f t="shared" si="38"/>
        <v>#DIV/0!</v>
      </c>
      <c r="L138" s="46">
        <v>16698</v>
      </c>
      <c r="M138" s="44">
        <v>0</v>
      </c>
      <c r="N138" s="1" t="e">
        <f t="shared" si="23"/>
        <v>#DIV/0!</v>
      </c>
      <c r="O138" s="46">
        <v>16698</v>
      </c>
      <c r="P138" s="44">
        <v>0</v>
      </c>
      <c r="Q138" s="1" t="e">
        <f t="shared" si="24"/>
        <v>#DIV/0!</v>
      </c>
      <c r="R138" s="46">
        <v>0</v>
      </c>
      <c r="S138" s="46">
        <v>0</v>
      </c>
      <c r="T138" s="1" t="e">
        <f t="shared" ref="T138:T145" si="39">R138/S138*100</f>
        <v>#DIV/0!</v>
      </c>
    </row>
    <row r="139" spans="1:20" s="23" customFormat="1" ht="17.25" x14ac:dyDescent="0.25">
      <c r="A139" s="146">
        <v>21</v>
      </c>
      <c r="B139" s="147" t="s">
        <v>132</v>
      </c>
      <c r="C139" s="46">
        <v>47648</v>
      </c>
      <c r="D139" s="44">
        <v>9991</v>
      </c>
      <c r="E139" s="25">
        <f t="shared" si="35"/>
        <v>476.9092182964668</v>
      </c>
      <c r="F139" s="46">
        <v>47648</v>
      </c>
      <c r="G139" s="44">
        <v>9991</v>
      </c>
      <c r="H139" s="25">
        <f t="shared" si="36"/>
        <v>476.9092182964668</v>
      </c>
      <c r="I139" s="46">
        <v>47648</v>
      </c>
      <c r="J139" s="44">
        <v>9991</v>
      </c>
      <c r="K139" s="25">
        <f t="shared" si="38"/>
        <v>476.9092182964668</v>
      </c>
      <c r="L139" s="46">
        <v>45078</v>
      </c>
      <c r="M139" s="46">
        <v>8303</v>
      </c>
      <c r="N139" s="25">
        <f t="shared" si="23"/>
        <v>542.91220040949054</v>
      </c>
      <c r="O139" s="46">
        <v>45078</v>
      </c>
      <c r="P139" s="48">
        <v>8303</v>
      </c>
      <c r="Q139" s="25">
        <f t="shared" si="24"/>
        <v>542.91220040949054</v>
      </c>
      <c r="R139" s="46">
        <v>0</v>
      </c>
      <c r="S139" s="46">
        <v>0</v>
      </c>
      <c r="T139" s="25" t="e">
        <f t="shared" si="39"/>
        <v>#DIV/0!</v>
      </c>
    </row>
    <row r="140" spans="1:20" ht="34.5" x14ac:dyDescent="0.25">
      <c r="A140" s="146">
        <v>22</v>
      </c>
      <c r="B140" s="147" t="s">
        <v>134</v>
      </c>
      <c r="C140" s="46">
        <v>811772</v>
      </c>
      <c r="D140" s="44">
        <v>129722</v>
      </c>
      <c r="E140" s="45">
        <f t="shared" si="35"/>
        <v>625.778202617906</v>
      </c>
      <c r="F140" s="46">
        <v>811772</v>
      </c>
      <c r="G140" s="44">
        <v>129722</v>
      </c>
      <c r="H140" s="45">
        <f t="shared" si="36"/>
        <v>625.778202617906</v>
      </c>
      <c r="I140" s="46">
        <v>811772</v>
      </c>
      <c r="J140" s="44">
        <v>129722</v>
      </c>
      <c r="K140" s="45">
        <f t="shared" si="38"/>
        <v>625.778202617906</v>
      </c>
      <c r="L140" s="46">
        <v>811746</v>
      </c>
      <c r="M140" s="46">
        <v>129443</v>
      </c>
      <c r="N140" s="25">
        <f t="shared" ref="N140:N145" si="40">L140/M140*100</f>
        <v>627.10691192262232</v>
      </c>
      <c r="O140" s="46">
        <v>811746</v>
      </c>
      <c r="P140" s="48">
        <v>129443</v>
      </c>
      <c r="Q140" s="25">
        <f t="shared" ref="Q140:Q145" si="41">O140/P140*100</f>
        <v>627.10691192262232</v>
      </c>
      <c r="R140" s="46">
        <v>0</v>
      </c>
      <c r="S140" s="46">
        <v>0</v>
      </c>
      <c r="T140" s="45" t="e">
        <f t="shared" si="39"/>
        <v>#DIV/0!</v>
      </c>
    </row>
    <row r="141" spans="1:20" ht="34.5" x14ac:dyDescent="0.25">
      <c r="A141" s="2">
        <v>23</v>
      </c>
      <c r="B141" s="17" t="s">
        <v>135</v>
      </c>
      <c r="C141" s="46">
        <v>85</v>
      </c>
      <c r="D141" s="44">
        <v>21412</v>
      </c>
      <c r="E141" s="25">
        <f t="shared" si="35"/>
        <v>0.39697365963011394</v>
      </c>
      <c r="F141" s="46">
        <v>85</v>
      </c>
      <c r="G141" s="44">
        <v>21412</v>
      </c>
      <c r="H141" s="25">
        <f t="shared" si="36"/>
        <v>0.39697365963011394</v>
      </c>
      <c r="I141" s="46">
        <v>85</v>
      </c>
      <c r="J141" s="44">
        <v>21412</v>
      </c>
      <c r="K141" s="25">
        <f t="shared" si="38"/>
        <v>0.39697365963011394</v>
      </c>
      <c r="L141" s="46">
        <v>0</v>
      </c>
      <c r="M141" s="87">
        <v>21204</v>
      </c>
      <c r="N141" s="25">
        <f t="shared" si="40"/>
        <v>0</v>
      </c>
      <c r="O141" s="46">
        <v>0</v>
      </c>
      <c r="P141" s="87">
        <v>0</v>
      </c>
      <c r="Q141" s="25" t="e">
        <f t="shared" si="41"/>
        <v>#DIV/0!</v>
      </c>
      <c r="R141" s="46">
        <v>0</v>
      </c>
      <c r="S141" s="44">
        <v>0</v>
      </c>
      <c r="T141" s="25" t="e">
        <f t="shared" si="39"/>
        <v>#DIV/0!</v>
      </c>
    </row>
    <row r="142" spans="1:20" ht="17.25" x14ac:dyDescent="0.25">
      <c r="A142" s="146">
        <v>24</v>
      </c>
      <c r="B142" s="147" t="s">
        <v>136</v>
      </c>
      <c r="C142" s="46">
        <v>8306</v>
      </c>
      <c r="D142" s="44">
        <v>7852</v>
      </c>
      <c r="E142" s="25">
        <f t="shared" si="35"/>
        <v>105.78196637799286</v>
      </c>
      <c r="F142" s="46">
        <v>8306</v>
      </c>
      <c r="G142" s="44">
        <v>7852</v>
      </c>
      <c r="H142" s="25">
        <f t="shared" si="36"/>
        <v>105.78196637799286</v>
      </c>
      <c r="I142" s="46">
        <v>8306</v>
      </c>
      <c r="J142" s="44">
        <v>7852</v>
      </c>
      <c r="K142" s="25">
        <f t="shared" si="38"/>
        <v>105.78196637799286</v>
      </c>
      <c r="L142" s="46">
        <v>0</v>
      </c>
      <c r="M142" s="87">
        <v>0</v>
      </c>
      <c r="N142" s="25" t="e">
        <f t="shared" si="40"/>
        <v>#DIV/0!</v>
      </c>
      <c r="O142" s="46">
        <v>0</v>
      </c>
      <c r="P142" s="44">
        <v>0</v>
      </c>
      <c r="Q142" s="25" t="e">
        <f t="shared" si="41"/>
        <v>#DIV/0!</v>
      </c>
      <c r="R142" s="46">
        <v>0</v>
      </c>
      <c r="S142" s="44">
        <v>0</v>
      </c>
      <c r="T142" s="25" t="e">
        <f t="shared" si="39"/>
        <v>#DIV/0!</v>
      </c>
    </row>
    <row r="143" spans="1:20" s="23" customFormat="1" ht="17.25" x14ac:dyDescent="0.25">
      <c r="A143" s="2">
        <v>25</v>
      </c>
      <c r="B143" s="17" t="s">
        <v>137</v>
      </c>
      <c r="C143" s="46">
        <v>48826</v>
      </c>
      <c r="D143" s="44">
        <v>21777</v>
      </c>
      <c r="E143" s="1">
        <f t="shared" si="35"/>
        <v>224.20902787344446</v>
      </c>
      <c r="F143" s="46">
        <v>48826</v>
      </c>
      <c r="G143" s="44">
        <v>21777</v>
      </c>
      <c r="H143" s="1">
        <f t="shared" si="36"/>
        <v>224.20902787344446</v>
      </c>
      <c r="I143" s="46">
        <v>36337</v>
      </c>
      <c r="J143" s="44">
        <v>32234</v>
      </c>
      <c r="K143" s="1">
        <f t="shared" si="38"/>
        <v>112.72879568157845</v>
      </c>
      <c r="L143" s="46">
        <v>20120</v>
      </c>
      <c r="M143" s="87">
        <v>4133</v>
      </c>
      <c r="N143" s="1">
        <f t="shared" si="40"/>
        <v>486.81345269779814</v>
      </c>
      <c r="O143" s="46">
        <v>20120</v>
      </c>
      <c r="P143" s="44">
        <v>0</v>
      </c>
      <c r="Q143" s="1" t="e">
        <f t="shared" si="41"/>
        <v>#DIV/0!</v>
      </c>
      <c r="R143" s="46">
        <v>0</v>
      </c>
      <c r="S143" s="44">
        <v>4133</v>
      </c>
      <c r="T143" s="1">
        <f t="shared" si="39"/>
        <v>0</v>
      </c>
    </row>
    <row r="144" spans="1:20" s="23" customFormat="1" ht="34.5" x14ac:dyDescent="0.25">
      <c r="A144" s="2">
        <v>26</v>
      </c>
      <c r="B144" s="16" t="s">
        <v>138</v>
      </c>
      <c r="C144" s="46">
        <v>1141</v>
      </c>
      <c r="D144" s="46">
        <v>4618</v>
      </c>
      <c r="E144" s="1">
        <f t="shared" si="35"/>
        <v>24.707665656128196</v>
      </c>
      <c r="F144" s="46">
        <v>1141</v>
      </c>
      <c r="G144" s="46">
        <v>4618</v>
      </c>
      <c r="H144" s="1">
        <f t="shared" si="36"/>
        <v>24.707665656128196</v>
      </c>
      <c r="I144" s="46">
        <v>4589</v>
      </c>
      <c r="J144" s="46">
        <v>1168</v>
      </c>
      <c r="K144" s="1">
        <f t="shared" si="38"/>
        <v>392.89383561643831</v>
      </c>
      <c r="L144" s="46">
        <v>4589</v>
      </c>
      <c r="M144" s="46">
        <v>1168</v>
      </c>
      <c r="N144" s="1">
        <f t="shared" si="40"/>
        <v>392.89383561643831</v>
      </c>
      <c r="O144" s="46">
        <v>4589</v>
      </c>
      <c r="P144" s="46">
        <v>1168</v>
      </c>
      <c r="Q144" s="1">
        <f t="shared" si="41"/>
        <v>392.89383561643831</v>
      </c>
      <c r="R144" s="46">
        <v>0</v>
      </c>
      <c r="S144" s="46">
        <v>0</v>
      </c>
      <c r="T144" s="1" t="e">
        <f t="shared" si="39"/>
        <v>#DIV/0!</v>
      </c>
    </row>
    <row r="145" spans="1:20" ht="17.25" x14ac:dyDescent="0.25">
      <c r="A145" s="146">
        <v>27</v>
      </c>
      <c r="B145" s="10" t="s">
        <v>218</v>
      </c>
      <c r="C145" s="46">
        <v>2177</v>
      </c>
      <c r="D145" s="44">
        <v>1693</v>
      </c>
      <c r="E145" s="25">
        <f>C145/D145*100</f>
        <v>128.58830478440638</v>
      </c>
      <c r="F145" s="46">
        <v>2177</v>
      </c>
      <c r="G145" s="44">
        <v>1693</v>
      </c>
      <c r="H145" s="25">
        <f>F145/G145*100</f>
        <v>128.58830478440638</v>
      </c>
      <c r="I145" s="46">
        <v>2177</v>
      </c>
      <c r="J145" s="44">
        <v>1693</v>
      </c>
      <c r="K145" s="25">
        <f>I145/J145*100</f>
        <v>128.58830478440638</v>
      </c>
      <c r="L145" s="46">
        <v>0</v>
      </c>
      <c r="M145" s="87">
        <v>0</v>
      </c>
      <c r="N145" s="25" t="e">
        <f t="shared" si="40"/>
        <v>#DIV/0!</v>
      </c>
      <c r="O145" s="46">
        <v>0</v>
      </c>
      <c r="P145" s="44">
        <v>0</v>
      </c>
      <c r="Q145" s="25" t="e">
        <f t="shared" si="41"/>
        <v>#DIV/0!</v>
      </c>
      <c r="R145" s="46">
        <v>0</v>
      </c>
      <c r="S145" s="44">
        <v>0</v>
      </c>
      <c r="T145" s="25" t="e">
        <f t="shared" si="39"/>
        <v>#DIV/0!</v>
      </c>
    </row>
    <row r="146" spans="1:20" ht="34.5" x14ac:dyDescent="0.25">
      <c r="A146" s="2">
        <v>28</v>
      </c>
      <c r="B146" s="16" t="s">
        <v>222</v>
      </c>
      <c r="C146" s="46">
        <v>1004</v>
      </c>
      <c r="D146" s="46">
        <v>140</v>
      </c>
      <c r="E146" s="1">
        <f>C146/D146*100</f>
        <v>717.14285714285722</v>
      </c>
      <c r="F146" s="46">
        <v>1004</v>
      </c>
      <c r="G146" s="46">
        <v>140</v>
      </c>
      <c r="H146" s="1">
        <f>F146/G146*100</f>
        <v>717.14285714285722</v>
      </c>
      <c r="I146" s="46">
        <v>12747</v>
      </c>
      <c r="J146" s="46">
        <v>1902</v>
      </c>
      <c r="K146" s="1">
        <f>I146/J146*100</f>
        <v>670.18927444794951</v>
      </c>
      <c r="L146" s="46">
        <v>0</v>
      </c>
      <c r="M146" s="87">
        <v>0</v>
      </c>
      <c r="N146" s="1" t="e">
        <f>L146/M146*100</f>
        <v>#DIV/0!</v>
      </c>
      <c r="O146" s="46">
        <v>0</v>
      </c>
      <c r="P146" s="46">
        <v>0</v>
      </c>
      <c r="Q146" s="1" t="e">
        <f>O146/P146*100</f>
        <v>#DIV/0!</v>
      </c>
      <c r="R146" s="46">
        <v>0</v>
      </c>
      <c r="S146" s="46">
        <v>0</v>
      </c>
      <c r="T146" s="1" t="e">
        <f>R146/S146*100</f>
        <v>#DIV/0!</v>
      </c>
    </row>
    <row r="147" spans="1:20" s="23" customFormat="1" ht="17.25" customHeight="1" x14ac:dyDescent="0.25">
      <c r="A147" s="349"/>
      <c r="B147" s="350"/>
      <c r="C147" s="350"/>
      <c r="D147" s="350"/>
      <c r="E147" s="350"/>
      <c r="F147" s="350"/>
      <c r="G147" s="350"/>
      <c r="H147" s="350"/>
      <c r="I147" s="350"/>
      <c r="J147" s="350"/>
      <c r="K147" s="350"/>
      <c r="L147" s="350"/>
      <c r="M147" s="350"/>
      <c r="N147" s="350"/>
      <c r="O147" s="350"/>
      <c r="P147" s="350"/>
      <c r="Q147" s="350"/>
      <c r="R147" s="350"/>
      <c r="S147" s="350"/>
      <c r="T147" s="351"/>
    </row>
    <row r="148" spans="1:20" ht="24" customHeight="1" x14ac:dyDescent="0.25">
      <c r="A148" s="352" t="s">
        <v>230</v>
      </c>
      <c r="B148" s="353" t="s">
        <v>139</v>
      </c>
      <c r="C148" s="41">
        <f>SUM(C149:C152)</f>
        <v>7991345</v>
      </c>
      <c r="D148" s="41">
        <f>SUM(D149:D152)</f>
        <v>13125635</v>
      </c>
      <c r="E148" s="50">
        <f t="shared" ref="E148:E149" si="42">C148/D148*100</f>
        <v>60.883492493886962</v>
      </c>
      <c r="F148" s="41">
        <f>SUM(F149:F152)</f>
        <v>7991345</v>
      </c>
      <c r="G148" s="41">
        <f>SUM(G149:G152)</f>
        <v>13125635</v>
      </c>
      <c r="H148" s="50">
        <f t="shared" ref="H148:H152" si="43">F148/G148*100</f>
        <v>60.883492493886962</v>
      </c>
      <c r="I148" s="41">
        <f>SUM(I149:I152)</f>
        <v>5548918</v>
      </c>
      <c r="J148" s="41">
        <f>SUM(J149:J152)</f>
        <v>8537765</v>
      </c>
      <c r="K148" s="50">
        <f t="shared" ref="K148:K152" si="44">I148/J148*100</f>
        <v>64.992629804170065</v>
      </c>
      <c r="L148" s="35">
        <f>SUM(L149:L152)</f>
        <v>4562778</v>
      </c>
      <c r="M148" s="35">
        <f>SUM(M149:M152)</f>
        <v>5696429</v>
      </c>
      <c r="N148" s="6">
        <f t="shared" ref="N148:N152" si="45">L148/M148*100</f>
        <v>80.098918111680135</v>
      </c>
      <c r="O148" s="5">
        <f>SUM(O149:O152)</f>
        <v>133302</v>
      </c>
      <c r="P148" s="5">
        <f>SUM(P149:P152)</f>
        <v>40858</v>
      </c>
      <c r="Q148" s="5">
        <f>O148/P148*100</f>
        <v>326.25679181555631</v>
      </c>
      <c r="R148" s="5">
        <f>SUM(R149:R152)</f>
        <v>4393952</v>
      </c>
      <c r="S148" s="5">
        <f>SUM(S149:S152)</f>
        <v>5655571</v>
      </c>
      <c r="T148" s="6">
        <f>R148/S148*100</f>
        <v>77.692455810385894</v>
      </c>
    </row>
    <row r="149" spans="1:20" s="24" customFormat="1" ht="17.25" x14ac:dyDescent="0.25">
      <c r="A149" s="62">
        <v>1</v>
      </c>
      <c r="B149" s="18" t="s">
        <v>140</v>
      </c>
      <c r="C149" s="46">
        <v>4420765</v>
      </c>
      <c r="D149" s="46">
        <v>9837030</v>
      </c>
      <c r="E149" s="25">
        <f t="shared" si="42"/>
        <v>44.940037795960777</v>
      </c>
      <c r="F149" s="48">
        <v>4420765</v>
      </c>
      <c r="G149" s="48">
        <v>9837030</v>
      </c>
      <c r="H149" s="25">
        <f t="shared" si="43"/>
        <v>44.940037795960777</v>
      </c>
      <c r="I149" s="48">
        <v>3143410</v>
      </c>
      <c r="J149" s="48">
        <v>4735680</v>
      </c>
      <c r="K149" s="25">
        <f t="shared" si="44"/>
        <v>66.377162308264076</v>
      </c>
      <c r="L149" s="87">
        <v>2583735</v>
      </c>
      <c r="M149" s="87">
        <v>3148486</v>
      </c>
      <c r="N149" s="25">
        <f t="shared" si="45"/>
        <v>82.062775568955999</v>
      </c>
      <c r="O149" s="48">
        <v>35524</v>
      </c>
      <c r="P149" s="48">
        <v>0</v>
      </c>
      <c r="Q149" s="25" t="e">
        <f>O149/P149*100</f>
        <v>#DIV/0!</v>
      </c>
      <c r="R149" s="48">
        <v>2512687</v>
      </c>
      <c r="S149" s="48">
        <v>3148486</v>
      </c>
      <c r="T149" s="25">
        <f>R149/S149*100</f>
        <v>79.806198915923403</v>
      </c>
    </row>
    <row r="150" spans="1:20" s="24" customFormat="1" ht="17.25" x14ac:dyDescent="0.25">
      <c r="A150" s="62">
        <v>2</v>
      </c>
      <c r="B150" s="18" t="s">
        <v>141</v>
      </c>
      <c r="C150" s="46">
        <v>358520</v>
      </c>
      <c r="D150" s="46">
        <v>315410</v>
      </c>
      <c r="E150" s="25">
        <f>C150/D150*100</f>
        <v>113.66792428902063</v>
      </c>
      <c r="F150" s="48">
        <v>358520</v>
      </c>
      <c r="G150" s="48">
        <v>315410</v>
      </c>
      <c r="H150" s="25">
        <f t="shared" si="43"/>
        <v>113.66792428902063</v>
      </c>
      <c r="I150" s="48">
        <v>336700</v>
      </c>
      <c r="J150" s="48">
        <v>800484</v>
      </c>
      <c r="K150" s="25">
        <f t="shared" si="44"/>
        <v>42.062052458262748</v>
      </c>
      <c r="L150" s="87">
        <v>0</v>
      </c>
      <c r="M150" s="87">
        <v>0</v>
      </c>
      <c r="N150" s="25" t="e">
        <f t="shared" si="45"/>
        <v>#DIV/0!</v>
      </c>
      <c r="O150" s="48">
        <v>0</v>
      </c>
      <c r="P150" s="48">
        <v>0</v>
      </c>
      <c r="Q150" s="25" t="e">
        <f>O150/P150*100</f>
        <v>#DIV/0!</v>
      </c>
      <c r="R150" s="48">
        <v>0</v>
      </c>
      <c r="S150" s="48">
        <v>0</v>
      </c>
      <c r="T150" s="25" t="e">
        <f>R150/S150*100</f>
        <v>#DIV/0!</v>
      </c>
    </row>
    <row r="151" spans="1:20" s="24" customFormat="1" ht="17.25" x14ac:dyDescent="0.25">
      <c r="A151" s="62">
        <v>3</v>
      </c>
      <c r="B151" s="18" t="s">
        <v>142</v>
      </c>
      <c r="C151" s="46">
        <v>221838</v>
      </c>
      <c r="D151" s="46">
        <v>139590</v>
      </c>
      <c r="E151" s="25">
        <f t="shared" ref="E151:E152" si="46">C151/D151*100</f>
        <v>158.92112615516871</v>
      </c>
      <c r="F151" s="48">
        <v>221838</v>
      </c>
      <c r="G151" s="48">
        <v>139590</v>
      </c>
      <c r="H151" s="25">
        <f t="shared" si="43"/>
        <v>158.92112615516871</v>
      </c>
      <c r="I151" s="48">
        <v>204668</v>
      </c>
      <c r="J151" s="48">
        <v>136664</v>
      </c>
      <c r="K151" s="25">
        <f t="shared" si="44"/>
        <v>149.75999531698179</v>
      </c>
      <c r="L151" s="87">
        <v>115119</v>
      </c>
      <c r="M151" s="87">
        <v>56088</v>
      </c>
      <c r="N151" s="25">
        <f t="shared" si="45"/>
        <v>205.24711168164313</v>
      </c>
      <c r="O151" s="48">
        <v>97778</v>
      </c>
      <c r="P151" s="48">
        <v>39328</v>
      </c>
      <c r="Q151" s="25">
        <f>O151/P151*100</f>
        <v>248.62184703010576</v>
      </c>
      <c r="R151" s="48">
        <v>17341</v>
      </c>
      <c r="S151" s="48">
        <v>16760</v>
      </c>
      <c r="T151" s="25">
        <f>R151/S151*100</f>
        <v>103.46658711217185</v>
      </c>
    </row>
    <row r="152" spans="1:20" ht="34.5" x14ac:dyDescent="0.25">
      <c r="A152" s="62">
        <v>4</v>
      </c>
      <c r="B152" s="19" t="s">
        <v>143</v>
      </c>
      <c r="C152" s="46">
        <v>2990222</v>
      </c>
      <c r="D152" s="46">
        <v>2833605</v>
      </c>
      <c r="E152" s="45">
        <f t="shared" si="46"/>
        <v>105.5271288694084</v>
      </c>
      <c r="F152" s="48">
        <v>2990222</v>
      </c>
      <c r="G152" s="48">
        <v>2833605</v>
      </c>
      <c r="H152" s="45">
        <f t="shared" si="43"/>
        <v>105.5271288694084</v>
      </c>
      <c r="I152" s="48">
        <v>1864140</v>
      </c>
      <c r="J152" s="48">
        <v>2864937</v>
      </c>
      <c r="K152" s="45">
        <f t="shared" si="44"/>
        <v>65.067399387839941</v>
      </c>
      <c r="L152" s="87">
        <v>1863924</v>
      </c>
      <c r="M152" s="87">
        <v>2491855</v>
      </c>
      <c r="N152" s="25">
        <f t="shared" si="45"/>
        <v>74.800660552078668</v>
      </c>
      <c r="O152" s="48">
        <v>0</v>
      </c>
      <c r="P152" s="48">
        <v>1530</v>
      </c>
      <c r="Q152" s="25">
        <f>O152/P152*100</f>
        <v>0</v>
      </c>
      <c r="R152" s="48">
        <v>1863924</v>
      </c>
      <c r="S152" s="46">
        <v>2490325</v>
      </c>
      <c r="T152" s="45">
        <f>R152/S152*100</f>
        <v>74.846616405489243</v>
      </c>
    </row>
    <row r="153" spans="1:20" s="23" customFormat="1" ht="17.25" customHeight="1" x14ac:dyDescent="0.25">
      <c r="A153" s="349"/>
      <c r="B153" s="350"/>
      <c r="C153" s="350"/>
      <c r="D153" s="350"/>
      <c r="E153" s="350"/>
      <c r="F153" s="350"/>
      <c r="G153" s="350"/>
      <c r="H153" s="350"/>
      <c r="I153" s="350"/>
      <c r="J153" s="350"/>
      <c r="K153" s="350"/>
      <c r="L153" s="350"/>
      <c r="M153" s="350"/>
      <c r="N153" s="350"/>
      <c r="O153" s="350"/>
      <c r="P153" s="350"/>
      <c r="Q153" s="350"/>
      <c r="R153" s="350"/>
      <c r="S153" s="350"/>
      <c r="T153" s="351"/>
    </row>
    <row r="154" spans="1:20" ht="54.75" customHeight="1" x14ac:dyDescent="0.25">
      <c r="A154" s="352" t="s">
        <v>231</v>
      </c>
      <c r="B154" s="353"/>
      <c r="C154" s="41">
        <f>SUM(C155:C164)</f>
        <v>10026</v>
      </c>
      <c r="D154" s="41">
        <f>SUM(D155:D164)</f>
        <v>3740</v>
      </c>
      <c r="E154" s="50">
        <f>C154/D154*100</f>
        <v>268.07486631016042</v>
      </c>
      <c r="F154" s="41">
        <f>SUM(F155:F164)</f>
        <v>10026</v>
      </c>
      <c r="G154" s="41">
        <f>SUM(G155:G164)</f>
        <v>3740</v>
      </c>
      <c r="H154" s="50">
        <f>F154/G154*100</f>
        <v>268.07486631016042</v>
      </c>
      <c r="I154" s="41">
        <f>SUM(I155:I164)</f>
        <v>10691</v>
      </c>
      <c r="J154" s="41">
        <f>SUM(J155:J164)</f>
        <v>18579</v>
      </c>
      <c r="K154" s="50">
        <f>I154/J154*100</f>
        <v>57.543463049679744</v>
      </c>
      <c r="L154" s="33">
        <f>SUM(L155:L164)</f>
        <v>0</v>
      </c>
      <c r="M154" s="33">
        <f>SUM(M155:M164)</f>
        <v>0</v>
      </c>
      <c r="N154" s="6" t="e">
        <f t="shared" ref="N154:N164" si="47">L154/M154*100</f>
        <v>#DIV/0!</v>
      </c>
      <c r="O154" s="5">
        <f>SUM(O155:O164)</f>
        <v>0</v>
      </c>
      <c r="P154" s="5">
        <f>SUM(P155:P164)</f>
        <v>0</v>
      </c>
      <c r="Q154" s="5" t="e">
        <f t="shared" ref="Q154:Q164" si="48">O154/P154*100</f>
        <v>#DIV/0!</v>
      </c>
      <c r="R154" s="5">
        <f>SUM(R155:R164)</f>
        <v>0</v>
      </c>
      <c r="S154" s="5">
        <f>SUM(S155:S164)</f>
        <v>0</v>
      </c>
      <c r="T154" s="6" t="e">
        <f t="shared" ref="T154:T164" si="49">R154/S154*100</f>
        <v>#DIV/0!</v>
      </c>
    </row>
    <row r="156" spans="1:20" ht="20.25" customHeight="1" x14ac:dyDescent="0.25">
      <c r="A156" s="55">
        <v>1</v>
      </c>
      <c r="B156" s="3" t="s">
        <v>63</v>
      </c>
      <c r="C156" s="44">
        <v>0</v>
      </c>
      <c r="D156" s="44">
        <v>0</v>
      </c>
      <c r="E156" s="45" t="e">
        <f t="shared" ref="E156:E164" si="50">C156/D156*100</f>
        <v>#DIV/0!</v>
      </c>
      <c r="F156" s="44">
        <v>0</v>
      </c>
      <c r="G156" s="44">
        <v>0</v>
      </c>
      <c r="H156" s="45" t="e">
        <f t="shared" ref="H156:H161" si="51">F156/G156*100</f>
        <v>#DIV/0!</v>
      </c>
      <c r="I156" s="44">
        <v>0</v>
      </c>
      <c r="J156" s="44">
        <v>0</v>
      </c>
      <c r="K156" s="45" t="e">
        <f t="shared" ref="K156:K164" si="52">I156/J156*100</f>
        <v>#DIV/0!</v>
      </c>
      <c r="L156" s="87">
        <f t="shared" ref="L156:M164" si="53">O156+R156</f>
        <v>0</v>
      </c>
      <c r="M156" s="46">
        <f t="shared" si="53"/>
        <v>0</v>
      </c>
      <c r="N156" s="25" t="e">
        <f t="shared" si="47"/>
        <v>#DIV/0!</v>
      </c>
      <c r="O156" s="44">
        <v>0</v>
      </c>
      <c r="P156" s="44">
        <v>0</v>
      </c>
      <c r="Q156" s="25" t="e">
        <f t="shared" si="48"/>
        <v>#DIV/0!</v>
      </c>
      <c r="R156" s="44">
        <v>0</v>
      </c>
      <c r="S156" s="44">
        <v>0</v>
      </c>
      <c r="T156" s="45" t="e">
        <f t="shared" si="49"/>
        <v>#DIV/0!</v>
      </c>
    </row>
    <row r="157" spans="1:20" ht="19.5" customHeight="1" x14ac:dyDescent="0.25">
      <c r="A157" s="55">
        <v>2</v>
      </c>
      <c r="B157" s="3" t="s">
        <v>64</v>
      </c>
      <c r="C157" s="44">
        <v>0</v>
      </c>
      <c r="D157" s="44">
        <v>0</v>
      </c>
      <c r="E157" s="45" t="e">
        <f>C157/D157*100</f>
        <v>#DIV/0!</v>
      </c>
      <c r="F157" s="44">
        <v>0</v>
      </c>
      <c r="G157" s="44">
        <v>0</v>
      </c>
      <c r="H157" s="45" t="e">
        <f t="shared" si="51"/>
        <v>#DIV/0!</v>
      </c>
      <c r="I157" s="44">
        <v>0</v>
      </c>
      <c r="J157" s="44">
        <v>0</v>
      </c>
      <c r="K157" s="45" t="e">
        <f t="shared" si="52"/>
        <v>#DIV/0!</v>
      </c>
      <c r="L157" s="87">
        <f t="shared" si="53"/>
        <v>0</v>
      </c>
      <c r="M157" s="46">
        <f t="shared" si="53"/>
        <v>0</v>
      </c>
      <c r="N157" s="25" t="e">
        <f t="shared" si="47"/>
        <v>#DIV/0!</v>
      </c>
      <c r="O157" s="44">
        <v>0</v>
      </c>
      <c r="P157" s="44">
        <v>0</v>
      </c>
      <c r="Q157" s="25" t="e">
        <f t="shared" si="48"/>
        <v>#DIV/0!</v>
      </c>
      <c r="R157" s="44">
        <v>0</v>
      </c>
      <c r="S157" s="44">
        <v>0</v>
      </c>
      <c r="T157" s="45" t="e">
        <f t="shared" si="49"/>
        <v>#DIV/0!</v>
      </c>
    </row>
    <row r="158" spans="1:20" ht="20.25" customHeight="1" x14ac:dyDescent="0.25">
      <c r="A158" s="55">
        <v>3</v>
      </c>
      <c r="B158" s="3" t="s">
        <v>65</v>
      </c>
      <c r="C158" s="44">
        <v>0</v>
      </c>
      <c r="D158" s="44">
        <v>0</v>
      </c>
      <c r="E158" s="45" t="e">
        <f t="shared" si="50"/>
        <v>#DIV/0!</v>
      </c>
      <c r="F158" s="44">
        <v>0</v>
      </c>
      <c r="G158" s="44">
        <v>0</v>
      </c>
      <c r="H158" s="45" t="e">
        <f t="shared" si="51"/>
        <v>#DIV/0!</v>
      </c>
      <c r="I158" s="44">
        <v>0</v>
      </c>
      <c r="J158" s="44">
        <v>0</v>
      </c>
      <c r="K158" s="45" t="e">
        <f t="shared" si="52"/>
        <v>#DIV/0!</v>
      </c>
      <c r="L158" s="87">
        <v>0</v>
      </c>
      <c r="M158" s="46">
        <f>P158+S158</f>
        <v>0</v>
      </c>
      <c r="N158" s="25" t="e">
        <f t="shared" si="47"/>
        <v>#DIV/0!</v>
      </c>
      <c r="O158" s="44">
        <v>0</v>
      </c>
      <c r="P158" s="44">
        <v>0</v>
      </c>
      <c r="Q158" s="25" t="e">
        <f t="shared" si="48"/>
        <v>#DIV/0!</v>
      </c>
      <c r="R158" s="44">
        <v>0</v>
      </c>
      <c r="S158" s="44">
        <v>0</v>
      </c>
      <c r="T158" s="45" t="e">
        <f t="shared" si="49"/>
        <v>#DIV/0!</v>
      </c>
    </row>
    <row r="159" spans="1:20" ht="19.5" customHeight="1" x14ac:dyDescent="0.25">
      <c r="A159" s="55">
        <v>4</v>
      </c>
      <c r="B159" s="3" t="s">
        <v>67</v>
      </c>
      <c r="C159" s="44">
        <v>0</v>
      </c>
      <c r="D159" s="44">
        <v>0</v>
      </c>
      <c r="E159" s="45" t="e">
        <f t="shared" si="50"/>
        <v>#DIV/0!</v>
      </c>
      <c r="F159" s="44">
        <v>0</v>
      </c>
      <c r="G159" s="44">
        <v>0</v>
      </c>
      <c r="H159" s="45" t="e">
        <f t="shared" si="51"/>
        <v>#DIV/0!</v>
      </c>
      <c r="I159" s="44">
        <v>0</v>
      </c>
      <c r="J159" s="44">
        <v>0</v>
      </c>
      <c r="K159" s="45" t="e">
        <f t="shared" si="52"/>
        <v>#DIV/0!</v>
      </c>
      <c r="L159" s="87">
        <f t="shared" si="53"/>
        <v>0</v>
      </c>
      <c r="M159" s="46">
        <f t="shared" si="53"/>
        <v>0</v>
      </c>
      <c r="N159" s="25" t="e">
        <f t="shared" si="47"/>
        <v>#DIV/0!</v>
      </c>
      <c r="O159" s="44">
        <v>0</v>
      </c>
      <c r="P159" s="44">
        <v>0</v>
      </c>
      <c r="Q159" s="25" t="e">
        <f t="shared" si="48"/>
        <v>#DIV/0!</v>
      </c>
      <c r="R159" s="44">
        <v>0</v>
      </c>
      <c r="S159" s="44">
        <v>0</v>
      </c>
      <c r="T159" s="45" t="e">
        <f t="shared" si="49"/>
        <v>#DIV/0!</v>
      </c>
    </row>
    <row r="160" spans="1:20" ht="26.25" customHeight="1" x14ac:dyDescent="0.25">
      <c r="A160" s="57">
        <v>5</v>
      </c>
      <c r="B160" s="4" t="s">
        <v>69</v>
      </c>
      <c r="C160" s="44">
        <v>0</v>
      </c>
      <c r="D160" s="48">
        <v>0</v>
      </c>
      <c r="E160" s="25" t="e">
        <f t="shared" si="50"/>
        <v>#DIV/0!</v>
      </c>
      <c r="F160" s="44">
        <v>0</v>
      </c>
      <c r="G160" s="48">
        <v>0</v>
      </c>
      <c r="H160" s="25" t="e">
        <f t="shared" si="51"/>
        <v>#DIV/0!</v>
      </c>
      <c r="I160" s="44">
        <v>0</v>
      </c>
      <c r="J160" s="48">
        <v>0</v>
      </c>
      <c r="K160" s="25" t="e">
        <f t="shared" si="52"/>
        <v>#DIV/0!</v>
      </c>
      <c r="L160" s="87">
        <f t="shared" si="53"/>
        <v>0</v>
      </c>
      <c r="M160" s="87">
        <v>0</v>
      </c>
      <c r="N160" s="25" t="e">
        <f t="shared" si="47"/>
        <v>#DIV/0!</v>
      </c>
      <c r="O160" s="48">
        <v>0</v>
      </c>
      <c r="P160" s="48">
        <v>0</v>
      </c>
      <c r="Q160" s="25" t="e">
        <f t="shared" si="48"/>
        <v>#DIV/0!</v>
      </c>
      <c r="R160" s="48">
        <v>0</v>
      </c>
      <c r="S160" s="87">
        <v>0</v>
      </c>
      <c r="T160" s="25" t="e">
        <f t="shared" si="49"/>
        <v>#DIV/0!</v>
      </c>
    </row>
    <row r="161" spans="1:20" s="23" customFormat="1" ht="18" customHeight="1" x14ac:dyDescent="0.25">
      <c r="A161" s="56">
        <v>6</v>
      </c>
      <c r="B161" s="8" t="s">
        <v>71</v>
      </c>
      <c r="C161" s="44">
        <v>0</v>
      </c>
      <c r="D161" s="44">
        <v>0</v>
      </c>
      <c r="E161" s="1" t="e">
        <f t="shared" si="50"/>
        <v>#DIV/0!</v>
      </c>
      <c r="F161" s="44">
        <v>0</v>
      </c>
      <c r="G161" s="44">
        <v>0</v>
      </c>
      <c r="H161" s="1" t="e">
        <f t="shared" si="51"/>
        <v>#DIV/0!</v>
      </c>
      <c r="I161" s="44">
        <v>0</v>
      </c>
      <c r="J161" s="44">
        <v>0</v>
      </c>
      <c r="K161" s="1" t="e">
        <f t="shared" si="52"/>
        <v>#DIV/0!</v>
      </c>
      <c r="L161" s="87">
        <f t="shared" si="53"/>
        <v>0</v>
      </c>
      <c r="M161" s="46">
        <f t="shared" si="53"/>
        <v>0</v>
      </c>
      <c r="N161" s="1" t="e">
        <f t="shared" si="47"/>
        <v>#DIV/0!</v>
      </c>
      <c r="O161" s="46">
        <v>0</v>
      </c>
      <c r="P161" s="46">
        <v>0</v>
      </c>
      <c r="Q161" s="1" t="e">
        <f t="shared" si="48"/>
        <v>#DIV/0!</v>
      </c>
      <c r="R161" s="46">
        <v>0</v>
      </c>
      <c r="S161" s="46">
        <v>0</v>
      </c>
      <c r="T161" s="1" t="e">
        <f t="shared" si="49"/>
        <v>#DIV/0!</v>
      </c>
    </row>
    <row r="162" spans="1:20" ht="18.75" customHeight="1" x14ac:dyDescent="0.25">
      <c r="A162" s="55">
        <v>7</v>
      </c>
      <c r="B162" s="4" t="s">
        <v>74</v>
      </c>
      <c r="C162" s="44">
        <v>0</v>
      </c>
      <c r="D162" s="44">
        <v>0</v>
      </c>
      <c r="E162" s="45" t="e">
        <f t="shared" si="50"/>
        <v>#DIV/0!</v>
      </c>
      <c r="F162" s="44">
        <v>0</v>
      </c>
      <c r="G162" s="44">
        <v>0</v>
      </c>
      <c r="H162" s="45" t="e">
        <f>F162/G162*100</f>
        <v>#DIV/0!</v>
      </c>
      <c r="I162" s="44">
        <v>0</v>
      </c>
      <c r="J162" s="44">
        <v>0</v>
      </c>
      <c r="K162" s="45" t="e">
        <f t="shared" si="52"/>
        <v>#DIV/0!</v>
      </c>
      <c r="L162" s="87">
        <f t="shared" si="53"/>
        <v>0</v>
      </c>
      <c r="M162" s="46">
        <f t="shared" si="53"/>
        <v>0</v>
      </c>
      <c r="N162" s="25" t="e">
        <f t="shared" si="47"/>
        <v>#DIV/0!</v>
      </c>
      <c r="O162" s="44">
        <v>0</v>
      </c>
      <c r="P162" s="44">
        <v>0</v>
      </c>
      <c r="Q162" s="25" t="e">
        <f t="shared" si="48"/>
        <v>#DIV/0!</v>
      </c>
      <c r="R162" s="44">
        <v>0</v>
      </c>
      <c r="S162" s="44">
        <v>0</v>
      </c>
      <c r="T162" s="45" t="e">
        <f t="shared" si="49"/>
        <v>#DIV/0!</v>
      </c>
    </row>
    <row r="163" spans="1:20" s="23" customFormat="1" ht="16.5" customHeight="1" x14ac:dyDescent="0.25">
      <c r="A163" s="55">
        <v>8</v>
      </c>
      <c r="B163" s="8" t="s">
        <v>76</v>
      </c>
      <c r="C163" s="44">
        <v>0</v>
      </c>
      <c r="D163" s="46">
        <v>0</v>
      </c>
      <c r="E163" s="1" t="e">
        <f t="shared" si="50"/>
        <v>#DIV/0!</v>
      </c>
      <c r="F163" s="44">
        <v>0</v>
      </c>
      <c r="G163" s="46">
        <v>0</v>
      </c>
      <c r="H163" s="1" t="e">
        <f t="shared" ref="H163:H164" si="54">F163/G163*100</f>
        <v>#DIV/0!</v>
      </c>
      <c r="I163" s="44">
        <v>0</v>
      </c>
      <c r="J163" s="46">
        <v>0</v>
      </c>
      <c r="K163" s="45" t="e">
        <f t="shared" si="52"/>
        <v>#DIV/0!</v>
      </c>
      <c r="L163" s="87">
        <f t="shared" si="53"/>
        <v>0</v>
      </c>
      <c r="M163" s="46">
        <f t="shared" si="53"/>
        <v>0</v>
      </c>
      <c r="N163" s="1" t="e">
        <f t="shared" si="47"/>
        <v>#DIV/0!</v>
      </c>
      <c r="O163" s="46">
        <v>0</v>
      </c>
      <c r="P163" s="46">
        <v>0</v>
      </c>
      <c r="Q163" s="1" t="e">
        <f t="shared" si="48"/>
        <v>#DIV/0!</v>
      </c>
      <c r="R163" s="46">
        <v>0</v>
      </c>
      <c r="S163" s="46">
        <v>0</v>
      </c>
      <c r="T163" s="1" t="e">
        <f t="shared" si="49"/>
        <v>#DIV/0!</v>
      </c>
    </row>
    <row r="164" spans="1:20" ht="22.5" customHeight="1" x14ac:dyDescent="0.25">
      <c r="A164" s="55">
        <v>9</v>
      </c>
      <c r="B164" s="3" t="s">
        <v>83</v>
      </c>
      <c r="C164" s="44">
        <v>10026</v>
      </c>
      <c r="D164" s="44">
        <v>3740</v>
      </c>
      <c r="E164" s="45">
        <f t="shared" si="50"/>
        <v>268.07486631016042</v>
      </c>
      <c r="F164" s="44">
        <v>10026</v>
      </c>
      <c r="G164" s="44">
        <v>3740</v>
      </c>
      <c r="H164" s="45">
        <f t="shared" si="54"/>
        <v>268.07486631016042</v>
      </c>
      <c r="I164" s="44">
        <v>10691</v>
      </c>
      <c r="J164" s="44">
        <v>18579</v>
      </c>
      <c r="K164" s="45">
        <f t="shared" si="52"/>
        <v>57.543463049679744</v>
      </c>
      <c r="L164" s="87">
        <f>O164+R164</f>
        <v>0</v>
      </c>
      <c r="M164" s="46">
        <f t="shared" si="53"/>
        <v>0</v>
      </c>
      <c r="N164" s="25" t="e">
        <f t="shared" si="47"/>
        <v>#DIV/0!</v>
      </c>
      <c r="O164" s="44">
        <v>0</v>
      </c>
      <c r="P164" s="44">
        <v>0</v>
      </c>
      <c r="Q164" s="25" t="e">
        <f t="shared" si="48"/>
        <v>#DIV/0!</v>
      </c>
      <c r="R164" s="44">
        <v>0</v>
      </c>
      <c r="S164" s="44">
        <v>0</v>
      </c>
      <c r="T164" s="45" t="e">
        <f t="shared" si="49"/>
        <v>#DIV/0!</v>
      </c>
    </row>
    <row r="165" spans="1:20" s="23" customFormat="1" ht="17.25" customHeight="1" x14ac:dyDescent="0.25">
      <c r="A165" s="349"/>
      <c r="B165" s="350"/>
      <c r="C165" s="350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0"/>
      <c r="T165" s="351"/>
    </row>
    <row r="166" spans="1:20" s="23" customFormat="1" ht="32.25" customHeight="1" x14ac:dyDescent="0.25">
      <c r="A166" s="352" t="s">
        <v>232</v>
      </c>
      <c r="B166" s="353"/>
      <c r="C166" s="41">
        <f>SUM(C167:C180)</f>
        <v>460264</v>
      </c>
      <c r="D166" s="41">
        <f>SUM(D167:D180)</f>
        <v>228929</v>
      </c>
      <c r="E166" s="50">
        <f t="shared" ref="E166:E180" si="55">C166/D166*100</f>
        <v>201.05098087179866</v>
      </c>
      <c r="F166" s="41">
        <f>SUM(F167:F180)</f>
        <v>460264</v>
      </c>
      <c r="G166" s="41">
        <f>SUM(G167:G180)</f>
        <v>228929</v>
      </c>
      <c r="H166" s="50">
        <f t="shared" ref="H166:H180" si="56">F166/G166*100</f>
        <v>201.05098087179866</v>
      </c>
      <c r="I166" s="41">
        <f>SUM(I167:I180)</f>
        <v>350655</v>
      </c>
      <c r="J166" s="41">
        <f>SUM(J167:J180)</f>
        <v>127934</v>
      </c>
      <c r="K166" s="50">
        <f t="shared" ref="K166:K180" si="57">I166/J166*100</f>
        <v>274.0905466881361</v>
      </c>
      <c r="L166" s="41">
        <f>SUM(L167:L180)</f>
        <v>304942</v>
      </c>
      <c r="M166" s="41">
        <f>SUM(M167:M180)</f>
        <v>117645</v>
      </c>
      <c r="N166" s="6">
        <f t="shared" ref="N166:N180" si="58">L166/M166*100</f>
        <v>259.2052360916316</v>
      </c>
      <c r="O166" s="41">
        <f>SUM(O167:O180)</f>
        <v>174777</v>
      </c>
      <c r="P166" s="41">
        <f>SUM(P167:P180)</f>
        <v>0</v>
      </c>
      <c r="Q166" s="5" t="e">
        <f t="shared" ref="Q166:Q180" si="59">O166/P166*100</f>
        <v>#DIV/0!</v>
      </c>
      <c r="R166" s="41">
        <f>SUM(R167:R180)</f>
        <v>130165</v>
      </c>
      <c r="S166" s="41">
        <f>SUM(S167:S180)</f>
        <v>117645</v>
      </c>
      <c r="T166" s="6">
        <f t="shared" ref="T166:T180" si="60">R166/S166*100</f>
        <v>110.64218623825917</v>
      </c>
    </row>
    <row r="167" spans="1:20" ht="20.25" customHeight="1" x14ac:dyDescent="0.25">
      <c r="A167" s="55">
        <v>1</v>
      </c>
      <c r="B167" s="3" t="s">
        <v>62</v>
      </c>
      <c r="C167" s="44">
        <v>41257</v>
      </c>
      <c r="D167" s="44">
        <v>0</v>
      </c>
      <c r="E167" s="45" t="e">
        <f t="shared" si="55"/>
        <v>#DIV/0!</v>
      </c>
      <c r="F167" s="44">
        <v>41257</v>
      </c>
      <c r="G167" s="44">
        <v>0</v>
      </c>
      <c r="H167" s="45" t="e">
        <f t="shared" si="56"/>
        <v>#DIV/0!</v>
      </c>
      <c r="I167" s="44">
        <v>52524</v>
      </c>
      <c r="J167" s="44">
        <v>0</v>
      </c>
      <c r="K167" s="45" t="e">
        <f t="shared" si="57"/>
        <v>#DIV/0!</v>
      </c>
      <c r="L167" s="44">
        <v>52524</v>
      </c>
      <c r="M167" s="46">
        <v>0</v>
      </c>
      <c r="N167" s="25" t="e">
        <f t="shared" si="58"/>
        <v>#DIV/0!</v>
      </c>
      <c r="O167" s="46">
        <v>0</v>
      </c>
      <c r="P167" s="46">
        <v>0</v>
      </c>
      <c r="Q167" s="25" t="e">
        <f t="shared" si="59"/>
        <v>#DIV/0!</v>
      </c>
      <c r="R167" s="64">
        <v>52524</v>
      </c>
      <c r="S167" s="46">
        <v>0</v>
      </c>
      <c r="T167" s="45" t="e">
        <f t="shared" si="60"/>
        <v>#DIV/0!</v>
      </c>
    </row>
    <row r="168" spans="1:20" s="23" customFormat="1" ht="18.75" customHeight="1" x14ac:dyDescent="0.25">
      <c r="A168" s="56">
        <v>2</v>
      </c>
      <c r="B168" s="4" t="s">
        <v>66</v>
      </c>
      <c r="C168" s="44">
        <v>0</v>
      </c>
      <c r="D168" s="44">
        <v>17909</v>
      </c>
      <c r="E168" s="1">
        <f t="shared" si="55"/>
        <v>0</v>
      </c>
      <c r="F168" s="44">
        <v>0</v>
      </c>
      <c r="G168" s="44">
        <v>17909</v>
      </c>
      <c r="H168" s="1">
        <f t="shared" si="56"/>
        <v>0</v>
      </c>
      <c r="I168" s="44">
        <v>0</v>
      </c>
      <c r="J168" s="44">
        <v>367</v>
      </c>
      <c r="K168" s="1">
        <f t="shared" si="57"/>
        <v>0</v>
      </c>
      <c r="L168" s="44">
        <v>0</v>
      </c>
      <c r="M168" s="44">
        <v>367</v>
      </c>
      <c r="N168" s="1">
        <f t="shared" si="58"/>
        <v>0</v>
      </c>
      <c r="O168" s="46">
        <v>0</v>
      </c>
      <c r="P168" s="46">
        <v>0</v>
      </c>
      <c r="Q168" s="1" t="e">
        <f t="shared" si="59"/>
        <v>#DIV/0!</v>
      </c>
      <c r="R168" s="64">
        <v>0</v>
      </c>
      <c r="S168" s="44">
        <v>367</v>
      </c>
      <c r="T168" s="1">
        <f t="shared" si="60"/>
        <v>0</v>
      </c>
    </row>
    <row r="169" spans="1:20" s="23" customFormat="1" ht="18.75" customHeight="1" x14ac:dyDescent="0.25">
      <c r="A169" s="56">
        <v>3</v>
      </c>
      <c r="B169" s="4" t="s">
        <v>288</v>
      </c>
      <c r="C169" s="44">
        <v>26631</v>
      </c>
      <c r="D169" s="44">
        <v>0</v>
      </c>
      <c r="E169" s="1" t="e">
        <f t="shared" si="55"/>
        <v>#DIV/0!</v>
      </c>
      <c r="F169" s="44">
        <v>26631</v>
      </c>
      <c r="G169" s="44">
        <v>0</v>
      </c>
      <c r="H169" s="1" t="e">
        <f t="shared" si="56"/>
        <v>#DIV/0!</v>
      </c>
      <c r="I169" s="44">
        <v>1404</v>
      </c>
      <c r="J169" s="44">
        <v>0</v>
      </c>
      <c r="K169" s="1" t="e">
        <f t="shared" si="57"/>
        <v>#DIV/0!</v>
      </c>
      <c r="L169" s="44">
        <v>1404</v>
      </c>
      <c r="M169" s="44">
        <v>0</v>
      </c>
      <c r="N169" s="1" t="e">
        <f t="shared" si="58"/>
        <v>#DIV/0!</v>
      </c>
      <c r="O169" s="46">
        <v>0</v>
      </c>
      <c r="P169" s="46">
        <v>0</v>
      </c>
      <c r="Q169" s="1" t="e">
        <f t="shared" si="59"/>
        <v>#DIV/0!</v>
      </c>
      <c r="R169" s="64">
        <v>1404</v>
      </c>
      <c r="S169" s="64">
        <v>0</v>
      </c>
      <c r="T169" s="1" t="e">
        <f t="shared" si="60"/>
        <v>#DIV/0!</v>
      </c>
    </row>
    <row r="170" spans="1:20" ht="20.25" customHeight="1" x14ac:dyDescent="0.25">
      <c r="A170" s="55">
        <v>4</v>
      </c>
      <c r="B170" s="4" t="s">
        <v>68</v>
      </c>
      <c r="C170" s="44">
        <v>19335</v>
      </c>
      <c r="D170" s="44">
        <v>13567</v>
      </c>
      <c r="E170" s="25">
        <f t="shared" si="55"/>
        <v>142.51492592319599</v>
      </c>
      <c r="F170" s="44">
        <v>19335</v>
      </c>
      <c r="G170" s="44">
        <v>13567</v>
      </c>
      <c r="H170" s="25">
        <f t="shared" si="56"/>
        <v>142.51492592319599</v>
      </c>
      <c r="I170" s="44">
        <v>2553</v>
      </c>
      <c r="J170" s="44">
        <v>8669</v>
      </c>
      <c r="K170" s="25">
        <f t="shared" si="57"/>
        <v>29.449763525204752</v>
      </c>
      <c r="L170" s="44">
        <v>0</v>
      </c>
      <c r="M170" s="46">
        <v>5911</v>
      </c>
      <c r="N170" s="25">
        <f t="shared" si="58"/>
        <v>0</v>
      </c>
      <c r="O170" s="46">
        <v>0</v>
      </c>
      <c r="P170" s="44">
        <v>0</v>
      </c>
      <c r="Q170" s="25" t="e">
        <f t="shared" si="59"/>
        <v>#DIV/0!</v>
      </c>
      <c r="R170" s="64">
        <v>0</v>
      </c>
      <c r="S170" s="46">
        <v>5911</v>
      </c>
      <c r="T170" s="25">
        <f t="shared" si="60"/>
        <v>0</v>
      </c>
    </row>
    <row r="171" spans="1:20" ht="18.75" customHeight="1" x14ac:dyDescent="0.25">
      <c r="A171" s="56">
        <v>5</v>
      </c>
      <c r="B171" s="8" t="s">
        <v>70</v>
      </c>
      <c r="C171" s="44">
        <v>296</v>
      </c>
      <c r="D171" s="44">
        <v>0</v>
      </c>
      <c r="E171" s="25" t="e">
        <f t="shared" si="55"/>
        <v>#DIV/0!</v>
      </c>
      <c r="F171" s="44">
        <v>296</v>
      </c>
      <c r="G171" s="44">
        <v>0</v>
      </c>
      <c r="H171" s="25" t="e">
        <f t="shared" si="56"/>
        <v>#DIV/0!</v>
      </c>
      <c r="I171" s="44">
        <v>296</v>
      </c>
      <c r="J171" s="44">
        <v>0</v>
      </c>
      <c r="K171" s="25" t="e">
        <f t="shared" si="57"/>
        <v>#DIV/0!</v>
      </c>
      <c r="L171" s="44">
        <v>296</v>
      </c>
      <c r="M171" s="46">
        <v>0</v>
      </c>
      <c r="N171" s="25" t="e">
        <f t="shared" si="58"/>
        <v>#DIV/0!</v>
      </c>
      <c r="O171" s="46">
        <v>0</v>
      </c>
      <c r="P171" s="44">
        <v>0</v>
      </c>
      <c r="Q171" s="25" t="e">
        <f t="shared" si="59"/>
        <v>#DIV/0!</v>
      </c>
      <c r="R171" s="44">
        <v>296</v>
      </c>
      <c r="S171" s="64">
        <v>0</v>
      </c>
      <c r="T171" s="25" t="e">
        <f t="shared" si="60"/>
        <v>#DIV/0!</v>
      </c>
    </row>
    <row r="172" spans="1:20" ht="18.75" customHeight="1" x14ac:dyDescent="0.25">
      <c r="A172" s="55">
        <v>6</v>
      </c>
      <c r="B172" s="8" t="s">
        <v>213</v>
      </c>
      <c r="C172" s="44">
        <v>0</v>
      </c>
      <c r="D172" s="44">
        <v>0</v>
      </c>
      <c r="E172" s="25" t="e">
        <f t="shared" si="55"/>
        <v>#DIV/0!</v>
      </c>
      <c r="F172" s="44">
        <v>0</v>
      </c>
      <c r="G172" s="44">
        <v>0</v>
      </c>
      <c r="H172" s="25" t="e">
        <f t="shared" si="56"/>
        <v>#DIV/0!</v>
      </c>
      <c r="I172" s="44">
        <v>0</v>
      </c>
      <c r="J172" s="44">
        <v>0</v>
      </c>
      <c r="K172" s="25" t="e">
        <f t="shared" si="57"/>
        <v>#DIV/0!</v>
      </c>
      <c r="L172" s="44">
        <v>0</v>
      </c>
      <c r="M172" s="46">
        <v>0</v>
      </c>
      <c r="N172" s="25" t="e">
        <f t="shared" si="58"/>
        <v>#DIV/0!</v>
      </c>
      <c r="O172" s="46">
        <v>0</v>
      </c>
      <c r="P172" s="44">
        <v>0</v>
      </c>
      <c r="Q172" s="25" t="e">
        <f t="shared" si="59"/>
        <v>#DIV/0!</v>
      </c>
      <c r="R172" s="64">
        <v>0</v>
      </c>
      <c r="S172" s="64">
        <v>0</v>
      </c>
      <c r="T172" s="25" t="e">
        <f t="shared" si="60"/>
        <v>#DIV/0!</v>
      </c>
    </row>
    <row r="173" spans="1:20" ht="22.5" customHeight="1" x14ac:dyDescent="0.25">
      <c r="A173" s="56">
        <v>7</v>
      </c>
      <c r="B173" s="3" t="s">
        <v>73</v>
      </c>
      <c r="C173" s="44">
        <v>632</v>
      </c>
      <c r="D173" s="44">
        <v>0</v>
      </c>
      <c r="E173" s="45" t="e">
        <f t="shared" si="55"/>
        <v>#DIV/0!</v>
      </c>
      <c r="F173" s="44">
        <v>632</v>
      </c>
      <c r="G173" s="44">
        <v>0</v>
      </c>
      <c r="H173" s="45" t="e">
        <f t="shared" si="56"/>
        <v>#DIV/0!</v>
      </c>
      <c r="I173" s="44">
        <v>159</v>
      </c>
      <c r="J173" s="44">
        <v>0</v>
      </c>
      <c r="K173" s="45" t="e">
        <f t="shared" si="57"/>
        <v>#DIV/0!</v>
      </c>
      <c r="L173" s="44">
        <v>159</v>
      </c>
      <c r="M173" s="46">
        <v>0</v>
      </c>
      <c r="N173" s="25" t="e">
        <f t="shared" si="58"/>
        <v>#DIV/0!</v>
      </c>
      <c r="O173" s="46">
        <v>0</v>
      </c>
      <c r="P173" s="44">
        <v>0</v>
      </c>
      <c r="Q173" s="25" t="e">
        <f t="shared" si="59"/>
        <v>#DIV/0!</v>
      </c>
      <c r="R173" s="64">
        <v>159</v>
      </c>
      <c r="S173" s="64">
        <v>0</v>
      </c>
      <c r="T173" s="45" t="e">
        <f t="shared" si="60"/>
        <v>#DIV/0!</v>
      </c>
    </row>
    <row r="174" spans="1:20" s="23" customFormat="1" ht="19.5" customHeight="1" x14ac:dyDescent="0.25">
      <c r="A174" s="56">
        <v>8</v>
      </c>
      <c r="B174" s="8" t="s">
        <v>75</v>
      </c>
      <c r="C174" s="44">
        <v>0</v>
      </c>
      <c r="D174" s="44">
        <v>0</v>
      </c>
      <c r="E174" s="1" t="e">
        <f t="shared" si="55"/>
        <v>#DIV/0!</v>
      </c>
      <c r="F174" s="44">
        <v>0</v>
      </c>
      <c r="G174" s="44">
        <v>0</v>
      </c>
      <c r="H174" s="1" t="e">
        <f t="shared" si="56"/>
        <v>#DIV/0!</v>
      </c>
      <c r="I174" s="44">
        <v>0</v>
      </c>
      <c r="J174" s="44">
        <v>0</v>
      </c>
      <c r="K174" s="1" t="e">
        <f t="shared" si="57"/>
        <v>#DIV/0!</v>
      </c>
      <c r="L174" s="44">
        <v>0</v>
      </c>
      <c r="M174" s="46">
        <v>0</v>
      </c>
      <c r="N174" s="1" t="e">
        <f t="shared" si="58"/>
        <v>#DIV/0!</v>
      </c>
      <c r="O174" s="46">
        <v>0</v>
      </c>
      <c r="P174" s="46">
        <v>0</v>
      </c>
      <c r="Q174" s="1" t="e">
        <f t="shared" si="59"/>
        <v>#DIV/0!</v>
      </c>
      <c r="R174" s="64">
        <v>0</v>
      </c>
      <c r="S174" s="64">
        <v>0</v>
      </c>
      <c r="T174" s="1" t="e">
        <f t="shared" si="60"/>
        <v>#DIV/0!</v>
      </c>
    </row>
    <row r="175" spans="1:20" ht="30" customHeight="1" x14ac:dyDescent="0.25">
      <c r="A175" s="62">
        <v>9</v>
      </c>
      <c r="B175" s="3" t="s">
        <v>77</v>
      </c>
      <c r="C175" s="44">
        <v>75782</v>
      </c>
      <c r="D175" s="44">
        <v>111367</v>
      </c>
      <c r="E175" s="1">
        <f t="shared" si="55"/>
        <v>68.047087557355411</v>
      </c>
      <c r="F175" s="44">
        <v>75782</v>
      </c>
      <c r="G175" s="44">
        <v>111367</v>
      </c>
      <c r="H175" s="45">
        <f t="shared" si="56"/>
        <v>68.047087557355411</v>
      </c>
      <c r="I175" s="44">
        <v>75782</v>
      </c>
      <c r="J175" s="44">
        <v>111367</v>
      </c>
      <c r="K175" s="45">
        <f t="shared" si="57"/>
        <v>68.047087557355411</v>
      </c>
      <c r="L175" s="44">
        <v>75782</v>
      </c>
      <c r="M175" s="46">
        <v>111367</v>
      </c>
      <c r="N175" s="25">
        <f t="shared" si="58"/>
        <v>68.047087557355411</v>
      </c>
      <c r="O175" s="46">
        <v>0</v>
      </c>
      <c r="P175" s="44">
        <v>0</v>
      </c>
      <c r="Q175" s="25" t="e">
        <f t="shared" si="59"/>
        <v>#DIV/0!</v>
      </c>
      <c r="R175" s="44">
        <v>75782</v>
      </c>
      <c r="S175" s="64">
        <v>111367</v>
      </c>
      <c r="T175" s="45">
        <f t="shared" si="60"/>
        <v>68.047087557355411</v>
      </c>
    </row>
    <row r="176" spans="1:20" ht="22.5" customHeight="1" x14ac:dyDescent="0.25">
      <c r="A176" s="57">
        <v>10</v>
      </c>
      <c r="B176" s="4" t="s">
        <v>85</v>
      </c>
      <c r="C176" s="44">
        <v>3633</v>
      </c>
      <c r="D176" s="44">
        <v>0</v>
      </c>
      <c r="E176" s="25" t="e">
        <f t="shared" si="55"/>
        <v>#DIV/0!</v>
      </c>
      <c r="F176" s="44">
        <v>3633</v>
      </c>
      <c r="G176" s="44">
        <v>0</v>
      </c>
      <c r="H176" s="25" t="e">
        <f t="shared" si="56"/>
        <v>#DIV/0!</v>
      </c>
      <c r="I176" s="44">
        <v>687</v>
      </c>
      <c r="J176" s="44">
        <v>710</v>
      </c>
      <c r="K176" s="25">
        <f t="shared" si="57"/>
        <v>96.760563380281695</v>
      </c>
      <c r="L176" s="44">
        <v>0</v>
      </c>
      <c r="M176" s="46">
        <v>0</v>
      </c>
      <c r="N176" s="25" t="e">
        <f t="shared" si="58"/>
        <v>#DIV/0!</v>
      </c>
      <c r="O176" s="46">
        <v>0</v>
      </c>
      <c r="P176" s="44">
        <v>0</v>
      </c>
      <c r="Q176" s="25" t="e">
        <f t="shared" si="59"/>
        <v>#DIV/0!</v>
      </c>
      <c r="R176" s="64">
        <v>0</v>
      </c>
      <c r="S176" s="64">
        <v>0</v>
      </c>
      <c r="T176" s="25" t="e">
        <f t="shared" si="60"/>
        <v>#DIV/0!</v>
      </c>
    </row>
    <row r="177" spans="1:20" s="24" customFormat="1" ht="18" customHeight="1" x14ac:dyDescent="0.25">
      <c r="A177" s="57">
        <v>11</v>
      </c>
      <c r="B177" s="4" t="s">
        <v>86</v>
      </c>
      <c r="C177" s="44">
        <v>0</v>
      </c>
      <c r="D177" s="44">
        <v>0</v>
      </c>
      <c r="E177" s="25" t="e">
        <f t="shared" si="55"/>
        <v>#DIV/0!</v>
      </c>
      <c r="F177" s="44">
        <v>0</v>
      </c>
      <c r="G177" s="44">
        <v>0</v>
      </c>
      <c r="H177" s="25" t="e">
        <f t="shared" si="56"/>
        <v>#DIV/0!</v>
      </c>
      <c r="I177" s="44">
        <v>0</v>
      </c>
      <c r="J177" s="44">
        <v>710</v>
      </c>
      <c r="K177" s="25">
        <f t="shared" si="57"/>
        <v>0</v>
      </c>
      <c r="L177" s="44">
        <v>0</v>
      </c>
      <c r="M177" s="46">
        <v>0</v>
      </c>
      <c r="N177" s="25" t="e">
        <f t="shared" si="58"/>
        <v>#DIV/0!</v>
      </c>
      <c r="O177" s="46">
        <v>0</v>
      </c>
      <c r="P177" s="44">
        <v>0</v>
      </c>
      <c r="Q177" s="25" t="e">
        <f t="shared" si="59"/>
        <v>#DIV/0!</v>
      </c>
      <c r="R177" s="64">
        <v>0</v>
      </c>
      <c r="S177" s="64">
        <v>0</v>
      </c>
      <c r="T177" s="25" t="e">
        <f t="shared" si="60"/>
        <v>#DIV/0!</v>
      </c>
    </row>
    <row r="178" spans="1:20" s="24" customFormat="1" ht="17.25" customHeight="1" x14ac:dyDescent="0.25">
      <c r="A178" s="57">
        <v>12</v>
      </c>
      <c r="B178" s="4" t="s">
        <v>234</v>
      </c>
      <c r="C178" s="44">
        <v>163440</v>
      </c>
      <c r="D178" s="44">
        <v>19320</v>
      </c>
      <c r="E178" s="45">
        <f t="shared" si="55"/>
        <v>845.96273291925468</v>
      </c>
      <c r="F178" s="44">
        <v>163440</v>
      </c>
      <c r="G178" s="44">
        <v>19320</v>
      </c>
      <c r="H178" s="45">
        <f t="shared" si="56"/>
        <v>845.96273291925468</v>
      </c>
      <c r="I178" s="44">
        <v>91581</v>
      </c>
      <c r="J178" s="44">
        <v>33</v>
      </c>
      <c r="K178" s="182">
        <f t="shared" si="57"/>
        <v>277518.18181818182</v>
      </c>
      <c r="L178" s="44">
        <v>91079</v>
      </c>
      <c r="M178" s="46">
        <v>0</v>
      </c>
      <c r="N178" s="25" t="e">
        <f t="shared" si="58"/>
        <v>#DIV/0!</v>
      </c>
      <c r="O178" s="46">
        <v>91079</v>
      </c>
      <c r="P178" s="44">
        <v>0</v>
      </c>
      <c r="Q178" s="25" t="e">
        <f t="shared" si="59"/>
        <v>#DIV/0!</v>
      </c>
      <c r="R178" s="64">
        <v>0</v>
      </c>
      <c r="S178" s="64">
        <v>0</v>
      </c>
      <c r="T178" s="45" t="e">
        <f t="shared" si="60"/>
        <v>#DIV/0!</v>
      </c>
    </row>
    <row r="179" spans="1:20" s="24" customFormat="1" ht="17.25" customHeight="1" x14ac:dyDescent="0.25">
      <c r="A179" s="57">
        <v>13</v>
      </c>
      <c r="B179" s="4" t="s">
        <v>219</v>
      </c>
      <c r="C179" s="44">
        <v>84033</v>
      </c>
      <c r="D179" s="44">
        <v>0</v>
      </c>
      <c r="E179" s="25" t="e">
        <f t="shared" si="55"/>
        <v>#DIV/0!</v>
      </c>
      <c r="F179" s="44">
        <v>84033</v>
      </c>
      <c r="G179" s="44">
        <v>0</v>
      </c>
      <c r="H179" s="25" t="e">
        <f t="shared" si="56"/>
        <v>#DIV/0!</v>
      </c>
      <c r="I179" s="44">
        <v>101129</v>
      </c>
      <c r="J179" s="44">
        <v>6078</v>
      </c>
      <c r="K179" s="25">
        <f t="shared" si="57"/>
        <v>1663.8532411977626</v>
      </c>
      <c r="L179" s="44">
        <v>83698</v>
      </c>
      <c r="M179" s="46">
        <v>0</v>
      </c>
      <c r="N179" s="25" t="e">
        <f t="shared" si="58"/>
        <v>#DIV/0!</v>
      </c>
      <c r="O179" s="46">
        <v>83698</v>
      </c>
      <c r="P179" s="44">
        <v>0</v>
      </c>
      <c r="Q179" s="25" t="e">
        <f t="shared" si="59"/>
        <v>#DIV/0!</v>
      </c>
      <c r="R179" s="64">
        <v>0</v>
      </c>
      <c r="S179" s="64">
        <v>0</v>
      </c>
      <c r="T179" s="25" t="e">
        <f t="shared" si="60"/>
        <v>#DIV/0!</v>
      </c>
    </row>
    <row r="180" spans="1:20" ht="27" customHeight="1" x14ac:dyDescent="0.25">
      <c r="A180" s="55">
        <v>14</v>
      </c>
      <c r="B180" s="3" t="s">
        <v>214</v>
      </c>
      <c r="C180" s="44">
        <v>45225</v>
      </c>
      <c r="D180" s="44">
        <v>66766</v>
      </c>
      <c r="E180" s="45">
        <f t="shared" si="55"/>
        <v>67.73657250696462</v>
      </c>
      <c r="F180" s="44">
        <v>45225</v>
      </c>
      <c r="G180" s="44">
        <v>66766</v>
      </c>
      <c r="H180" s="45">
        <f t="shared" si="56"/>
        <v>67.73657250696462</v>
      </c>
      <c r="I180" s="44">
        <v>24540</v>
      </c>
      <c r="J180" s="44">
        <v>0</v>
      </c>
      <c r="K180" s="45" t="e">
        <f t="shared" si="57"/>
        <v>#DIV/0!</v>
      </c>
      <c r="L180" s="44">
        <v>0</v>
      </c>
      <c r="M180" s="46">
        <v>0</v>
      </c>
      <c r="N180" s="25" t="e">
        <f t="shared" si="58"/>
        <v>#DIV/0!</v>
      </c>
      <c r="O180" s="46">
        <v>0</v>
      </c>
      <c r="P180" s="44">
        <v>0</v>
      </c>
      <c r="Q180" s="25" t="e">
        <f t="shared" si="59"/>
        <v>#DIV/0!</v>
      </c>
      <c r="R180" s="64">
        <v>0</v>
      </c>
      <c r="S180" s="64">
        <v>0</v>
      </c>
      <c r="T180" s="45" t="e">
        <f t="shared" si="60"/>
        <v>#DIV/0!</v>
      </c>
    </row>
    <row r="181" spans="1:20" s="23" customFormat="1" ht="17.25" customHeight="1" x14ac:dyDescent="0.25">
      <c r="A181" s="349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1"/>
    </row>
    <row r="182" spans="1:20" s="23" customFormat="1" ht="57.75" customHeight="1" x14ac:dyDescent="0.25">
      <c r="A182" s="352" t="s">
        <v>233</v>
      </c>
      <c r="B182" s="353"/>
      <c r="C182" s="41">
        <f>SUM(C183:C189)</f>
        <v>9900</v>
      </c>
      <c r="D182" s="41">
        <f>SUM(D183:D189)</f>
        <v>9190</v>
      </c>
      <c r="E182" s="50">
        <f t="shared" ref="E182:E189" si="61">C182/D182*100</f>
        <v>107.72578890097932</v>
      </c>
      <c r="F182" s="41">
        <f>SUM(F183:F189)</f>
        <v>9900</v>
      </c>
      <c r="G182" s="41">
        <f>SUM(G183:G189)</f>
        <v>9190</v>
      </c>
      <c r="H182" s="50">
        <f t="shared" ref="H182:H189" si="62">F182/G182*100</f>
        <v>107.72578890097932</v>
      </c>
      <c r="I182" s="41">
        <f>SUM(I183:I189)</f>
        <v>18220</v>
      </c>
      <c r="J182" s="41">
        <f>SUM(J183:J189)</f>
        <v>26056</v>
      </c>
      <c r="K182" s="50">
        <f t="shared" ref="K182:K189" si="63">I182/J182*100</f>
        <v>69.926312557568309</v>
      </c>
      <c r="L182" s="41">
        <f>SUM(L183:L189)</f>
        <v>3119</v>
      </c>
      <c r="M182" s="41">
        <f>SUM(M183:M189)</f>
        <v>2161</v>
      </c>
      <c r="N182" s="6">
        <f t="shared" ref="N182:N189" si="64">L182/M182*100</f>
        <v>144.33132808884775</v>
      </c>
      <c r="O182" s="41">
        <f>SUM(O183:O189)</f>
        <v>3119</v>
      </c>
      <c r="P182" s="41">
        <f>SUM(P183:P189)</f>
        <v>2161</v>
      </c>
      <c r="Q182" s="5">
        <f t="shared" ref="Q182:Q187" si="65">O182/P182*100</f>
        <v>144.33132808884775</v>
      </c>
      <c r="R182" s="41">
        <f>SUM(R183:R189)</f>
        <v>0</v>
      </c>
      <c r="S182" s="41">
        <f>SUM(S183:S189)</f>
        <v>0</v>
      </c>
      <c r="T182" s="6" t="e">
        <f t="shared" ref="T182:T189" si="66">R182/S182*100</f>
        <v>#DIV/0!</v>
      </c>
    </row>
    <row r="183" spans="1:20" s="24" customFormat="1" ht="19.5" customHeight="1" x14ac:dyDescent="0.25">
      <c r="A183" s="56">
        <v>1</v>
      </c>
      <c r="B183" s="8" t="s">
        <v>78</v>
      </c>
      <c r="C183" s="48">
        <v>0</v>
      </c>
      <c r="D183" s="48">
        <v>0</v>
      </c>
      <c r="E183" s="25" t="e">
        <f t="shared" si="61"/>
        <v>#DIV/0!</v>
      </c>
      <c r="F183" s="48">
        <v>0</v>
      </c>
      <c r="G183" s="48">
        <v>0</v>
      </c>
      <c r="H183" s="25" t="e">
        <f t="shared" si="62"/>
        <v>#DIV/0!</v>
      </c>
      <c r="I183" s="48">
        <v>0</v>
      </c>
      <c r="J183" s="48">
        <v>0</v>
      </c>
      <c r="K183" s="25" t="e">
        <f t="shared" si="63"/>
        <v>#DIV/0!</v>
      </c>
      <c r="L183" s="48">
        <f t="shared" ref="L183:M184" si="67">O183+R183</f>
        <v>0</v>
      </c>
      <c r="M183" s="34">
        <f t="shared" si="67"/>
        <v>0</v>
      </c>
      <c r="N183" s="25" t="e">
        <f t="shared" si="64"/>
        <v>#DIV/0!</v>
      </c>
      <c r="O183" s="48">
        <v>0</v>
      </c>
      <c r="P183" s="48">
        <v>0</v>
      </c>
      <c r="Q183" s="25" t="e">
        <f t="shared" si="65"/>
        <v>#DIV/0!</v>
      </c>
      <c r="R183" s="48">
        <v>0</v>
      </c>
      <c r="S183" s="48">
        <v>0</v>
      </c>
      <c r="T183" s="25" t="e">
        <f t="shared" si="66"/>
        <v>#DIV/0!</v>
      </c>
    </row>
    <row r="184" spans="1:20" ht="33.75" customHeight="1" x14ac:dyDescent="0.25">
      <c r="A184" s="55">
        <v>2</v>
      </c>
      <c r="B184" s="3" t="s">
        <v>79</v>
      </c>
      <c r="C184" s="48">
        <v>0</v>
      </c>
      <c r="D184" s="48">
        <v>0</v>
      </c>
      <c r="E184" s="45" t="e">
        <f t="shared" si="61"/>
        <v>#DIV/0!</v>
      </c>
      <c r="F184" s="48">
        <v>0</v>
      </c>
      <c r="G184" s="48">
        <v>0</v>
      </c>
      <c r="H184" s="45" t="e">
        <f>E184</f>
        <v>#DIV/0!</v>
      </c>
      <c r="I184" s="48">
        <v>0</v>
      </c>
      <c r="J184" s="48">
        <v>0</v>
      </c>
      <c r="K184" s="45" t="e">
        <f t="shared" si="63"/>
        <v>#DIV/0!</v>
      </c>
      <c r="L184" s="48">
        <f t="shared" si="67"/>
        <v>0</v>
      </c>
      <c r="M184" s="34">
        <f t="shared" si="67"/>
        <v>0</v>
      </c>
      <c r="N184" s="25" t="e">
        <f t="shared" si="64"/>
        <v>#DIV/0!</v>
      </c>
      <c r="O184" s="48">
        <v>0</v>
      </c>
      <c r="P184" s="48">
        <v>0</v>
      </c>
      <c r="Q184" s="25" t="e">
        <f t="shared" si="65"/>
        <v>#DIV/0!</v>
      </c>
      <c r="R184" s="48">
        <v>0</v>
      </c>
      <c r="S184" s="48">
        <v>0</v>
      </c>
      <c r="T184" s="45" t="e">
        <f t="shared" si="66"/>
        <v>#DIV/0!</v>
      </c>
    </row>
    <row r="185" spans="1:20" ht="18.75" customHeight="1" x14ac:dyDescent="0.25">
      <c r="A185" s="57">
        <v>3</v>
      </c>
      <c r="B185" s="3" t="s">
        <v>80</v>
      </c>
      <c r="C185" s="48">
        <v>0</v>
      </c>
      <c r="D185" s="48">
        <v>872</v>
      </c>
      <c r="E185" s="45">
        <f t="shared" si="61"/>
        <v>0</v>
      </c>
      <c r="F185" s="48">
        <v>0</v>
      </c>
      <c r="G185" s="48">
        <v>872</v>
      </c>
      <c r="H185" s="45">
        <f t="shared" si="62"/>
        <v>0</v>
      </c>
      <c r="I185" s="48">
        <v>0</v>
      </c>
      <c r="J185" s="48">
        <v>872</v>
      </c>
      <c r="K185" s="45">
        <f t="shared" si="63"/>
        <v>0</v>
      </c>
      <c r="L185" s="48">
        <v>0</v>
      </c>
      <c r="M185" s="46">
        <v>872</v>
      </c>
      <c r="N185" s="25">
        <f t="shared" si="64"/>
        <v>0</v>
      </c>
      <c r="O185" s="48">
        <v>0</v>
      </c>
      <c r="P185" s="48">
        <v>872</v>
      </c>
      <c r="Q185" s="25">
        <f t="shared" si="65"/>
        <v>0</v>
      </c>
      <c r="R185" s="48">
        <v>0</v>
      </c>
      <c r="S185" s="48">
        <v>0</v>
      </c>
      <c r="T185" s="45" t="e">
        <f t="shared" si="66"/>
        <v>#DIV/0!</v>
      </c>
    </row>
    <row r="186" spans="1:20" ht="24.75" customHeight="1" x14ac:dyDescent="0.25">
      <c r="A186" s="55">
        <v>4</v>
      </c>
      <c r="B186" s="3" t="s">
        <v>81</v>
      </c>
      <c r="C186" s="48">
        <v>0</v>
      </c>
      <c r="D186" s="48">
        <v>0</v>
      </c>
      <c r="E186" s="45" t="e">
        <f t="shared" si="61"/>
        <v>#DIV/0!</v>
      </c>
      <c r="F186" s="48">
        <v>0</v>
      </c>
      <c r="G186" s="48">
        <v>0</v>
      </c>
      <c r="H186" s="45" t="e">
        <f t="shared" si="62"/>
        <v>#DIV/0!</v>
      </c>
      <c r="I186" s="48">
        <v>983</v>
      </c>
      <c r="J186" s="48">
        <v>2096</v>
      </c>
      <c r="K186" s="45">
        <f t="shared" si="63"/>
        <v>46.898854961832058</v>
      </c>
      <c r="L186" s="48">
        <v>0</v>
      </c>
      <c r="M186" s="46">
        <v>0</v>
      </c>
      <c r="N186" s="25" t="e">
        <f t="shared" si="64"/>
        <v>#DIV/0!</v>
      </c>
      <c r="O186" s="48">
        <v>0</v>
      </c>
      <c r="P186" s="48">
        <v>0</v>
      </c>
      <c r="Q186" s="25" t="e">
        <f t="shared" si="65"/>
        <v>#DIV/0!</v>
      </c>
      <c r="R186" s="48">
        <v>0</v>
      </c>
      <c r="S186" s="48">
        <v>0</v>
      </c>
      <c r="T186" s="45" t="e">
        <f t="shared" si="66"/>
        <v>#DIV/0!</v>
      </c>
    </row>
    <row r="187" spans="1:20" ht="57" customHeight="1" x14ac:dyDescent="0.25">
      <c r="A187" s="57">
        <v>5</v>
      </c>
      <c r="B187" s="4" t="s">
        <v>271</v>
      </c>
      <c r="C187" s="48">
        <v>9900</v>
      </c>
      <c r="D187" s="48">
        <v>8318</v>
      </c>
      <c r="E187" s="25">
        <f t="shared" si="61"/>
        <v>119.01899495070931</v>
      </c>
      <c r="F187" s="48">
        <v>9900</v>
      </c>
      <c r="G187" s="48">
        <v>8318</v>
      </c>
      <c r="H187" s="25">
        <f t="shared" si="62"/>
        <v>119.01899495070931</v>
      </c>
      <c r="I187" s="48">
        <v>17237</v>
      </c>
      <c r="J187" s="48">
        <v>23088</v>
      </c>
      <c r="K187" s="25">
        <f t="shared" si="63"/>
        <v>74.657830907830913</v>
      </c>
      <c r="L187" s="48">
        <v>3119</v>
      </c>
      <c r="M187" s="46">
        <v>1289</v>
      </c>
      <c r="N187" s="25">
        <f t="shared" si="64"/>
        <v>241.97051978277733</v>
      </c>
      <c r="O187" s="48">
        <v>3119</v>
      </c>
      <c r="P187" s="48">
        <v>1289</v>
      </c>
      <c r="Q187" s="25">
        <f t="shared" si="65"/>
        <v>241.97051978277733</v>
      </c>
      <c r="R187" s="48">
        <v>0</v>
      </c>
      <c r="S187" s="48">
        <v>0</v>
      </c>
      <c r="T187" s="25" t="e">
        <f t="shared" si="66"/>
        <v>#DIV/0!</v>
      </c>
    </row>
    <row r="188" spans="1:20" ht="18.75" customHeight="1" x14ac:dyDescent="0.25">
      <c r="A188" s="57">
        <v>6</v>
      </c>
      <c r="B188" s="4" t="s">
        <v>262</v>
      </c>
      <c r="C188" s="48">
        <v>0</v>
      </c>
      <c r="D188" s="48">
        <v>0</v>
      </c>
      <c r="E188" s="25" t="e">
        <f t="shared" si="61"/>
        <v>#DIV/0!</v>
      </c>
      <c r="F188" s="48">
        <v>0</v>
      </c>
      <c r="G188" s="48">
        <v>0</v>
      </c>
      <c r="H188" s="25" t="e">
        <f t="shared" si="62"/>
        <v>#DIV/0!</v>
      </c>
      <c r="I188" s="48">
        <v>0</v>
      </c>
      <c r="J188" s="48">
        <v>0</v>
      </c>
      <c r="K188" s="25" t="e">
        <f t="shared" si="63"/>
        <v>#DIV/0!</v>
      </c>
      <c r="L188" s="48">
        <f t="shared" ref="L188:M189" si="68">O188+R188</f>
        <v>0</v>
      </c>
      <c r="M188" s="34">
        <f t="shared" si="68"/>
        <v>0</v>
      </c>
      <c r="N188" s="25" t="e">
        <f t="shared" si="64"/>
        <v>#DIV/0!</v>
      </c>
      <c r="O188" s="48">
        <v>0</v>
      </c>
      <c r="P188" s="48">
        <v>0</v>
      </c>
      <c r="Q188" s="25" t="e">
        <f>O188/P188*100</f>
        <v>#DIV/0!</v>
      </c>
      <c r="R188" s="48">
        <v>0</v>
      </c>
      <c r="S188" s="48">
        <v>0</v>
      </c>
      <c r="T188" s="25" t="e">
        <f t="shared" si="66"/>
        <v>#DIV/0!</v>
      </c>
    </row>
    <row r="189" spans="1:20" s="23" customFormat="1" ht="21" customHeight="1" x14ac:dyDescent="0.25">
      <c r="A189" s="56">
        <v>7</v>
      </c>
      <c r="B189" s="8" t="s">
        <v>72</v>
      </c>
      <c r="C189" s="48">
        <v>0</v>
      </c>
      <c r="D189" s="48">
        <v>0</v>
      </c>
      <c r="E189" s="1" t="e">
        <f t="shared" si="61"/>
        <v>#DIV/0!</v>
      </c>
      <c r="F189" s="48">
        <v>0</v>
      </c>
      <c r="G189" s="48">
        <v>0</v>
      </c>
      <c r="H189" s="1" t="e">
        <f t="shared" si="62"/>
        <v>#DIV/0!</v>
      </c>
      <c r="I189" s="48">
        <v>0</v>
      </c>
      <c r="J189" s="48">
        <v>0</v>
      </c>
      <c r="K189" s="1" t="e">
        <f t="shared" si="63"/>
        <v>#DIV/0!</v>
      </c>
      <c r="L189" s="48">
        <f t="shared" si="68"/>
        <v>0</v>
      </c>
      <c r="M189" s="34">
        <f t="shared" si="68"/>
        <v>0</v>
      </c>
      <c r="N189" s="1" t="e">
        <f t="shared" si="64"/>
        <v>#DIV/0!</v>
      </c>
      <c r="O189" s="48">
        <v>0</v>
      </c>
      <c r="P189" s="48">
        <v>0</v>
      </c>
      <c r="Q189" s="1" t="e">
        <f>O189/P189*100</f>
        <v>#DIV/0!</v>
      </c>
      <c r="R189" s="48">
        <v>0</v>
      </c>
      <c r="S189" s="48">
        <v>0</v>
      </c>
      <c r="T189" s="1" t="e">
        <f t="shared" si="66"/>
        <v>#DIV/0!</v>
      </c>
    </row>
    <row r="190" spans="1:20" s="23" customFormat="1" ht="17.25" x14ac:dyDescent="0.25">
      <c r="A190" s="102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8"/>
    </row>
    <row r="191" spans="1:20" s="23" customFormat="1" ht="102" hidden="1" customHeight="1" x14ac:dyDescent="0.25">
      <c r="A191" s="352" t="s">
        <v>235</v>
      </c>
      <c r="B191" s="353"/>
      <c r="C191" s="41">
        <f>SUM(C192:C198)</f>
        <v>0</v>
      </c>
      <c r="D191" s="41">
        <f>SUM(D192:D198)</f>
        <v>0</v>
      </c>
      <c r="E191" s="50" t="e">
        <f>C191/D191*100</f>
        <v>#DIV/0!</v>
      </c>
      <c r="F191" s="41">
        <f>SUM(F192:F198)</f>
        <v>0</v>
      </c>
      <c r="G191" s="41">
        <f>SUM(G192:G198)</f>
        <v>0</v>
      </c>
      <c r="H191" s="50" t="e">
        <f>F191/G191*100</f>
        <v>#DIV/0!</v>
      </c>
      <c r="I191" s="41">
        <f>SUM(I192:I198)</f>
        <v>0</v>
      </c>
      <c r="J191" s="41">
        <f>SUM(J192:J198)</f>
        <v>0</v>
      </c>
      <c r="K191" s="50" t="e">
        <f>I191/J191*100</f>
        <v>#DIV/0!</v>
      </c>
      <c r="L191" s="41">
        <f>SUM(L192:L198)</f>
        <v>0</v>
      </c>
      <c r="M191" s="41">
        <f>SUM(M192:M198)</f>
        <v>0</v>
      </c>
      <c r="N191" s="6" t="e">
        <f t="shared" ref="N191" si="69">L191/M191*100</f>
        <v>#DIV/0!</v>
      </c>
      <c r="O191" s="41">
        <f>SUM(O192:O198)</f>
        <v>0</v>
      </c>
      <c r="P191" s="41">
        <f>SUM(P192:P198)</f>
        <v>0</v>
      </c>
      <c r="Q191" s="5" t="e">
        <f t="shared" ref="Q191" si="70">O191/P191*100</f>
        <v>#DIV/0!</v>
      </c>
      <c r="R191" s="41">
        <f>SUM(R192:R198)</f>
        <v>0</v>
      </c>
      <c r="S191" s="41">
        <f>SUM(S192:S198)</f>
        <v>0</v>
      </c>
      <c r="T191" s="6" t="e">
        <f t="shared" ref="T191" si="71">R191/S191*100</f>
        <v>#DIV/0!</v>
      </c>
    </row>
    <row r="192" spans="1:20" s="23" customFormat="1" ht="17.25" hidden="1" x14ac:dyDescent="0.25">
      <c r="A192" s="63"/>
      <c r="B192" s="16"/>
      <c r="C192" s="46"/>
      <c r="D192" s="46"/>
      <c r="E192" s="1"/>
      <c r="F192" s="46"/>
      <c r="G192" s="46"/>
      <c r="H192" s="1"/>
      <c r="I192" s="46"/>
      <c r="J192" s="46"/>
      <c r="K192" s="1"/>
      <c r="L192" s="46"/>
      <c r="M192" s="46"/>
      <c r="N192" s="1"/>
      <c r="O192" s="46"/>
      <c r="P192" s="46"/>
      <c r="Q192" s="1"/>
      <c r="R192" s="46"/>
      <c r="S192" s="46"/>
      <c r="T192" s="1"/>
    </row>
    <row r="193" spans="1:20" s="23" customFormat="1" ht="17.25" hidden="1" x14ac:dyDescent="0.25">
      <c r="A193" s="63"/>
      <c r="B193" s="16"/>
      <c r="C193" s="46"/>
      <c r="D193" s="46"/>
      <c r="E193" s="1"/>
      <c r="F193" s="46"/>
      <c r="G193" s="46"/>
      <c r="H193" s="1"/>
      <c r="I193" s="46"/>
      <c r="J193" s="46"/>
      <c r="K193" s="1"/>
      <c r="L193" s="46"/>
      <c r="M193" s="46"/>
      <c r="N193" s="1"/>
      <c r="O193" s="46"/>
      <c r="P193" s="46"/>
      <c r="Q193" s="1"/>
      <c r="R193" s="46"/>
      <c r="S193" s="46"/>
      <c r="T193" s="1"/>
    </row>
    <row r="194" spans="1:20" s="23" customFormat="1" ht="17.25" hidden="1" x14ac:dyDescent="0.25">
      <c r="A194" s="63"/>
      <c r="B194" s="16"/>
      <c r="C194" s="46"/>
      <c r="D194" s="46"/>
      <c r="E194" s="1"/>
      <c r="F194" s="46"/>
      <c r="G194" s="46"/>
      <c r="H194" s="1"/>
      <c r="I194" s="46"/>
      <c r="J194" s="46"/>
      <c r="K194" s="1"/>
      <c r="L194" s="46"/>
      <c r="M194" s="46"/>
      <c r="N194" s="1"/>
      <c r="O194" s="46"/>
      <c r="P194" s="46"/>
      <c r="Q194" s="1"/>
      <c r="R194" s="46"/>
      <c r="S194" s="46"/>
      <c r="T194" s="1"/>
    </row>
    <row r="195" spans="1:20" s="23" customFormat="1" ht="17.25" hidden="1" x14ac:dyDescent="0.25">
      <c r="A195" s="63"/>
      <c r="B195" s="16"/>
      <c r="C195" s="46"/>
      <c r="D195" s="46"/>
      <c r="E195" s="1"/>
      <c r="F195" s="46"/>
      <c r="G195" s="46"/>
      <c r="H195" s="1"/>
      <c r="I195" s="46"/>
      <c r="J195" s="46"/>
      <c r="K195" s="1"/>
      <c r="L195" s="46"/>
      <c r="M195" s="46"/>
      <c r="N195" s="1"/>
      <c r="O195" s="46"/>
      <c r="P195" s="46"/>
      <c r="Q195" s="1"/>
      <c r="R195" s="46"/>
      <c r="S195" s="46"/>
      <c r="T195" s="1"/>
    </row>
    <row r="196" spans="1:20" s="23" customFormat="1" ht="17.25" hidden="1" x14ac:dyDescent="0.25">
      <c r="A196" s="63"/>
      <c r="B196" s="16"/>
      <c r="C196" s="46"/>
      <c r="D196" s="46"/>
      <c r="E196" s="1"/>
      <c r="F196" s="46"/>
      <c r="G196" s="46"/>
      <c r="H196" s="1"/>
      <c r="I196" s="46"/>
      <c r="J196" s="46"/>
      <c r="K196" s="1"/>
      <c r="L196" s="46"/>
      <c r="M196" s="46"/>
      <c r="N196" s="1"/>
      <c r="O196" s="46"/>
      <c r="P196" s="46"/>
      <c r="Q196" s="1"/>
      <c r="R196" s="46"/>
      <c r="S196" s="46"/>
      <c r="T196" s="1"/>
    </row>
    <row r="197" spans="1:20" s="23" customFormat="1" ht="17.25" hidden="1" x14ac:dyDescent="0.25">
      <c r="A197" s="63"/>
      <c r="B197" s="16"/>
      <c r="C197" s="46"/>
      <c r="D197" s="46"/>
      <c r="E197" s="1"/>
      <c r="F197" s="46"/>
      <c r="G197" s="46"/>
      <c r="H197" s="1"/>
      <c r="I197" s="46"/>
      <c r="J197" s="46"/>
      <c r="K197" s="1"/>
      <c r="L197" s="46"/>
      <c r="M197" s="46"/>
      <c r="N197" s="1"/>
      <c r="O197" s="46"/>
      <c r="P197" s="46"/>
      <c r="Q197" s="1"/>
      <c r="R197" s="46"/>
      <c r="S197" s="46"/>
      <c r="T197" s="1"/>
    </row>
    <row r="198" spans="1:20" s="23" customFormat="1" ht="17.25" hidden="1" x14ac:dyDescent="0.25">
      <c r="A198" s="63"/>
      <c r="B198" s="16"/>
      <c r="C198" s="46"/>
      <c r="D198" s="46"/>
      <c r="E198" s="1"/>
      <c r="F198" s="46"/>
      <c r="G198" s="46"/>
      <c r="H198" s="1"/>
      <c r="I198" s="46"/>
      <c r="J198" s="46"/>
      <c r="K198" s="1"/>
      <c r="L198" s="46"/>
      <c r="M198" s="46"/>
      <c r="N198" s="1"/>
      <c r="O198" s="46"/>
      <c r="P198" s="46"/>
      <c r="Q198" s="1"/>
      <c r="R198" s="46"/>
      <c r="S198" s="46"/>
      <c r="T198" s="1"/>
    </row>
    <row r="199" spans="1:20" s="23" customFormat="1" ht="17.25" hidden="1" customHeight="1" x14ac:dyDescent="0.25">
      <c r="A199" s="363"/>
      <c r="B199" s="364"/>
      <c r="C199" s="364"/>
      <c r="D199" s="364"/>
      <c r="E199" s="364"/>
      <c r="F199" s="364"/>
      <c r="G199" s="364"/>
      <c r="H199" s="364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64"/>
      <c r="T199" s="365"/>
    </row>
    <row r="200" spans="1:20" s="23" customFormat="1" ht="118.5" hidden="1" customHeight="1" x14ac:dyDescent="0.25">
      <c r="A200" s="352" t="s">
        <v>236</v>
      </c>
      <c r="B200" s="353"/>
      <c r="C200" s="41">
        <f>SUM(C201:C204)</f>
        <v>0</v>
      </c>
      <c r="D200" s="41">
        <f>SUM(D201:D204)</f>
        <v>0</v>
      </c>
      <c r="E200" s="50" t="e">
        <f>C200/D200*100</f>
        <v>#DIV/0!</v>
      </c>
      <c r="F200" s="41">
        <f>SUM(F201:F204)</f>
        <v>0</v>
      </c>
      <c r="G200" s="41">
        <f>SUM(G201:G204)</f>
        <v>0</v>
      </c>
      <c r="H200" s="50" t="e">
        <f>F200/G200*100</f>
        <v>#DIV/0!</v>
      </c>
      <c r="I200" s="41">
        <f>SUM(I201:I204)</f>
        <v>0</v>
      </c>
      <c r="J200" s="41">
        <f>SUM(J201:J204)</f>
        <v>0</v>
      </c>
      <c r="K200" s="50" t="e">
        <f>I200/J200*100</f>
        <v>#DIV/0!</v>
      </c>
      <c r="L200" s="41">
        <f>SUM(L201:L204)</f>
        <v>0</v>
      </c>
      <c r="M200" s="41">
        <f>SUM(M201:M204)</f>
        <v>0</v>
      </c>
      <c r="N200" s="6" t="e">
        <f t="shared" ref="N200" si="72">L200/M200*100</f>
        <v>#DIV/0!</v>
      </c>
      <c r="O200" s="41">
        <f>SUM(O201:O204)</f>
        <v>0</v>
      </c>
      <c r="P200" s="41">
        <f>SUM(P201:P204)</f>
        <v>0</v>
      </c>
      <c r="Q200" s="5" t="e">
        <f t="shared" ref="Q200" si="73">O200/P200*100</f>
        <v>#DIV/0!</v>
      </c>
      <c r="R200" s="41">
        <f>SUM(R201:R204)</f>
        <v>0</v>
      </c>
      <c r="S200" s="41">
        <f>SUM(S201:S204)</f>
        <v>0</v>
      </c>
      <c r="T200" s="6" t="e">
        <f t="shared" ref="T200" si="74">R200/S200*100</f>
        <v>#DIV/0!</v>
      </c>
    </row>
    <row r="201" spans="1:20" s="23" customFormat="1" ht="17.25" hidden="1" x14ac:dyDescent="0.25">
      <c r="A201" s="63"/>
      <c r="B201" s="16"/>
      <c r="C201" s="46"/>
      <c r="D201" s="46"/>
      <c r="E201" s="1"/>
      <c r="F201" s="46"/>
      <c r="G201" s="46"/>
      <c r="H201" s="1"/>
      <c r="I201" s="46"/>
      <c r="J201" s="46"/>
      <c r="K201" s="1"/>
      <c r="L201" s="46"/>
      <c r="M201" s="46"/>
      <c r="N201" s="1"/>
      <c r="O201" s="46"/>
      <c r="P201" s="46"/>
      <c r="Q201" s="1"/>
      <c r="R201" s="46"/>
      <c r="S201" s="46"/>
      <c r="T201" s="1"/>
    </row>
    <row r="202" spans="1:20" s="23" customFormat="1" ht="17.25" hidden="1" x14ac:dyDescent="0.25">
      <c r="A202" s="63"/>
      <c r="B202" s="16"/>
      <c r="C202" s="46"/>
      <c r="D202" s="46"/>
      <c r="E202" s="1"/>
      <c r="F202" s="46"/>
      <c r="G202" s="46"/>
      <c r="H202" s="1"/>
      <c r="I202" s="46"/>
      <c r="J202" s="46"/>
      <c r="K202" s="1"/>
      <c r="L202" s="46"/>
      <c r="M202" s="46"/>
      <c r="N202" s="1"/>
      <c r="O202" s="46"/>
      <c r="P202" s="46"/>
      <c r="Q202" s="1"/>
      <c r="R202" s="46"/>
      <c r="S202" s="46"/>
      <c r="T202" s="1"/>
    </row>
    <row r="203" spans="1:20" s="23" customFormat="1" ht="17.25" hidden="1" x14ac:dyDescent="0.25">
      <c r="A203" s="63"/>
      <c r="B203" s="16"/>
      <c r="C203" s="46"/>
      <c r="D203" s="46"/>
      <c r="E203" s="1"/>
      <c r="F203" s="46"/>
      <c r="G203" s="46"/>
      <c r="H203" s="1"/>
      <c r="I203" s="46"/>
      <c r="J203" s="46"/>
      <c r="K203" s="1"/>
      <c r="L203" s="46"/>
      <c r="M203" s="46"/>
      <c r="N203" s="1"/>
      <c r="O203" s="46"/>
      <c r="P203" s="46"/>
      <c r="Q203" s="1"/>
      <c r="R203" s="46"/>
      <c r="S203" s="46"/>
      <c r="T203" s="1"/>
    </row>
    <row r="204" spans="1:20" s="23" customFormat="1" ht="17.25" hidden="1" x14ac:dyDescent="0.25">
      <c r="A204" s="63"/>
      <c r="B204" s="16"/>
      <c r="C204" s="46"/>
      <c r="D204" s="46"/>
      <c r="E204" s="1"/>
      <c r="F204" s="46"/>
      <c r="G204" s="46"/>
      <c r="H204" s="1"/>
      <c r="I204" s="46"/>
      <c r="J204" s="46"/>
      <c r="K204" s="1"/>
      <c r="L204" s="46"/>
      <c r="M204" s="46"/>
      <c r="N204" s="1"/>
      <c r="O204" s="46"/>
      <c r="P204" s="46"/>
      <c r="Q204" s="1"/>
      <c r="R204" s="46"/>
      <c r="S204" s="46"/>
      <c r="T204" s="1"/>
    </row>
    <row r="205" spans="1:20" s="23" customFormat="1" ht="17.25" customHeight="1" x14ac:dyDescent="0.25">
      <c r="A205" s="363"/>
      <c r="B205" s="364"/>
      <c r="C205" s="364"/>
      <c r="D205" s="364"/>
      <c r="E205" s="364"/>
      <c r="F205" s="364"/>
      <c r="G205" s="364"/>
      <c r="H205" s="364"/>
      <c r="I205" s="364"/>
      <c r="J205" s="364"/>
      <c r="K205" s="364"/>
      <c r="L205" s="364"/>
      <c r="M205" s="364"/>
      <c r="N205" s="364"/>
      <c r="O205" s="364"/>
      <c r="P205" s="364"/>
      <c r="Q205" s="364"/>
      <c r="R205" s="364"/>
      <c r="S205" s="364"/>
      <c r="T205" s="365"/>
    </row>
    <row r="206" spans="1:20" s="23" customFormat="1" ht="69" customHeight="1" x14ac:dyDescent="0.25">
      <c r="A206" s="352" t="s">
        <v>237</v>
      </c>
      <c r="B206" s="353"/>
      <c r="C206" s="41">
        <f>SUM(C207:C212)</f>
        <v>16646</v>
      </c>
      <c r="D206" s="41">
        <f>SUM(D207:D212)</f>
        <v>28475</v>
      </c>
      <c r="E206" s="50">
        <f>C206/D206*100</f>
        <v>58.45829675153643</v>
      </c>
      <c r="F206" s="41">
        <f>SUM(F207:F212)</f>
        <v>16646</v>
      </c>
      <c r="G206" s="41">
        <f>SUM(G207:G212)</f>
        <v>28475</v>
      </c>
      <c r="H206" s="50">
        <f>F206/G206*100</f>
        <v>58.45829675153643</v>
      </c>
      <c r="I206" s="41">
        <f>SUM(I207:I212)</f>
        <v>18848</v>
      </c>
      <c r="J206" s="41">
        <f>SUM(J207:J212)</f>
        <v>29413</v>
      </c>
      <c r="K206" s="50">
        <f>I206/J206*100</f>
        <v>64.080508618638021</v>
      </c>
      <c r="L206" s="41">
        <f>SUM(L207:L212)</f>
        <v>0</v>
      </c>
      <c r="M206" s="41">
        <f>SUM(M207:M212)</f>
        <v>0</v>
      </c>
      <c r="N206" s="6" t="e">
        <f t="shared" ref="N206:N209" si="75">L206/M206*100</f>
        <v>#DIV/0!</v>
      </c>
      <c r="O206" s="41">
        <f>SUM(O207:O212)</f>
        <v>0</v>
      </c>
      <c r="P206" s="41">
        <f>SUM(P207:P212)</f>
        <v>0</v>
      </c>
      <c r="Q206" s="152"/>
      <c r="R206" s="41">
        <f>SUM(R207:R212)</f>
        <v>0</v>
      </c>
      <c r="S206" s="41">
        <f>SUM(S207:S212)</f>
        <v>0</v>
      </c>
      <c r="T206" s="6" t="e">
        <f t="shared" ref="T206:T210" si="76">R206/S206*100</f>
        <v>#DIV/0!</v>
      </c>
    </row>
    <row r="207" spans="1:20" s="23" customFormat="1" ht="17.25" x14ac:dyDescent="0.25">
      <c r="A207" s="62">
        <v>1</v>
      </c>
      <c r="B207" s="10" t="s">
        <v>272</v>
      </c>
      <c r="C207" s="46">
        <v>2187</v>
      </c>
      <c r="D207" s="46">
        <v>4896</v>
      </c>
      <c r="E207" s="48">
        <f>C207/D207*100</f>
        <v>44.669117647058826</v>
      </c>
      <c r="F207" s="46">
        <v>2187</v>
      </c>
      <c r="G207" s="46">
        <v>4896</v>
      </c>
      <c r="H207" s="48">
        <f>F207/G207*100</f>
        <v>44.669117647058826</v>
      </c>
      <c r="I207" s="46">
        <v>4389</v>
      </c>
      <c r="J207" s="46">
        <v>5834</v>
      </c>
      <c r="K207" s="48">
        <f>I207/J207*100</f>
        <v>75.231402125471362</v>
      </c>
      <c r="L207" s="46">
        <v>0</v>
      </c>
      <c r="M207" s="46">
        <v>0</v>
      </c>
      <c r="N207" s="156" t="e">
        <f t="shared" si="75"/>
        <v>#DIV/0!</v>
      </c>
      <c r="O207" s="46">
        <v>0</v>
      </c>
      <c r="P207" s="46">
        <v>0</v>
      </c>
      <c r="Q207" s="157" t="e">
        <f>O206/P206*100</f>
        <v>#DIV/0!</v>
      </c>
      <c r="R207" s="46">
        <v>0</v>
      </c>
      <c r="S207" s="46">
        <v>0</v>
      </c>
      <c r="T207" s="1" t="e">
        <f t="shared" si="76"/>
        <v>#DIV/0!</v>
      </c>
    </row>
    <row r="208" spans="1:20" s="23" customFormat="1" ht="17.25" x14ac:dyDescent="0.25">
      <c r="A208" s="62">
        <v>2</v>
      </c>
      <c r="B208" s="10" t="s">
        <v>273</v>
      </c>
      <c r="C208" s="46">
        <v>8898</v>
      </c>
      <c r="D208" s="46">
        <v>14570</v>
      </c>
      <c r="E208" s="48">
        <f t="shared" ref="E208:E209" si="77">C208/D208*100</f>
        <v>61.070693205216195</v>
      </c>
      <c r="F208" s="46">
        <v>8898</v>
      </c>
      <c r="G208" s="46">
        <v>14570</v>
      </c>
      <c r="H208" s="48">
        <f t="shared" ref="H208:H209" si="78">F208/G208*100</f>
        <v>61.070693205216195</v>
      </c>
      <c r="I208" s="46">
        <v>8898</v>
      </c>
      <c r="J208" s="46">
        <v>14570</v>
      </c>
      <c r="K208" s="48">
        <f t="shared" ref="K208:K209" si="79">I208/J208*100</f>
        <v>61.070693205216195</v>
      </c>
      <c r="L208" s="46">
        <v>0</v>
      </c>
      <c r="M208" s="46">
        <v>0</v>
      </c>
      <c r="N208" s="156" t="e">
        <f t="shared" si="75"/>
        <v>#DIV/0!</v>
      </c>
      <c r="O208" s="46">
        <v>0</v>
      </c>
      <c r="P208" s="46">
        <v>0</v>
      </c>
      <c r="Q208" s="157" t="e">
        <f>O207/P207*100</f>
        <v>#DIV/0!</v>
      </c>
      <c r="R208" s="46">
        <v>0</v>
      </c>
      <c r="S208" s="46">
        <v>0</v>
      </c>
      <c r="T208" s="1" t="e">
        <f t="shared" si="76"/>
        <v>#DIV/0!</v>
      </c>
    </row>
    <row r="209" spans="1:20" s="23" customFormat="1" ht="17.25" x14ac:dyDescent="0.25">
      <c r="A209" s="62">
        <v>3</v>
      </c>
      <c r="B209" s="10" t="s">
        <v>274</v>
      </c>
      <c r="C209" s="46">
        <v>5561</v>
      </c>
      <c r="D209" s="46">
        <v>9009</v>
      </c>
      <c r="E209" s="48">
        <f t="shared" si="77"/>
        <v>61.727161727161729</v>
      </c>
      <c r="F209" s="46">
        <v>5561</v>
      </c>
      <c r="G209" s="46">
        <v>9009</v>
      </c>
      <c r="H209" s="48">
        <f t="shared" si="78"/>
        <v>61.727161727161729</v>
      </c>
      <c r="I209" s="46">
        <v>5561</v>
      </c>
      <c r="J209" s="46">
        <v>9009</v>
      </c>
      <c r="K209" s="48">
        <f t="shared" si="79"/>
        <v>61.727161727161729</v>
      </c>
      <c r="L209" s="46">
        <v>0</v>
      </c>
      <c r="M209" s="46">
        <v>0</v>
      </c>
      <c r="N209" s="156" t="e">
        <f t="shared" si="75"/>
        <v>#DIV/0!</v>
      </c>
      <c r="O209" s="46">
        <v>0</v>
      </c>
      <c r="P209" s="46">
        <v>0</v>
      </c>
      <c r="Q209" s="157" t="e">
        <f>O208/P208*100</f>
        <v>#DIV/0!</v>
      </c>
      <c r="R209" s="46">
        <v>0</v>
      </c>
      <c r="S209" s="46">
        <v>0</v>
      </c>
      <c r="T209" s="1" t="e">
        <f t="shared" si="76"/>
        <v>#DIV/0!</v>
      </c>
    </row>
    <row r="210" spans="1:20" s="23" customFormat="1" ht="17.25" x14ac:dyDescent="0.25">
      <c r="A210" s="63"/>
      <c r="B210" s="16"/>
      <c r="C210" s="46"/>
      <c r="D210" s="46"/>
      <c r="E210" s="1"/>
      <c r="F210" s="46"/>
      <c r="G210" s="46"/>
      <c r="H210" s="1"/>
      <c r="I210" s="46"/>
      <c r="J210" s="46"/>
      <c r="K210" s="1"/>
      <c r="L210" s="46"/>
      <c r="M210" s="46"/>
      <c r="N210" s="1"/>
      <c r="O210" s="46"/>
      <c r="P210" s="46"/>
      <c r="Q210" s="1"/>
      <c r="R210" s="46"/>
      <c r="S210" s="46"/>
      <c r="T210" s="1" t="e">
        <f t="shared" si="76"/>
        <v>#DIV/0!</v>
      </c>
    </row>
    <row r="211" spans="1:20" s="23" customFormat="1" ht="17.25" x14ac:dyDescent="0.25">
      <c r="A211" s="63"/>
      <c r="B211" s="16"/>
      <c r="C211" s="46"/>
      <c r="D211" s="46"/>
      <c r="E211" s="1"/>
      <c r="F211" s="46"/>
      <c r="G211" s="46"/>
      <c r="H211" s="1"/>
      <c r="I211" s="46"/>
      <c r="J211" s="46"/>
      <c r="K211" s="1"/>
      <c r="L211" s="46"/>
      <c r="M211" s="46"/>
      <c r="N211" s="1"/>
      <c r="O211" s="46"/>
      <c r="P211" s="46"/>
      <c r="Q211" s="1"/>
      <c r="R211" s="46"/>
      <c r="S211" s="46"/>
      <c r="T211" s="1"/>
    </row>
    <row r="212" spans="1:20" s="23" customFormat="1" ht="17.25" x14ac:dyDescent="0.25">
      <c r="A212" s="63"/>
      <c r="B212" s="16"/>
      <c r="C212" s="46"/>
      <c r="D212" s="46"/>
      <c r="E212" s="1"/>
      <c r="F212" s="46"/>
      <c r="G212" s="46"/>
      <c r="H212" s="1"/>
      <c r="I212" s="46"/>
      <c r="J212" s="46"/>
      <c r="K212" s="1"/>
      <c r="L212" s="46"/>
      <c r="M212" s="46"/>
      <c r="N212" s="1"/>
      <c r="O212" s="46"/>
      <c r="P212" s="46"/>
      <c r="Q212" s="1"/>
      <c r="R212" s="46"/>
      <c r="S212" s="46"/>
      <c r="T212" s="1"/>
    </row>
    <row r="213" spans="1:20" s="23" customFormat="1" ht="17.25" customHeight="1" x14ac:dyDescent="0.25">
      <c r="A213" s="349"/>
      <c r="B213" s="350"/>
      <c r="C213" s="350"/>
      <c r="D213" s="350"/>
      <c r="E213" s="350"/>
      <c r="F213" s="350"/>
      <c r="G213" s="350"/>
      <c r="H213" s="350"/>
      <c r="I213" s="350"/>
      <c r="J213" s="350"/>
      <c r="K213" s="350"/>
      <c r="L213" s="350"/>
      <c r="M213" s="350"/>
      <c r="N213" s="350"/>
      <c r="O213" s="350"/>
      <c r="P213" s="350"/>
      <c r="Q213" s="350"/>
      <c r="R213" s="350"/>
      <c r="S213" s="350"/>
      <c r="T213" s="351"/>
    </row>
    <row r="214" spans="1:20" s="23" customFormat="1" ht="75.75" customHeight="1" x14ac:dyDescent="0.25">
      <c r="A214" s="352" t="s">
        <v>238</v>
      </c>
      <c r="B214" s="353"/>
      <c r="C214" s="41">
        <f>SUM(C215:C220)</f>
        <v>11332</v>
      </c>
      <c r="D214" s="41">
        <f>SUM(D215:D220)</f>
        <v>16701</v>
      </c>
      <c r="E214" s="50">
        <f>C214/D214*100</f>
        <v>67.852224417699532</v>
      </c>
      <c r="F214" s="41">
        <f>SUM(F215:F220)</f>
        <v>11332</v>
      </c>
      <c r="G214" s="41">
        <f>SUM(G215:G220)</f>
        <v>16701</v>
      </c>
      <c r="H214" s="50">
        <f>F214/G214*100</f>
        <v>67.852224417699532</v>
      </c>
      <c r="I214" s="41">
        <f>SUM(I215:I220)</f>
        <v>14159</v>
      </c>
      <c r="J214" s="41">
        <f>SUM(J215:J220)</f>
        <v>22294</v>
      </c>
      <c r="K214" s="50">
        <f>I214/J214*100</f>
        <v>63.510361532250826</v>
      </c>
      <c r="L214" s="41">
        <f>SUM(L215:L220)</f>
        <v>6499</v>
      </c>
      <c r="M214" s="41">
        <f>SUM(M215:M220)</f>
        <v>2100</v>
      </c>
      <c r="N214" s="6">
        <f t="shared" ref="N214:N220" si="80">L214/M214*100</f>
        <v>309.47619047619048</v>
      </c>
      <c r="O214" s="41">
        <f>SUM(O215:O220)</f>
        <v>0</v>
      </c>
      <c r="P214" s="41">
        <f>SUM(P215:P220)</f>
        <v>0</v>
      </c>
      <c r="Q214" s="5" t="e">
        <f t="shared" ref="Q214:Q220" si="81">O214/P214*100</f>
        <v>#DIV/0!</v>
      </c>
      <c r="R214" s="41">
        <f>SUM(R215:R220)</f>
        <v>6499</v>
      </c>
      <c r="S214" s="41">
        <f>SUM(S215:S220)</f>
        <v>2100</v>
      </c>
      <c r="T214" s="6">
        <f t="shared" ref="T214:T220" si="82">R214/S214*100</f>
        <v>309.47619047619048</v>
      </c>
    </row>
    <row r="215" spans="1:20" s="23" customFormat="1" ht="17.25" x14ac:dyDescent="0.25">
      <c r="A215" s="52">
        <v>1</v>
      </c>
      <c r="B215" s="3" t="s">
        <v>48</v>
      </c>
      <c r="C215" s="48">
        <v>0</v>
      </c>
      <c r="D215" s="48">
        <v>0</v>
      </c>
      <c r="E215" s="45" t="e">
        <f>C215/D215*100</f>
        <v>#DIV/0!</v>
      </c>
      <c r="F215" s="48">
        <v>0</v>
      </c>
      <c r="G215" s="48">
        <v>0</v>
      </c>
      <c r="H215" s="45" t="e">
        <f t="shared" ref="H215:H216" si="83">F215/G215*100</f>
        <v>#DIV/0!</v>
      </c>
      <c r="I215" s="48">
        <v>0</v>
      </c>
      <c r="J215" s="44">
        <v>0</v>
      </c>
      <c r="K215" s="45" t="e">
        <f t="shared" ref="K215:K216" si="84">I215/J215*100</f>
        <v>#DIV/0!</v>
      </c>
      <c r="L215" s="48">
        <v>0</v>
      </c>
      <c r="M215" s="87">
        <v>0</v>
      </c>
      <c r="N215" s="25" t="e">
        <f t="shared" si="80"/>
        <v>#DIV/0!</v>
      </c>
      <c r="O215" s="48">
        <v>0</v>
      </c>
      <c r="P215" s="48">
        <v>0</v>
      </c>
      <c r="Q215" s="25" t="e">
        <f t="shared" si="81"/>
        <v>#DIV/0!</v>
      </c>
      <c r="R215" s="48">
        <v>0</v>
      </c>
      <c r="S215" s="48">
        <v>0</v>
      </c>
      <c r="T215" s="44" t="e">
        <f t="shared" si="82"/>
        <v>#DIV/0!</v>
      </c>
    </row>
    <row r="216" spans="1:20" s="23" customFormat="1" ht="17.25" x14ac:dyDescent="0.25">
      <c r="A216" s="70">
        <v>2</v>
      </c>
      <c r="B216" s="8" t="s">
        <v>49</v>
      </c>
      <c r="C216" s="48">
        <v>0</v>
      </c>
      <c r="D216" s="48">
        <v>0</v>
      </c>
      <c r="E216" s="25" t="e">
        <f t="shared" ref="E216" si="85">C216/D216*100</f>
        <v>#DIV/0!</v>
      </c>
      <c r="F216" s="48">
        <v>0</v>
      </c>
      <c r="G216" s="48">
        <v>0</v>
      </c>
      <c r="H216" s="25" t="e">
        <f t="shared" si="83"/>
        <v>#DIV/0!</v>
      </c>
      <c r="I216" s="48">
        <v>0</v>
      </c>
      <c r="J216" s="48">
        <v>0</v>
      </c>
      <c r="K216" s="25" t="e">
        <f t="shared" si="84"/>
        <v>#DIV/0!</v>
      </c>
      <c r="L216" s="48">
        <v>0</v>
      </c>
      <c r="M216" s="87">
        <v>0</v>
      </c>
      <c r="N216" s="25" t="e">
        <f t="shared" si="80"/>
        <v>#DIV/0!</v>
      </c>
      <c r="O216" s="48">
        <v>0</v>
      </c>
      <c r="P216" s="48">
        <v>0</v>
      </c>
      <c r="Q216" s="25" t="e">
        <f t="shared" si="81"/>
        <v>#DIV/0!</v>
      </c>
      <c r="R216" s="48">
        <v>0</v>
      </c>
      <c r="S216" s="48">
        <v>0</v>
      </c>
      <c r="T216" s="48" t="e">
        <f t="shared" si="82"/>
        <v>#DIV/0!</v>
      </c>
    </row>
    <row r="217" spans="1:20" s="23" customFormat="1" ht="17.25" x14ac:dyDescent="0.25">
      <c r="A217" s="52">
        <v>3</v>
      </c>
      <c r="B217" s="4" t="s">
        <v>51</v>
      </c>
      <c r="C217" s="48">
        <v>6499</v>
      </c>
      <c r="D217" s="48">
        <v>2100</v>
      </c>
      <c r="E217" s="1">
        <f>C217/D217*100</f>
        <v>309.47619047619048</v>
      </c>
      <c r="F217" s="48">
        <v>6499</v>
      </c>
      <c r="G217" s="46">
        <v>2100</v>
      </c>
      <c r="H217" s="1">
        <f>F217/G217*100</f>
        <v>309.47619047619048</v>
      </c>
      <c r="I217" s="48">
        <v>6499</v>
      </c>
      <c r="J217" s="46">
        <v>2100</v>
      </c>
      <c r="K217" s="1">
        <f>I217/J217*100</f>
        <v>309.47619047619048</v>
      </c>
      <c r="L217" s="48">
        <v>6499</v>
      </c>
      <c r="M217" s="87">
        <v>2100</v>
      </c>
      <c r="N217" s="1">
        <f t="shared" si="80"/>
        <v>309.47619047619048</v>
      </c>
      <c r="O217" s="48">
        <v>0</v>
      </c>
      <c r="P217" s="46">
        <v>0</v>
      </c>
      <c r="Q217" s="1" t="e">
        <f t="shared" si="81"/>
        <v>#DIV/0!</v>
      </c>
      <c r="R217" s="48">
        <v>6499</v>
      </c>
      <c r="S217" s="46">
        <v>2100</v>
      </c>
      <c r="T217" s="46">
        <f t="shared" si="82"/>
        <v>309.47619047619048</v>
      </c>
    </row>
    <row r="218" spans="1:20" s="23" customFormat="1" ht="17.25" x14ac:dyDescent="0.25">
      <c r="A218" s="62">
        <v>4</v>
      </c>
      <c r="B218" s="8" t="s">
        <v>52</v>
      </c>
      <c r="C218" s="48">
        <v>0</v>
      </c>
      <c r="D218" s="48">
        <v>9237</v>
      </c>
      <c r="E218" s="1">
        <f t="shared" ref="E218:E220" si="86">C218/D218*100</f>
        <v>0</v>
      </c>
      <c r="F218" s="48">
        <v>0</v>
      </c>
      <c r="G218" s="46">
        <v>9237</v>
      </c>
      <c r="H218" s="1">
        <f t="shared" ref="H218:H220" si="87">F218/G218*100</f>
        <v>0</v>
      </c>
      <c r="I218" s="48">
        <v>0</v>
      </c>
      <c r="J218" s="46">
        <v>10853</v>
      </c>
      <c r="K218" s="1">
        <f t="shared" ref="K218:K220" si="88">I218/J218*100</f>
        <v>0</v>
      </c>
      <c r="L218" s="48">
        <v>0</v>
      </c>
      <c r="M218" s="87">
        <v>0</v>
      </c>
      <c r="N218" s="1" t="e">
        <f t="shared" si="80"/>
        <v>#DIV/0!</v>
      </c>
      <c r="O218" s="48">
        <v>0</v>
      </c>
      <c r="P218" s="46">
        <v>0</v>
      </c>
      <c r="Q218" s="1" t="e">
        <f t="shared" si="81"/>
        <v>#DIV/0!</v>
      </c>
      <c r="R218" s="48">
        <v>0</v>
      </c>
      <c r="S218" s="46">
        <v>0</v>
      </c>
      <c r="T218" s="46" t="e">
        <f t="shared" si="82"/>
        <v>#DIV/0!</v>
      </c>
    </row>
    <row r="219" spans="1:20" s="23" customFormat="1" ht="17.25" x14ac:dyDescent="0.25">
      <c r="A219" s="52">
        <v>5</v>
      </c>
      <c r="B219" s="8" t="s">
        <v>53</v>
      </c>
      <c r="C219" s="48">
        <v>0</v>
      </c>
      <c r="D219" s="48">
        <v>0</v>
      </c>
      <c r="E219" s="1" t="e">
        <f t="shared" si="86"/>
        <v>#DIV/0!</v>
      </c>
      <c r="F219" s="48">
        <v>0</v>
      </c>
      <c r="G219" s="46">
        <v>0</v>
      </c>
      <c r="H219" s="1" t="e">
        <f t="shared" si="87"/>
        <v>#DIV/0!</v>
      </c>
      <c r="I219" s="48">
        <v>0</v>
      </c>
      <c r="J219" s="46">
        <v>0</v>
      </c>
      <c r="K219" s="1" t="e">
        <f t="shared" si="88"/>
        <v>#DIV/0!</v>
      </c>
      <c r="L219" s="48">
        <f t="shared" ref="L219" si="89">O219+R219</f>
        <v>0</v>
      </c>
      <c r="M219" s="87">
        <v>0</v>
      </c>
      <c r="N219" s="1" t="e">
        <f t="shared" si="80"/>
        <v>#DIV/0!</v>
      </c>
      <c r="O219" s="48">
        <v>0</v>
      </c>
      <c r="P219" s="46">
        <v>0</v>
      </c>
      <c r="Q219" s="1" t="e">
        <f t="shared" si="81"/>
        <v>#DIV/0!</v>
      </c>
      <c r="R219" s="48">
        <v>0</v>
      </c>
      <c r="S219" s="46">
        <v>0</v>
      </c>
      <c r="T219" s="46" t="e">
        <f t="shared" si="82"/>
        <v>#DIV/0!</v>
      </c>
    </row>
    <row r="220" spans="1:20" s="23" customFormat="1" ht="17.25" x14ac:dyDescent="0.25">
      <c r="A220" s="53">
        <v>6</v>
      </c>
      <c r="B220" s="4" t="s">
        <v>54</v>
      </c>
      <c r="C220" s="48">
        <v>4833</v>
      </c>
      <c r="D220" s="48">
        <v>5364</v>
      </c>
      <c r="E220" s="25">
        <f t="shared" si="86"/>
        <v>90.100671140939596</v>
      </c>
      <c r="F220" s="48">
        <v>4833</v>
      </c>
      <c r="G220" s="48">
        <v>5364</v>
      </c>
      <c r="H220" s="25">
        <f t="shared" si="87"/>
        <v>90.100671140939596</v>
      </c>
      <c r="I220" s="48">
        <v>7660</v>
      </c>
      <c r="J220" s="48">
        <v>9341</v>
      </c>
      <c r="K220" s="25">
        <f t="shared" si="88"/>
        <v>82.004068086928598</v>
      </c>
      <c r="L220" s="48">
        <v>0</v>
      </c>
      <c r="M220" s="87">
        <v>0</v>
      </c>
      <c r="N220" s="25" t="e">
        <f t="shared" si="80"/>
        <v>#DIV/0!</v>
      </c>
      <c r="O220" s="48">
        <v>0</v>
      </c>
      <c r="P220" s="48">
        <v>0</v>
      </c>
      <c r="Q220" s="25" t="e">
        <f t="shared" si="81"/>
        <v>#DIV/0!</v>
      </c>
      <c r="R220" s="48">
        <v>0</v>
      </c>
      <c r="S220" s="48">
        <v>0</v>
      </c>
      <c r="T220" s="48" t="e">
        <f t="shared" si="82"/>
        <v>#DIV/0!</v>
      </c>
    </row>
    <row r="221" spans="1:20" s="23" customFormat="1" ht="17.25" customHeight="1" x14ac:dyDescent="0.25">
      <c r="A221" s="349"/>
      <c r="B221" s="350"/>
      <c r="C221" s="350"/>
      <c r="D221" s="350"/>
      <c r="E221" s="350"/>
      <c r="F221" s="350"/>
      <c r="G221" s="350"/>
      <c r="H221" s="350"/>
      <c r="I221" s="350"/>
      <c r="J221" s="350"/>
      <c r="K221" s="350"/>
      <c r="L221" s="350"/>
      <c r="M221" s="350"/>
      <c r="N221" s="350"/>
      <c r="O221" s="350"/>
      <c r="P221" s="350"/>
      <c r="Q221" s="350"/>
      <c r="R221" s="350"/>
      <c r="S221" s="350"/>
      <c r="T221" s="351"/>
    </row>
    <row r="222" spans="1:20" s="23" customFormat="1" ht="36" customHeight="1" x14ac:dyDescent="0.25">
      <c r="A222" s="352" t="s">
        <v>239</v>
      </c>
      <c r="B222" s="353"/>
      <c r="C222" s="41">
        <f>SUM(C223:C229)</f>
        <v>405233</v>
      </c>
      <c r="D222" s="41">
        <f>SUM(D223:D229)</f>
        <v>307573</v>
      </c>
      <c r="E222" s="50">
        <f t="shared" ref="E222:E229" si="90">C222/D222*100</f>
        <v>131.75181176501187</v>
      </c>
      <c r="F222" s="41">
        <f>SUM(F223:F229)</f>
        <v>405233</v>
      </c>
      <c r="G222" s="41">
        <f>SUM(G223:G229)</f>
        <v>307573</v>
      </c>
      <c r="H222" s="50">
        <f t="shared" ref="H222:H229" si="91">F222/G222*100</f>
        <v>131.75181176501187</v>
      </c>
      <c r="I222" s="41">
        <f>SUM(I223:I229)</f>
        <v>291311</v>
      </c>
      <c r="J222" s="41">
        <f>SUM(J223:J229)</f>
        <v>247372</v>
      </c>
      <c r="K222" s="50">
        <f t="shared" ref="K222:K229" si="92">I222/J222*100</f>
        <v>117.76231748136409</v>
      </c>
      <c r="L222" s="41">
        <f>SUM(L223:L229)</f>
        <v>177840</v>
      </c>
      <c r="M222" s="41">
        <f>SUM(M223:M229)</f>
        <v>82692</v>
      </c>
      <c r="N222" s="6">
        <f t="shared" ref="N222:N229" si="93">L222/M222*100</f>
        <v>215.06312581628211</v>
      </c>
      <c r="O222" s="41">
        <f>SUM(O223:O229)</f>
        <v>112081</v>
      </c>
      <c r="P222" s="41">
        <f>SUM(P223:P229)</f>
        <v>59095</v>
      </c>
      <c r="Q222" s="5">
        <f t="shared" ref="Q222:Q229" si="94">O222/P222*100</f>
        <v>189.66240798713935</v>
      </c>
      <c r="R222" s="41">
        <f>SUM(R223:R229)</f>
        <v>65759</v>
      </c>
      <c r="S222" s="41">
        <f>SUM(S223:S229)</f>
        <v>23597</v>
      </c>
      <c r="T222" s="6">
        <f t="shared" ref="T222:T229" si="95">R222/S222*100</f>
        <v>278.67525532906728</v>
      </c>
    </row>
    <row r="223" spans="1:20" s="23" customFormat="1" ht="17.25" x14ac:dyDescent="0.25">
      <c r="A223" s="53">
        <v>1</v>
      </c>
      <c r="B223" s="4" t="s">
        <v>55</v>
      </c>
      <c r="C223" s="48">
        <v>149887</v>
      </c>
      <c r="D223" s="48">
        <v>83839</v>
      </c>
      <c r="E223" s="25">
        <f t="shared" si="90"/>
        <v>178.77956559596367</v>
      </c>
      <c r="F223" s="48">
        <v>149887</v>
      </c>
      <c r="G223" s="48">
        <v>83839</v>
      </c>
      <c r="H223" s="25">
        <f t="shared" si="91"/>
        <v>178.77956559596367</v>
      </c>
      <c r="I223" s="48">
        <v>85797</v>
      </c>
      <c r="J223" s="48">
        <v>39390</v>
      </c>
      <c r="K223" s="25">
        <f t="shared" si="92"/>
        <v>217.81416603198781</v>
      </c>
      <c r="L223" s="48">
        <v>58823</v>
      </c>
      <c r="M223" s="87">
        <v>0</v>
      </c>
      <c r="N223" s="25" t="e">
        <f t="shared" si="93"/>
        <v>#DIV/0!</v>
      </c>
      <c r="O223" s="48">
        <v>0</v>
      </c>
      <c r="P223" s="48">
        <v>0</v>
      </c>
      <c r="Q223" s="25" t="e">
        <f t="shared" si="94"/>
        <v>#DIV/0!</v>
      </c>
      <c r="R223" s="48">
        <v>58823</v>
      </c>
      <c r="S223" s="48">
        <v>0</v>
      </c>
      <c r="T223" s="48" t="e">
        <f t="shared" si="95"/>
        <v>#DIV/0!</v>
      </c>
    </row>
    <row r="224" spans="1:20" s="23" customFormat="1" ht="17.25" x14ac:dyDescent="0.25">
      <c r="A224" s="54">
        <v>2</v>
      </c>
      <c r="B224" s="4" t="s">
        <v>56</v>
      </c>
      <c r="C224" s="48">
        <v>87155</v>
      </c>
      <c r="D224" s="48">
        <v>74302</v>
      </c>
      <c r="E224" s="25">
        <f t="shared" si="90"/>
        <v>117.29832305994454</v>
      </c>
      <c r="F224" s="48">
        <v>87155</v>
      </c>
      <c r="G224" s="48">
        <v>74302</v>
      </c>
      <c r="H224" s="25">
        <f t="shared" si="91"/>
        <v>117.29832305994454</v>
      </c>
      <c r="I224" s="48">
        <v>57560</v>
      </c>
      <c r="J224" s="48">
        <v>42851</v>
      </c>
      <c r="K224" s="25">
        <f t="shared" si="92"/>
        <v>134.3259200485403</v>
      </c>
      <c r="L224" s="48">
        <v>19927</v>
      </c>
      <c r="M224" s="87">
        <v>9973</v>
      </c>
      <c r="N224" s="1">
        <f t="shared" si="93"/>
        <v>199.80948561115011</v>
      </c>
      <c r="O224" s="48">
        <v>19927</v>
      </c>
      <c r="P224" s="48">
        <v>8460</v>
      </c>
      <c r="Q224" s="1">
        <f t="shared" si="94"/>
        <v>235.5437352245863</v>
      </c>
      <c r="R224" s="48">
        <v>0</v>
      </c>
      <c r="S224" s="48">
        <v>1513</v>
      </c>
      <c r="T224" s="48">
        <f t="shared" si="95"/>
        <v>0</v>
      </c>
    </row>
    <row r="225" spans="1:20" s="23" customFormat="1" ht="17.25" x14ac:dyDescent="0.25">
      <c r="A225" s="53">
        <v>3</v>
      </c>
      <c r="B225" s="4" t="s">
        <v>57</v>
      </c>
      <c r="C225" s="48">
        <v>0</v>
      </c>
      <c r="D225" s="48">
        <v>0</v>
      </c>
      <c r="E225" s="25" t="e">
        <f t="shared" si="90"/>
        <v>#DIV/0!</v>
      </c>
      <c r="F225" s="48">
        <v>0</v>
      </c>
      <c r="G225" s="48">
        <v>0</v>
      </c>
      <c r="H225" s="25" t="e">
        <f t="shared" si="91"/>
        <v>#DIV/0!</v>
      </c>
      <c r="I225" s="48">
        <v>0</v>
      </c>
      <c r="J225" s="48">
        <v>0</v>
      </c>
      <c r="K225" s="25" t="e">
        <f t="shared" si="92"/>
        <v>#DIV/0!</v>
      </c>
      <c r="L225" s="48">
        <f t="shared" ref="L225" si="96">O225+R225</f>
        <v>0</v>
      </c>
      <c r="M225" s="87">
        <v>0</v>
      </c>
      <c r="N225" s="25" t="e">
        <f t="shared" si="93"/>
        <v>#DIV/0!</v>
      </c>
      <c r="O225" s="48"/>
      <c r="P225" s="48">
        <v>0</v>
      </c>
      <c r="Q225" s="25" t="e">
        <f t="shared" si="94"/>
        <v>#DIV/0!</v>
      </c>
      <c r="R225" s="48"/>
      <c r="S225" s="48">
        <v>0</v>
      </c>
      <c r="T225" s="48" t="e">
        <f t="shared" si="95"/>
        <v>#DIV/0!</v>
      </c>
    </row>
    <row r="226" spans="1:20" s="23" customFormat="1" ht="17.25" x14ac:dyDescent="0.25">
      <c r="A226" s="54">
        <v>4</v>
      </c>
      <c r="B226" s="4" t="s">
        <v>58</v>
      </c>
      <c r="C226" s="48">
        <v>26290</v>
      </c>
      <c r="D226" s="48">
        <v>69164</v>
      </c>
      <c r="E226" s="1">
        <f t="shared" si="90"/>
        <v>38.011104042565499</v>
      </c>
      <c r="F226" s="48">
        <v>26290</v>
      </c>
      <c r="G226" s="48">
        <v>69164</v>
      </c>
      <c r="H226" s="25">
        <f t="shared" si="91"/>
        <v>38.011104042565499</v>
      </c>
      <c r="I226" s="48">
        <v>37004</v>
      </c>
      <c r="J226" s="48">
        <v>69164</v>
      </c>
      <c r="K226" s="1">
        <f t="shared" si="92"/>
        <v>53.501821756983404</v>
      </c>
      <c r="L226" s="48">
        <v>6936</v>
      </c>
      <c r="M226" s="87">
        <v>22084</v>
      </c>
      <c r="N226" s="1">
        <f t="shared" si="93"/>
        <v>31.407353740264444</v>
      </c>
      <c r="O226" s="48">
        <v>0</v>
      </c>
      <c r="P226" s="48">
        <v>0</v>
      </c>
      <c r="Q226" s="1" t="e">
        <f t="shared" si="94"/>
        <v>#DIV/0!</v>
      </c>
      <c r="R226" s="48">
        <v>6936</v>
      </c>
      <c r="S226" s="48">
        <v>22084</v>
      </c>
      <c r="T226" s="46">
        <f t="shared" si="95"/>
        <v>31.407353740264444</v>
      </c>
    </row>
    <row r="227" spans="1:20" s="23" customFormat="1" ht="34.5" x14ac:dyDescent="0.25">
      <c r="A227" s="53">
        <v>5</v>
      </c>
      <c r="B227" s="4" t="s">
        <v>59</v>
      </c>
      <c r="C227" s="48">
        <v>27</v>
      </c>
      <c r="D227" s="48">
        <v>0</v>
      </c>
      <c r="E227" s="1" t="e">
        <f t="shared" si="90"/>
        <v>#DIV/0!</v>
      </c>
      <c r="F227" s="48">
        <v>27</v>
      </c>
      <c r="G227" s="48">
        <v>0</v>
      </c>
      <c r="H227" s="1" t="e">
        <f t="shared" si="91"/>
        <v>#DIV/0!</v>
      </c>
      <c r="I227" s="48">
        <v>2</v>
      </c>
      <c r="J227" s="48">
        <v>59</v>
      </c>
      <c r="K227" s="1">
        <f t="shared" si="92"/>
        <v>3.3898305084745761</v>
      </c>
      <c r="L227" s="48">
        <v>0</v>
      </c>
      <c r="M227" s="87">
        <v>0</v>
      </c>
      <c r="N227" s="25" t="e">
        <f t="shared" si="93"/>
        <v>#DIV/0!</v>
      </c>
      <c r="O227" s="48">
        <v>0</v>
      </c>
      <c r="P227" s="48">
        <v>0</v>
      </c>
      <c r="Q227" s="25" t="e">
        <f t="shared" si="94"/>
        <v>#DIV/0!</v>
      </c>
      <c r="R227" s="48">
        <v>0</v>
      </c>
      <c r="S227" s="48">
        <v>0</v>
      </c>
      <c r="T227" s="46" t="e">
        <f t="shared" si="95"/>
        <v>#DIV/0!</v>
      </c>
    </row>
    <row r="228" spans="1:20" s="23" customFormat="1" ht="17.25" x14ac:dyDescent="0.25">
      <c r="A228" s="54">
        <v>6</v>
      </c>
      <c r="B228" s="4" t="s">
        <v>60</v>
      </c>
      <c r="C228" s="48">
        <v>49168</v>
      </c>
      <c r="D228" s="48">
        <v>11248</v>
      </c>
      <c r="E228" s="25">
        <f t="shared" si="90"/>
        <v>437.12660028449505</v>
      </c>
      <c r="F228" s="48">
        <v>49168</v>
      </c>
      <c r="G228" s="48">
        <v>11248</v>
      </c>
      <c r="H228" s="25">
        <f t="shared" si="91"/>
        <v>437.12660028449505</v>
      </c>
      <c r="I228" s="48">
        <v>52048</v>
      </c>
      <c r="J228" s="48">
        <v>19870</v>
      </c>
      <c r="K228" s="25">
        <f t="shared" si="92"/>
        <v>261.94262707599398</v>
      </c>
      <c r="L228" s="48">
        <v>37749</v>
      </c>
      <c r="M228" s="87">
        <v>363</v>
      </c>
      <c r="N228" s="25">
        <f t="shared" si="93"/>
        <v>10399.173553719009</v>
      </c>
      <c r="O228" s="48">
        <v>37749</v>
      </c>
      <c r="P228" s="48">
        <v>363</v>
      </c>
      <c r="Q228" s="25">
        <f t="shared" si="94"/>
        <v>10399.173553719009</v>
      </c>
      <c r="R228" s="48">
        <v>0</v>
      </c>
      <c r="S228" s="48">
        <v>0</v>
      </c>
      <c r="T228" s="48" t="e">
        <f t="shared" si="95"/>
        <v>#DIV/0!</v>
      </c>
    </row>
    <row r="229" spans="1:20" s="23" customFormat="1" ht="17.25" x14ac:dyDescent="0.25">
      <c r="A229" s="53">
        <v>7</v>
      </c>
      <c r="B229" s="4" t="s">
        <v>61</v>
      </c>
      <c r="C229" s="48">
        <v>92706</v>
      </c>
      <c r="D229" s="48">
        <v>69020</v>
      </c>
      <c r="E229" s="45">
        <f t="shared" si="90"/>
        <v>134.31758910460735</v>
      </c>
      <c r="F229" s="48">
        <v>92706</v>
      </c>
      <c r="G229" s="48">
        <v>69020</v>
      </c>
      <c r="H229" s="45">
        <f t="shared" si="91"/>
        <v>134.31758910460735</v>
      </c>
      <c r="I229" s="48">
        <v>58900</v>
      </c>
      <c r="J229" s="48">
        <v>76038</v>
      </c>
      <c r="K229" s="45">
        <f t="shared" si="92"/>
        <v>77.461269365317349</v>
      </c>
      <c r="L229" s="48">
        <v>54405</v>
      </c>
      <c r="M229" s="87">
        <v>50272</v>
      </c>
      <c r="N229" s="25">
        <f t="shared" si="93"/>
        <v>108.22127625716105</v>
      </c>
      <c r="O229" s="48">
        <v>54405</v>
      </c>
      <c r="P229" s="48">
        <v>50272</v>
      </c>
      <c r="Q229" s="25">
        <f t="shared" si="94"/>
        <v>108.22127625716105</v>
      </c>
      <c r="R229" s="48">
        <v>0</v>
      </c>
      <c r="S229" s="48">
        <v>0</v>
      </c>
      <c r="T229" s="44" t="e">
        <f t="shared" si="95"/>
        <v>#DIV/0!</v>
      </c>
    </row>
    <row r="230" spans="1:20" s="23" customFormat="1" ht="17.25" customHeight="1" x14ac:dyDescent="0.25">
      <c r="A230" s="349"/>
      <c r="B230" s="350"/>
      <c r="C230" s="350"/>
      <c r="D230" s="350"/>
      <c r="E230" s="350"/>
      <c r="F230" s="350"/>
      <c r="G230" s="350"/>
      <c r="H230" s="350"/>
      <c r="I230" s="350"/>
      <c r="J230" s="350"/>
      <c r="K230" s="350"/>
      <c r="L230" s="350"/>
      <c r="M230" s="350"/>
      <c r="N230" s="350"/>
      <c r="O230" s="350"/>
      <c r="P230" s="350"/>
      <c r="Q230" s="350"/>
      <c r="R230" s="350"/>
      <c r="S230" s="350"/>
      <c r="T230" s="351"/>
    </row>
    <row r="231" spans="1:20" s="23" customFormat="1" ht="54" customHeight="1" x14ac:dyDescent="0.25">
      <c r="A231" s="352" t="s">
        <v>240</v>
      </c>
      <c r="B231" s="353"/>
      <c r="C231" s="41">
        <f>SUM(C232:C236)</f>
        <v>152043</v>
      </c>
      <c r="D231" s="41">
        <f>SUM(D232:D236)</f>
        <v>99782</v>
      </c>
      <c r="E231" s="50">
        <f>C231/D231*100</f>
        <v>152.37517788779539</v>
      </c>
      <c r="F231" s="41">
        <f>SUM(F232:F236)</f>
        <v>152043</v>
      </c>
      <c r="G231" s="41">
        <f>SUM(G232:G236)</f>
        <v>99782</v>
      </c>
      <c r="H231" s="50">
        <f>F231/G231*100</f>
        <v>152.37517788779539</v>
      </c>
      <c r="I231" s="41">
        <f>SUM(I232:I236)</f>
        <v>171924</v>
      </c>
      <c r="J231" s="41">
        <f>SUM(J232:J236)</f>
        <v>151075</v>
      </c>
      <c r="K231" s="50">
        <f>I231/J231*100</f>
        <v>113.80043024987589</v>
      </c>
      <c r="L231" s="41">
        <f>SUM(L232:L236)</f>
        <v>6467</v>
      </c>
      <c r="M231" s="41">
        <f>SUM(M232:M236)</f>
        <v>0</v>
      </c>
      <c r="N231" s="6" t="e">
        <f t="shared" ref="N231:N235" si="97">L231/M231*100</f>
        <v>#DIV/0!</v>
      </c>
      <c r="O231" s="41">
        <f>SUM(O232:O236)</f>
        <v>0</v>
      </c>
      <c r="P231" s="41">
        <f>SUM(P232:P236)</f>
        <v>0</v>
      </c>
      <c r="Q231" s="5" t="e">
        <f t="shared" ref="Q231:Q235" si="98">O231/P231*100</f>
        <v>#DIV/0!</v>
      </c>
      <c r="R231" s="41">
        <f>SUM(R232:R236)</f>
        <v>6467</v>
      </c>
      <c r="S231" s="41">
        <f>SUM(S232:S236)</f>
        <v>0</v>
      </c>
      <c r="T231" s="6" t="e">
        <f t="shared" ref="T231:T235" si="99">R231/S231*100</f>
        <v>#DIV/0!</v>
      </c>
    </row>
    <row r="232" spans="1:20" s="23" customFormat="1" ht="17.25" x14ac:dyDescent="0.25">
      <c r="A232" s="56">
        <v>1</v>
      </c>
      <c r="B232" s="8" t="s">
        <v>82</v>
      </c>
      <c r="C232" s="48">
        <v>5550</v>
      </c>
      <c r="D232" s="46">
        <v>5533</v>
      </c>
      <c r="E232" s="1">
        <f t="shared" ref="E232:E235" si="100">C232/D232*100</f>
        <v>100.30724742454365</v>
      </c>
      <c r="F232" s="48">
        <v>5550</v>
      </c>
      <c r="G232" s="46">
        <v>5533</v>
      </c>
      <c r="H232" s="1">
        <f t="shared" ref="H232:H235" si="101">F232/G232*100</f>
        <v>100.30724742454365</v>
      </c>
      <c r="I232" s="48">
        <v>12253</v>
      </c>
      <c r="J232" s="46">
        <v>5837</v>
      </c>
      <c r="K232" s="1">
        <f t="shared" ref="K232:K235" si="102">I232/J232*100</f>
        <v>209.91947918451262</v>
      </c>
      <c r="L232" s="48">
        <v>6467</v>
      </c>
      <c r="M232" s="48">
        <v>0</v>
      </c>
      <c r="N232" s="1" t="e">
        <f t="shared" si="97"/>
        <v>#DIV/0!</v>
      </c>
      <c r="O232" s="46">
        <v>0</v>
      </c>
      <c r="P232" s="46">
        <v>0</v>
      </c>
      <c r="Q232" s="1" t="e">
        <f t="shared" si="98"/>
        <v>#DIV/0!</v>
      </c>
      <c r="R232" s="48">
        <v>6467</v>
      </c>
      <c r="S232" s="48">
        <v>0</v>
      </c>
      <c r="T232" s="1" t="e">
        <f t="shared" si="99"/>
        <v>#DIV/0!</v>
      </c>
    </row>
    <row r="233" spans="1:20" s="23" customFormat="1" ht="17.25" x14ac:dyDescent="0.25">
      <c r="A233" s="62">
        <v>2</v>
      </c>
      <c r="B233" s="4" t="s">
        <v>50</v>
      </c>
      <c r="C233" s="48">
        <v>35934</v>
      </c>
      <c r="D233" s="46">
        <v>31327</v>
      </c>
      <c r="E233" s="25">
        <f t="shared" si="100"/>
        <v>114.70616401187475</v>
      </c>
      <c r="F233" s="48">
        <v>35934</v>
      </c>
      <c r="G233" s="46">
        <v>31327</v>
      </c>
      <c r="H233" s="25">
        <f t="shared" si="101"/>
        <v>114.70616401187475</v>
      </c>
      <c r="I233" s="48">
        <v>45158</v>
      </c>
      <c r="J233" s="46">
        <v>46569</v>
      </c>
      <c r="K233" s="25">
        <f t="shared" si="102"/>
        <v>96.970087397195556</v>
      </c>
      <c r="L233" s="48">
        <v>0</v>
      </c>
      <c r="M233" s="48">
        <v>0</v>
      </c>
      <c r="N233" s="25" t="e">
        <f t="shared" si="97"/>
        <v>#DIV/0!</v>
      </c>
      <c r="O233" s="48">
        <v>0</v>
      </c>
      <c r="P233" s="48">
        <v>0</v>
      </c>
      <c r="Q233" s="25" t="e">
        <f t="shared" si="98"/>
        <v>#DIV/0!</v>
      </c>
      <c r="R233" s="48">
        <v>0</v>
      </c>
      <c r="S233" s="48">
        <v>0</v>
      </c>
      <c r="T233" s="48" t="e">
        <f t="shared" si="99"/>
        <v>#DIV/0!</v>
      </c>
    </row>
    <row r="234" spans="1:20" s="23" customFormat="1" ht="17.25" x14ac:dyDescent="0.25">
      <c r="A234" s="62">
        <v>3</v>
      </c>
      <c r="B234" s="10" t="s">
        <v>285</v>
      </c>
      <c r="C234" s="48">
        <v>1359</v>
      </c>
      <c r="D234" s="46">
        <v>1962</v>
      </c>
      <c r="E234" s="25">
        <f t="shared" si="100"/>
        <v>69.266055045871553</v>
      </c>
      <c r="F234" s="48">
        <v>1359</v>
      </c>
      <c r="G234" s="46">
        <v>1962</v>
      </c>
      <c r="H234" s="25">
        <f t="shared" si="101"/>
        <v>69.266055045871553</v>
      </c>
      <c r="I234" s="48">
        <v>1359</v>
      </c>
      <c r="J234" s="46">
        <v>1962</v>
      </c>
      <c r="K234" s="25">
        <f t="shared" si="102"/>
        <v>69.266055045871553</v>
      </c>
      <c r="L234" s="48">
        <v>0</v>
      </c>
      <c r="M234" s="48">
        <v>0</v>
      </c>
      <c r="N234" s="25" t="e">
        <f t="shared" si="97"/>
        <v>#DIV/0!</v>
      </c>
      <c r="O234" s="46">
        <v>0</v>
      </c>
      <c r="P234" s="46">
        <v>0</v>
      </c>
      <c r="Q234" s="25" t="e">
        <f t="shared" si="98"/>
        <v>#DIV/0!</v>
      </c>
      <c r="R234" s="48">
        <v>0</v>
      </c>
      <c r="S234" s="48">
        <v>0</v>
      </c>
      <c r="T234" s="48" t="e">
        <f t="shared" si="99"/>
        <v>#DIV/0!</v>
      </c>
    </row>
    <row r="235" spans="1:20" s="23" customFormat="1" ht="17.25" x14ac:dyDescent="0.25">
      <c r="A235" s="62">
        <v>4</v>
      </c>
      <c r="B235" s="16" t="s">
        <v>293</v>
      </c>
      <c r="C235" s="46">
        <v>109200</v>
      </c>
      <c r="D235" s="46">
        <v>60960</v>
      </c>
      <c r="E235" s="25">
        <f t="shared" si="100"/>
        <v>179.13385826771653</v>
      </c>
      <c r="F235" s="46">
        <v>109200</v>
      </c>
      <c r="G235" s="46">
        <v>60960</v>
      </c>
      <c r="H235" s="25">
        <f t="shared" si="101"/>
        <v>179.13385826771653</v>
      </c>
      <c r="I235" s="46">
        <v>113154</v>
      </c>
      <c r="J235" s="46">
        <v>96707</v>
      </c>
      <c r="K235" s="25">
        <f t="shared" si="102"/>
        <v>117.00704188941855</v>
      </c>
      <c r="L235" s="48">
        <v>0</v>
      </c>
      <c r="M235" s="48">
        <v>0</v>
      </c>
      <c r="N235" s="25" t="e">
        <f t="shared" si="97"/>
        <v>#DIV/0!</v>
      </c>
      <c r="O235" s="46">
        <v>0</v>
      </c>
      <c r="P235" s="46">
        <v>0</v>
      </c>
      <c r="Q235" s="25" t="e">
        <f t="shared" si="98"/>
        <v>#DIV/0!</v>
      </c>
      <c r="R235" s="48">
        <v>0</v>
      </c>
      <c r="S235" s="48">
        <v>0</v>
      </c>
      <c r="T235" s="48" t="e">
        <f t="shared" si="99"/>
        <v>#DIV/0!</v>
      </c>
    </row>
    <row r="236" spans="1:20" s="23" customFormat="1" ht="17.25" x14ac:dyDescent="0.25">
      <c r="A236" s="63"/>
      <c r="B236" s="16"/>
      <c r="C236" s="46"/>
      <c r="D236" s="46"/>
      <c r="E236" s="1"/>
      <c r="F236" s="46"/>
      <c r="G236" s="46"/>
      <c r="H236" s="1"/>
      <c r="I236" s="46"/>
      <c r="J236" s="46"/>
      <c r="K236" s="1"/>
      <c r="L236" s="48"/>
      <c r="M236" s="46"/>
      <c r="N236" s="1"/>
      <c r="O236" s="46"/>
      <c r="P236" s="46"/>
      <c r="Q236" s="1"/>
      <c r="R236" s="46"/>
      <c r="S236" s="46"/>
      <c r="T236" s="1"/>
    </row>
    <row r="237" spans="1:20" s="23" customFormat="1" ht="17.25" customHeight="1" x14ac:dyDescent="0.25">
      <c r="A237" s="349"/>
      <c r="B237" s="350"/>
      <c r="C237" s="350"/>
      <c r="D237" s="350"/>
      <c r="E237" s="350"/>
      <c r="F237" s="350"/>
      <c r="G237" s="350"/>
      <c r="H237" s="350"/>
      <c r="I237" s="350"/>
      <c r="J237" s="350"/>
      <c r="K237" s="350"/>
      <c r="L237" s="350"/>
      <c r="M237" s="350"/>
      <c r="N237" s="350"/>
      <c r="O237" s="350"/>
      <c r="P237" s="350"/>
      <c r="Q237" s="350"/>
      <c r="R237" s="350"/>
      <c r="S237" s="350"/>
      <c r="T237" s="351"/>
    </row>
    <row r="238" spans="1:20" s="23" customFormat="1" ht="71.25" customHeight="1" x14ac:dyDescent="0.25">
      <c r="A238" s="352" t="s">
        <v>241</v>
      </c>
      <c r="B238" s="353"/>
      <c r="C238" s="41">
        <f>SUM(C239:C248)</f>
        <v>212558</v>
      </c>
      <c r="D238" s="41">
        <f>SUM(D239:D248)</f>
        <v>362573</v>
      </c>
      <c r="E238" s="50">
        <f>C238/D238*100</f>
        <v>58.624883816500407</v>
      </c>
      <c r="F238" s="41">
        <f>SUM(F239:F248)</f>
        <v>212558</v>
      </c>
      <c r="G238" s="41">
        <f>SUM(G239:G248)</f>
        <v>362573</v>
      </c>
      <c r="H238" s="50">
        <f>F238/G238*100</f>
        <v>58.624883816500407</v>
      </c>
      <c r="I238" s="41">
        <f>SUM(I239:I248)</f>
        <v>528678</v>
      </c>
      <c r="J238" s="41">
        <f>SUM(J239:J248)</f>
        <v>521213</v>
      </c>
      <c r="K238" s="50">
        <f>I238/J238*100</f>
        <v>101.43223595727657</v>
      </c>
      <c r="L238" s="41">
        <f>SUM(L239:L248)</f>
        <v>234060</v>
      </c>
      <c r="M238" s="41">
        <f>SUM(M239:M248)</f>
        <v>282794</v>
      </c>
      <c r="N238" s="6">
        <f t="shared" ref="N238:N248" si="103">L238/M238*100</f>
        <v>82.766961109500201</v>
      </c>
      <c r="O238" s="41">
        <f>SUM(O239:O248)</f>
        <v>234060</v>
      </c>
      <c r="P238" s="41">
        <f>SUM(P239:P248)</f>
        <v>282794</v>
      </c>
      <c r="Q238" s="5">
        <f t="shared" ref="Q238:Q248" si="104">O238/P238*100</f>
        <v>82.766961109500201</v>
      </c>
      <c r="R238" s="41">
        <f>SUM(R239:R248)</f>
        <v>0</v>
      </c>
      <c r="S238" s="41">
        <f>SUM(S239:S248)</f>
        <v>0</v>
      </c>
      <c r="T238" s="6" t="e">
        <f t="shared" ref="T238:T248" si="105">R238/S238*100</f>
        <v>#DIV/0!</v>
      </c>
    </row>
    <row r="239" spans="1:20" s="24" customFormat="1" ht="18.75" customHeight="1" x14ac:dyDescent="0.25">
      <c r="A239" s="62">
        <v>1</v>
      </c>
      <c r="B239" s="4" t="s">
        <v>98</v>
      </c>
      <c r="C239" s="48">
        <v>730</v>
      </c>
      <c r="D239" s="48">
        <v>0</v>
      </c>
      <c r="E239" s="25" t="e">
        <f>C239/D239*100</f>
        <v>#DIV/0!</v>
      </c>
      <c r="F239" s="48">
        <v>730</v>
      </c>
      <c r="G239" s="48">
        <v>0</v>
      </c>
      <c r="H239" s="25" t="e">
        <f>F239/G239*100</f>
        <v>#DIV/0!</v>
      </c>
      <c r="I239" s="48">
        <v>5426</v>
      </c>
      <c r="J239" s="48">
        <v>0</v>
      </c>
      <c r="K239" s="25" t="e">
        <f>I239/J239*100</f>
        <v>#DIV/0!</v>
      </c>
      <c r="L239" s="48">
        <f t="shared" ref="L239" si="106">O239+R239</f>
        <v>0</v>
      </c>
      <c r="M239" s="48">
        <v>0</v>
      </c>
      <c r="N239" s="25" t="e">
        <f t="shared" si="103"/>
        <v>#DIV/0!</v>
      </c>
      <c r="O239" s="48">
        <v>0</v>
      </c>
      <c r="P239" s="48">
        <v>0</v>
      </c>
      <c r="Q239" s="25" t="e">
        <f t="shared" si="104"/>
        <v>#DIV/0!</v>
      </c>
      <c r="R239" s="48">
        <v>0</v>
      </c>
      <c r="S239" s="48">
        <v>0</v>
      </c>
      <c r="T239" s="25" t="e">
        <f t="shared" si="105"/>
        <v>#DIV/0!</v>
      </c>
    </row>
    <row r="240" spans="1:20" s="24" customFormat="1" ht="18.75" customHeight="1" x14ac:dyDescent="0.25">
      <c r="A240" s="62">
        <v>2</v>
      </c>
      <c r="B240" s="4" t="s">
        <v>264</v>
      </c>
      <c r="C240" s="48">
        <v>8941</v>
      </c>
      <c r="D240" s="48">
        <v>10193</v>
      </c>
      <c r="E240" s="25">
        <f>C240/D240*100</f>
        <v>87.717060727950553</v>
      </c>
      <c r="F240" s="48">
        <v>8941</v>
      </c>
      <c r="G240" s="48">
        <v>10193</v>
      </c>
      <c r="H240" s="25">
        <f>F240/G240*100</f>
        <v>87.717060727950553</v>
      </c>
      <c r="I240" s="48">
        <v>8941</v>
      </c>
      <c r="J240" s="48">
        <v>10193</v>
      </c>
      <c r="K240" s="25">
        <f>I240/J240*100</f>
        <v>87.717060727950553</v>
      </c>
      <c r="L240" s="48">
        <v>0</v>
      </c>
      <c r="M240" s="48">
        <v>0</v>
      </c>
      <c r="N240" s="25" t="e">
        <f t="shared" si="103"/>
        <v>#DIV/0!</v>
      </c>
      <c r="O240" s="48">
        <v>0</v>
      </c>
      <c r="P240" s="48">
        <v>0</v>
      </c>
      <c r="Q240" s="25" t="e">
        <f t="shared" si="104"/>
        <v>#DIV/0!</v>
      </c>
      <c r="R240" s="48">
        <v>0</v>
      </c>
      <c r="S240" s="48">
        <v>0</v>
      </c>
      <c r="T240" s="25" t="e">
        <f t="shared" si="105"/>
        <v>#DIV/0!</v>
      </c>
    </row>
    <row r="241" spans="1:20" s="24" customFormat="1" ht="18.75" customHeight="1" x14ac:dyDescent="0.25">
      <c r="A241" s="62">
        <v>3</v>
      </c>
      <c r="B241" s="4" t="s">
        <v>221</v>
      </c>
      <c r="C241" s="48">
        <v>21626</v>
      </c>
      <c r="D241" s="48">
        <v>0</v>
      </c>
      <c r="E241" s="25" t="e">
        <f>C241/D241*100</f>
        <v>#DIV/0!</v>
      </c>
      <c r="F241" s="48">
        <v>21626</v>
      </c>
      <c r="G241" s="48">
        <v>0</v>
      </c>
      <c r="H241" s="25" t="e">
        <f>F241/G241*100</f>
        <v>#DIV/0!</v>
      </c>
      <c r="I241" s="48">
        <v>102600</v>
      </c>
      <c r="J241" s="48">
        <v>164830</v>
      </c>
      <c r="K241" s="25">
        <f>I241/J241*100</f>
        <v>62.24595037311169</v>
      </c>
      <c r="L241" s="48">
        <v>0</v>
      </c>
      <c r="M241" s="48">
        <v>163755</v>
      </c>
      <c r="N241" s="25">
        <f t="shared" si="103"/>
        <v>0</v>
      </c>
      <c r="O241" s="48">
        <v>0</v>
      </c>
      <c r="P241" s="48">
        <v>163755</v>
      </c>
      <c r="Q241" s="25">
        <f t="shared" si="104"/>
        <v>0</v>
      </c>
      <c r="R241" s="48">
        <v>0</v>
      </c>
      <c r="S241" s="48">
        <v>0</v>
      </c>
      <c r="T241" s="25" t="e">
        <f t="shared" si="105"/>
        <v>#DIV/0!</v>
      </c>
    </row>
    <row r="242" spans="1:20" s="23" customFormat="1" ht="17.25" x14ac:dyDescent="0.25">
      <c r="A242" s="63">
        <v>4</v>
      </c>
      <c r="B242" s="9" t="s">
        <v>109</v>
      </c>
      <c r="C242" s="48">
        <v>174572</v>
      </c>
      <c r="D242" s="48">
        <v>269518</v>
      </c>
      <c r="E242" s="1">
        <f t="shared" ref="E242:E243" si="107">C242/D242*100</f>
        <v>64.771926179327551</v>
      </c>
      <c r="F242" s="48">
        <v>174572</v>
      </c>
      <c r="G242" s="48">
        <v>269518</v>
      </c>
      <c r="H242" s="1">
        <f t="shared" ref="H242:H243" si="108">F242/G242*100</f>
        <v>64.771926179327551</v>
      </c>
      <c r="I242" s="48">
        <v>405022</v>
      </c>
      <c r="J242" s="48">
        <v>261923</v>
      </c>
      <c r="K242" s="1">
        <f t="shared" ref="K242:K243" si="109">I242/J242*100</f>
        <v>154.63399548722333</v>
      </c>
      <c r="L242" s="48">
        <v>227874</v>
      </c>
      <c r="M242" s="48">
        <v>100466</v>
      </c>
      <c r="N242" s="1">
        <f t="shared" si="103"/>
        <v>226.81703262795372</v>
      </c>
      <c r="O242" s="48">
        <v>227874</v>
      </c>
      <c r="P242" s="48">
        <v>100466</v>
      </c>
      <c r="Q242" s="1">
        <f t="shared" si="104"/>
        <v>226.81703262795372</v>
      </c>
      <c r="R242" s="48">
        <v>0</v>
      </c>
      <c r="S242" s="48">
        <v>0</v>
      </c>
      <c r="T242" s="1" t="e">
        <f t="shared" si="105"/>
        <v>#DIV/0!</v>
      </c>
    </row>
    <row r="243" spans="1:20" s="23" customFormat="1" ht="34.5" x14ac:dyDescent="0.25">
      <c r="A243" s="62">
        <v>5</v>
      </c>
      <c r="B243" s="10" t="s">
        <v>110</v>
      </c>
      <c r="C243" s="48">
        <v>0</v>
      </c>
      <c r="D243" s="48">
        <v>0</v>
      </c>
      <c r="E243" s="1" t="e">
        <f t="shared" si="107"/>
        <v>#DIV/0!</v>
      </c>
      <c r="F243" s="48">
        <v>0</v>
      </c>
      <c r="G243" s="48">
        <v>0</v>
      </c>
      <c r="H243" s="1" t="e">
        <f t="shared" si="108"/>
        <v>#DIV/0!</v>
      </c>
      <c r="I243" s="48">
        <v>0</v>
      </c>
      <c r="J243" s="48">
        <v>2503</v>
      </c>
      <c r="K243" s="1">
        <f t="shared" si="109"/>
        <v>0</v>
      </c>
      <c r="L243" s="48">
        <v>0</v>
      </c>
      <c r="M243" s="48">
        <v>0</v>
      </c>
      <c r="N243" s="1" t="e">
        <f t="shared" si="103"/>
        <v>#DIV/0!</v>
      </c>
      <c r="O243" s="48">
        <v>0</v>
      </c>
      <c r="P243" s="48">
        <v>0</v>
      </c>
      <c r="Q243" s="1" t="e">
        <f t="shared" si="104"/>
        <v>#DIV/0!</v>
      </c>
      <c r="R243" s="48">
        <v>0</v>
      </c>
      <c r="S243" s="48">
        <v>0</v>
      </c>
      <c r="T243" s="1" t="e">
        <f t="shared" si="105"/>
        <v>#DIV/0!</v>
      </c>
    </row>
    <row r="244" spans="1:20" s="23" customFormat="1" ht="18.75" customHeight="1" x14ac:dyDescent="0.25">
      <c r="A244" s="63">
        <v>6</v>
      </c>
      <c r="B244" s="144" t="s">
        <v>108</v>
      </c>
      <c r="C244" s="48">
        <v>503</v>
      </c>
      <c r="D244" s="48">
        <v>67862</v>
      </c>
      <c r="E244" s="1">
        <f>C244/D244*100</f>
        <v>0.74121010285579558</v>
      </c>
      <c r="F244" s="48">
        <v>503</v>
      </c>
      <c r="G244" s="48">
        <v>67862</v>
      </c>
      <c r="H244" s="1">
        <f>F244/G244*100</f>
        <v>0.74121010285579558</v>
      </c>
      <c r="I244" s="48">
        <v>503</v>
      </c>
      <c r="J244" s="48">
        <v>66764</v>
      </c>
      <c r="K244" s="1">
        <f>I244/J244*100</f>
        <v>0.7534000359475167</v>
      </c>
      <c r="L244" s="48">
        <v>0</v>
      </c>
      <c r="M244" s="48">
        <v>3573</v>
      </c>
      <c r="N244" s="1">
        <f t="shared" si="103"/>
        <v>0</v>
      </c>
      <c r="O244" s="48">
        <v>0</v>
      </c>
      <c r="P244" s="48">
        <v>3573</v>
      </c>
      <c r="Q244" s="1">
        <f t="shared" si="104"/>
        <v>0</v>
      </c>
      <c r="R244" s="48">
        <v>0</v>
      </c>
      <c r="S244" s="48">
        <v>0</v>
      </c>
      <c r="T244" s="1" t="e">
        <f t="shared" si="105"/>
        <v>#DIV/0!</v>
      </c>
    </row>
    <row r="245" spans="1:20" s="23" customFormat="1" ht="17.25" x14ac:dyDescent="0.25">
      <c r="A245" s="63">
        <v>7</v>
      </c>
      <c r="B245" s="16" t="s">
        <v>267</v>
      </c>
      <c r="C245" s="48">
        <v>0</v>
      </c>
      <c r="D245" s="48">
        <v>0</v>
      </c>
      <c r="E245" s="1" t="e">
        <f>C245/D245*100</f>
        <v>#DIV/0!</v>
      </c>
      <c r="F245" s="48">
        <v>0</v>
      </c>
      <c r="G245" s="48">
        <v>0</v>
      </c>
      <c r="H245" s="1" t="e">
        <f>F245/G245*100</f>
        <v>#DIV/0!</v>
      </c>
      <c r="I245" s="48">
        <v>0</v>
      </c>
      <c r="J245" s="48">
        <v>0</v>
      </c>
      <c r="K245" s="1" t="e">
        <f>I245/J245*100</f>
        <v>#DIV/0!</v>
      </c>
      <c r="L245" s="48">
        <v>0</v>
      </c>
      <c r="M245" s="48">
        <v>0</v>
      </c>
      <c r="N245" s="1" t="e">
        <f t="shared" si="103"/>
        <v>#DIV/0!</v>
      </c>
      <c r="O245" s="48">
        <v>0</v>
      </c>
      <c r="P245" s="48">
        <v>0</v>
      </c>
      <c r="Q245" s="1" t="e">
        <f t="shared" si="104"/>
        <v>#DIV/0!</v>
      </c>
      <c r="R245" s="48">
        <v>0</v>
      </c>
      <c r="S245" s="48">
        <v>0</v>
      </c>
      <c r="T245" s="1" t="e">
        <f t="shared" si="105"/>
        <v>#DIV/0!</v>
      </c>
    </row>
    <row r="246" spans="1:20" s="23" customFormat="1" ht="17.25" x14ac:dyDescent="0.25">
      <c r="A246" s="62">
        <v>8</v>
      </c>
      <c r="B246" s="10" t="s">
        <v>268</v>
      </c>
      <c r="C246" s="48">
        <v>0</v>
      </c>
      <c r="D246" s="46">
        <v>0</v>
      </c>
      <c r="E246" s="1" t="e">
        <f>C246/D246*100</f>
        <v>#DIV/0!</v>
      </c>
      <c r="F246" s="48">
        <v>0</v>
      </c>
      <c r="G246" s="46">
        <v>0</v>
      </c>
      <c r="H246" s="1">
        <v>0</v>
      </c>
      <c r="I246" s="48">
        <v>0</v>
      </c>
      <c r="J246" s="46">
        <v>0</v>
      </c>
      <c r="K246" s="1" t="e">
        <f>I246/J246*100</f>
        <v>#DIV/0!</v>
      </c>
      <c r="L246" s="48">
        <v>0</v>
      </c>
      <c r="M246" s="46">
        <v>0</v>
      </c>
      <c r="N246" s="1" t="e">
        <f t="shared" si="103"/>
        <v>#DIV/0!</v>
      </c>
      <c r="O246" s="48">
        <v>0</v>
      </c>
      <c r="P246" s="46">
        <v>0</v>
      </c>
      <c r="Q246" s="1" t="e">
        <f t="shared" si="104"/>
        <v>#DIV/0!</v>
      </c>
      <c r="R246" s="48">
        <v>0</v>
      </c>
      <c r="S246" s="46">
        <v>0</v>
      </c>
      <c r="T246" s="1" t="e">
        <f t="shared" si="105"/>
        <v>#DIV/0!</v>
      </c>
    </row>
    <row r="247" spans="1:20" s="23" customFormat="1" ht="17.25" x14ac:dyDescent="0.25">
      <c r="A247" s="62">
        <v>9</v>
      </c>
      <c r="B247" s="10" t="s">
        <v>277</v>
      </c>
      <c r="C247" s="48">
        <v>0</v>
      </c>
      <c r="D247" s="46">
        <v>0</v>
      </c>
      <c r="E247" s="1" t="e">
        <f>C247/D247*100</f>
        <v>#DIV/0!</v>
      </c>
      <c r="F247" s="48">
        <v>0</v>
      </c>
      <c r="G247" s="46">
        <v>0</v>
      </c>
      <c r="H247" s="1" t="e">
        <f>F247/G247*100</f>
        <v>#DIV/0!</v>
      </c>
      <c r="I247" s="48">
        <v>0</v>
      </c>
      <c r="J247" s="46">
        <v>0</v>
      </c>
      <c r="K247" s="1" t="e">
        <f>I247/J247*100</f>
        <v>#DIV/0!</v>
      </c>
      <c r="L247" s="48">
        <v>0</v>
      </c>
      <c r="M247" s="46">
        <v>0</v>
      </c>
      <c r="N247" s="1" t="e">
        <f t="shared" si="103"/>
        <v>#DIV/0!</v>
      </c>
      <c r="O247" s="48">
        <v>0</v>
      </c>
      <c r="P247" s="46">
        <v>0</v>
      </c>
      <c r="Q247" s="1" t="e">
        <f t="shared" si="104"/>
        <v>#DIV/0!</v>
      </c>
      <c r="R247" s="48">
        <v>0</v>
      </c>
      <c r="S247" s="46">
        <v>0</v>
      </c>
      <c r="T247" s="1" t="e">
        <f t="shared" si="105"/>
        <v>#DIV/0!</v>
      </c>
    </row>
    <row r="248" spans="1:20" s="23" customFormat="1" ht="17.25" x14ac:dyDescent="0.25">
      <c r="A248" s="62">
        <v>10</v>
      </c>
      <c r="B248" s="10" t="s">
        <v>269</v>
      </c>
      <c r="C248" s="48">
        <v>6186</v>
      </c>
      <c r="D248" s="48">
        <v>15000</v>
      </c>
      <c r="E248" s="1">
        <f>C248/D248*100</f>
        <v>41.24</v>
      </c>
      <c r="F248" s="48">
        <v>6186</v>
      </c>
      <c r="G248" s="48">
        <v>15000</v>
      </c>
      <c r="H248" s="1">
        <f>F248/G248*100</f>
        <v>41.24</v>
      </c>
      <c r="I248" s="48">
        <v>6186</v>
      </c>
      <c r="J248" s="48">
        <v>15000</v>
      </c>
      <c r="K248" s="1">
        <f>I248/J248*100</f>
        <v>41.24</v>
      </c>
      <c r="L248" s="48">
        <v>6186</v>
      </c>
      <c r="M248" s="48">
        <v>15000</v>
      </c>
      <c r="N248" s="1">
        <f t="shared" si="103"/>
        <v>41.24</v>
      </c>
      <c r="O248" s="48">
        <v>6186</v>
      </c>
      <c r="P248" s="48">
        <v>15000</v>
      </c>
      <c r="Q248" s="1">
        <f t="shared" si="104"/>
        <v>41.24</v>
      </c>
      <c r="R248" s="48">
        <v>0</v>
      </c>
      <c r="S248" s="46">
        <v>0</v>
      </c>
      <c r="T248" s="1" t="e">
        <f t="shared" si="105"/>
        <v>#DIV/0!</v>
      </c>
    </row>
    <row r="249" spans="1:20" s="23" customFormat="1" ht="17.25" customHeight="1" x14ac:dyDescent="0.25">
      <c r="A249" s="349"/>
      <c r="B249" s="350"/>
      <c r="C249" s="350"/>
      <c r="D249" s="350"/>
      <c r="E249" s="350"/>
      <c r="F249" s="350"/>
      <c r="G249" s="350"/>
      <c r="H249" s="350"/>
      <c r="I249" s="350"/>
      <c r="J249" s="350"/>
      <c r="K249" s="350"/>
      <c r="L249" s="350"/>
      <c r="M249" s="350"/>
      <c r="N249" s="350"/>
      <c r="O249" s="350"/>
      <c r="P249" s="350"/>
      <c r="Q249" s="350"/>
      <c r="R249" s="350"/>
      <c r="S249" s="350"/>
      <c r="T249" s="351"/>
    </row>
    <row r="250" spans="1:20" s="23" customFormat="1" ht="52.5" customHeight="1" x14ac:dyDescent="0.25">
      <c r="A250" s="352" t="s">
        <v>242</v>
      </c>
      <c r="B250" s="353"/>
      <c r="C250" s="41">
        <f>SUM(C251:C257)</f>
        <v>13832441</v>
      </c>
      <c r="D250" s="41">
        <f>SUM(D251:D257)</f>
        <v>10070228</v>
      </c>
      <c r="E250" s="50">
        <f>C250/D250*100</f>
        <v>137.35975987832649</v>
      </c>
      <c r="F250" s="41">
        <f>SUM(F251:F257)</f>
        <v>13832441</v>
      </c>
      <c r="G250" s="41">
        <f>SUM(G251:G257)</f>
        <v>10070228</v>
      </c>
      <c r="H250" s="50">
        <f>F250/G250*100</f>
        <v>137.35975987832649</v>
      </c>
      <c r="I250" s="41">
        <f>SUM(I251:I257)</f>
        <v>12486194</v>
      </c>
      <c r="J250" s="41">
        <f>SUM(J251:J257)</f>
        <v>9076860</v>
      </c>
      <c r="K250" s="50">
        <f>I250/J250*100</f>
        <v>137.56072033720912</v>
      </c>
      <c r="L250" s="35">
        <f>SUM(L251:L257)</f>
        <v>11319444</v>
      </c>
      <c r="M250" s="35">
        <f>SUM(M251:M257)</f>
        <v>8367629</v>
      </c>
      <c r="N250" s="6">
        <f t="shared" ref="N250:N257" si="110">L250/M250*100</f>
        <v>135.27659985881306</v>
      </c>
      <c r="O250" s="5">
        <f>SUM(O251:O257)</f>
        <v>0</v>
      </c>
      <c r="P250" s="5">
        <f>SUM(P251:P257)</f>
        <v>0</v>
      </c>
      <c r="Q250" s="5" t="e">
        <f t="shared" ref="Q250:Q257" si="111">O250/P250*100</f>
        <v>#DIV/0!</v>
      </c>
      <c r="R250" s="5">
        <f>SUM(R251:R257)</f>
        <v>11319444</v>
      </c>
      <c r="S250" s="5">
        <f>SUM(S251:S257)</f>
        <v>8367629</v>
      </c>
      <c r="T250" s="6">
        <f t="shared" ref="T250:T257" si="112">R250/S250*100</f>
        <v>135.27659985881306</v>
      </c>
    </row>
    <row r="251" spans="1:20" s="23" customFormat="1" ht="19.5" customHeight="1" x14ac:dyDescent="0.25">
      <c r="A251" s="63">
        <v>1</v>
      </c>
      <c r="B251" s="8" t="s">
        <v>100</v>
      </c>
      <c r="C251" s="44">
        <v>504750</v>
      </c>
      <c r="D251" s="44">
        <v>415520</v>
      </c>
      <c r="E251" s="45">
        <f t="shared" ref="E251:E257" si="113">C251/D251*100</f>
        <v>121.47429726607623</v>
      </c>
      <c r="F251" s="44">
        <v>504750</v>
      </c>
      <c r="G251" s="44">
        <v>415520</v>
      </c>
      <c r="H251" s="45">
        <f t="shared" ref="H251:H257" si="114">F251/G251*100</f>
        <v>121.47429726607623</v>
      </c>
      <c r="I251" s="44">
        <v>504750</v>
      </c>
      <c r="J251" s="44">
        <v>415520</v>
      </c>
      <c r="K251" s="45">
        <f t="shared" ref="K251:K257" si="115">I251/J251*100</f>
        <v>121.47429726607623</v>
      </c>
      <c r="L251" s="87">
        <v>0</v>
      </c>
      <c r="M251" s="87">
        <v>0</v>
      </c>
      <c r="N251" s="25" t="e">
        <f t="shared" si="110"/>
        <v>#DIV/0!</v>
      </c>
      <c r="O251" s="44">
        <v>0</v>
      </c>
      <c r="P251" s="44">
        <v>0</v>
      </c>
      <c r="Q251" s="25" t="e">
        <f>O251/S251*100</f>
        <v>#DIV/0!</v>
      </c>
      <c r="R251" s="64">
        <v>0</v>
      </c>
      <c r="S251" s="64">
        <v>0</v>
      </c>
      <c r="T251" s="45" t="e">
        <f t="shared" si="112"/>
        <v>#DIV/0!</v>
      </c>
    </row>
    <row r="252" spans="1:20" s="23" customFormat="1" ht="34.5" x14ac:dyDescent="0.25">
      <c r="A252" s="62">
        <v>2</v>
      </c>
      <c r="B252" s="4" t="s">
        <v>101</v>
      </c>
      <c r="C252" s="44">
        <v>2953546</v>
      </c>
      <c r="D252" s="44">
        <v>2619894</v>
      </c>
      <c r="E252" s="45">
        <f t="shared" si="113"/>
        <v>112.73532440625461</v>
      </c>
      <c r="F252" s="44">
        <v>2953546</v>
      </c>
      <c r="G252" s="44">
        <v>2619894</v>
      </c>
      <c r="H252" s="45">
        <f t="shared" si="114"/>
        <v>112.73532440625461</v>
      </c>
      <c r="I252" s="44">
        <v>2666015</v>
      </c>
      <c r="J252" s="44">
        <v>2357069</v>
      </c>
      <c r="K252" s="45">
        <f t="shared" si="115"/>
        <v>113.1072106926017</v>
      </c>
      <c r="L252" s="44">
        <v>2663629</v>
      </c>
      <c r="M252" s="87">
        <v>2357069</v>
      </c>
      <c r="N252" s="25">
        <f t="shared" si="110"/>
        <v>113.00598327838513</v>
      </c>
      <c r="O252" s="44">
        <v>0</v>
      </c>
      <c r="P252" s="44">
        <v>0</v>
      </c>
      <c r="Q252" s="25" t="e">
        <f t="shared" si="111"/>
        <v>#DIV/0!</v>
      </c>
      <c r="R252" s="44">
        <v>2663629</v>
      </c>
      <c r="S252" s="64">
        <v>2357069</v>
      </c>
      <c r="T252" s="45">
        <f t="shared" si="112"/>
        <v>113.00598327838513</v>
      </c>
    </row>
    <row r="253" spans="1:20" s="23" customFormat="1" ht="18" customHeight="1" x14ac:dyDescent="0.25">
      <c r="A253" s="62">
        <v>3</v>
      </c>
      <c r="B253" s="8" t="s">
        <v>102</v>
      </c>
      <c r="C253" s="44">
        <v>828638</v>
      </c>
      <c r="D253" s="44">
        <v>121835</v>
      </c>
      <c r="E253" s="45">
        <f t="shared" si="113"/>
        <v>680.13132515287066</v>
      </c>
      <c r="F253" s="44">
        <v>828638</v>
      </c>
      <c r="G253" s="44">
        <v>121835</v>
      </c>
      <c r="H253" s="45">
        <f t="shared" si="114"/>
        <v>680.13132515287066</v>
      </c>
      <c r="I253" s="44">
        <v>567594</v>
      </c>
      <c r="J253" s="44">
        <v>117908</v>
      </c>
      <c r="K253" s="45">
        <f t="shared" si="115"/>
        <v>481.38718322760116</v>
      </c>
      <c r="L253" s="87">
        <v>0</v>
      </c>
      <c r="M253" s="87">
        <v>0</v>
      </c>
      <c r="N253" s="25" t="e">
        <f t="shared" si="110"/>
        <v>#DIV/0!</v>
      </c>
      <c r="O253" s="44">
        <v>0</v>
      </c>
      <c r="P253" s="44">
        <v>0</v>
      </c>
      <c r="Q253" s="25" t="e">
        <f t="shared" si="111"/>
        <v>#DIV/0!</v>
      </c>
      <c r="R253" s="64">
        <v>0</v>
      </c>
      <c r="S253" s="64">
        <v>0</v>
      </c>
      <c r="T253" s="45" t="e">
        <f t="shared" si="112"/>
        <v>#DIV/0!</v>
      </c>
    </row>
    <row r="254" spans="1:20" s="23" customFormat="1" ht="17.25" customHeight="1" x14ac:dyDescent="0.25">
      <c r="A254" s="62">
        <v>4</v>
      </c>
      <c r="B254" s="4" t="s">
        <v>103</v>
      </c>
      <c r="C254" s="44"/>
      <c r="D254" s="44">
        <v>279174</v>
      </c>
      <c r="E254" s="25">
        <f t="shared" si="113"/>
        <v>0</v>
      </c>
      <c r="F254" s="44"/>
      <c r="G254" s="44">
        <v>279174</v>
      </c>
      <c r="H254" s="25">
        <f t="shared" si="114"/>
        <v>0</v>
      </c>
      <c r="I254" s="44"/>
      <c r="J254" s="44">
        <v>82873</v>
      </c>
      <c r="K254" s="25">
        <f t="shared" si="115"/>
        <v>0</v>
      </c>
      <c r="L254" s="87">
        <v>0</v>
      </c>
      <c r="M254" s="87">
        <v>0</v>
      </c>
      <c r="N254" s="25" t="e">
        <f t="shared" si="110"/>
        <v>#DIV/0!</v>
      </c>
      <c r="O254" s="44">
        <v>0</v>
      </c>
      <c r="P254" s="44">
        <v>0</v>
      </c>
      <c r="Q254" s="25" t="e">
        <f t="shared" si="111"/>
        <v>#DIV/0!</v>
      </c>
      <c r="R254" s="64">
        <v>0</v>
      </c>
      <c r="S254" s="64">
        <v>0</v>
      </c>
      <c r="T254" s="25" t="e">
        <f t="shared" si="112"/>
        <v>#DIV/0!</v>
      </c>
    </row>
    <row r="255" spans="1:20" s="23" customFormat="1" ht="17.25" customHeight="1" x14ac:dyDescent="0.25">
      <c r="A255" s="62">
        <v>5</v>
      </c>
      <c r="B255" s="4" t="s">
        <v>104</v>
      </c>
      <c r="C255" s="44">
        <v>5711380</v>
      </c>
      <c r="D255" s="44">
        <v>3510513</v>
      </c>
      <c r="E255" s="45">
        <f t="shared" si="113"/>
        <v>162.69360062190341</v>
      </c>
      <c r="F255" s="44">
        <v>5711380</v>
      </c>
      <c r="G255" s="44">
        <v>3510513</v>
      </c>
      <c r="H255" s="45">
        <f t="shared" si="114"/>
        <v>162.69360062190341</v>
      </c>
      <c r="I255" s="44">
        <v>4716490</v>
      </c>
      <c r="J255" s="44">
        <v>3730709</v>
      </c>
      <c r="K255" s="45">
        <f t="shared" si="115"/>
        <v>126.42342246473794</v>
      </c>
      <c r="L255" s="44">
        <v>4716490</v>
      </c>
      <c r="M255" s="87">
        <v>3730709</v>
      </c>
      <c r="N255" s="25">
        <f t="shared" si="110"/>
        <v>126.42342246473794</v>
      </c>
      <c r="O255" s="44">
        <v>0</v>
      </c>
      <c r="P255" s="44">
        <v>0</v>
      </c>
      <c r="Q255" s="25" t="e">
        <f t="shared" si="111"/>
        <v>#DIV/0!</v>
      </c>
      <c r="R255" s="44">
        <v>4716490</v>
      </c>
      <c r="S255" s="87">
        <v>3730709</v>
      </c>
      <c r="T255" s="45">
        <f t="shared" si="112"/>
        <v>126.42342246473794</v>
      </c>
    </row>
    <row r="256" spans="1:20" s="23" customFormat="1" ht="15" customHeight="1" x14ac:dyDescent="0.25">
      <c r="A256" s="63">
        <v>6</v>
      </c>
      <c r="B256" s="8" t="s">
        <v>105</v>
      </c>
      <c r="C256" s="44">
        <v>3656618</v>
      </c>
      <c r="D256" s="44">
        <v>3001721</v>
      </c>
      <c r="E256" s="1">
        <f t="shared" si="113"/>
        <v>121.81738409399141</v>
      </c>
      <c r="F256" s="44">
        <v>3656618</v>
      </c>
      <c r="G256" s="44">
        <v>3001721</v>
      </c>
      <c r="H256" s="1">
        <f t="shared" si="114"/>
        <v>121.81738409399141</v>
      </c>
      <c r="I256" s="44">
        <v>3940771</v>
      </c>
      <c r="J256" s="44">
        <v>2279851</v>
      </c>
      <c r="K256" s="1">
        <f t="shared" si="115"/>
        <v>172.85212937161245</v>
      </c>
      <c r="L256" s="87">
        <v>3939325</v>
      </c>
      <c r="M256" s="87">
        <v>2279851</v>
      </c>
      <c r="N256" s="1">
        <f t="shared" si="110"/>
        <v>172.78870417408856</v>
      </c>
      <c r="O256" s="44">
        <v>0</v>
      </c>
      <c r="P256" s="44">
        <v>0</v>
      </c>
      <c r="Q256" s="1" t="e">
        <f t="shared" si="111"/>
        <v>#DIV/0!</v>
      </c>
      <c r="R256" s="87">
        <v>3939325</v>
      </c>
      <c r="S256" s="64">
        <v>2279851</v>
      </c>
      <c r="T256" s="1">
        <f t="shared" si="112"/>
        <v>172.78870417408856</v>
      </c>
    </row>
    <row r="257" spans="1:20" s="23" customFormat="1" ht="19.5" customHeight="1" x14ac:dyDescent="0.25">
      <c r="A257" s="62">
        <v>7</v>
      </c>
      <c r="B257" s="3" t="s">
        <v>106</v>
      </c>
      <c r="C257" s="44">
        <v>177509</v>
      </c>
      <c r="D257" s="44">
        <v>121571</v>
      </c>
      <c r="E257" s="45">
        <f t="shared" si="113"/>
        <v>146.01261814083949</v>
      </c>
      <c r="F257" s="44">
        <v>177509</v>
      </c>
      <c r="G257" s="44">
        <v>121571</v>
      </c>
      <c r="H257" s="45">
        <f t="shared" si="114"/>
        <v>146.01261814083949</v>
      </c>
      <c r="I257" s="44">
        <v>90574</v>
      </c>
      <c r="J257" s="44">
        <v>92930</v>
      </c>
      <c r="K257" s="45">
        <f t="shared" si="115"/>
        <v>97.464758420316372</v>
      </c>
      <c r="L257" s="87">
        <v>0</v>
      </c>
      <c r="M257" s="87">
        <v>0</v>
      </c>
      <c r="N257" s="25" t="e">
        <f t="shared" si="110"/>
        <v>#DIV/0!</v>
      </c>
      <c r="O257" s="44">
        <v>0</v>
      </c>
      <c r="P257" s="44">
        <v>0</v>
      </c>
      <c r="Q257" s="25" t="e">
        <f t="shared" si="111"/>
        <v>#DIV/0!</v>
      </c>
      <c r="R257" s="64">
        <v>0</v>
      </c>
      <c r="S257" s="64">
        <v>0</v>
      </c>
      <c r="T257" s="45" t="e">
        <f t="shared" si="112"/>
        <v>#DIV/0!</v>
      </c>
    </row>
    <row r="258" spans="1:20" s="23" customFormat="1" ht="17.25" customHeight="1" x14ac:dyDescent="0.25">
      <c r="A258" s="349"/>
      <c r="B258" s="350"/>
      <c r="C258" s="350"/>
      <c r="D258" s="350"/>
      <c r="E258" s="350"/>
      <c r="F258" s="350"/>
      <c r="G258" s="350"/>
      <c r="H258" s="350"/>
      <c r="I258" s="350"/>
      <c r="J258" s="350"/>
      <c r="K258" s="350"/>
      <c r="L258" s="350"/>
      <c r="M258" s="350"/>
      <c r="N258" s="350"/>
      <c r="O258" s="350"/>
      <c r="P258" s="350"/>
      <c r="Q258" s="350"/>
      <c r="R258" s="350"/>
      <c r="S258" s="350"/>
      <c r="T258" s="351"/>
    </row>
    <row r="259" spans="1:20" s="23" customFormat="1" ht="91.5" customHeight="1" x14ac:dyDescent="0.25">
      <c r="A259" s="352" t="s">
        <v>243</v>
      </c>
      <c r="B259" s="353"/>
      <c r="C259" s="41">
        <f>SUM(C260:C263)</f>
        <v>232157</v>
      </c>
      <c r="D259" s="41">
        <f>SUM(D260:D263)</f>
        <v>560089</v>
      </c>
      <c r="E259" s="50">
        <f>C259/D259*100</f>
        <v>41.450019550464305</v>
      </c>
      <c r="F259" s="41">
        <f>SUM(F260:F263)</f>
        <v>232157</v>
      </c>
      <c r="G259" s="41">
        <f>SUM(G260:G263)</f>
        <v>560089</v>
      </c>
      <c r="H259" s="50">
        <f>F259/G259*100</f>
        <v>41.450019550464305</v>
      </c>
      <c r="I259" s="41">
        <f>SUM(I260:I263)</f>
        <v>244233</v>
      </c>
      <c r="J259" s="41">
        <f>SUM(J260:J263)</f>
        <v>476609</v>
      </c>
      <c r="K259" s="50">
        <f>I259/J259*100</f>
        <v>51.243891743546598</v>
      </c>
      <c r="L259" s="41">
        <f>SUM(L260:L263)</f>
        <v>0</v>
      </c>
      <c r="M259" s="41">
        <f>SUM(M260:M263)</f>
        <v>0</v>
      </c>
      <c r="N259" s="6" t="e">
        <f t="shared" ref="N259:N261" si="116">L259/M259*100</f>
        <v>#DIV/0!</v>
      </c>
      <c r="O259" s="41">
        <f>SUM(O260:O263)</f>
        <v>0</v>
      </c>
      <c r="P259" s="41">
        <f>SUM(P260:P263)</f>
        <v>0</v>
      </c>
      <c r="Q259" s="5" t="e">
        <f t="shared" ref="Q259:Q261" si="117">O259/P259*100</f>
        <v>#DIV/0!</v>
      </c>
      <c r="R259" s="41">
        <f>SUM(R260:R263)</f>
        <v>0</v>
      </c>
      <c r="S259" s="41">
        <f>SUM(S260:S263)</f>
        <v>0</v>
      </c>
      <c r="T259" s="6" t="e">
        <f t="shared" ref="T259:T261" si="118">R259/S259*100</f>
        <v>#DIV/0!</v>
      </c>
    </row>
    <row r="260" spans="1:20" s="23" customFormat="1" ht="42" customHeight="1" x14ac:dyDescent="0.25">
      <c r="A260" s="56">
        <v>1</v>
      </c>
      <c r="B260" s="8" t="s">
        <v>84</v>
      </c>
      <c r="C260" s="46">
        <v>95</v>
      </c>
      <c r="D260" s="46">
        <v>239</v>
      </c>
      <c r="E260" s="1">
        <f t="shared" ref="E260:E261" si="119">C260/D260*100</f>
        <v>39.748953974895393</v>
      </c>
      <c r="F260" s="46">
        <v>95</v>
      </c>
      <c r="G260" s="46">
        <v>239</v>
      </c>
      <c r="H260" s="1">
        <f t="shared" ref="H260:H261" si="120">F260/G260*100</f>
        <v>39.748953974895393</v>
      </c>
      <c r="I260" s="46">
        <v>95</v>
      </c>
      <c r="J260" s="46">
        <v>239</v>
      </c>
      <c r="K260" s="1">
        <f t="shared" ref="K260:K261" si="121">I260/J260*100</f>
        <v>39.748953974895393</v>
      </c>
      <c r="L260" s="87">
        <f>O260+R260</f>
        <v>0</v>
      </c>
      <c r="M260" s="87">
        <f>P260+S260</f>
        <v>0</v>
      </c>
      <c r="N260" s="1" t="e">
        <f t="shared" si="116"/>
        <v>#DIV/0!</v>
      </c>
      <c r="O260" s="46">
        <v>0</v>
      </c>
      <c r="P260" s="46">
        <v>0</v>
      </c>
      <c r="Q260" s="1" t="e">
        <f t="shared" si="117"/>
        <v>#DIV/0!</v>
      </c>
      <c r="R260" s="46">
        <v>0</v>
      </c>
      <c r="S260" s="46">
        <v>0</v>
      </c>
      <c r="T260" s="1" t="e">
        <f t="shared" si="118"/>
        <v>#DIV/0!</v>
      </c>
    </row>
    <row r="261" spans="1:20" s="23" customFormat="1" ht="17.25" x14ac:dyDescent="0.25">
      <c r="A261" s="62">
        <v>2</v>
      </c>
      <c r="B261" s="4" t="s">
        <v>107</v>
      </c>
      <c r="C261" s="46">
        <v>232062</v>
      </c>
      <c r="D261" s="46">
        <v>559850</v>
      </c>
      <c r="E261" s="25">
        <f t="shared" si="119"/>
        <v>41.450745735464857</v>
      </c>
      <c r="F261" s="46">
        <v>232062</v>
      </c>
      <c r="G261" s="46">
        <v>559850</v>
      </c>
      <c r="H261" s="25">
        <f t="shared" si="120"/>
        <v>41.450745735464857</v>
      </c>
      <c r="I261" s="46">
        <v>244138</v>
      </c>
      <c r="J261" s="46">
        <v>476370</v>
      </c>
      <c r="K261" s="25">
        <f t="shared" si="121"/>
        <v>51.249658878602766</v>
      </c>
      <c r="L261" s="87">
        <f>O261+R261</f>
        <v>0</v>
      </c>
      <c r="M261" s="87">
        <f>P261+S261</f>
        <v>0</v>
      </c>
      <c r="N261" s="25" t="e">
        <f t="shared" si="116"/>
        <v>#DIV/0!</v>
      </c>
      <c r="O261" s="48">
        <v>0</v>
      </c>
      <c r="P261" s="48">
        <v>0</v>
      </c>
      <c r="Q261" s="25" t="e">
        <f t="shared" si="117"/>
        <v>#DIV/0!</v>
      </c>
      <c r="R261" s="48">
        <v>0</v>
      </c>
      <c r="S261" s="48">
        <v>0</v>
      </c>
      <c r="T261" s="25" t="e">
        <f t="shared" si="118"/>
        <v>#DIV/0!</v>
      </c>
    </row>
    <row r="262" spans="1:20" s="23" customFormat="1" ht="17.25" x14ac:dyDescent="0.25">
      <c r="A262" s="62"/>
      <c r="B262" s="4"/>
      <c r="C262" s="48"/>
      <c r="D262" s="48"/>
      <c r="E262" s="25"/>
      <c r="F262" s="48"/>
      <c r="G262" s="48"/>
      <c r="H262" s="25"/>
      <c r="I262" s="48"/>
      <c r="J262" s="48"/>
      <c r="K262" s="25"/>
      <c r="L262" s="87"/>
      <c r="M262" s="46"/>
      <c r="N262" s="25"/>
      <c r="O262" s="48"/>
      <c r="P262" s="48"/>
      <c r="Q262" s="25"/>
      <c r="R262" s="48"/>
      <c r="S262" s="48"/>
      <c r="T262" s="25"/>
    </row>
    <row r="263" spans="1:20" s="23" customFormat="1" ht="17.25" x14ac:dyDescent="0.25">
      <c r="A263" s="63"/>
      <c r="B263" s="16"/>
      <c r="C263" s="46"/>
      <c r="D263" s="46"/>
      <c r="E263" s="1"/>
      <c r="F263" s="46"/>
      <c r="G263" s="46"/>
      <c r="H263" s="1"/>
      <c r="I263" s="46"/>
      <c r="J263" s="46"/>
      <c r="K263" s="1"/>
      <c r="L263" s="46"/>
      <c r="M263" s="46"/>
      <c r="N263" s="1"/>
      <c r="O263" s="46"/>
      <c r="P263" s="46"/>
      <c r="Q263" s="1"/>
      <c r="R263" s="46"/>
      <c r="S263" s="46"/>
      <c r="T263" s="1"/>
    </row>
    <row r="264" spans="1:20" s="23" customFormat="1" ht="17.25" customHeight="1" x14ac:dyDescent="0.25">
      <c r="A264" s="349"/>
      <c r="B264" s="350"/>
      <c r="C264" s="350"/>
      <c r="D264" s="350"/>
      <c r="E264" s="350"/>
      <c r="F264" s="350"/>
      <c r="G264" s="350"/>
      <c r="H264" s="350"/>
      <c r="I264" s="350"/>
      <c r="J264" s="350"/>
      <c r="K264" s="350"/>
      <c r="L264" s="350"/>
      <c r="M264" s="350"/>
      <c r="N264" s="350"/>
      <c r="O264" s="350"/>
      <c r="P264" s="350"/>
      <c r="Q264" s="350"/>
      <c r="R264" s="350"/>
      <c r="S264" s="350"/>
      <c r="T264" s="351"/>
    </row>
    <row r="265" spans="1:20" s="23" customFormat="1" ht="72.75" customHeight="1" x14ac:dyDescent="0.25">
      <c r="A265" s="352" t="s">
        <v>244</v>
      </c>
      <c r="B265" s="353"/>
      <c r="C265" s="41">
        <f>SUM(C266:C277)</f>
        <v>79456</v>
      </c>
      <c r="D265" s="41">
        <f>SUM(D266:D277)</f>
        <v>103487</v>
      </c>
      <c r="E265" s="50">
        <f>C265/D265*100</f>
        <v>76.778725830297518</v>
      </c>
      <c r="F265" s="41">
        <f>SUM(F266:F277)</f>
        <v>79456</v>
      </c>
      <c r="G265" s="41">
        <f>SUM(G266:G277)</f>
        <v>103487</v>
      </c>
      <c r="H265" s="50">
        <f>F265/G265*100</f>
        <v>76.778725830297518</v>
      </c>
      <c r="I265" s="41">
        <f>SUM(I266:I277)</f>
        <v>85827</v>
      </c>
      <c r="J265" s="41">
        <f>SUM(J266:J277)</f>
        <v>44408</v>
      </c>
      <c r="K265" s="50">
        <f>I265/J265*100</f>
        <v>193.26923076923077</v>
      </c>
      <c r="L265" s="41">
        <f>SUM(L266:L277)</f>
        <v>34140</v>
      </c>
      <c r="M265" s="41">
        <f>SUM(M266:M277)</f>
        <v>10394</v>
      </c>
      <c r="N265" s="6">
        <f t="shared" ref="N265:N277" si="122">L265/M265*100</f>
        <v>328.45872618818549</v>
      </c>
      <c r="O265" s="41">
        <f>SUM(O266:O277)</f>
        <v>31079</v>
      </c>
      <c r="P265" s="41">
        <f>SUM(P266:P277)</f>
        <v>7477</v>
      </c>
      <c r="Q265" s="5">
        <f t="shared" ref="Q265:Q277" si="123">O265/P265*100</f>
        <v>415.66136150862644</v>
      </c>
      <c r="R265" s="41">
        <f>SUM(R266:R277)</f>
        <v>3061</v>
      </c>
      <c r="S265" s="41">
        <f>SUM(S266:S277)</f>
        <v>2917</v>
      </c>
      <c r="T265" s="6">
        <f t="shared" ref="T265:T277" si="124">R265/S265*100</f>
        <v>104.93657867672266</v>
      </c>
    </row>
    <row r="266" spans="1:20" s="23" customFormat="1" ht="17.25" x14ac:dyDescent="0.25">
      <c r="A266" s="49">
        <v>1</v>
      </c>
      <c r="B266" s="3" t="s">
        <v>28</v>
      </c>
      <c r="C266" s="44">
        <v>4449</v>
      </c>
      <c r="D266" s="44">
        <v>0</v>
      </c>
      <c r="E266" s="45" t="e">
        <f t="shared" ref="E266:E274" si="125">C266/D266*100</f>
        <v>#DIV/0!</v>
      </c>
      <c r="F266" s="44">
        <v>4449</v>
      </c>
      <c r="G266" s="44">
        <v>0</v>
      </c>
      <c r="H266" s="45" t="e">
        <f t="shared" ref="H266:H277" si="126">F266/G266*100</f>
        <v>#DIV/0!</v>
      </c>
      <c r="I266" s="44">
        <v>4176</v>
      </c>
      <c r="J266" s="44">
        <v>0</v>
      </c>
      <c r="K266" s="45" t="e">
        <f t="shared" ref="K266:K277" si="127">I266/J266*100</f>
        <v>#DIV/0!</v>
      </c>
      <c r="L266" s="44">
        <v>1993</v>
      </c>
      <c r="M266" s="87">
        <v>0</v>
      </c>
      <c r="N266" s="25" t="e">
        <f t="shared" si="122"/>
        <v>#DIV/0!</v>
      </c>
      <c r="O266" s="44">
        <v>1529</v>
      </c>
      <c r="P266" s="44">
        <v>0</v>
      </c>
      <c r="Q266" s="25" t="e">
        <f t="shared" si="123"/>
        <v>#DIV/0!</v>
      </c>
      <c r="R266" s="44">
        <v>464</v>
      </c>
      <c r="S266" s="44">
        <v>0</v>
      </c>
      <c r="T266" s="44" t="e">
        <f t="shared" si="124"/>
        <v>#DIV/0!</v>
      </c>
    </row>
    <row r="267" spans="1:20" s="23" customFormat="1" ht="17.25" x14ac:dyDescent="0.25">
      <c r="A267" s="51">
        <v>2</v>
      </c>
      <c r="B267" s="8" t="s">
        <v>29</v>
      </c>
      <c r="C267" s="44">
        <v>105</v>
      </c>
      <c r="D267" s="44">
        <v>0</v>
      </c>
      <c r="E267" s="1" t="e">
        <f t="shared" si="125"/>
        <v>#DIV/0!</v>
      </c>
      <c r="F267" s="44">
        <v>105</v>
      </c>
      <c r="G267" s="44">
        <v>0</v>
      </c>
      <c r="H267" s="1" t="e">
        <f t="shared" si="126"/>
        <v>#DIV/0!</v>
      </c>
      <c r="I267" s="44">
        <v>0</v>
      </c>
      <c r="J267" s="44">
        <v>0</v>
      </c>
      <c r="K267" s="1" t="e">
        <f t="shared" si="127"/>
        <v>#DIV/0!</v>
      </c>
      <c r="L267" s="87">
        <v>0</v>
      </c>
      <c r="M267" s="87">
        <v>0</v>
      </c>
      <c r="N267" s="25" t="e">
        <f t="shared" si="122"/>
        <v>#DIV/0!</v>
      </c>
      <c r="O267" s="44">
        <v>0</v>
      </c>
      <c r="P267" s="44">
        <v>0</v>
      </c>
      <c r="Q267" s="25" t="e">
        <f t="shared" si="123"/>
        <v>#DIV/0!</v>
      </c>
      <c r="R267" s="44">
        <v>0</v>
      </c>
      <c r="S267" s="46">
        <v>0</v>
      </c>
      <c r="T267" s="46" t="e">
        <f t="shared" si="124"/>
        <v>#DIV/0!</v>
      </c>
    </row>
    <row r="268" spans="1:20" s="23" customFormat="1" ht="17.25" x14ac:dyDescent="0.25">
      <c r="A268" s="43">
        <v>3</v>
      </c>
      <c r="B268" s="3" t="s">
        <v>30</v>
      </c>
      <c r="C268" s="44">
        <v>4710</v>
      </c>
      <c r="D268" s="44">
        <v>6045</v>
      </c>
      <c r="E268" s="45">
        <f t="shared" si="125"/>
        <v>77.91563275434244</v>
      </c>
      <c r="F268" s="44">
        <v>4710</v>
      </c>
      <c r="G268" s="44">
        <v>6045</v>
      </c>
      <c r="H268" s="45">
        <f t="shared" si="126"/>
        <v>77.91563275434244</v>
      </c>
      <c r="I268" s="44">
        <v>4710</v>
      </c>
      <c r="J268" s="44">
        <v>6045</v>
      </c>
      <c r="K268" s="45">
        <f t="shared" si="127"/>
        <v>77.91563275434244</v>
      </c>
      <c r="L268" s="87">
        <v>0</v>
      </c>
      <c r="M268" s="87">
        <v>0</v>
      </c>
      <c r="N268" s="25" t="e">
        <f t="shared" si="122"/>
        <v>#DIV/0!</v>
      </c>
      <c r="O268" s="44">
        <v>0</v>
      </c>
      <c r="P268" s="44">
        <v>0</v>
      </c>
      <c r="Q268" s="25" t="e">
        <f t="shared" si="123"/>
        <v>#DIV/0!</v>
      </c>
      <c r="R268" s="44">
        <v>0</v>
      </c>
      <c r="S268" s="44">
        <v>0</v>
      </c>
      <c r="T268" s="44" t="e">
        <f t="shared" si="124"/>
        <v>#DIV/0!</v>
      </c>
    </row>
    <row r="269" spans="1:20" s="23" customFormat="1" ht="17.25" x14ac:dyDescent="0.25">
      <c r="A269" s="43">
        <v>4</v>
      </c>
      <c r="B269" s="3" t="s">
        <v>31</v>
      </c>
      <c r="C269" s="44">
        <v>50559</v>
      </c>
      <c r="D269" s="44">
        <v>27926</v>
      </c>
      <c r="E269" s="45">
        <f t="shared" si="125"/>
        <v>181.04633674711738</v>
      </c>
      <c r="F269" s="44">
        <v>50559</v>
      </c>
      <c r="G269" s="44">
        <v>27926</v>
      </c>
      <c r="H269" s="45">
        <f t="shared" si="126"/>
        <v>181.04633674711738</v>
      </c>
      <c r="I269" s="44">
        <v>50601</v>
      </c>
      <c r="J269" s="44">
        <v>27926</v>
      </c>
      <c r="K269" s="45">
        <f t="shared" si="127"/>
        <v>181.19673422616916</v>
      </c>
      <c r="L269" s="87">
        <v>25824</v>
      </c>
      <c r="M269" s="87">
        <v>0</v>
      </c>
      <c r="N269" s="25" t="e">
        <f t="shared" si="122"/>
        <v>#DIV/0!</v>
      </c>
      <c r="O269" s="44">
        <v>25824</v>
      </c>
      <c r="P269" s="44">
        <v>0</v>
      </c>
      <c r="Q269" s="25" t="e">
        <f t="shared" si="123"/>
        <v>#DIV/0!</v>
      </c>
      <c r="R269" s="44">
        <v>0</v>
      </c>
      <c r="S269" s="44">
        <v>0</v>
      </c>
      <c r="T269" s="44" t="e">
        <f t="shared" si="124"/>
        <v>#DIV/0!</v>
      </c>
    </row>
    <row r="270" spans="1:20" s="23" customFormat="1" ht="17.25" x14ac:dyDescent="0.25">
      <c r="A270" s="43">
        <v>5</v>
      </c>
      <c r="B270" s="3" t="s">
        <v>32</v>
      </c>
      <c r="C270" s="44">
        <v>0</v>
      </c>
      <c r="D270" s="44">
        <v>0</v>
      </c>
      <c r="E270" s="45" t="e">
        <f>C273/D270*100</f>
        <v>#DIV/0!</v>
      </c>
      <c r="F270" s="44">
        <v>0</v>
      </c>
      <c r="G270" s="44">
        <v>0</v>
      </c>
      <c r="H270" s="45" t="e">
        <f>F273/G270*100</f>
        <v>#DIV/0!</v>
      </c>
      <c r="I270" s="44">
        <v>0</v>
      </c>
      <c r="J270" s="44">
        <v>0</v>
      </c>
      <c r="K270" s="45" t="e">
        <f>I273/J270*100</f>
        <v>#DIV/0!</v>
      </c>
      <c r="L270" s="87">
        <v>0</v>
      </c>
      <c r="M270" s="87">
        <v>0</v>
      </c>
      <c r="N270" s="25" t="e">
        <f>L273/M270*100</f>
        <v>#DIV/0!</v>
      </c>
      <c r="O270" s="44">
        <v>0</v>
      </c>
      <c r="P270" s="44">
        <v>0</v>
      </c>
      <c r="Q270" s="25" t="e">
        <f>O273/P270*100</f>
        <v>#DIV/0!</v>
      </c>
      <c r="R270" s="44">
        <v>0</v>
      </c>
      <c r="S270" s="44">
        <v>0</v>
      </c>
      <c r="T270" s="44" t="e">
        <f t="shared" si="124"/>
        <v>#DIV/0!</v>
      </c>
    </row>
    <row r="271" spans="1:20" s="23" customFormat="1" ht="17.25" x14ac:dyDescent="0.25">
      <c r="A271" s="49">
        <v>6</v>
      </c>
      <c r="B271" s="4" t="s">
        <v>33</v>
      </c>
      <c r="C271" s="44">
        <v>0</v>
      </c>
      <c r="D271" s="44">
        <v>3962</v>
      </c>
      <c r="E271" s="45">
        <f t="shared" si="125"/>
        <v>0</v>
      </c>
      <c r="F271" s="44">
        <v>0</v>
      </c>
      <c r="G271" s="44">
        <v>3962</v>
      </c>
      <c r="H271" s="45">
        <f t="shared" si="126"/>
        <v>0</v>
      </c>
      <c r="I271" s="44">
        <v>3965</v>
      </c>
      <c r="J271" s="44">
        <v>0</v>
      </c>
      <c r="K271" s="45" t="e">
        <f t="shared" si="127"/>
        <v>#DIV/0!</v>
      </c>
      <c r="L271" s="44">
        <v>0</v>
      </c>
      <c r="M271" s="87">
        <v>0</v>
      </c>
      <c r="N271" s="25" t="e">
        <f t="shared" si="122"/>
        <v>#DIV/0!</v>
      </c>
      <c r="O271" s="44">
        <v>0</v>
      </c>
      <c r="P271" s="44">
        <v>0</v>
      </c>
      <c r="Q271" s="25" t="e">
        <f t="shared" si="123"/>
        <v>#DIV/0!</v>
      </c>
      <c r="R271" s="44">
        <v>0</v>
      </c>
      <c r="S271" s="44">
        <v>0</v>
      </c>
      <c r="T271" s="44" t="e">
        <f t="shared" si="124"/>
        <v>#DIV/0!</v>
      </c>
    </row>
    <row r="272" spans="1:20" s="23" customFormat="1" ht="17.25" x14ac:dyDescent="0.25">
      <c r="A272" s="49">
        <v>7</v>
      </c>
      <c r="B272" s="4" t="s">
        <v>34</v>
      </c>
      <c r="C272" s="44">
        <v>0</v>
      </c>
      <c r="D272" s="44">
        <v>6294</v>
      </c>
      <c r="E272" s="45">
        <f t="shared" si="125"/>
        <v>0</v>
      </c>
      <c r="F272" s="44">
        <v>0</v>
      </c>
      <c r="G272" s="44">
        <v>6294</v>
      </c>
      <c r="H272" s="45">
        <f t="shared" si="126"/>
        <v>0</v>
      </c>
      <c r="I272" s="44">
        <v>15742</v>
      </c>
      <c r="J272" s="44">
        <v>6977</v>
      </c>
      <c r="K272" s="45">
        <f t="shared" si="127"/>
        <v>225.62706034112082</v>
      </c>
      <c r="L272" s="87">
        <v>0</v>
      </c>
      <c r="M272" s="87">
        <v>6977</v>
      </c>
      <c r="N272" s="25">
        <f t="shared" si="122"/>
        <v>0</v>
      </c>
      <c r="O272" s="44">
        <v>0</v>
      </c>
      <c r="P272" s="44">
        <v>6977</v>
      </c>
      <c r="Q272" s="25">
        <f t="shared" si="123"/>
        <v>0</v>
      </c>
      <c r="R272" s="44">
        <v>0</v>
      </c>
      <c r="S272" s="44">
        <v>0</v>
      </c>
      <c r="T272" s="44" t="e">
        <f t="shared" si="124"/>
        <v>#DIV/0!</v>
      </c>
    </row>
    <row r="273" spans="1:20" s="23" customFormat="1" ht="17.25" x14ac:dyDescent="0.25">
      <c r="A273" s="43">
        <v>8</v>
      </c>
      <c r="B273" s="3" t="s">
        <v>35</v>
      </c>
      <c r="C273" s="44">
        <v>13000</v>
      </c>
      <c r="D273" s="44">
        <v>55800</v>
      </c>
      <c r="E273" s="45">
        <f t="shared" si="125"/>
        <v>23.297491039426525</v>
      </c>
      <c r="F273" s="44">
        <v>13000</v>
      </c>
      <c r="G273" s="44">
        <v>55800</v>
      </c>
      <c r="H273" s="45">
        <f t="shared" si="126"/>
        <v>23.297491039426525</v>
      </c>
      <c r="I273" s="44">
        <v>0</v>
      </c>
      <c r="J273" s="44">
        <v>0</v>
      </c>
      <c r="K273" s="45" t="e">
        <f t="shared" si="127"/>
        <v>#DIV/0!</v>
      </c>
      <c r="L273" s="44">
        <v>0</v>
      </c>
      <c r="M273" s="87">
        <v>0</v>
      </c>
      <c r="N273" s="25" t="e">
        <f t="shared" si="122"/>
        <v>#DIV/0!</v>
      </c>
      <c r="O273" s="44">
        <v>0</v>
      </c>
      <c r="P273" s="44">
        <v>0</v>
      </c>
      <c r="Q273" s="25" t="e">
        <f t="shared" si="123"/>
        <v>#DIV/0!</v>
      </c>
      <c r="R273" s="44">
        <v>0</v>
      </c>
      <c r="S273" s="44">
        <v>0</v>
      </c>
      <c r="T273" s="44" t="e">
        <f t="shared" si="124"/>
        <v>#DIV/0!</v>
      </c>
    </row>
    <row r="274" spans="1:20" s="23" customFormat="1" ht="17.25" x14ac:dyDescent="0.25">
      <c r="A274" s="43">
        <v>9</v>
      </c>
      <c r="B274" s="3" t="s">
        <v>36</v>
      </c>
      <c r="C274" s="44">
        <v>0</v>
      </c>
      <c r="D274" s="44">
        <v>0</v>
      </c>
      <c r="E274" s="45" t="e">
        <f t="shared" si="125"/>
        <v>#DIV/0!</v>
      </c>
      <c r="F274" s="44">
        <v>0</v>
      </c>
      <c r="G274" s="44">
        <v>0</v>
      </c>
      <c r="H274" s="45" t="e">
        <f t="shared" si="126"/>
        <v>#DIV/0!</v>
      </c>
      <c r="I274" s="44">
        <v>0</v>
      </c>
      <c r="J274" s="44">
        <v>0</v>
      </c>
      <c r="K274" s="45" t="e">
        <f t="shared" si="127"/>
        <v>#DIV/0!</v>
      </c>
      <c r="L274" s="87">
        <f t="shared" ref="L274" si="128">O274+R274</f>
        <v>0</v>
      </c>
      <c r="M274" s="87">
        <v>0</v>
      </c>
      <c r="N274" s="25" t="e">
        <f t="shared" si="122"/>
        <v>#DIV/0!</v>
      </c>
      <c r="O274" s="44">
        <v>0</v>
      </c>
      <c r="P274" s="44">
        <v>0</v>
      </c>
      <c r="Q274" s="25" t="e">
        <f t="shared" si="123"/>
        <v>#DIV/0!</v>
      </c>
      <c r="R274" s="44">
        <v>0</v>
      </c>
      <c r="S274" s="44">
        <v>0</v>
      </c>
      <c r="T274" s="44" t="e">
        <f t="shared" si="124"/>
        <v>#DIV/0!</v>
      </c>
    </row>
    <row r="275" spans="1:20" s="23" customFormat="1" ht="17.25" x14ac:dyDescent="0.25">
      <c r="A275" s="49">
        <v>10</v>
      </c>
      <c r="B275" s="4" t="s">
        <v>37</v>
      </c>
      <c r="C275" s="44">
        <v>0</v>
      </c>
      <c r="D275" s="44">
        <v>0</v>
      </c>
      <c r="E275" s="45" t="e">
        <f>C275/D275*100</f>
        <v>#DIV/0!</v>
      </c>
      <c r="F275" s="44">
        <v>0</v>
      </c>
      <c r="G275" s="44">
        <v>0</v>
      </c>
      <c r="H275" s="45" t="e">
        <f t="shared" si="126"/>
        <v>#DIV/0!</v>
      </c>
      <c r="I275" s="44">
        <v>0</v>
      </c>
      <c r="J275" s="44">
        <v>0</v>
      </c>
      <c r="K275" s="45" t="e">
        <f t="shared" si="127"/>
        <v>#DIV/0!</v>
      </c>
      <c r="L275" s="87">
        <v>0</v>
      </c>
      <c r="M275" s="87">
        <v>0</v>
      </c>
      <c r="N275" s="25" t="e">
        <f t="shared" si="122"/>
        <v>#DIV/0!</v>
      </c>
      <c r="O275" s="44">
        <v>0</v>
      </c>
      <c r="P275" s="44">
        <v>0</v>
      </c>
      <c r="Q275" s="25" t="e">
        <f t="shared" si="123"/>
        <v>#DIV/0!</v>
      </c>
      <c r="R275" s="44">
        <v>0</v>
      </c>
      <c r="S275" s="44">
        <v>0</v>
      </c>
      <c r="T275" s="44" t="e">
        <f t="shared" si="124"/>
        <v>#DIV/0!</v>
      </c>
    </row>
    <row r="276" spans="1:20" s="23" customFormat="1" ht="17.25" x14ac:dyDescent="0.25">
      <c r="A276" s="49">
        <v>11</v>
      </c>
      <c r="B276" s="4" t="s">
        <v>38</v>
      </c>
      <c r="C276" s="44">
        <v>6323</v>
      </c>
      <c r="D276" s="44">
        <v>3417</v>
      </c>
      <c r="E276" s="25">
        <f>C276/D276*100</f>
        <v>185.04536142815334</v>
      </c>
      <c r="F276" s="44">
        <v>6323</v>
      </c>
      <c r="G276" s="44">
        <v>3417</v>
      </c>
      <c r="H276" s="25">
        <f t="shared" si="126"/>
        <v>185.04536142815334</v>
      </c>
      <c r="I276" s="44">
        <v>6323</v>
      </c>
      <c r="J276" s="44">
        <v>3417</v>
      </c>
      <c r="K276" s="25">
        <f t="shared" si="127"/>
        <v>185.04536142815334</v>
      </c>
      <c r="L276" s="87">
        <v>6323</v>
      </c>
      <c r="M276" s="87">
        <v>3417</v>
      </c>
      <c r="N276" s="25">
        <f t="shared" si="122"/>
        <v>185.04536142815334</v>
      </c>
      <c r="O276" s="44">
        <v>3726</v>
      </c>
      <c r="P276" s="44">
        <v>500</v>
      </c>
      <c r="Q276" s="25">
        <f t="shared" si="123"/>
        <v>745.2</v>
      </c>
      <c r="R276" s="44">
        <v>2597</v>
      </c>
      <c r="S276" s="48">
        <v>2917</v>
      </c>
      <c r="T276" s="48">
        <f t="shared" si="124"/>
        <v>89.029825162838534</v>
      </c>
    </row>
    <row r="277" spans="1:20" s="23" customFormat="1" ht="34.5" x14ac:dyDescent="0.25">
      <c r="A277" s="49">
        <v>12</v>
      </c>
      <c r="B277" s="8" t="s">
        <v>39</v>
      </c>
      <c r="C277" s="44">
        <v>310</v>
      </c>
      <c r="D277" s="44">
        <v>43</v>
      </c>
      <c r="E277" s="1">
        <f>C277/D277*100</f>
        <v>720.93023255813955</v>
      </c>
      <c r="F277" s="44">
        <v>310</v>
      </c>
      <c r="G277" s="44">
        <v>43</v>
      </c>
      <c r="H277" s="1">
        <f t="shared" si="126"/>
        <v>720.93023255813955</v>
      </c>
      <c r="I277" s="44">
        <v>310</v>
      </c>
      <c r="J277" s="44">
        <v>43</v>
      </c>
      <c r="K277" s="1">
        <f t="shared" si="127"/>
        <v>720.93023255813955</v>
      </c>
      <c r="L277" s="87">
        <v>0</v>
      </c>
      <c r="M277" s="87">
        <v>0</v>
      </c>
      <c r="N277" s="1" t="e">
        <f t="shared" si="122"/>
        <v>#DIV/0!</v>
      </c>
      <c r="O277" s="44">
        <v>0</v>
      </c>
      <c r="P277" s="44">
        <v>0</v>
      </c>
      <c r="Q277" s="1" t="e">
        <f t="shared" si="123"/>
        <v>#DIV/0!</v>
      </c>
      <c r="R277" s="44">
        <v>0</v>
      </c>
      <c r="S277" s="46">
        <v>0</v>
      </c>
      <c r="T277" s="46" t="e">
        <f t="shared" si="124"/>
        <v>#DIV/0!</v>
      </c>
    </row>
    <row r="278" spans="1:20" s="23" customFormat="1" ht="17.25" customHeight="1" x14ac:dyDescent="0.25">
      <c r="A278" s="349"/>
      <c r="B278" s="350"/>
      <c r="C278" s="350"/>
      <c r="D278" s="350"/>
      <c r="E278" s="350"/>
      <c r="F278" s="350"/>
      <c r="G278" s="350"/>
      <c r="H278" s="350"/>
      <c r="I278" s="350"/>
      <c r="J278" s="350"/>
      <c r="K278" s="350"/>
      <c r="L278" s="350"/>
      <c r="M278" s="350"/>
      <c r="N278" s="350"/>
      <c r="O278" s="350"/>
      <c r="P278" s="350"/>
      <c r="Q278" s="350"/>
      <c r="R278" s="350"/>
      <c r="S278" s="350"/>
      <c r="T278" s="351"/>
    </row>
    <row r="279" spans="1:20" s="23" customFormat="1" ht="58.5" customHeight="1" x14ac:dyDescent="0.25">
      <c r="A279" s="352" t="s">
        <v>245</v>
      </c>
      <c r="B279" s="353"/>
      <c r="C279" s="41">
        <f>SUM(C280:C287)</f>
        <v>31607</v>
      </c>
      <c r="D279" s="41">
        <f>SUM(D280:D287)</f>
        <v>30800</v>
      </c>
      <c r="E279" s="50">
        <f>C279/D279*100</f>
        <v>102.62012987012987</v>
      </c>
      <c r="F279" s="41">
        <f>SUM(F280:F287)</f>
        <v>31607</v>
      </c>
      <c r="G279" s="41">
        <f>SUM(G280:G287)</f>
        <v>30800</v>
      </c>
      <c r="H279" s="50">
        <f>F279/G279*100</f>
        <v>102.62012987012987</v>
      </c>
      <c r="I279" s="41">
        <f>SUM(I280:I287)</f>
        <v>33354</v>
      </c>
      <c r="J279" s="41">
        <f>SUM(J280:J287)</f>
        <v>25920</v>
      </c>
      <c r="K279" s="50">
        <f>I279/J279*100</f>
        <v>128.68055555555554</v>
      </c>
      <c r="L279" s="33">
        <f>SUM(L280:L287)</f>
        <v>0</v>
      </c>
      <c r="M279" s="33">
        <f>SUM(M280:M287)</f>
        <v>480</v>
      </c>
      <c r="N279" s="6">
        <f t="shared" ref="N279:N287" si="129">L279/M279*100</f>
        <v>0</v>
      </c>
      <c r="O279" s="5">
        <f>SUM(O280:O287)</f>
        <v>0</v>
      </c>
      <c r="P279" s="5">
        <f>SUM(P280:P287)</f>
        <v>480</v>
      </c>
      <c r="Q279" s="5">
        <f t="shared" ref="Q279:Q282" si="130">O279/P279*100</f>
        <v>0</v>
      </c>
      <c r="R279" s="5">
        <f>SUM(R280:R287)</f>
        <v>0</v>
      </c>
      <c r="S279" s="5">
        <f>SUM(S280:S287)</f>
        <v>0</v>
      </c>
      <c r="T279" s="6" t="e">
        <f>R279/S279*100</f>
        <v>#DIV/0!</v>
      </c>
    </row>
    <row r="280" spans="1:20" s="23" customFormat="1" ht="17.25" x14ac:dyDescent="0.25">
      <c r="A280" s="43">
        <v>1</v>
      </c>
      <c r="B280" s="4" t="s">
        <v>40</v>
      </c>
      <c r="C280" s="44">
        <v>142</v>
      </c>
      <c r="D280" s="44">
        <v>0</v>
      </c>
      <c r="E280" s="44" t="e">
        <f t="shared" ref="E280:E287" si="131">C280/D280*100</f>
        <v>#DIV/0!</v>
      </c>
      <c r="F280" s="44">
        <v>142</v>
      </c>
      <c r="G280" s="44">
        <v>0</v>
      </c>
      <c r="H280" s="44" t="e">
        <f t="shared" ref="H280:H287" si="132">F280/G280*100</f>
        <v>#DIV/0!</v>
      </c>
      <c r="I280" s="44">
        <v>142</v>
      </c>
      <c r="J280" s="44">
        <v>0</v>
      </c>
      <c r="K280" s="44" t="e">
        <f t="shared" ref="K280:K287" si="133">I280/J280*100</f>
        <v>#DIV/0!</v>
      </c>
      <c r="L280" s="44">
        <v>0</v>
      </c>
      <c r="M280" s="44">
        <v>0</v>
      </c>
      <c r="N280" s="44" t="e">
        <f t="shared" si="129"/>
        <v>#DIV/0!</v>
      </c>
      <c r="O280" s="44">
        <v>0</v>
      </c>
      <c r="P280" s="44">
        <v>0</v>
      </c>
      <c r="Q280" s="44" t="e">
        <f t="shared" si="130"/>
        <v>#DIV/0!</v>
      </c>
      <c r="R280" s="44">
        <v>0</v>
      </c>
      <c r="S280" s="44">
        <v>0</v>
      </c>
      <c r="T280" s="44" t="e">
        <f t="shared" ref="T280:T287" si="134">R280/S280*100</f>
        <v>#DIV/0!</v>
      </c>
    </row>
    <row r="281" spans="1:20" s="23" customFormat="1" ht="17.25" x14ac:dyDescent="0.25">
      <c r="A281" s="49">
        <v>2</v>
      </c>
      <c r="B281" s="4" t="s">
        <v>41</v>
      </c>
      <c r="C281" s="44">
        <v>0</v>
      </c>
      <c r="D281" s="44">
        <v>0</v>
      </c>
      <c r="E281" s="44" t="e">
        <f t="shared" si="131"/>
        <v>#DIV/0!</v>
      </c>
      <c r="F281" s="44">
        <v>0</v>
      </c>
      <c r="G281" s="44">
        <v>0</v>
      </c>
      <c r="H281" s="44" t="e">
        <f t="shared" si="132"/>
        <v>#DIV/0!</v>
      </c>
      <c r="I281" s="44">
        <v>0</v>
      </c>
      <c r="J281" s="44">
        <v>0</v>
      </c>
      <c r="K281" s="44" t="e">
        <f t="shared" si="133"/>
        <v>#DIV/0!</v>
      </c>
      <c r="L281" s="44">
        <v>0</v>
      </c>
      <c r="M281" s="44">
        <v>0</v>
      </c>
      <c r="N281" s="44" t="e">
        <f t="shared" si="129"/>
        <v>#DIV/0!</v>
      </c>
      <c r="O281" s="44">
        <v>0</v>
      </c>
      <c r="P281" s="44">
        <v>0</v>
      </c>
      <c r="Q281" s="44" t="e">
        <f t="shared" si="130"/>
        <v>#DIV/0!</v>
      </c>
      <c r="R281" s="44">
        <v>0</v>
      </c>
      <c r="S281" s="44">
        <v>0</v>
      </c>
      <c r="T281" s="44" t="e">
        <f t="shared" si="134"/>
        <v>#DIV/0!</v>
      </c>
    </row>
    <row r="282" spans="1:20" s="23" customFormat="1" ht="17.25" x14ac:dyDescent="0.25">
      <c r="A282" s="49">
        <v>3</v>
      </c>
      <c r="B282" s="4" t="s">
        <v>42</v>
      </c>
      <c r="C282" s="44">
        <v>0</v>
      </c>
      <c r="D282" s="44">
        <v>0</v>
      </c>
      <c r="E282" s="44" t="e">
        <f t="shared" si="131"/>
        <v>#DIV/0!</v>
      </c>
      <c r="F282" s="44">
        <v>0</v>
      </c>
      <c r="G282" s="44">
        <v>0</v>
      </c>
      <c r="H282" s="44" t="e">
        <f t="shared" si="132"/>
        <v>#DIV/0!</v>
      </c>
      <c r="I282" s="44">
        <v>0</v>
      </c>
      <c r="J282" s="44">
        <v>0</v>
      </c>
      <c r="K282" s="44" t="e">
        <f t="shared" si="133"/>
        <v>#DIV/0!</v>
      </c>
      <c r="L282" s="44">
        <f t="shared" ref="L282:L283" si="135">O282+R282</f>
        <v>0</v>
      </c>
      <c r="M282" s="44">
        <v>0</v>
      </c>
      <c r="N282" s="44" t="e">
        <f t="shared" si="129"/>
        <v>#DIV/0!</v>
      </c>
      <c r="O282" s="44">
        <v>0</v>
      </c>
      <c r="P282" s="44">
        <v>0</v>
      </c>
      <c r="Q282" s="44" t="e">
        <f t="shared" si="130"/>
        <v>#DIV/0!</v>
      </c>
      <c r="R282" s="44">
        <v>0</v>
      </c>
      <c r="S282" s="44">
        <v>0</v>
      </c>
      <c r="T282" s="44" t="e">
        <f t="shared" si="134"/>
        <v>#DIV/0!</v>
      </c>
    </row>
    <row r="283" spans="1:20" s="23" customFormat="1" ht="17.25" x14ac:dyDescent="0.25">
      <c r="A283" s="49">
        <v>4</v>
      </c>
      <c r="B283" s="4" t="s">
        <v>43</v>
      </c>
      <c r="C283" s="44">
        <v>0</v>
      </c>
      <c r="D283" s="44">
        <v>0</v>
      </c>
      <c r="E283" s="44" t="e">
        <f t="shared" si="131"/>
        <v>#DIV/0!</v>
      </c>
      <c r="F283" s="44">
        <v>0</v>
      </c>
      <c r="G283" s="44">
        <v>0</v>
      </c>
      <c r="H283" s="44" t="e">
        <f t="shared" si="132"/>
        <v>#DIV/0!</v>
      </c>
      <c r="I283" s="44">
        <v>0</v>
      </c>
      <c r="J283" s="44">
        <v>0</v>
      </c>
      <c r="K283" s="44" t="e">
        <f t="shared" si="133"/>
        <v>#DIV/0!</v>
      </c>
      <c r="L283" s="44">
        <f t="shared" si="135"/>
        <v>0</v>
      </c>
      <c r="M283" s="44">
        <v>0</v>
      </c>
      <c r="N283" s="44" t="e">
        <f t="shared" si="129"/>
        <v>#DIV/0!</v>
      </c>
      <c r="O283" s="44">
        <v>0</v>
      </c>
      <c r="P283" s="44">
        <v>0</v>
      </c>
      <c r="Q283" s="44" t="e">
        <f>O283/P283*100</f>
        <v>#DIV/0!</v>
      </c>
      <c r="R283" s="44">
        <v>0</v>
      </c>
      <c r="S283" s="44">
        <v>0</v>
      </c>
      <c r="T283" s="44" t="e">
        <f t="shared" si="134"/>
        <v>#DIV/0!</v>
      </c>
    </row>
    <row r="284" spans="1:20" s="23" customFormat="1" ht="17.25" x14ac:dyDescent="0.25">
      <c r="A284" s="49">
        <v>5</v>
      </c>
      <c r="B284" s="4" t="s">
        <v>44</v>
      </c>
      <c r="C284" s="44">
        <v>218</v>
      </c>
      <c r="D284" s="44">
        <v>218</v>
      </c>
      <c r="E284" s="44">
        <f t="shared" si="131"/>
        <v>100</v>
      </c>
      <c r="F284" s="44">
        <v>218</v>
      </c>
      <c r="G284" s="44">
        <v>218</v>
      </c>
      <c r="H284" s="44">
        <f t="shared" si="132"/>
        <v>100</v>
      </c>
      <c r="I284" s="44">
        <v>218</v>
      </c>
      <c r="J284" s="44">
        <v>218</v>
      </c>
      <c r="K284" s="44">
        <f t="shared" si="133"/>
        <v>100</v>
      </c>
      <c r="L284" s="44">
        <v>0</v>
      </c>
      <c r="M284" s="44">
        <v>0</v>
      </c>
      <c r="N284" s="44" t="e">
        <f t="shared" si="129"/>
        <v>#DIV/0!</v>
      </c>
      <c r="O284" s="44">
        <v>0</v>
      </c>
      <c r="P284" s="44">
        <v>0</v>
      </c>
      <c r="Q284" s="44" t="e">
        <f t="shared" ref="Q284:Q287" si="136">O284/P284*100</f>
        <v>#DIV/0!</v>
      </c>
      <c r="R284" s="44">
        <v>0</v>
      </c>
      <c r="S284" s="44">
        <v>0</v>
      </c>
      <c r="T284" s="44" t="e">
        <f t="shared" si="134"/>
        <v>#DIV/0!</v>
      </c>
    </row>
    <row r="285" spans="1:20" s="23" customFormat="1" ht="17.25" x14ac:dyDescent="0.25">
      <c r="A285" s="47">
        <v>6</v>
      </c>
      <c r="B285" s="4" t="s">
        <v>45</v>
      </c>
      <c r="C285" s="44">
        <v>0</v>
      </c>
      <c r="D285" s="44">
        <v>480</v>
      </c>
      <c r="E285" s="44">
        <f t="shared" si="131"/>
        <v>0</v>
      </c>
      <c r="F285" s="44">
        <v>0</v>
      </c>
      <c r="G285" s="44">
        <v>480</v>
      </c>
      <c r="H285" s="44">
        <f t="shared" si="132"/>
        <v>0</v>
      </c>
      <c r="I285" s="44">
        <v>0</v>
      </c>
      <c r="J285" s="44">
        <v>480</v>
      </c>
      <c r="K285" s="44">
        <f t="shared" si="133"/>
        <v>0</v>
      </c>
      <c r="L285" s="44">
        <v>0</v>
      </c>
      <c r="M285" s="44">
        <v>480</v>
      </c>
      <c r="N285" s="44">
        <f t="shared" si="129"/>
        <v>0</v>
      </c>
      <c r="O285" s="44">
        <v>0</v>
      </c>
      <c r="P285" s="44">
        <v>480</v>
      </c>
      <c r="Q285" s="44">
        <f t="shared" si="136"/>
        <v>0</v>
      </c>
      <c r="R285" s="44">
        <v>0</v>
      </c>
      <c r="S285" s="44">
        <v>0</v>
      </c>
      <c r="T285" s="44" t="e">
        <f t="shared" si="134"/>
        <v>#DIV/0!</v>
      </c>
    </row>
    <row r="286" spans="1:20" s="23" customFormat="1" ht="17.25" x14ac:dyDescent="0.25">
      <c r="A286" s="51">
        <v>7</v>
      </c>
      <c r="B286" s="4" t="s">
        <v>46</v>
      </c>
      <c r="C286" s="44">
        <v>31247</v>
      </c>
      <c r="D286" s="46">
        <v>30102</v>
      </c>
      <c r="E286" s="44">
        <f t="shared" si="131"/>
        <v>103.80373397116472</v>
      </c>
      <c r="F286" s="44">
        <v>31247</v>
      </c>
      <c r="G286" s="46">
        <v>30102</v>
      </c>
      <c r="H286" s="44">
        <f t="shared" si="132"/>
        <v>103.80373397116472</v>
      </c>
      <c r="I286" s="44">
        <v>32994</v>
      </c>
      <c r="J286" s="46">
        <v>25222</v>
      </c>
      <c r="K286" s="44">
        <f t="shared" si="133"/>
        <v>130.81436840853223</v>
      </c>
      <c r="L286" s="44">
        <v>0</v>
      </c>
      <c r="M286" s="46">
        <v>0</v>
      </c>
      <c r="N286" s="44" t="e">
        <f t="shared" si="129"/>
        <v>#DIV/0!</v>
      </c>
      <c r="O286" s="44">
        <v>0</v>
      </c>
      <c r="P286" s="46">
        <v>0</v>
      </c>
      <c r="Q286" s="44" t="e">
        <f t="shared" si="136"/>
        <v>#DIV/0!</v>
      </c>
      <c r="R286" s="44">
        <v>0</v>
      </c>
      <c r="S286" s="46">
        <v>0</v>
      </c>
      <c r="T286" s="44" t="e">
        <f t="shared" si="134"/>
        <v>#DIV/0!</v>
      </c>
    </row>
    <row r="287" spans="1:20" s="23" customFormat="1" ht="34.5" x14ac:dyDescent="0.25">
      <c r="A287" s="43">
        <v>8</v>
      </c>
      <c r="B287" s="4" t="s">
        <v>47</v>
      </c>
      <c r="C287" s="44">
        <v>0</v>
      </c>
      <c r="D287" s="44">
        <v>0</v>
      </c>
      <c r="E287" s="44" t="e">
        <f t="shared" si="131"/>
        <v>#DIV/0!</v>
      </c>
      <c r="F287" s="44">
        <v>0</v>
      </c>
      <c r="G287" s="44">
        <v>0</v>
      </c>
      <c r="H287" s="44" t="e">
        <f t="shared" si="132"/>
        <v>#DIV/0!</v>
      </c>
      <c r="I287" s="44">
        <v>0</v>
      </c>
      <c r="J287" s="44">
        <v>0</v>
      </c>
      <c r="K287" s="44" t="e">
        <f t="shared" si="133"/>
        <v>#DIV/0!</v>
      </c>
      <c r="L287" s="44">
        <f t="shared" ref="L287" si="137">O287+R287</f>
        <v>0</v>
      </c>
      <c r="M287" s="44">
        <v>0</v>
      </c>
      <c r="N287" s="44" t="e">
        <f t="shared" si="129"/>
        <v>#DIV/0!</v>
      </c>
      <c r="O287" s="44">
        <v>0</v>
      </c>
      <c r="P287" s="44">
        <v>0</v>
      </c>
      <c r="Q287" s="44" t="e">
        <f t="shared" si="136"/>
        <v>#DIV/0!</v>
      </c>
      <c r="R287" s="44">
        <v>0</v>
      </c>
      <c r="S287" s="44">
        <v>0</v>
      </c>
      <c r="T287" s="44" t="e">
        <f t="shared" si="134"/>
        <v>#DIV/0!</v>
      </c>
    </row>
    <row r="288" spans="1:20" s="23" customFormat="1" x14ac:dyDescent="0.25">
      <c r="A288" s="102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</row>
    <row r="289" spans="1:20" s="23" customFormat="1" ht="70.5" customHeight="1" x14ac:dyDescent="0.25">
      <c r="A289" s="352" t="s">
        <v>246</v>
      </c>
      <c r="B289" s="353"/>
      <c r="C289" s="41">
        <f>SUM(C290:C309)</f>
        <v>40485</v>
      </c>
      <c r="D289" s="41">
        <f>SUM(D290:D309)</f>
        <v>77282</v>
      </c>
      <c r="E289" s="42">
        <f>C289/D289*100</f>
        <v>52.386066613182891</v>
      </c>
      <c r="F289" s="41">
        <f>SUM(F290:F309)</f>
        <v>40485</v>
      </c>
      <c r="G289" s="41">
        <f>SUM(G290:G309)</f>
        <v>77282</v>
      </c>
      <c r="H289" s="41">
        <f>F289/G289*100</f>
        <v>52.386066613182891</v>
      </c>
      <c r="I289" s="41">
        <f>SUM(I290:I309)</f>
        <v>37381</v>
      </c>
      <c r="J289" s="41">
        <f>SUM(J290:J309)</f>
        <v>78616</v>
      </c>
      <c r="K289" s="41">
        <f>I289/J289*100</f>
        <v>47.548845018825688</v>
      </c>
      <c r="L289" s="32">
        <f>SUM(L290:L309)</f>
        <v>0</v>
      </c>
      <c r="M289" s="32">
        <f>SUM(M290:M309)</f>
        <v>48031</v>
      </c>
      <c r="N289" s="5">
        <f t="shared" ref="N289:N309" si="138">L289/M289*100</f>
        <v>0</v>
      </c>
      <c r="O289" s="5">
        <f>SUM(O290:O309)</f>
        <v>0</v>
      </c>
      <c r="P289" s="5">
        <f>SUM(P290:P309)</f>
        <v>48031</v>
      </c>
      <c r="Q289" s="6" t="e">
        <f>A291O291/P289*100</f>
        <v>#NAME?</v>
      </c>
      <c r="R289" s="5">
        <f>SUM(R290:R309)</f>
        <v>0</v>
      </c>
      <c r="S289" s="5">
        <f>SUM(S290:S309)</f>
        <v>0</v>
      </c>
      <c r="T289" s="5" t="e">
        <f t="shared" ref="T289:T308" si="139">R289/S289*100</f>
        <v>#DIV/0!</v>
      </c>
    </row>
    <row r="290" spans="1:20" s="23" customFormat="1" ht="19.5" customHeight="1" x14ac:dyDescent="0.25">
      <c r="A290" s="43">
        <v>1</v>
      </c>
      <c r="B290" s="4" t="s">
        <v>12</v>
      </c>
      <c r="C290" s="46">
        <v>16971</v>
      </c>
      <c r="D290" s="46">
        <v>6615</v>
      </c>
      <c r="E290" s="45">
        <f>C290/D290*100</f>
        <v>256.5532879818594</v>
      </c>
      <c r="F290" s="46">
        <v>16971</v>
      </c>
      <c r="G290" s="46">
        <v>6615</v>
      </c>
      <c r="H290" s="45">
        <f>F290/G290*100</f>
        <v>256.5532879818594</v>
      </c>
      <c r="I290" s="46">
        <v>471</v>
      </c>
      <c r="J290" s="46">
        <v>7853</v>
      </c>
      <c r="K290" s="45">
        <f>I290/J290*100</f>
        <v>5.9977078823379593</v>
      </c>
      <c r="L290" s="46">
        <v>0</v>
      </c>
      <c r="M290" s="46">
        <v>0</v>
      </c>
      <c r="N290" s="25" t="e">
        <f t="shared" si="138"/>
        <v>#DIV/0!</v>
      </c>
      <c r="O290" s="46">
        <v>0</v>
      </c>
      <c r="P290" s="46">
        <v>0</v>
      </c>
      <c r="Q290" s="25" t="e">
        <f t="shared" ref="Q290:Q309" si="140">O290/P290*100</f>
        <v>#DIV/0!</v>
      </c>
      <c r="R290" s="46">
        <v>0</v>
      </c>
      <c r="S290" s="46">
        <v>0</v>
      </c>
      <c r="T290" s="45" t="e">
        <f t="shared" si="139"/>
        <v>#DIV/0!</v>
      </c>
    </row>
    <row r="291" spans="1:20" s="23" customFormat="1" ht="34.5" x14ac:dyDescent="0.25">
      <c r="A291" s="47">
        <v>2</v>
      </c>
      <c r="B291" s="4" t="s">
        <v>305</v>
      </c>
      <c r="C291" s="46">
        <v>0</v>
      </c>
      <c r="D291" s="46">
        <v>4167</v>
      </c>
      <c r="E291" s="45">
        <f t="shared" ref="E291:E309" si="141">C291/D291*100</f>
        <v>0</v>
      </c>
      <c r="F291" s="46">
        <v>0</v>
      </c>
      <c r="G291" s="46">
        <v>4167</v>
      </c>
      <c r="H291" s="25">
        <f t="shared" ref="H291:H300" si="142">F291/G291*100</f>
        <v>0</v>
      </c>
      <c r="I291" s="46">
        <v>0</v>
      </c>
      <c r="J291" s="46">
        <v>4167</v>
      </c>
      <c r="K291" s="25">
        <f t="shared" ref="K291:K309" si="143">I291/J291*100</f>
        <v>0</v>
      </c>
      <c r="L291" s="46">
        <v>0</v>
      </c>
      <c r="M291" s="46">
        <v>0</v>
      </c>
      <c r="N291" s="25" t="e">
        <f t="shared" si="138"/>
        <v>#DIV/0!</v>
      </c>
      <c r="O291" s="46">
        <v>0</v>
      </c>
      <c r="P291" s="46">
        <v>0</v>
      </c>
      <c r="Q291" s="25" t="e">
        <f t="shared" si="140"/>
        <v>#DIV/0!</v>
      </c>
      <c r="R291" s="46">
        <v>0</v>
      </c>
      <c r="S291" s="46">
        <v>0</v>
      </c>
      <c r="T291" s="25" t="e">
        <f t="shared" si="139"/>
        <v>#DIV/0!</v>
      </c>
    </row>
    <row r="292" spans="1:20" s="23" customFormat="1" ht="17.25" x14ac:dyDescent="0.25">
      <c r="A292" s="43">
        <v>3</v>
      </c>
      <c r="B292" s="3" t="s">
        <v>13</v>
      </c>
      <c r="C292" s="46">
        <v>6734</v>
      </c>
      <c r="D292" s="46">
        <v>8250</v>
      </c>
      <c r="E292" s="45">
        <f t="shared" si="141"/>
        <v>81.624242424242425</v>
      </c>
      <c r="F292" s="46">
        <v>6734</v>
      </c>
      <c r="G292" s="46">
        <v>8250</v>
      </c>
      <c r="H292" s="45">
        <f t="shared" si="142"/>
        <v>81.624242424242425</v>
      </c>
      <c r="I292" s="46">
        <v>19755</v>
      </c>
      <c r="J292" s="46">
        <v>8250</v>
      </c>
      <c r="K292" s="45">
        <f t="shared" si="143"/>
        <v>239.45454545454544</v>
      </c>
      <c r="L292" s="46">
        <v>0</v>
      </c>
      <c r="M292" s="46">
        <v>0</v>
      </c>
      <c r="N292" s="25" t="e">
        <f t="shared" si="138"/>
        <v>#DIV/0!</v>
      </c>
      <c r="O292" s="46">
        <v>0</v>
      </c>
      <c r="P292" s="46">
        <v>0</v>
      </c>
      <c r="Q292" s="25" t="e">
        <f t="shared" si="140"/>
        <v>#DIV/0!</v>
      </c>
      <c r="R292" s="46">
        <v>0</v>
      </c>
      <c r="S292" s="46">
        <v>0</v>
      </c>
      <c r="T292" s="45" t="e">
        <f t="shared" si="139"/>
        <v>#DIV/0!</v>
      </c>
    </row>
    <row r="293" spans="1:20" s="23" customFormat="1" ht="34.5" x14ac:dyDescent="0.25">
      <c r="A293" s="47">
        <v>4</v>
      </c>
      <c r="B293" s="3" t="s">
        <v>14</v>
      </c>
      <c r="C293" s="46">
        <v>0</v>
      </c>
      <c r="D293" s="46">
        <v>0</v>
      </c>
      <c r="E293" s="45" t="e">
        <f t="shared" si="141"/>
        <v>#DIV/0!</v>
      </c>
      <c r="F293" s="46">
        <v>0</v>
      </c>
      <c r="G293" s="46">
        <v>0</v>
      </c>
      <c r="H293" s="45" t="e">
        <f t="shared" si="142"/>
        <v>#DIV/0!</v>
      </c>
      <c r="I293" s="46">
        <v>0</v>
      </c>
      <c r="J293" s="46">
        <v>0</v>
      </c>
      <c r="K293" s="45" t="e">
        <f t="shared" si="143"/>
        <v>#DIV/0!</v>
      </c>
      <c r="L293" s="46">
        <v>0</v>
      </c>
      <c r="M293" s="46">
        <v>0</v>
      </c>
      <c r="N293" s="25" t="e">
        <f t="shared" si="138"/>
        <v>#DIV/0!</v>
      </c>
      <c r="O293" s="46">
        <v>0</v>
      </c>
      <c r="P293" s="46">
        <v>0</v>
      </c>
      <c r="Q293" s="25" t="e">
        <f t="shared" si="140"/>
        <v>#DIV/0!</v>
      </c>
      <c r="R293" s="46">
        <v>0</v>
      </c>
      <c r="S293" s="46">
        <v>0</v>
      </c>
      <c r="T293" s="45" t="e">
        <f t="shared" si="139"/>
        <v>#DIV/0!</v>
      </c>
    </row>
    <row r="294" spans="1:20" s="46" customFormat="1" ht="33" customHeight="1" x14ac:dyDescent="0.25">
      <c r="A294" s="48">
        <v>5</v>
      </c>
      <c r="B294" s="4" t="s">
        <v>15</v>
      </c>
      <c r="C294" s="46">
        <v>1709</v>
      </c>
      <c r="D294" s="46">
        <v>1426</v>
      </c>
      <c r="E294" s="45">
        <f t="shared" si="141"/>
        <v>119.84572230014025</v>
      </c>
      <c r="F294" s="46">
        <v>1709</v>
      </c>
      <c r="G294" s="46">
        <v>1426</v>
      </c>
      <c r="H294" s="46">
        <f t="shared" si="142"/>
        <v>119.84572230014025</v>
      </c>
      <c r="I294" s="46">
        <v>2402</v>
      </c>
      <c r="J294" s="46">
        <v>1266</v>
      </c>
      <c r="K294" s="46">
        <f t="shared" si="143"/>
        <v>189.73143759873619</v>
      </c>
      <c r="L294" s="46">
        <v>0</v>
      </c>
      <c r="M294" s="46">
        <v>0</v>
      </c>
      <c r="N294" s="46" t="e">
        <f t="shared" si="138"/>
        <v>#DIV/0!</v>
      </c>
      <c r="O294" s="46">
        <v>0</v>
      </c>
      <c r="P294" s="46">
        <v>0</v>
      </c>
      <c r="Q294" s="46" t="e">
        <f t="shared" si="140"/>
        <v>#DIV/0!</v>
      </c>
      <c r="R294" s="46">
        <v>0</v>
      </c>
      <c r="S294" s="46">
        <v>0</v>
      </c>
      <c r="T294" s="46" t="e">
        <f t="shared" si="139"/>
        <v>#DIV/0!</v>
      </c>
    </row>
    <row r="295" spans="1:20" s="161" customFormat="1" ht="33" customHeight="1" x14ac:dyDescent="0.25">
      <c r="A295" s="48">
        <v>6</v>
      </c>
      <c r="B295" s="4" t="s">
        <v>286</v>
      </c>
      <c r="C295" s="46">
        <v>2210</v>
      </c>
      <c r="D295" s="46">
        <v>0</v>
      </c>
      <c r="E295" s="45" t="e">
        <f t="shared" si="141"/>
        <v>#DIV/0!</v>
      </c>
      <c r="F295" s="46">
        <v>2210</v>
      </c>
      <c r="G295" s="46">
        <v>0</v>
      </c>
      <c r="H295" s="46" t="e">
        <f t="shared" si="142"/>
        <v>#DIV/0!</v>
      </c>
      <c r="I295" s="46">
        <v>2061</v>
      </c>
      <c r="J295" s="46">
        <v>0</v>
      </c>
      <c r="K295" s="46" t="e">
        <f t="shared" si="143"/>
        <v>#DIV/0!</v>
      </c>
      <c r="L295" s="46">
        <v>0</v>
      </c>
      <c r="M295" s="167">
        <v>0</v>
      </c>
      <c r="N295" s="46" t="e">
        <f t="shared" si="138"/>
        <v>#DIV/0!</v>
      </c>
      <c r="O295" s="46">
        <v>0</v>
      </c>
      <c r="P295" s="46">
        <v>0</v>
      </c>
      <c r="Q295" s="46" t="e">
        <f t="shared" si="140"/>
        <v>#DIV/0!</v>
      </c>
      <c r="R295" s="46">
        <v>0</v>
      </c>
      <c r="S295" s="46">
        <v>0</v>
      </c>
      <c r="T295" s="46" t="e">
        <f t="shared" si="139"/>
        <v>#DIV/0!</v>
      </c>
    </row>
    <row r="296" spans="1:20" s="23" customFormat="1" ht="17.25" x14ac:dyDescent="0.25">
      <c r="A296" s="47">
        <v>7</v>
      </c>
      <c r="B296" s="4" t="s">
        <v>287</v>
      </c>
      <c r="C296" s="46">
        <v>0</v>
      </c>
      <c r="D296" s="46">
        <v>302</v>
      </c>
      <c r="E296" s="45">
        <f t="shared" si="141"/>
        <v>0</v>
      </c>
      <c r="F296" s="46">
        <v>0</v>
      </c>
      <c r="G296" s="46">
        <v>302</v>
      </c>
      <c r="H296" s="45">
        <f t="shared" si="142"/>
        <v>0</v>
      </c>
      <c r="I296" s="46">
        <v>561</v>
      </c>
      <c r="J296" s="46">
        <v>2445</v>
      </c>
      <c r="K296" s="45">
        <f t="shared" si="143"/>
        <v>22.94478527607362</v>
      </c>
      <c r="L296" s="46">
        <v>0</v>
      </c>
      <c r="M296" s="46">
        <v>0</v>
      </c>
      <c r="N296" s="25" t="e">
        <f t="shared" si="138"/>
        <v>#DIV/0!</v>
      </c>
      <c r="O296" s="46">
        <v>0</v>
      </c>
      <c r="P296" s="46">
        <v>0</v>
      </c>
      <c r="Q296" s="25" t="e">
        <f t="shared" si="140"/>
        <v>#DIV/0!</v>
      </c>
      <c r="R296" s="46">
        <v>0</v>
      </c>
      <c r="S296" s="46">
        <v>0</v>
      </c>
      <c r="T296" s="45" t="e">
        <f t="shared" si="139"/>
        <v>#DIV/0!</v>
      </c>
    </row>
    <row r="297" spans="1:20" s="23" customFormat="1" ht="22.5" customHeight="1" x14ac:dyDescent="0.25">
      <c r="A297" s="43">
        <v>8</v>
      </c>
      <c r="B297" s="3" t="s">
        <v>16</v>
      </c>
      <c r="C297" s="46">
        <v>0</v>
      </c>
      <c r="D297" s="46">
        <v>0</v>
      </c>
      <c r="E297" s="45" t="e">
        <f t="shared" si="141"/>
        <v>#DIV/0!</v>
      </c>
      <c r="F297" s="46">
        <v>0</v>
      </c>
      <c r="G297" s="46">
        <v>0</v>
      </c>
      <c r="H297" s="45" t="e">
        <f t="shared" si="142"/>
        <v>#DIV/0!</v>
      </c>
      <c r="I297" s="46">
        <v>0</v>
      </c>
      <c r="J297" s="46">
        <v>0</v>
      </c>
      <c r="K297" s="45" t="e">
        <f t="shared" si="143"/>
        <v>#DIV/0!</v>
      </c>
      <c r="L297" s="46">
        <f t="shared" ref="L297:L299" si="144">O297+R297</f>
        <v>0</v>
      </c>
      <c r="M297" s="46">
        <v>0</v>
      </c>
      <c r="N297" s="25" t="e">
        <f t="shared" si="138"/>
        <v>#DIV/0!</v>
      </c>
      <c r="O297" s="46">
        <v>0</v>
      </c>
      <c r="P297" s="46">
        <v>0</v>
      </c>
      <c r="Q297" s="25" t="e">
        <f t="shared" si="140"/>
        <v>#DIV/0!</v>
      </c>
      <c r="R297" s="46">
        <v>0</v>
      </c>
      <c r="S297" s="46">
        <v>0</v>
      </c>
      <c r="T297" s="45" t="e">
        <f t="shared" si="139"/>
        <v>#DIV/0!</v>
      </c>
    </row>
    <row r="298" spans="1:20" s="23" customFormat="1" ht="51.75" x14ac:dyDescent="0.25">
      <c r="A298" s="47">
        <v>9</v>
      </c>
      <c r="B298" s="3" t="s">
        <v>17</v>
      </c>
      <c r="C298" s="46">
        <v>8945</v>
      </c>
      <c r="D298" s="46">
        <v>6214</v>
      </c>
      <c r="E298" s="45">
        <f t="shared" si="141"/>
        <v>143.9491470872224</v>
      </c>
      <c r="F298" s="46">
        <v>8945</v>
      </c>
      <c r="G298" s="46">
        <v>6214</v>
      </c>
      <c r="H298" s="45">
        <f t="shared" si="142"/>
        <v>143.9491470872224</v>
      </c>
      <c r="I298" s="46">
        <v>8945</v>
      </c>
      <c r="J298" s="46">
        <v>6214</v>
      </c>
      <c r="K298" s="45">
        <f t="shared" si="143"/>
        <v>143.9491470872224</v>
      </c>
      <c r="L298" s="46">
        <f t="shared" si="144"/>
        <v>0</v>
      </c>
      <c r="M298" s="46">
        <v>0</v>
      </c>
      <c r="N298" s="25" t="e">
        <f t="shared" si="138"/>
        <v>#DIV/0!</v>
      </c>
      <c r="O298" s="46">
        <v>0</v>
      </c>
      <c r="P298" s="46">
        <v>0</v>
      </c>
      <c r="Q298" s="25" t="e">
        <f t="shared" si="140"/>
        <v>#DIV/0!</v>
      </c>
      <c r="R298" s="46">
        <v>0</v>
      </c>
      <c r="S298" s="46">
        <v>0</v>
      </c>
      <c r="T298" s="45" t="e">
        <f t="shared" si="139"/>
        <v>#DIV/0!</v>
      </c>
    </row>
    <row r="299" spans="1:20" s="23" customFormat="1" ht="17.25" x14ac:dyDescent="0.25">
      <c r="A299" s="43">
        <v>10</v>
      </c>
      <c r="B299" s="3" t="s">
        <v>18</v>
      </c>
      <c r="C299" s="46">
        <v>1030</v>
      </c>
      <c r="D299" s="46">
        <v>5682</v>
      </c>
      <c r="E299" s="45">
        <f t="shared" si="141"/>
        <v>18.127419922562478</v>
      </c>
      <c r="F299" s="46">
        <v>1030</v>
      </c>
      <c r="G299" s="46">
        <v>5682</v>
      </c>
      <c r="H299" s="45">
        <f t="shared" si="142"/>
        <v>18.127419922562478</v>
      </c>
      <c r="I299" s="46">
        <v>300</v>
      </c>
      <c r="J299" s="46">
        <v>388</v>
      </c>
      <c r="K299" s="45">
        <f t="shared" si="143"/>
        <v>77.319587628865989</v>
      </c>
      <c r="L299" s="46">
        <f t="shared" si="144"/>
        <v>0</v>
      </c>
      <c r="M299" s="46">
        <v>0</v>
      </c>
      <c r="N299" s="25" t="e">
        <f t="shared" si="138"/>
        <v>#DIV/0!</v>
      </c>
      <c r="O299" s="46">
        <v>0</v>
      </c>
      <c r="P299" s="46">
        <v>0</v>
      </c>
      <c r="Q299" s="25" t="e">
        <f t="shared" si="140"/>
        <v>#DIV/0!</v>
      </c>
      <c r="R299" s="46">
        <v>0</v>
      </c>
      <c r="S299" s="46">
        <v>0</v>
      </c>
      <c r="T299" s="45" t="e">
        <f t="shared" si="139"/>
        <v>#DIV/0!</v>
      </c>
    </row>
    <row r="300" spans="1:20" s="23" customFormat="1" ht="17.25" x14ac:dyDescent="0.25">
      <c r="A300" s="47">
        <v>11</v>
      </c>
      <c r="B300" s="3" t="s">
        <v>19</v>
      </c>
      <c r="C300" s="46">
        <v>0</v>
      </c>
      <c r="D300" s="46">
        <v>44626</v>
      </c>
      <c r="E300" s="45">
        <f t="shared" si="141"/>
        <v>0</v>
      </c>
      <c r="F300" s="46">
        <v>0</v>
      </c>
      <c r="G300" s="46">
        <v>44626</v>
      </c>
      <c r="H300" s="45">
        <f t="shared" si="142"/>
        <v>0</v>
      </c>
      <c r="I300" s="46">
        <v>0</v>
      </c>
      <c r="J300" s="46">
        <v>48033</v>
      </c>
      <c r="K300" s="45">
        <f t="shared" si="143"/>
        <v>0</v>
      </c>
      <c r="L300" s="46">
        <v>0</v>
      </c>
      <c r="M300" s="46">
        <v>48031</v>
      </c>
      <c r="N300" s="25">
        <f t="shared" si="138"/>
        <v>0</v>
      </c>
      <c r="O300" s="46">
        <v>0</v>
      </c>
      <c r="P300" s="46">
        <v>48031</v>
      </c>
      <c r="Q300" s="25">
        <f t="shared" si="140"/>
        <v>0</v>
      </c>
      <c r="R300" s="46">
        <v>0</v>
      </c>
      <c r="S300" s="46">
        <v>0</v>
      </c>
      <c r="T300" s="45" t="e">
        <f t="shared" si="139"/>
        <v>#DIV/0!</v>
      </c>
    </row>
    <row r="301" spans="1:20" s="23" customFormat="1" ht="17.25" x14ac:dyDescent="0.25">
      <c r="A301" s="49">
        <v>12</v>
      </c>
      <c r="B301" s="4" t="s">
        <v>20</v>
      </c>
      <c r="C301" s="46">
        <v>0</v>
      </c>
      <c r="D301" s="46">
        <v>0</v>
      </c>
      <c r="E301" s="45" t="e">
        <f t="shared" si="141"/>
        <v>#DIV/0!</v>
      </c>
      <c r="F301" s="46">
        <v>0</v>
      </c>
      <c r="G301" s="46">
        <v>0</v>
      </c>
      <c r="H301" s="45" t="e">
        <f>F301/G301*100</f>
        <v>#DIV/0!</v>
      </c>
      <c r="I301" s="46">
        <v>0</v>
      </c>
      <c r="J301" s="46">
        <v>0</v>
      </c>
      <c r="K301" s="45" t="e">
        <f t="shared" si="143"/>
        <v>#DIV/0!</v>
      </c>
      <c r="L301" s="46">
        <f t="shared" ref="L301:M309" si="145">O301+R301</f>
        <v>0</v>
      </c>
      <c r="M301" s="46">
        <v>0</v>
      </c>
      <c r="N301" s="25" t="e">
        <f t="shared" si="138"/>
        <v>#DIV/0!</v>
      </c>
      <c r="O301" s="46">
        <v>0</v>
      </c>
      <c r="P301" s="46">
        <v>0</v>
      </c>
      <c r="Q301" s="25" t="e">
        <f t="shared" si="140"/>
        <v>#DIV/0!</v>
      </c>
      <c r="R301" s="46">
        <v>0</v>
      </c>
      <c r="S301" s="46">
        <v>0</v>
      </c>
      <c r="T301" s="45" t="e">
        <f t="shared" si="139"/>
        <v>#DIV/0!</v>
      </c>
    </row>
    <row r="302" spans="1:20" s="23" customFormat="1" ht="17.25" x14ac:dyDescent="0.25">
      <c r="A302" s="47">
        <v>13</v>
      </c>
      <c r="B302" s="4" t="s">
        <v>21</v>
      </c>
      <c r="C302" s="46">
        <v>0</v>
      </c>
      <c r="D302" s="46">
        <v>0</v>
      </c>
      <c r="E302" s="45" t="e">
        <f t="shared" si="141"/>
        <v>#DIV/0!</v>
      </c>
      <c r="F302" s="46">
        <v>0</v>
      </c>
      <c r="G302" s="46">
        <v>0</v>
      </c>
      <c r="H302" s="45" t="e">
        <f>F302/G302*100</f>
        <v>#DIV/0!</v>
      </c>
      <c r="I302" s="46">
        <v>0</v>
      </c>
      <c r="J302" s="46">
        <v>0</v>
      </c>
      <c r="K302" s="45" t="e">
        <f t="shared" si="143"/>
        <v>#DIV/0!</v>
      </c>
      <c r="L302" s="46">
        <v>0</v>
      </c>
      <c r="M302" s="46">
        <v>0</v>
      </c>
      <c r="N302" s="25" t="e">
        <f t="shared" si="138"/>
        <v>#DIV/0!</v>
      </c>
      <c r="O302" s="46">
        <v>0</v>
      </c>
      <c r="P302" s="46">
        <v>0</v>
      </c>
      <c r="Q302" s="25" t="e">
        <f t="shared" si="140"/>
        <v>#DIV/0!</v>
      </c>
      <c r="R302" s="46">
        <v>0</v>
      </c>
      <c r="S302" s="46">
        <v>0</v>
      </c>
      <c r="T302" s="45" t="e">
        <f t="shared" si="139"/>
        <v>#DIV/0!</v>
      </c>
    </row>
    <row r="303" spans="1:20" s="23" customFormat="1" ht="31.5" customHeight="1" x14ac:dyDescent="0.25">
      <c r="A303" s="43">
        <v>14</v>
      </c>
      <c r="B303" s="4" t="s">
        <v>22</v>
      </c>
      <c r="C303" s="46">
        <v>0</v>
      </c>
      <c r="D303" s="46">
        <v>0</v>
      </c>
      <c r="E303" s="45" t="e">
        <f t="shared" si="141"/>
        <v>#DIV/0!</v>
      </c>
      <c r="F303" s="46">
        <v>0</v>
      </c>
      <c r="G303" s="46">
        <v>0</v>
      </c>
      <c r="H303" s="25" t="e">
        <f>F303/G303*100</f>
        <v>#DIV/0!</v>
      </c>
      <c r="I303" s="46">
        <v>0</v>
      </c>
      <c r="J303" s="46">
        <v>0</v>
      </c>
      <c r="K303" s="25" t="e">
        <f t="shared" si="143"/>
        <v>#DIV/0!</v>
      </c>
      <c r="L303" s="46">
        <v>0</v>
      </c>
      <c r="M303" s="46">
        <v>0</v>
      </c>
      <c r="N303" s="25" t="e">
        <f t="shared" si="138"/>
        <v>#DIV/0!</v>
      </c>
      <c r="O303" s="46">
        <v>0</v>
      </c>
      <c r="P303" s="46">
        <v>0</v>
      </c>
      <c r="Q303" s="25" t="e">
        <f t="shared" si="140"/>
        <v>#DIV/0!</v>
      </c>
      <c r="R303" s="46">
        <v>0</v>
      </c>
      <c r="S303" s="46">
        <v>0</v>
      </c>
      <c r="T303" s="25" t="e">
        <f t="shared" si="139"/>
        <v>#DIV/0!</v>
      </c>
    </row>
    <row r="304" spans="1:20" s="23" customFormat="1" ht="17.25" x14ac:dyDescent="0.25">
      <c r="A304" s="47">
        <v>15</v>
      </c>
      <c r="B304" s="4" t="s">
        <v>23</v>
      </c>
      <c r="C304" s="46">
        <v>0</v>
      </c>
      <c r="D304" s="46">
        <v>0</v>
      </c>
      <c r="E304" s="45" t="e">
        <f t="shared" si="141"/>
        <v>#DIV/0!</v>
      </c>
      <c r="F304" s="46">
        <v>0</v>
      </c>
      <c r="G304" s="46">
        <v>0</v>
      </c>
      <c r="H304" s="1" t="e">
        <f t="shared" ref="H304:H309" si="146">F304/G304*100</f>
        <v>#DIV/0!</v>
      </c>
      <c r="I304" s="46">
        <v>0</v>
      </c>
      <c r="J304" s="46">
        <v>0</v>
      </c>
      <c r="K304" s="1" t="e">
        <f t="shared" si="143"/>
        <v>#DIV/0!</v>
      </c>
      <c r="L304" s="46">
        <v>0</v>
      </c>
      <c r="M304" s="46">
        <v>0</v>
      </c>
      <c r="N304" s="1" t="e">
        <f t="shared" si="138"/>
        <v>#DIV/0!</v>
      </c>
      <c r="O304" s="46">
        <v>0</v>
      </c>
      <c r="P304" s="46">
        <v>0</v>
      </c>
      <c r="Q304" s="1" t="e">
        <f t="shared" si="140"/>
        <v>#DIV/0!</v>
      </c>
      <c r="R304" s="46">
        <v>0</v>
      </c>
      <c r="S304" s="46">
        <v>0</v>
      </c>
      <c r="T304" s="1" t="e">
        <f t="shared" si="139"/>
        <v>#DIV/0!</v>
      </c>
    </row>
    <row r="305" spans="1:20" s="23" customFormat="1" ht="17.25" x14ac:dyDescent="0.25">
      <c r="A305" s="49">
        <v>16</v>
      </c>
      <c r="B305" s="4" t="s">
        <v>24</v>
      </c>
      <c r="C305" s="46">
        <v>0</v>
      </c>
      <c r="D305" s="46">
        <v>0</v>
      </c>
      <c r="E305" s="45" t="e">
        <f t="shared" si="141"/>
        <v>#DIV/0!</v>
      </c>
      <c r="F305" s="46">
        <v>0</v>
      </c>
      <c r="G305" s="46">
        <v>0</v>
      </c>
      <c r="H305" s="45" t="e">
        <f t="shared" si="146"/>
        <v>#DIV/0!</v>
      </c>
      <c r="I305" s="46">
        <v>0</v>
      </c>
      <c r="J305" s="46">
        <v>0</v>
      </c>
      <c r="K305" s="45" t="e">
        <f t="shared" si="143"/>
        <v>#DIV/0!</v>
      </c>
      <c r="L305" s="46">
        <f t="shared" si="145"/>
        <v>0</v>
      </c>
      <c r="M305" s="46">
        <v>0</v>
      </c>
      <c r="N305" s="25" t="e">
        <f t="shared" si="138"/>
        <v>#DIV/0!</v>
      </c>
      <c r="O305" s="46">
        <v>0</v>
      </c>
      <c r="P305" s="46">
        <v>0</v>
      </c>
      <c r="Q305" s="25" t="e">
        <f t="shared" si="140"/>
        <v>#DIV/0!</v>
      </c>
      <c r="R305" s="46">
        <v>0</v>
      </c>
      <c r="S305" s="46">
        <v>0</v>
      </c>
      <c r="T305" s="45" t="e">
        <f t="shared" si="139"/>
        <v>#DIV/0!</v>
      </c>
    </row>
    <row r="306" spans="1:20" s="23" customFormat="1" ht="17.25" x14ac:dyDescent="0.25">
      <c r="A306" s="47">
        <v>17</v>
      </c>
      <c r="B306" s="4" t="s">
        <v>25</v>
      </c>
      <c r="C306" s="46">
        <v>0</v>
      </c>
      <c r="D306" s="46">
        <v>0</v>
      </c>
      <c r="E306" s="45" t="e">
        <f t="shared" si="141"/>
        <v>#DIV/0!</v>
      </c>
      <c r="F306" s="46">
        <v>0</v>
      </c>
      <c r="G306" s="46">
        <v>0</v>
      </c>
      <c r="H306" s="45" t="e">
        <f t="shared" si="146"/>
        <v>#DIV/0!</v>
      </c>
      <c r="I306" s="46">
        <v>0</v>
      </c>
      <c r="J306" s="46">
        <v>0</v>
      </c>
      <c r="K306" s="45" t="e">
        <f t="shared" si="143"/>
        <v>#DIV/0!</v>
      </c>
      <c r="L306" s="46">
        <f t="shared" si="145"/>
        <v>0</v>
      </c>
      <c r="M306" s="46">
        <v>0</v>
      </c>
      <c r="N306" s="25" t="e">
        <f t="shared" si="138"/>
        <v>#DIV/0!</v>
      </c>
      <c r="O306" s="46">
        <v>0</v>
      </c>
      <c r="P306" s="46">
        <v>0</v>
      </c>
      <c r="Q306" s="25" t="e">
        <f t="shared" si="140"/>
        <v>#DIV/0!</v>
      </c>
      <c r="R306" s="46">
        <v>0</v>
      </c>
      <c r="S306" s="46">
        <v>0</v>
      </c>
      <c r="T306" s="45" t="e">
        <f t="shared" si="139"/>
        <v>#DIV/0!</v>
      </c>
    </row>
    <row r="307" spans="1:20" s="23" customFormat="1" ht="17.25" x14ac:dyDescent="0.25">
      <c r="A307" s="43">
        <v>18</v>
      </c>
      <c r="B307" s="3" t="s">
        <v>26</v>
      </c>
      <c r="C307" s="46">
        <v>0</v>
      </c>
      <c r="D307" s="46">
        <v>0</v>
      </c>
      <c r="E307" s="45" t="e">
        <f t="shared" si="141"/>
        <v>#DIV/0!</v>
      </c>
      <c r="F307" s="46">
        <v>0</v>
      </c>
      <c r="G307" s="46">
        <v>0</v>
      </c>
      <c r="H307" s="45" t="e">
        <f t="shared" si="146"/>
        <v>#DIV/0!</v>
      </c>
      <c r="I307" s="46">
        <v>0</v>
      </c>
      <c r="J307" s="46">
        <v>0</v>
      </c>
      <c r="K307" s="45" t="e">
        <f t="shared" si="143"/>
        <v>#DIV/0!</v>
      </c>
      <c r="L307" s="46">
        <f t="shared" si="145"/>
        <v>0</v>
      </c>
      <c r="M307" s="46">
        <v>0</v>
      </c>
      <c r="N307" s="25" t="e">
        <f t="shared" si="138"/>
        <v>#DIV/0!</v>
      </c>
      <c r="O307" s="46">
        <v>0</v>
      </c>
      <c r="P307" s="46">
        <v>0</v>
      </c>
      <c r="Q307" s="25" t="e">
        <f t="shared" si="140"/>
        <v>#DIV/0!</v>
      </c>
      <c r="R307" s="46">
        <v>0</v>
      </c>
      <c r="S307" s="46">
        <v>0</v>
      </c>
      <c r="T307" s="45" t="e">
        <f t="shared" si="139"/>
        <v>#DIV/0!</v>
      </c>
    </row>
    <row r="308" spans="1:20" s="23" customFormat="1" ht="17.25" x14ac:dyDescent="0.25">
      <c r="A308" s="49">
        <v>19</v>
      </c>
      <c r="B308" s="4" t="s">
        <v>27</v>
      </c>
      <c r="C308" s="46">
        <v>0</v>
      </c>
      <c r="D308" s="46">
        <v>0</v>
      </c>
      <c r="E308" s="45" t="e">
        <f t="shared" si="141"/>
        <v>#DIV/0!</v>
      </c>
      <c r="F308" s="46">
        <v>0</v>
      </c>
      <c r="G308" s="46">
        <v>0</v>
      </c>
      <c r="H308" s="45" t="e">
        <f t="shared" si="146"/>
        <v>#DIV/0!</v>
      </c>
      <c r="I308" s="46">
        <v>0</v>
      </c>
      <c r="J308" s="46">
        <v>0</v>
      </c>
      <c r="K308" s="45" t="e">
        <f t="shared" si="143"/>
        <v>#DIV/0!</v>
      </c>
      <c r="L308" s="46">
        <f t="shared" si="145"/>
        <v>0</v>
      </c>
      <c r="M308" s="46">
        <v>0</v>
      </c>
      <c r="N308" s="25" t="e">
        <f t="shared" si="138"/>
        <v>#DIV/0!</v>
      </c>
      <c r="O308" s="46">
        <v>0</v>
      </c>
      <c r="P308" s="46">
        <v>0</v>
      </c>
      <c r="Q308" s="25" t="e">
        <f t="shared" si="140"/>
        <v>#DIV/0!</v>
      </c>
      <c r="R308" s="46">
        <v>0</v>
      </c>
      <c r="S308" s="46">
        <v>0</v>
      </c>
      <c r="T308" s="45" t="e">
        <f t="shared" si="139"/>
        <v>#DIV/0!</v>
      </c>
    </row>
    <row r="309" spans="1:20" s="23" customFormat="1" ht="17.25" x14ac:dyDescent="0.25">
      <c r="A309" s="47">
        <v>20</v>
      </c>
      <c r="B309" s="3" t="s">
        <v>292</v>
      </c>
      <c r="C309" s="46">
        <v>2886</v>
      </c>
      <c r="D309" s="48">
        <v>0</v>
      </c>
      <c r="E309" s="45" t="e">
        <f t="shared" si="141"/>
        <v>#DIV/0!</v>
      </c>
      <c r="F309" s="46">
        <v>2886</v>
      </c>
      <c r="G309" s="48">
        <v>0</v>
      </c>
      <c r="H309" s="25" t="e">
        <f t="shared" si="146"/>
        <v>#DIV/0!</v>
      </c>
      <c r="I309" s="46">
        <v>2886</v>
      </c>
      <c r="J309" s="48">
        <v>0</v>
      </c>
      <c r="K309" s="25" t="e">
        <f t="shared" si="143"/>
        <v>#DIV/0!</v>
      </c>
      <c r="L309" s="46">
        <f t="shared" si="145"/>
        <v>0</v>
      </c>
      <c r="M309" s="167">
        <f t="shared" si="145"/>
        <v>0</v>
      </c>
      <c r="N309" s="25" t="e">
        <f t="shared" si="138"/>
        <v>#DIV/0!</v>
      </c>
      <c r="O309" s="46">
        <v>0</v>
      </c>
      <c r="P309" s="164">
        <v>0</v>
      </c>
      <c r="Q309" s="25" t="e">
        <f t="shared" si="140"/>
        <v>#DIV/0!</v>
      </c>
      <c r="R309" s="46">
        <v>0</v>
      </c>
      <c r="S309" s="164">
        <v>0</v>
      </c>
      <c r="T309" s="25" t="e">
        <f>R309/S309*100</f>
        <v>#DIV/0!</v>
      </c>
    </row>
    <row r="310" spans="1:20" s="23" customFormat="1" ht="15.75" customHeight="1" x14ac:dyDescent="0.25">
      <c r="A310" s="349"/>
      <c r="B310" s="350"/>
      <c r="C310" s="350"/>
      <c r="D310" s="350"/>
      <c r="E310" s="350"/>
      <c r="F310" s="350"/>
      <c r="G310" s="350"/>
      <c r="H310" s="350"/>
      <c r="I310" s="350"/>
      <c r="J310" s="350"/>
      <c r="K310" s="350"/>
      <c r="L310" s="350"/>
      <c r="M310" s="350"/>
      <c r="N310" s="350"/>
      <c r="O310" s="350"/>
      <c r="P310" s="350"/>
      <c r="Q310" s="350"/>
      <c r="R310" s="350"/>
      <c r="S310" s="350"/>
      <c r="T310" s="351"/>
    </row>
    <row r="311" spans="1:20" s="23" customFormat="1" ht="57.75" hidden="1" customHeight="1" x14ac:dyDescent="0.25">
      <c r="A311" s="352" t="s">
        <v>247</v>
      </c>
      <c r="B311" s="353"/>
      <c r="C311" s="41">
        <f>SUM(C312:C317)</f>
        <v>0</v>
      </c>
      <c r="D311" s="41">
        <f>SUM(D312:D317)</f>
        <v>0</v>
      </c>
      <c r="E311" s="42" t="e">
        <f>C311/D311*100</f>
        <v>#DIV/0!</v>
      </c>
      <c r="F311" s="41">
        <f>SUM(F312:F317)</f>
        <v>0</v>
      </c>
      <c r="G311" s="41">
        <f>SUM(G312:G317)</f>
        <v>0</v>
      </c>
      <c r="H311" s="41" t="e">
        <f>F311/G311*100</f>
        <v>#DIV/0!</v>
      </c>
      <c r="I311" s="41">
        <f>SUM(I312:I317)</f>
        <v>0</v>
      </c>
      <c r="J311" s="41">
        <f>SUM(J312:J317)</f>
        <v>0</v>
      </c>
      <c r="K311" s="41" t="e">
        <f>I311/J311*100</f>
        <v>#DIV/0!</v>
      </c>
      <c r="L311" s="41">
        <f>SUM(L312:L317)</f>
        <v>0</v>
      </c>
      <c r="M311" s="41">
        <f>SUM(M312:M317)</f>
        <v>0</v>
      </c>
      <c r="N311" s="5" t="e">
        <f t="shared" ref="N311" si="147">L311/M311*100</f>
        <v>#DIV/0!</v>
      </c>
      <c r="O311" s="41">
        <f>SUM(O312:O317)</f>
        <v>0</v>
      </c>
      <c r="P311" s="41">
        <f>SUM(P312:P317)</f>
        <v>0</v>
      </c>
      <c r="Q311" s="6" t="e">
        <f>A291O291/P311*100</f>
        <v>#NAME?</v>
      </c>
      <c r="R311" s="41">
        <f>SUM(R312:R317)</f>
        <v>0</v>
      </c>
      <c r="S311" s="41">
        <f>SUM(S312:S317)</f>
        <v>0</v>
      </c>
      <c r="T311" s="5" t="e">
        <f t="shared" ref="T311" si="148">R311/S311*100</f>
        <v>#DIV/0!</v>
      </c>
    </row>
    <row r="312" spans="1:20" s="23" customFormat="1" hidden="1" x14ac:dyDescent="0.25">
      <c r="A312" s="63">
        <v>1</v>
      </c>
      <c r="C312" s="46"/>
      <c r="D312" s="46"/>
      <c r="E312" s="25"/>
      <c r="F312" s="46"/>
      <c r="G312" s="46"/>
      <c r="H312" s="25"/>
      <c r="I312" s="46"/>
      <c r="J312" s="46"/>
      <c r="K312" s="25"/>
      <c r="L312" s="46"/>
      <c r="M312" s="46"/>
      <c r="N312" s="25"/>
      <c r="O312" s="46"/>
      <c r="P312" s="46"/>
      <c r="Q312" s="25"/>
      <c r="R312" s="46"/>
      <c r="S312" s="46"/>
      <c r="T312" s="25"/>
    </row>
    <row r="313" spans="1:20" s="23" customFormat="1" ht="17.25" hidden="1" x14ac:dyDescent="0.25">
      <c r="A313" s="63">
        <v>2</v>
      </c>
      <c r="B313" s="4"/>
      <c r="C313" s="46"/>
      <c r="D313" s="46"/>
      <c r="E313" s="25"/>
      <c r="F313" s="46"/>
      <c r="G313" s="46"/>
      <c r="H313" s="25"/>
      <c r="I313" s="46"/>
      <c r="J313" s="46"/>
      <c r="K313" s="25"/>
      <c r="L313" s="46"/>
      <c r="M313" s="46"/>
      <c r="N313" s="25"/>
      <c r="O313" s="46"/>
      <c r="P313" s="46"/>
      <c r="Q313" s="25"/>
      <c r="R313" s="46"/>
      <c r="S313" s="46"/>
      <c r="T313" s="25"/>
    </row>
    <row r="314" spans="1:20" s="23" customFormat="1" ht="17.25" hidden="1" x14ac:dyDescent="0.25">
      <c r="A314" s="63">
        <v>3</v>
      </c>
      <c r="B314" s="4"/>
      <c r="C314" s="46"/>
      <c r="D314" s="46"/>
      <c r="E314" s="25"/>
      <c r="F314" s="46"/>
      <c r="G314" s="46"/>
      <c r="H314" s="25"/>
      <c r="I314" s="46"/>
      <c r="J314" s="46"/>
      <c r="K314" s="25"/>
      <c r="L314" s="46"/>
      <c r="M314" s="46"/>
      <c r="N314" s="25"/>
      <c r="O314" s="46"/>
      <c r="P314" s="46"/>
      <c r="Q314" s="25"/>
      <c r="R314" s="46"/>
      <c r="S314" s="46"/>
      <c r="T314" s="25"/>
    </row>
    <row r="315" spans="1:20" s="23" customFormat="1" ht="17.25" hidden="1" x14ac:dyDescent="0.25">
      <c r="A315" s="63">
        <v>4</v>
      </c>
      <c r="B315" s="4"/>
      <c r="C315" s="46"/>
      <c r="D315" s="46"/>
      <c r="E315" s="25"/>
      <c r="F315" s="46"/>
      <c r="G315" s="46"/>
      <c r="H315" s="25"/>
      <c r="I315" s="46"/>
      <c r="J315" s="46"/>
      <c r="K315" s="25"/>
      <c r="L315" s="46"/>
      <c r="M315" s="46"/>
      <c r="N315" s="25"/>
      <c r="O315" s="46"/>
      <c r="P315" s="46"/>
      <c r="Q315" s="25"/>
      <c r="R315" s="46"/>
      <c r="S315" s="46"/>
      <c r="T315" s="25"/>
    </row>
    <row r="316" spans="1:20" s="23" customFormat="1" ht="17.25" hidden="1" x14ac:dyDescent="0.25">
      <c r="A316" s="63"/>
      <c r="B316" s="16"/>
      <c r="C316" s="46"/>
      <c r="D316" s="46"/>
      <c r="E316" s="25"/>
      <c r="F316" s="46"/>
      <c r="G316" s="46"/>
      <c r="H316" s="1"/>
      <c r="I316" s="46"/>
      <c r="J316" s="46"/>
      <c r="K316" s="1"/>
      <c r="L316" s="46"/>
      <c r="M316" s="46"/>
      <c r="N316" s="1"/>
      <c r="O316" s="46"/>
      <c r="P316" s="46"/>
      <c r="Q316" s="1"/>
      <c r="R316" s="46"/>
      <c r="S316" s="46"/>
      <c r="T316" s="1"/>
    </row>
    <row r="317" spans="1:20" s="23" customFormat="1" ht="17.25" hidden="1" x14ac:dyDescent="0.25">
      <c r="A317" s="63"/>
      <c r="B317" s="16"/>
      <c r="C317" s="46"/>
      <c r="D317" s="46"/>
      <c r="E317" s="25"/>
      <c r="F317" s="46"/>
      <c r="G317" s="46"/>
      <c r="H317" s="1"/>
      <c r="I317" s="46"/>
      <c r="J317" s="46"/>
      <c r="K317" s="1"/>
      <c r="L317" s="46"/>
      <c r="M317" s="46"/>
      <c r="N317" s="1"/>
      <c r="O317" s="46"/>
      <c r="P317" s="46"/>
      <c r="Q317" s="1"/>
      <c r="R317" s="46"/>
      <c r="S317" s="46"/>
      <c r="T317" s="1"/>
    </row>
    <row r="318" spans="1:20" s="23" customFormat="1" hidden="1" x14ac:dyDescent="0.25">
      <c r="A318" s="349"/>
      <c r="B318" s="350"/>
      <c r="C318" s="350"/>
      <c r="D318" s="350"/>
      <c r="E318" s="350"/>
      <c r="F318" s="350"/>
      <c r="G318" s="350"/>
      <c r="H318" s="350"/>
      <c r="I318" s="350"/>
      <c r="J318" s="350"/>
      <c r="K318" s="350"/>
      <c r="L318" s="350"/>
      <c r="M318" s="350"/>
      <c r="N318" s="350"/>
      <c r="O318" s="350"/>
      <c r="P318" s="350"/>
      <c r="Q318" s="350"/>
      <c r="R318" s="350"/>
      <c r="S318" s="350"/>
      <c r="T318" s="351"/>
    </row>
    <row r="319" spans="1:20" s="23" customFormat="1" ht="17.25" x14ac:dyDescent="0.25">
      <c r="A319" s="352" t="s">
        <v>248</v>
      </c>
      <c r="B319" s="353"/>
      <c r="C319" s="58">
        <f>SUM(C320:C325)</f>
        <v>0</v>
      </c>
      <c r="D319" s="59">
        <f>SUM(D320:D325)</f>
        <v>4694</v>
      </c>
      <c r="E319" s="50">
        <f>C319/D319*100</f>
        <v>0</v>
      </c>
      <c r="F319" s="59">
        <f>SUM(F320:F325)</f>
        <v>0</v>
      </c>
      <c r="G319" s="59">
        <f>SUM(G320:G325)</f>
        <v>4694</v>
      </c>
      <c r="H319" s="50">
        <f>F319/G319*100</f>
        <v>0</v>
      </c>
      <c r="I319" s="59">
        <f>SUM(I320:I325)</f>
        <v>355</v>
      </c>
      <c r="J319" s="59">
        <f>SUM(J320:J325)</f>
        <v>4694</v>
      </c>
      <c r="K319" s="50">
        <f>I319/J319*100</f>
        <v>7.5628461866212175</v>
      </c>
      <c r="L319" s="35">
        <f>SUM(L320:L325)</f>
        <v>0</v>
      </c>
      <c r="M319" s="35">
        <f>SUM(M320:M325)</f>
        <v>0</v>
      </c>
      <c r="N319" s="6" t="e">
        <f t="shared" ref="N319:N325" si="149">L319/M319*100</f>
        <v>#DIV/0!</v>
      </c>
      <c r="O319" s="7">
        <f>SUM(O320:O325)</f>
        <v>0</v>
      </c>
      <c r="P319" s="7">
        <f>SUM(P320:P325)</f>
        <v>0</v>
      </c>
      <c r="Q319" s="7" t="e">
        <f t="shared" ref="Q319:Q325" si="150">O319/P319*100</f>
        <v>#DIV/0!</v>
      </c>
      <c r="R319" s="7">
        <f>SUM(R320:R325)</f>
        <v>0</v>
      </c>
      <c r="S319" s="7">
        <f>SUM(S320:S325)</f>
        <v>0</v>
      </c>
      <c r="T319" s="6" t="e">
        <f t="shared" ref="T319:T325" si="151">R319/S319*100</f>
        <v>#DIV/0!</v>
      </c>
    </row>
    <row r="320" spans="1:20" s="23" customFormat="1" ht="17.25" x14ac:dyDescent="0.25">
      <c r="A320" s="60">
        <v>1</v>
      </c>
      <c r="B320" s="8" t="s">
        <v>87</v>
      </c>
      <c r="C320" s="46">
        <v>0</v>
      </c>
      <c r="D320" s="46">
        <v>4694</v>
      </c>
      <c r="E320" s="1">
        <f t="shared" ref="E320:E325" si="152">C320/D320*100</f>
        <v>0</v>
      </c>
      <c r="F320" s="46">
        <v>0</v>
      </c>
      <c r="G320" s="46">
        <v>4694</v>
      </c>
      <c r="H320" s="1">
        <f t="shared" ref="H320:H325" si="153">F320/G320*100</f>
        <v>0</v>
      </c>
      <c r="I320" s="44">
        <v>0</v>
      </c>
      <c r="J320" s="46">
        <v>4694</v>
      </c>
      <c r="K320" s="1">
        <f t="shared" ref="K320:K325" si="154">I320/J320*100</f>
        <v>0</v>
      </c>
      <c r="L320" s="48">
        <v>0</v>
      </c>
      <c r="M320" s="48">
        <v>0</v>
      </c>
      <c r="N320" s="1" t="e">
        <f t="shared" si="149"/>
        <v>#DIV/0!</v>
      </c>
      <c r="O320" s="48">
        <v>0</v>
      </c>
      <c r="P320" s="48">
        <v>0</v>
      </c>
      <c r="Q320" s="1" t="e">
        <f t="shared" si="150"/>
        <v>#DIV/0!</v>
      </c>
      <c r="R320" s="48">
        <v>0</v>
      </c>
      <c r="S320" s="48">
        <v>0</v>
      </c>
      <c r="T320" s="1" t="e">
        <f t="shared" si="151"/>
        <v>#DIV/0!</v>
      </c>
    </row>
    <row r="321" spans="1:20" s="23" customFormat="1" ht="17.25" x14ac:dyDescent="0.25">
      <c r="A321" s="61">
        <v>2</v>
      </c>
      <c r="B321" s="3" t="s">
        <v>88</v>
      </c>
      <c r="C321" s="46">
        <v>0</v>
      </c>
      <c r="D321" s="46">
        <v>0</v>
      </c>
      <c r="E321" s="45" t="e">
        <f t="shared" si="152"/>
        <v>#DIV/0!</v>
      </c>
      <c r="F321" s="46">
        <v>0</v>
      </c>
      <c r="G321" s="46">
        <v>0</v>
      </c>
      <c r="H321" s="45" t="e">
        <f t="shared" si="153"/>
        <v>#DIV/0!</v>
      </c>
      <c r="I321" s="44">
        <v>0</v>
      </c>
      <c r="J321" s="44">
        <v>0</v>
      </c>
      <c r="K321" s="45" t="e">
        <f t="shared" si="154"/>
        <v>#DIV/0!</v>
      </c>
      <c r="L321" s="48">
        <f t="shared" ref="L321:L325" si="155">O321+R321</f>
        <v>0</v>
      </c>
      <c r="M321" s="48">
        <v>0</v>
      </c>
      <c r="N321" s="25" t="e">
        <f t="shared" si="149"/>
        <v>#DIV/0!</v>
      </c>
      <c r="O321" s="48">
        <v>0</v>
      </c>
      <c r="P321" s="48">
        <v>0</v>
      </c>
      <c r="Q321" s="25" t="e">
        <f t="shared" si="150"/>
        <v>#DIV/0!</v>
      </c>
      <c r="R321" s="48">
        <v>0</v>
      </c>
      <c r="S321" s="48">
        <v>0</v>
      </c>
      <c r="T321" s="1" t="e">
        <f t="shared" si="151"/>
        <v>#DIV/0!</v>
      </c>
    </row>
    <row r="322" spans="1:20" s="23" customFormat="1" ht="17.25" x14ac:dyDescent="0.25">
      <c r="A322" s="61">
        <v>3</v>
      </c>
      <c r="B322" s="3" t="s">
        <v>89</v>
      </c>
      <c r="C322" s="46">
        <v>0</v>
      </c>
      <c r="D322" s="46">
        <v>0</v>
      </c>
      <c r="E322" s="45" t="e">
        <f t="shared" si="152"/>
        <v>#DIV/0!</v>
      </c>
      <c r="F322" s="46">
        <v>0</v>
      </c>
      <c r="G322" s="46">
        <v>0</v>
      </c>
      <c r="H322" s="45" t="e">
        <f t="shared" si="153"/>
        <v>#DIV/0!</v>
      </c>
      <c r="I322" s="44">
        <v>0</v>
      </c>
      <c r="J322" s="44">
        <v>0</v>
      </c>
      <c r="K322" s="45" t="e">
        <f t="shared" si="154"/>
        <v>#DIV/0!</v>
      </c>
      <c r="L322" s="48">
        <f t="shared" si="155"/>
        <v>0</v>
      </c>
      <c r="M322" s="48">
        <v>0</v>
      </c>
      <c r="N322" s="25" t="e">
        <f t="shared" si="149"/>
        <v>#DIV/0!</v>
      </c>
      <c r="O322" s="48">
        <v>0</v>
      </c>
      <c r="P322" s="48">
        <v>0</v>
      </c>
      <c r="Q322" s="25" t="e">
        <f t="shared" si="150"/>
        <v>#DIV/0!</v>
      </c>
      <c r="R322" s="48">
        <v>0</v>
      </c>
      <c r="S322" s="48">
        <v>0</v>
      </c>
      <c r="T322" s="1" t="e">
        <f t="shared" si="151"/>
        <v>#DIV/0!</v>
      </c>
    </row>
    <row r="323" spans="1:20" s="23" customFormat="1" ht="17.25" x14ac:dyDescent="0.25">
      <c r="A323" s="60">
        <v>4</v>
      </c>
      <c r="B323" s="8" t="s">
        <v>90</v>
      </c>
      <c r="C323" s="46">
        <v>0</v>
      </c>
      <c r="D323" s="46">
        <v>0</v>
      </c>
      <c r="E323" s="1" t="e">
        <f t="shared" si="152"/>
        <v>#DIV/0!</v>
      </c>
      <c r="F323" s="46">
        <v>0</v>
      </c>
      <c r="G323" s="46">
        <v>0</v>
      </c>
      <c r="H323" s="1" t="e">
        <f t="shared" si="153"/>
        <v>#DIV/0!</v>
      </c>
      <c r="I323" s="44">
        <v>355</v>
      </c>
      <c r="J323" s="44">
        <v>0</v>
      </c>
      <c r="K323" s="1" t="e">
        <f t="shared" si="154"/>
        <v>#DIV/0!</v>
      </c>
      <c r="L323" s="48">
        <f t="shared" si="155"/>
        <v>0</v>
      </c>
      <c r="M323" s="48">
        <v>0</v>
      </c>
      <c r="N323" s="1" t="e">
        <f t="shared" si="149"/>
        <v>#DIV/0!</v>
      </c>
      <c r="O323" s="48">
        <v>0</v>
      </c>
      <c r="P323" s="48">
        <v>0</v>
      </c>
      <c r="Q323" s="1" t="e">
        <f t="shared" si="150"/>
        <v>#DIV/0!</v>
      </c>
      <c r="R323" s="46">
        <v>0</v>
      </c>
      <c r="S323" s="48">
        <v>0</v>
      </c>
      <c r="T323" s="1" t="e">
        <f t="shared" si="151"/>
        <v>#DIV/0!</v>
      </c>
    </row>
    <row r="324" spans="1:20" s="23" customFormat="1" ht="17.25" x14ac:dyDescent="0.25">
      <c r="A324" s="61">
        <v>5</v>
      </c>
      <c r="B324" s="3" t="s">
        <v>91</v>
      </c>
      <c r="C324" s="46">
        <v>0</v>
      </c>
      <c r="D324" s="46">
        <v>0</v>
      </c>
      <c r="E324" s="45" t="e">
        <f t="shared" si="152"/>
        <v>#DIV/0!</v>
      </c>
      <c r="F324" s="46">
        <v>0</v>
      </c>
      <c r="G324" s="46">
        <v>0</v>
      </c>
      <c r="H324" s="45" t="e">
        <f t="shared" si="153"/>
        <v>#DIV/0!</v>
      </c>
      <c r="I324" s="44">
        <v>0</v>
      </c>
      <c r="J324" s="44">
        <v>0</v>
      </c>
      <c r="K324" s="45" t="e">
        <f t="shared" si="154"/>
        <v>#DIV/0!</v>
      </c>
      <c r="L324" s="48">
        <f t="shared" si="155"/>
        <v>0</v>
      </c>
      <c r="M324" s="48">
        <v>0</v>
      </c>
      <c r="N324" s="25" t="e">
        <f t="shared" si="149"/>
        <v>#DIV/0!</v>
      </c>
      <c r="O324" s="48">
        <v>0</v>
      </c>
      <c r="P324" s="48">
        <v>0</v>
      </c>
      <c r="Q324" s="25" t="e">
        <f t="shared" si="150"/>
        <v>#DIV/0!</v>
      </c>
      <c r="R324" s="48">
        <v>0</v>
      </c>
      <c r="S324" s="48">
        <v>0</v>
      </c>
      <c r="T324" s="1" t="e">
        <f t="shared" si="151"/>
        <v>#DIV/0!</v>
      </c>
    </row>
    <row r="325" spans="1:20" s="23" customFormat="1" ht="17.25" x14ac:dyDescent="0.25">
      <c r="A325" s="47">
        <v>6</v>
      </c>
      <c r="B325" s="4" t="s">
        <v>92</v>
      </c>
      <c r="C325" s="46">
        <v>0</v>
      </c>
      <c r="D325" s="46">
        <v>0</v>
      </c>
      <c r="E325" s="25" t="e">
        <f t="shared" si="152"/>
        <v>#DIV/0!</v>
      </c>
      <c r="F325" s="46">
        <v>0</v>
      </c>
      <c r="G325" s="46">
        <v>0</v>
      </c>
      <c r="H325" s="25" t="e">
        <f t="shared" si="153"/>
        <v>#DIV/0!</v>
      </c>
      <c r="I325" s="44">
        <v>0</v>
      </c>
      <c r="J325" s="44">
        <v>0</v>
      </c>
      <c r="K325" s="25" t="e">
        <f t="shared" si="154"/>
        <v>#DIV/0!</v>
      </c>
      <c r="L325" s="48">
        <f t="shared" si="155"/>
        <v>0</v>
      </c>
      <c r="M325" s="48">
        <v>0</v>
      </c>
      <c r="N325" s="25" t="e">
        <f t="shared" si="149"/>
        <v>#DIV/0!</v>
      </c>
      <c r="O325" s="48">
        <v>0</v>
      </c>
      <c r="P325" s="48">
        <v>0</v>
      </c>
      <c r="Q325" s="25" t="e">
        <f t="shared" si="150"/>
        <v>#DIV/0!</v>
      </c>
      <c r="R325" s="48">
        <v>0</v>
      </c>
      <c r="S325" s="48">
        <v>0</v>
      </c>
      <c r="T325" s="25" t="e">
        <f t="shared" si="151"/>
        <v>#DIV/0!</v>
      </c>
    </row>
    <row r="326" spans="1:20" s="23" customFormat="1" ht="17.25" customHeight="1" x14ac:dyDescent="0.25">
      <c r="A326" s="349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1"/>
    </row>
    <row r="327" spans="1:20" s="23" customFormat="1" ht="67.5" customHeight="1" x14ac:dyDescent="0.25">
      <c r="A327" s="352" t="s">
        <v>249</v>
      </c>
      <c r="B327" s="353"/>
      <c r="C327" s="129">
        <f>C328+C336+C350</f>
        <v>489462.4</v>
      </c>
      <c r="D327" s="129">
        <f>D328+D336+D350</f>
        <v>753965.7</v>
      </c>
      <c r="E327" s="50">
        <f>C327/D327*100</f>
        <v>64.918390849875536</v>
      </c>
      <c r="F327" s="129">
        <f>F328+F336+F350</f>
        <v>489462.4</v>
      </c>
      <c r="G327" s="129">
        <f>G328+G336+G350</f>
        <v>753743.7</v>
      </c>
      <c r="H327" s="50">
        <f>F327/G327*100</f>
        <v>64.937511252167027</v>
      </c>
      <c r="I327" s="129">
        <f>I328+I336+I350</f>
        <v>1161789.1000000001</v>
      </c>
      <c r="J327" s="129">
        <f>J328+J336+J350</f>
        <v>691804.1</v>
      </c>
      <c r="K327" s="50">
        <f>I327/J327*100</f>
        <v>167.93613972510428</v>
      </c>
      <c r="L327" s="129">
        <f>L328+L336+L350</f>
        <v>1025040</v>
      </c>
      <c r="M327" s="129">
        <f>M328+M336+M350</f>
        <v>646080</v>
      </c>
      <c r="N327" s="6">
        <f t="shared" ref="N327:N334" si="156">L327/M327*100</f>
        <v>158.65527488855869</v>
      </c>
      <c r="O327" s="129">
        <f>O328+O336+O350</f>
        <v>68040</v>
      </c>
      <c r="P327" s="129">
        <f>P328+P336+P350</f>
        <v>123514</v>
      </c>
      <c r="Q327" s="7">
        <f t="shared" ref="Q327:Q334" si="157">O327/P327*100</f>
        <v>55.086872743170815</v>
      </c>
      <c r="R327" s="129">
        <f>R328+R336+R350</f>
        <v>957000</v>
      </c>
      <c r="S327" s="129">
        <f>S328+S336+S350</f>
        <v>522566</v>
      </c>
      <c r="T327" s="6">
        <f t="shared" ref="T327:T334" si="158">R327/S327*100</f>
        <v>183.13476192480951</v>
      </c>
    </row>
    <row r="328" spans="1:20" s="23" customFormat="1" ht="66.75" customHeight="1" x14ac:dyDescent="0.25">
      <c r="A328" s="361" t="s">
        <v>250</v>
      </c>
      <c r="B328" s="362" t="s">
        <v>139</v>
      </c>
      <c r="C328" s="121">
        <f>SUM(C329:C334)</f>
        <v>35788</v>
      </c>
      <c r="D328" s="121">
        <f>SUM(D329:D334)</f>
        <v>45304</v>
      </c>
      <c r="E328" s="122">
        <f>C328/D328*100</f>
        <v>78.995232209076462</v>
      </c>
      <c r="F328" s="121">
        <f>SUM(F329:F334)</f>
        <v>35788</v>
      </c>
      <c r="G328" s="121">
        <f>SUM(G329:G334)</f>
        <v>45304</v>
      </c>
      <c r="H328" s="122">
        <f>F328/G328*100</f>
        <v>78.995232209076462</v>
      </c>
      <c r="I328" s="121">
        <f>SUM(I329:I334)</f>
        <v>78501</v>
      </c>
      <c r="J328" s="121">
        <f>SUM(J329:J334)</f>
        <v>34890</v>
      </c>
      <c r="K328" s="122">
        <f>I328/J328*100</f>
        <v>224.99570077386068</v>
      </c>
      <c r="L328" s="123">
        <f>SUM(L329:L334)</f>
        <v>57593</v>
      </c>
      <c r="M328" s="123">
        <f>SUM(M329:M334)</f>
        <v>12463</v>
      </c>
      <c r="N328" s="124">
        <f t="shared" si="156"/>
        <v>462.11185107919437</v>
      </c>
      <c r="O328" s="125">
        <f>SUM(O329:O334)</f>
        <v>57593</v>
      </c>
      <c r="P328" s="125">
        <f>SUM(P329:P334)</f>
        <v>10272</v>
      </c>
      <c r="Q328" s="126">
        <f t="shared" si="157"/>
        <v>560.67951713395644</v>
      </c>
      <c r="R328" s="125">
        <f>SUM(R329:R334)</f>
        <v>0</v>
      </c>
      <c r="S328" s="125">
        <f>SUM(S329:S334)</f>
        <v>2191</v>
      </c>
      <c r="T328" s="126">
        <f t="shared" si="158"/>
        <v>0</v>
      </c>
    </row>
    <row r="329" spans="1:20" s="23" customFormat="1" ht="17.25" x14ac:dyDescent="0.25">
      <c r="A329" s="67">
        <v>1</v>
      </c>
      <c r="B329" s="10" t="s">
        <v>185</v>
      </c>
      <c r="C329" s="44">
        <v>18702</v>
      </c>
      <c r="D329" s="44">
        <v>31495</v>
      </c>
      <c r="E329" s="45">
        <f t="shared" ref="E329:E334" si="159">C329/D329*100</f>
        <v>59.38085410382601</v>
      </c>
      <c r="F329" s="68">
        <v>18702</v>
      </c>
      <c r="G329" s="44">
        <v>31495</v>
      </c>
      <c r="H329" s="45">
        <f t="shared" ref="H329:H334" si="160">F329/G329*100</f>
        <v>59.38085410382601</v>
      </c>
      <c r="I329" s="44">
        <v>52583</v>
      </c>
      <c r="J329" s="44">
        <v>23387</v>
      </c>
      <c r="K329" s="45">
        <f t="shared" ref="K329:K334" si="161">I329/J329*100</f>
        <v>224.83858553897466</v>
      </c>
      <c r="L329" s="87">
        <v>41687</v>
      </c>
      <c r="M329" s="87">
        <v>12463</v>
      </c>
      <c r="N329" s="25">
        <f t="shared" si="156"/>
        <v>334.48607879322793</v>
      </c>
      <c r="O329" s="46">
        <v>41687</v>
      </c>
      <c r="P329" s="44">
        <v>10272</v>
      </c>
      <c r="Q329" s="25">
        <f t="shared" si="157"/>
        <v>405.83138629283491</v>
      </c>
      <c r="R329" s="87">
        <v>0</v>
      </c>
      <c r="S329" s="44">
        <v>2191</v>
      </c>
      <c r="T329" s="45">
        <f t="shared" si="158"/>
        <v>0</v>
      </c>
    </row>
    <row r="330" spans="1:20" s="23" customFormat="1" ht="17.25" x14ac:dyDescent="0.25">
      <c r="A330" s="66">
        <v>2</v>
      </c>
      <c r="B330" s="11" t="s">
        <v>186</v>
      </c>
      <c r="C330" s="44">
        <v>0</v>
      </c>
      <c r="D330" s="44">
        <v>0</v>
      </c>
      <c r="E330" s="45" t="e">
        <f t="shared" si="159"/>
        <v>#DIV/0!</v>
      </c>
      <c r="F330" s="68">
        <v>0</v>
      </c>
      <c r="G330" s="44">
        <v>0</v>
      </c>
      <c r="H330" s="45" t="e">
        <f t="shared" si="160"/>
        <v>#DIV/0!</v>
      </c>
      <c r="I330" s="44"/>
      <c r="J330" s="44">
        <v>1929</v>
      </c>
      <c r="K330" s="45">
        <f t="shared" si="161"/>
        <v>0</v>
      </c>
      <c r="L330" s="87">
        <f>O330+R330</f>
        <v>0</v>
      </c>
      <c r="M330" s="87">
        <v>0</v>
      </c>
      <c r="N330" s="25" t="e">
        <f t="shared" si="156"/>
        <v>#DIV/0!</v>
      </c>
      <c r="O330" s="46">
        <v>0</v>
      </c>
      <c r="P330" s="44">
        <v>0</v>
      </c>
      <c r="Q330" s="25" t="e">
        <f t="shared" si="157"/>
        <v>#DIV/0!</v>
      </c>
      <c r="R330" s="87">
        <v>0</v>
      </c>
      <c r="S330" s="44">
        <v>0</v>
      </c>
      <c r="T330" s="45" t="e">
        <f t="shared" si="158"/>
        <v>#DIV/0!</v>
      </c>
    </row>
    <row r="331" spans="1:20" s="23" customFormat="1" ht="17.25" x14ac:dyDescent="0.25">
      <c r="A331" s="67">
        <v>3</v>
      </c>
      <c r="B331" s="10" t="s">
        <v>187</v>
      </c>
      <c r="C331" s="44">
        <v>0</v>
      </c>
      <c r="D331" s="44">
        <v>0</v>
      </c>
      <c r="E331" s="45" t="e">
        <f t="shared" si="159"/>
        <v>#DIV/0!</v>
      </c>
      <c r="F331" s="68">
        <v>0</v>
      </c>
      <c r="G331" s="44">
        <v>0</v>
      </c>
      <c r="H331" s="45" t="e">
        <f t="shared" si="160"/>
        <v>#DIV/0!</v>
      </c>
      <c r="I331" s="44">
        <v>0</v>
      </c>
      <c r="J331" s="44">
        <v>0</v>
      </c>
      <c r="K331" s="45" t="e">
        <f t="shared" si="161"/>
        <v>#DIV/0!</v>
      </c>
      <c r="L331" s="87">
        <f t="shared" ref="L331" si="162">O331+R331</f>
        <v>0</v>
      </c>
      <c r="M331" s="87">
        <v>0</v>
      </c>
      <c r="N331" s="25" t="e">
        <f t="shared" si="156"/>
        <v>#DIV/0!</v>
      </c>
      <c r="O331" s="46">
        <v>0</v>
      </c>
      <c r="P331" s="44">
        <v>0</v>
      </c>
      <c r="Q331" s="25" t="e">
        <f t="shared" si="157"/>
        <v>#DIV/0!</v>
      </c>
      <c r="R331" s="87">
        <v>0</v>
      </c>
      <c r="S331" s="44">
        <v>0</v>
      </c>
      <c r="T331" s="45" t="e">
        <f t="shared" si="158"/>
        <v>#DIV/0!</v>
      </c>
    </row>
    <row r="332" spans="1:20" s="23" customFormat="1" ht="17.25" x14ac:dyDescent="0.25">
      <c r="A332" s="66">
        <v>4</v>
      </c>
      <c r="B332" s="16" t="s">
        <v>188</v>
      </c>
      <c r="C332" s="44">
        <v>15906</v>
      </c>
      <c r="D332" s="46">
        <v>0</v>
      </c>
      <c r="E332" s="1" t="e">
        <f t="shared" si="159"/>
        <v>#DIV/0!</v>
      </c>
      <c r="F332" s="68">
        <v>15906</v>
      </c>
      <c r="G332" s="46">
        <v>0</v>
      </c>
      <c r="H332" s="1" t="e">
        <f t="shared" si="160"/>
        <v>#DIV/0!</v>
      </c>
      <c r="I332" s="44">
        <v>15906</v>
      </c>
      <c r="J332" s="46">
        <v>0</v>
      </c>
      <c r="K332" s="1" t="e">
        <f t="shared" si="161"/>
        <v>#DIV/0!</v>
      </c>
      <c r="L332" s="87">
        <v>15906</v>
      </c>
      <c r="M332" s="87">
        <v>0</v>
      </c>
      <c r="N332" s="1" t="e">
        <f t="shared" si="156"/>
        <v>#DIV/0!</v>
      </c>
      <c r="O332" s="46">
        <v>15906</v>
      </c>
      <c r="P332" s="46">
        <v>0</v>
      </c>
      <c r="Q332" s="1" t="e">
        <f t="shared" si="157"/>
        <v>#DIV/0!</v>
      </c>
      <c r="R332" s="87">
        <v>0</v>
      </c>
      <c r="S332" s="46">
        <v>0</v>
      </c>
      <c r="T332" s="1" t="e">
        <f t="shared" si="158"/>
        <v>#DIV/0!</v>
      </c>
    </row>
    <row r="333" spans="1:20" s="23" customFormat="1" ht="34.5" x14ac:dyDescent="0.25">
      <c r="A333" s="66">
        <v>5</v>
      </c>
      <c r="B333" s="16" t="s">
        <v>265</v>
      </c>
      <c r="C333" s="44">
        <v>1180</v>
      </c>
      <c r="D333" s="46">
        <v>13809</v>
      </c>
      <c r="E333" s="1">
        <f t="shared" si="159"/>
        <v>8.5451517126511689</v>
      </c>
      <c r="F333" s="68">
        <v>1180</v>
      </c>
      <c r="G333" s="46">
        <v>13809</v>
      </c>
      <c r="H333" s="1">
        <f t="shared" si="160"/>
        <v>8.5451517126511689</v>
      </c>
      <c r="I333" s="44">
        <v>10012</v>
      </c>
      <c r="J333" s="46">
        <v>9574</v>
      </c>
      <c r="K333" s="1">
        <f t="shared" si="161"/>
        <v>104.57489032797159</v>
      </c>
      <c r="L333" s="87">
        <v>0</v>
      </c>
      <c r="M333" s="87">
        <v>0</v>
      </c>
      <c r="N333" s="1" t="e">
        <f t="shared" si="156"/>
        <v>#DIV/0!</v>
      </c>
      <c r="O333" s="46">
        <v>0</v>
      </c>
      <c r="P333" s="46">
        <v>0</v>
      </c>
      <c r="Q333" s="1" t="e">
        <f t="shared" si="157"/>
        <v>#DIV/0!</v>
      </c>
      <c r="R333" s="87">
        <v>0</v>
      </c>
      <c r="S333" s="87">
        <v>0</v>
      </c>
      <c r="T333" s="1" t="e">
        <f t="shared" si="158"/>
        <v>#DIV/0!</v>
      </c>
    </row>
    <row r="334" spans="1:20" s="23" customFormat="1" ht="17.25" x14ac:dyDescent="0.25">
      <c r="A334" s="66">
        <v>6</v>
      </c>
      <c r="B334" s="28" t="s">
        <v>189</v>
      </c>
      <c r="C334" s="44">
        <v>0</v>
      </c>
      <c r="D334" s="68">
        <v>0</v>
      </c>
      <c r="E334" s="1" t="e">
        <f t="shared" si="159"/>
        <v>#DIV/0!</v>
      </c>
      <c r="F334" s="68">
        <v>0</v>
      </c>
      <c r="G334" s="68">
        <v>0</v>
      </c>
      <c r="H334" s="1" t="e">
        <f t="shared" si="160"/>
        <v>#DIV/0!</v>
      </c>
      <c r="I334" s="44">
        <v>0</v>
      </c>
      <c r="J334" s="68">
        <v>0</v>
      </c>
      <c r="K334" s="1" t="e">
        <f t="shared" si="161"/>
        <v>#DIV/0!</v>
      </c>
      <c r="L334" s="44">
        <v>0</v>
      </c>
      <c r="M334" s="87">
        <v>0</v>
      </c>
      <c r="N334" s="1" t="e">
        <f t="shared" si="156"/>
        <v>#DIV/0!</v>
      </c>
      <c r="O334" s="46">
        <v>0</v>
      </c>
      <c r="P334" s="46">
        <v>0</v>
      </c>
      <c r="Q334" s="1" t="e">
        <f t="shared" si="157"/>
        <v>#DIV/0!</v>
      </c>
      <c r="R334" s="44">
        <v>0</v>
      </c>
      <c r="S334" s="87">
        <v>0</v>
      </c>
      <c r="T334" s="1" t="e">
        <f t="shared" si="158"/>
        <v>#DIV/0!</v>
      </c>
    </row>
    <row r="335" spans="1:20" s="23" customFormat="1" ht="17.25" customHeight="1" x14ac:dyDescent="0.25">
      <c r="A335" s="349"/>
      <c r="B335" s="350"/>
      <c r="C335" s="350"/>
      <c r="D335" s="350"/>
      <c r="E335" s="350"/>
      <c r="F335" s="350"/>
      <c r="G335" s="350"/>
      <c r="H335" s="350"/>
      <c r="I335" s="350"/>
      <c r="J335" s="350"/>
      <c r="K335" s="350"/>
      <c r="L335" s="350"/>
      <c r="M335" s="350"/>
      <c r="N335" s="350"/>
      <c r="O335" s="350"/>
      <c r="P335" s="350"/>
      <c r="Q335" s="350"/>
      <c r="R335" s="350"/>
      <c r="S335" s="350"/>
      <c r="T335" s="351"/>
    </row>
    <row r="336" spans="1:20" s="23" customFormat="1" ht="17.25" x14ac:dyDescent="0.25">
      <c r="A336" s="354" t="s">
        <v>251</v>
      </c>
      <c r="B336" s="355" t="s">
        <v>139</v>
      </c>
      <c r="C336" s="121">
        <f>SUM(C337:C346)</f>
        <v>406668</v>
      </c>
      <c r="D336" s="121">
        <f>SUM(D337:D346)</f>
        <v>667778</v>
      </c>
      <c r="E336" s="121">
        <f>C336/D336*100</f>
        <v>60.898681897277243</v>
      </c>
      <c r="F336" s="121">
        <f>SUM(F337:F346)</f>
        <v>406668</v>
      </c>
      <c r="G336" s="121">
        <f>SUM(G337:G346)</f>
        <v>667778</v>
      </c>
      <c r="H336" s="121">
        <f>F336/G336*100</f>
        <v>60.898681897277243</v>
      </c>
      <c r="I336" s="121">
        <f>SUM(I337:I346)</f>
        <v>967447</v>
      </c>
      <c r="J336" s="121">
        <f>SUM(J337:J346)</f>
        <v>633860</v>
      </c>
      <c r="K336" s="121">
        <f>I336/J336*100</f>
        <v>152.62786735241221</v>
      </c>
      <c r="L336" s="123">
        <f>SUM(L337:L346)</f>
        <v>967447</v>
      </c>
      <c r="M336" s="123">
        <f>SUM(M337:M346)</f>
        <v>633617</v>
      </c>
      <c r="N336" s="125">
        <f t="shared" ref="N336:N348" si="163">L336/M336*100</f>
        <v>152.68640203782411</v>
      </c>
      <c r="O336" s="125">
        <f>SUM(O337:O346)</f>
        <v>10447</v>
      </c>
      <c r="P336" s="125">
        <f>SUM(P337:P346)</f>
        <v>113242</v>
      </c>
      <c r="Q336" s="125">
        <f t="shared" ref="Q336:Q348" si="164">O336/P336*100</f>
        <v>9.225375743981914</v>
      </c>
      <c r="R336" s="125">
        <f>SUM(R337:R346)</f>
        <v>957000</v>
      </c>
      <c r="S336" s="125">
        <f>SUM(S337:S346)</f>
        <v>520375</v>
      </c>
      <c r="T336" s="125">
        <f t="shared" ref="T336:T345" si="165">R336/S336*100</f>
        <v>183.90583713668028</v>
      </c>
    </row>
    <row r="337" spans="1:20" s="23" customFormat="1" ht="17.25" x14ac:dyDescent="0.25">
      <c r="A337" s="179">
        <v>1</v>
      </c>
      <c r="B337" s="10" t="s">
        <v>178</v>
      </c>
      <c r="C337" s="48">
        <v>23033</v>
      </c>
      <c r="D337" s="48">
        <v>11387</v>
      </c>
      <c r="E337" s="25">
        <f t="shared" ref="E337:E348" si="166">C337/D337*100</f>
        <v>202.27452357952052</v>
      </c>
      <c r="F337" s="48">
        <v>23033</v>
      </c>
      <c r="G337" s="48">
        <v>11387</v>
      </c>
      <c r="H337" s="25">
        <f t="shared" ref="H337:H340" si="167">F337/G337*100</f>
        <v>202.27452357952052</v>
      </c>
      <c r="I337" s="48">
        <v>0</v>
      </c>
      <c r="J337" s="48">
        <v>11387</v>
      </c>
      <c r="K337" s="25">
        <f t="shared" ref="K337:K348" si="168">I337/J337*100</f>
        <v>0</v>
      </c>
      <c r="L337" s="48">
        <v>0</v>
      </c>
      <c r="M337" s="87">
        <v>11387</v>
      </c>
      <c r="N337" s="25">
        <f t="shared" si="163"/>
        <v>0</v>
      </c>
      <c r="O337" s="48">
        <v>0</v>
      </c>
      <c r="P337" s="48">
        <v>0</v>
      </c>
      <c r="Q337" s="25" t="e">
        <f t="shared" si="164"/>
        <v>#DIV/0!</v>
      </c>
      <c r="R337" s="48">
        <v>0</v>
      </c>
      <c r="S337" s="48">
        <v>11387</v>
      </c>
      <c r="T337" s="25">
        <f t="shared" si="165"/>
        <v>0</v>
      </c>
    </row>
    <row r="338" spans="1:20" s="23" customFormat="1" ht="17.25" x14ac:dyDescent="0.25">
      <c r="A338" s="179">
        <v>2</v>
      </c>
      <c r="B338" s="10" t="s">
        <v>179</v>
      </c>
      <c r="C338" s="48">
        <v>0</v>
      </c>
      <c r="D338" s="48">
        <v>0</v>
      </c>
      <c r="E338" s="25" t="e">
        <f t="shared" si="166"/>
        <v>#DIV/0!</v>
      </c>
      <c r="F338" s="48">
        <v>0</v>
      </c>
      <c r="G338" s="48">
        <v>0</v>
      </c>
      <c r="H338" s="25" t="e">
        <f t="shared" si="167"/>
        <v>#DIV/0!</v>
      </c>
      <c r="I338" s="48">
        <v>0</v>
      </c>
      <c r="J338" s="48">
        <v>0</v>
      </c>
      <c r="K338" s="25" t="e">
        <f t="shared" si="168"/>
        <v>#DIV/0!</v>
      </c>
      <c r="L338" s="48">
        <v>0</v>
      </c>
      <c r="M338" s="87">
        <v>0</v>
      </c>
      <c r="N338" s="25" t="e">
        <f t="shared" si="163"/>
        <v>#DIV/0!</v>
      </c>
      <c r="O338" s="48">
        <v>0</v>
      </c>
      <c r="P338" s="48">
        <v>0</v>
      </c>
      <c r="Q338" s="25" t="e">
        <f t="shared" si="164"/>
        <v>#DIV/0!</v>
      </c>
      <c r="R338" s="48">
        <v>0</v>
      </c>
      <c r="S338" s="48">
        <v>0</v>
      </c>
      <c r="T338" s="25" t="e">
        <f t="shared" si="165"/>
        <v>#DIV/0!</v>
      </c>
    </row>
    <row r="339" spans="1:20" s="23" customFormat="1" ht="17.25" x14ac:dyDescent="0.25">
      <c r="A339" s="180">
        <v>3</v>
      </c>
      <c r="B339" s="16" t="s">
        <v>180</v>
      </c>
      <c r="C339" s="48">
        <v>17266</v>
      </c>
      <c r="D339" s="46">
        <v>13991</v>
      </c>
      <c r="E339" s="1">
        <f t="shared" si="166"/>
        <v>123.40790508183832</v>
      </c>
      <c r="F339" s="48">
        <v>17266</v>
      </c>
      <c r="G339" s="46">
        <v>13991</v>
      </c>
      <c r="H339" s="1">
        <f t="shared" si="167"/>
        <v>123.40790508183832</v>
      </c>
      <c r="I339" s="48">
        <v>17266</v>
      </c>
      <c r="J339" s="46">
        <v>13991</v>
      </c>
      <c r="K339" s="1">
        <f t="shared" si="168"/>
        <v>123.40790508183832</v>
      </c>
      <c r="L339" s="48">
        <v>17266</v>
      </c>
      <c r="M339" s="46">
        <v>13991</v>
      </c>
      <c r="N339" s="1">
        <f t="shared" si="163"/>
        <v>123.40790508183832</v>
      </c>
      <c r="O339" s="48">
        <v>0</v>
      </c>
      <c r="P339" s="46">
        <v>0</v>
      </c>
      <c r="Q339" s="1" t="e">
        <f t="shared" si="164"/>
        <v>#DIV/0!</v>
      </c>
      <c r="R339" s="48">
        <v>17266</v>
      </c>
      <c r="S339" s="46">
        <v>13991</v>
      </c>
      <c r="T339" s="1">
        <f t="shared" si="165"/>
        <v>123.40790508183832</v>
      </c>
    </row>
    <row r="340" spans="1:20" s="23" customFormat="1" ht="17.25" x14ac:dyDescent="0.25">
      <c r="A340" s="180">
        <v>4</v>
      </c>
      <c r="B340" s="16" t="s">
        <v>181</v>
      </c>
      <c r="C340" s="48">
        <v>8790</v>
      </c>
      <c r="D340" s="46">
        <v>12018</v>
      </c>
      <c r="E340" s="1">
        <f t="shared" si="166"/>
        <v>73.140289565651514</v>
      </c>
      <c r="F340" s="48">
        <v>8790</v>
      </c>
      <c r="G340" s="46">
        <v>12018</v>
      </c>
      <c r="H340" s="1">
        <f t="shared" si="167"/>
        <v>73.140289565651514</v>
      </c>
      <c r="I340" s="48">
        <v>9029</v>
      </c>
      <c r="J340" s="46">
        <v>9291</v>
      </c>
      <c r="K340" s="1">
        <f t="shared" si="168"/>
        <v>97.18006673124529</v>
      </c>
      <c r="L340" s="48">
        <v>9029</v>
      </c>
      <c r="M340" s="87">
        <v>9291</v>
      </c>
      <c r="N340" s="1">
        <f t="shared" si="163"/>
        <v>97.18006673124529</v>
      </c>
      <c r="O340" s="48">
        <v>0</v>
      </c>
      <c r="P340" s="46">
        <v>0</v>
      </c>
      <c r="Q340" s="1" t="e">
        <f t="shared" si="164"/>
        <v>#DIV/0!</v>
      </c>
      <c r="R340" s="48">
        <v>9029</v>
      </c>
      <c r="S340" s="46">
        <v>9291</v>
      </c>
      <c r="T340" s="1">
        <f t="shared" si="165"/>
        <v>97.18006673124529</v>
      </c>
    </row>
    <row r="341" spans="1:20" s="23" customFormat="1" ht="17.25" x14ac:dyDescent="0.25">
      <c r="A341" s="180">
        <v>5</v>
      </c>
      <c r="B341" s="16" t="s">
        <v>182</v>
      </c>
      <c r="C341" s="48">
        <v>246099</v>
      </c>
      <c r="D341" s="44">
        <v>420768</v>
      </c>
      <c r="E341" s="45">
        <f t="shared" si="166"/>
        <v>58.488050422085323</v>
      </c>
      <c r="F341" s="48">
        <v>246099</v>
      </c>
      <c r="G341" s="44">
        <v>420768</v>
      </c>
      <c r="H341" s="45">
        <f>F341/G341*100</f>
        <v>58.488050422085323</v>
      </c>
      <c r="I341" s="162">
        <v>864804</v>
      </c>
      <c r="J341" s="44">
        <v>423776</v>
      </c>
      <c r="K341" s="1">
        <f t="shared" si="168"/>
        <v>204.07101865136298</v>
      </c>
      <c r="L341" s="48">
        <v>864804</v>
      </c>
      <c r="M341" s="87">
        <v>423776</v>
      </c>
      <c r="N341" s="25">
        <f t="shared" si="163"/>
        <v>204.07101865136298</v>
      </c>
      <c r="O341" s="48">
        <v>0</v>
      </c>
      <c r="P341" s="44">
        <v>0</v>
      </c>
      <c r="Q341" s="25" t="e">
        <f t="shared" si="164"/>
        <v>#DIV/0!</v>
      </c>
      <c r="R341" s="87">
        <v>864804</v>
      </c>
      <c r="S341" s="87">
        <v>423776</v>
      </c>
      <c r="T341" s="45">
        <f t="shared" si="165"/>
        <v>204.07101865136298</v>
      </c>
    </row>
    <row r="342" spans="1:20" s="23" customFormat="1" ht="17.25" x14ac:dyDescent="0.25">
      <c r="A342" s="180">
        <v>6</v>
      </c>
      <c r="B342" s="11" t="s">
        <v>183</v>
      </c>
      <c r="C342" s="48">
        <v>0</v>
      </c>
      <c r="D342" s="44">
        <v>0</v>
      </c>
      <c r="E342" s="45" t="e">
        <f t="shared" si="166"/>
        <v>#DIV/0!</v>
      </c>
      <c r="F342" s="48">
        <v>0</v>
      </c>
      <c r="G342" s="44">
        <v>0</v>
      </c>
      <c r="H342" s="45" t="e">
        <f t="shared" ref="H342:H345" si="169">F342/G342*100</f>
        <v>#DIV/0!</v>
      </c>
      <c r="I342" s="48">
        <v>0</v>
      </c>
      <c r="J342" s="44">
        <v>0</v>
      </c>
      <c r="K342" s="45" t="e">
        <f t="shared" si="168"/>
        <v>#DIV/0!</v>
      </c>
      <c r="L342" s="48">
        <v>0</v>
      </c>
      <c r="M342" s="87">
        <v>0</v>
      </c>
      <c r="N342" s="25" t="e">
        <f t="shared" si="163"/>
        <v>#DIV/0!</v>
      </c>
      <c r="O342" s="48">
        <v>0</v>
      </c>
      <c r="P342" s="44">
        <v>0</v>
      </c>
      <c r="Q342" s="25" t="e">
        <f t="shared" si="164"/>
        <v>#DIV/0!</v>
      </c>
      <c r="R342" s="44">
        <v>0</v>
      </c>
      <c r="S342" s="44">
        <v>0</v>
      </c>
      <c r="T342" s="45" t="e">
        <f t="shared" si="165"/>
        <v>#DIV/0!</v>
      </c>
    </row>
    <row r="343" spans="1:20" s="23" customFormat="1" ht="17.25" x14ac:dyDescent="0.25">
      <c r="A343" s="180">
        <v>7</v>
      </c>
      <c r="B343" s="16" t="s">
        <v>279</v>
      </c>
      <c r="C343" s="48">
        <v>35132</v>
      </c>
      <c r="D343" s="46">
        <v>147684</v>
      </c>
      <c r="E343" s="1">
        <f t="shared" si="166"/>
        <v>23.788629777091629</v>
      </c>
      <c r="F343" s="48">
        <v>35132</v>
      </c>
      <c r="G343" s="46">
        <v>147684</v>
      </c>
      <c r="H343" s="1">
        <f t="shared" si="169"/>
        <v>23.788629777091629</v>
      </c>
      <c r="I343" s="48">
        <v>0</v>
      </c>
      <c r="J343" s="46">
        <v>113485</v>
      </c>
      <c r="K343" s="1">
        <f t="shared" si="168"/>
        <v>0</v>
      </c>
      <c r="L343" s="48">
        <v>0</v>
      </c>
      <c r="M343" s="87">
        <v>113242</v>
      </c>
      <c r="N343" s="1">
        <f t="shared" si="163"/>
        <v>0</v>
      </c>
      <c r="O343" s="48">
        <v>0</v>
      </c>
      <c r="P343" s="46">
        <v>113242</v>
      </c>
      <c r="Q343" s="1">
        <f t="shared" si="164"/>
        <v>0</v>
      </c>
      <c r="R343" s="46">
        <v>0</v>
      </c>
      <c r="S343" s="46">
        <v>0</v>
      </c>
      <c r="T343" s="1" t="e">
        <f t="shared" si="165"/>
        <v>#DIV/0!</v>
      </c>
    </row>
    <row r="344" spans="1:20" s="23" customFormat="1" ht="17.25" x14ac:dyDescent="0.25">
      <c r="A344" s="180">
        <v>8</v>
      </c>
      <c r="B344" s="16" t="s">
        <v>280</v>
      </c>
      <c r="C344" s="48">
        <v>10447</v>
      </c>
      <c r="D344" s="46"/>
      <c r="E344" s="1" t="e">
        <f t="shared" si="166"/>
        <v>#DIV/0!</v>
      </c>
      <c r="F344" s="48">
        <v>10447</v>
      </c>
      <c r="G344" s="46"/>
      <c r="H344" s="1" t="e">
        <f t="shared" si="169"/>
        <v>#DIV/0!</v>
      </c>
      <c r="I344" s="48">
        <v>10447</v>
      </c>
      <c r="J344" s="46"/>
      <c r="K344" s="1" t="e">
        <f t="shared" si="168"/>
        <v>#DIV/0!</v>
      </c>
      <c r="L344" s="48">
        <v>10447</v>
      </c>
      <c r="M344" s="87"/>
      <c r="N344" s="1" t="e">
        <f t="shared" si="163"/>
        <v>#DIV/0!</v>
      </c>
      <c r="O344" s="48">
        <v>10447</v>
      </c>
      <c r="P344" s="46"/>
      <c r="Q344" s="1" t="e">
        <f t="shared" si="164"/>
        <v>#DIV/0!</v>
      </c>
      <c r="R344" s="46">
        <v>0</v>
      </c>
      <c r="S344" s="46"/>
      <c r="T344" s="1" t="e">
        <f t="shared" si="165"/>
        <v>#DIV/0!</v>
      </c>
    </row>
    <row r="345" spans="1:20" s="23" customFormat="1" ht="34.5" x14ac:dyDescent="0.25">
      <c r="A345" s="181">
        <v>9</v>
      </c>
      <c r="B345" s="10" t="s">
        <v>281</v>
      </c>
      <c r="C345" s="46">
        <v>65901</v>
      </c>
      <c r="D345" s="46">
        <v>61930</v>
      </c>
      <c r="E345" s="1">
        <f t="shared" si="166"/>
        <v>106.41207815275311</v>
      </c>
      <c r="F345" s="46">
        <v>65901</v>
      </c>
      <c r="G345" s="46">
        <v>61930</v>
      </c>
      <c r="H345" s="1">
        <f t="shared" si="169"/>
        <v>106.41207815275311</v>
      </c>
      <c r="I345" s="46">
        <v>65901</v>
      </c>
      <c r="J345" s="46">
        <v>61930</v>
      </c>
      <c r="K345" s="1">
        <f t="shared" si="168"/>
        <v>106.41207815275311</v>
      </c>
      <c r="L345" s="46">
        <v>65901</v>
      </c>
      <c r="M345" s="87">
        <v>61930</v>
      </c>
      <c r="N345" s="1">
        <f t="shared" si="163"/>
        <v>106.41207815275311</v>
      </c>
      <c r="O345" s="48">
        <v>0</v>
      </c>
      <c r="P345" s="46">
        <v>0</v>
      </c>
      <c r="Q345" s="1" t="e">
        <f t="shared" si="164"/>
        <v>#DIV/0!</v>
      </c>
      <c r="R345" s="46">
        <v>65901</v>
      </c>
      <c r="S345" s="46">
        <v>61930</v>
      </c>
      <c r="T345" s="1">
        <f t="shared" si="165"/>
        <v>106.41207815275311</v>
      </c>
    </row>
    <row r="346" spans="1:20" s="23" customFormat="1" ht="17.25" x14ac:dyDescent="0.25">
      <c r="A346" s="179">
        <v>10</v>
      </c>
      <c r="B346" s="10" t="s">
        <v>184</v>
      </c>
      <c r="C346" s="48">
        <v>0</v>
      </c>
      <c r="D346" s="48">
        <v>0</v>
      </c>
      <c r="E346" s="25" t="e">
        <f t="shared" si="166"/>
        <v>#DIV/0!</v>
      </c>
      <c r="F346" s="48">
        <v>0</v>
      </c>
      <c r="G346" s="48">
        <v>0</v>
      </c>
      <c r="H346" s="25" t="e">
        <f>F346/G346*100</f>
        <v>#DIV/0!</v>
      </c>
      <c r="I346" s="48">
        <v>0</v>
      </c>
      <c r="J346" s="48">
        <v>0</v>
      </c>
      <c r="K346" s="25" t="e">
        <f t="shared" si="168"/>
        <v>#DIV/0!</v>
      </c>
      <c r="L346" s="48">
        <v>0</v>
      </c>
      <c r="M346" s="87">
        <v>0</v>
      </c>
      <c r="N346" s="25" t="e">
        <f t="shared" si="163"/>
        <v>#DIV/0!</v>
      </c>
      <c r="O346" s="48">
        <v>0</v>
      </c>
      <c r="P346" s="48">
        <v>0</v>
      </c>
      <c r="Q346" s="25" t="e">
        <f t="shared" si="164"/>
        <v>#DIV/0!</v>
      </c>
      <c r="R346" s="48">
        <v>0</v>
      </c>
      <c r="S346" s="48">
        <v>0</v>
      </c>
      <c r="T346" s="25" t="e">
        <f>R346/S346*100</f>
        <v>#DIV/0!</v>
      </c>
    </row>
    <row r="347" spans="1:20" s="23" customFormat="1" ht="17.25" x14ac:dyDescent="0.25">
      <c r="A347" s="63">
        <v>11</v>
      </c>
      <c r="B347" s="16" t="s">
        <v>284</v>
      </c>
      <c r="C347" s="48">
        <v>1454</v>
      </c>
      <c r="D347" s="48">
        <v>41351</v>
      </c>
      <c r="E347" s="25">
        <f t="shared" si="166"/>
        <v>3.5162390268675487</v>
      </c>
      <c r="F347" s="48">
        <v>1454</v>
      </c>
      <c r="G347" s="48">
        <v>41351</v>
      </c>
      <c r="H347" s="25">
        <f>F347/G347*100</f>
        <v>3.5162390268675487</v>
      </c>
      <c r="I347" s="48">
        <v>0</v>
      </c>
      <c r="J347" s="48">
        <v>41351</v>
      </c>
      <c r="K347" s="25">
        <f t="shared" si="168"/>
        <v>0</v>
      </c>
      <c r="L347" s="48">
        <v>0</v>
      </c>
      <c r="M347" s="46">
        <v>41351</v>
      </c>
      <c r="N347" s="25">
        <f t="shared" si="163"/>
        <v>0</v>
      </c>
      <c r="O347" s="48">
        <v>0</v>
      </c>
      <c r="P347" s="48">
        <v>0</v>
      </c>
      <c r="Q347" s="25" t="e">
        <f t="shared" si="164"/>
        <v>#DIV/0!</v>
      </c>
      <c r="R347" s="48">
        <v>0</v>
      </c>
      <c r="S347" s="48">
        <v>41351</v>
      </c>
      <c r="T347" s="25">
        <f>R347/S347*100</f>
        <v>0</v>
      </c>
    </row>
    <row r="348" spans="1:20" s="23" customFormat="1" ht="17.25" x14ac:dyDescent="0.25">
      <c r="A348" s="62">
        <v>12</v>
      </c>
      <c r="B348" s="16" t="s">
        <v>304</v>
      </c>
      <c r="C348" s="48">
        <v>63946</v>
      </c>
      <c r="D348" s="48"/>
      <c r="E348" s="25" t="e">
        <f t="shared" si="166"/>
        <v>#DIV/0!</v>
      </c>
      <c r="F348" s="48">
        <v>63946</v>
      </c>
      <c r="G348" s="48"/>
      <c r="H348" s="25" t="e">
        <f>F348/G348*100</f>
        <v>#DIV/0!</v>
      </c>
      <c r="I348" s="48">
        <v>63946</v>
      </c>
      <c r="J348" s="48"/>
      <c r="K348" s="25" t="e">
        <f t="shared" si="168"/>
        <v>#DIV/0!</v>
      </c>
      <c r="L348" s="48">
        <v>63946</v>
      </c>
      <c r="M348" s="165"/>
      <c r="N348" s="25" t="e">
        <f t="shared" si="163"/>
        <v>#DIV/0!</v>
      </c>
      <c r="O348" s="48">
        <v>63946</v>
      </c>
      <c r="P348" s="48"/>
      <c r="Q348" s="25" t="e">
        <f t="shared" si="164"/>
        <v>#DIV/0!</v>
      </c>
      <c r="R348" s="48">
        <v>0</v>
      </c>
      <c r="S348" s="48"/>
      <c r="T348" s="25" t="e">
        <f>R348/S348*100</f>
        <v>#DIV/0!</v>
      </c>
    </row>
    <row r="349" spans="1:20" s="23" customFormat="1" ht="17.25" x14ac:dyDescent="0.25">
      <c r="A349" s="102"/>
      <c r="B349" s="103"/>
      <c r="C349" s="104"/>
      <c r="D349" s="104"/>
      <c r="E349" s="105"/>
      <c r="F349" s="104"/>
      <c r="G349" s="104"/>
      <c r="H349" s="105"/>
      <c r="I349" s="104"/>
      <c r="J349" s="104"/>
      <c r="K349" s="105"/>
      <c r="L349" s="106"/>
      <c r="M349" s="106"/>
      <c r="N349" s="105"/>
      <c r="O349" s="104"/>
      <c r="P349" s="104"/>
      <c r="Q349" s="105"/>
      <c r="R349" s="104"/>
      <c r="S349" s="104"/>
      <c r="T349" s="105"/>
    </row>
    <row r="350" spans="1:20" s="23" customFormat="1" ht="17.25" x14ac:dyDescent="0.25">
      <c r="A350" s="354" t="s">
        <v>252</v>
      </c>
      <c r="B350" s="355"/>
      <c r="C350" s="121">
        <f>SUM(C351:C359)</f>
        <v>47006.400000000001</v>
      </c>
      <c r="D350" s="121">
        <f>SUM(D351:D359)</f>
        <v>40883.699999999997</v>
      </c>
      <c r="E350" s="121">
        <f>C350/D350*100</f>
        <v>114.97589503885412</v>
      </c>
      <c r="F350" s="121">
        <f>SUM(F351:F359)</f>
        <v>47006.400000000001</v>
      </c>
      <c r="G350" s="121">
        <f>SUM(G351:G359)</f>
        <v>40661.699999999997</v>
      </c>
      <c r="H350" s="121">
        <f>F350/G350*100</f>
        <v>115.60362700034676</v>
      </c>
      <c r="I350" s="121">
        <f>SUM(I351:I359)</f>
        <v>115841.1</v>
      </c>
      <c r="J350" s="121">
        <f>SUM(J351:J359)</f>
        <v>23054.1</v>
      </c>
      <c r="K350" s="121">
        <f>I350/J350*100</f>
        <v>502.47504782229635</v>
      </c>
      <c r="L350" s="121">
        <f>SUM(L351:L359)</f>
        <v>0</v>
      </c>
      <c r="M350" s="121">
        <f>SUM(M351:M359)</f>
        <v>0</v>
      </c>
      <c r="N350" s="125" t="e">
        <f t="shared" ref="N350:N359" si="170">L350/M350*100</f>
        <v>#DIV/0!</v>
      </c>
      <c r="O350" s="121">
        <f>SUM(O351:O359)</f>
        <v>0</v>
      </c>
      <c r="P350" s="121">
        <f>SUM(P351:P359)</f>
        <v>0</v>
      </c>
      <c r="Q350" s="125" t="e">
        <f t="shared" ref="Q350:Q359" si="171">O350/P350*100</f>
        <v>#DIV/0!</v>
      </c>
      <c r="R350" s="121">
        <f>SUM(R351:R359)</f>
        <v>0</v>
      </c>
      <c r="S350" s="121">
        <f>SUM(S351:S359)</f>
        <v>0</v>
      </c>
      <c r="T350" s="125" t="e">
        <f t="shared" ref="T350:T359" si="172">R350/S350*100</f>
        <v>#DIV/0!</v>
      </c>
    </row>
    <row r="351" spans="1:20" s="23" customFormat="1" ht="34.5" x14ac:dyDescent="0.25">
      <c r="A351" s="2">
        <v>1</v>
      </c>
      <c r="B351" s="11" t="s">
        <v>190</v>
      </c>
      <c r="C351" s="48">
        <v>34404.400000000001</v>
      </c>
      <c r="D351" s="48">
        <v>36079.699999999997</v>
      </c>
      <c r="E351" s="1">
        <f>C351/D351*100</f>
        <v>95.356668708442697</v>
      </c>
      <c r="F351" s="48">
        <v>34404.400000000001</v>
      </c>
      <c r="G351" s="48">
        <v>36079.699999999997</v>
      </c>
      <c r="H351" s="1">
        <f t="shared" ref="H351:H359" si="173">F351/G351*100</f>
        <v>95.356668708442697</v>
      </c>
      <c r="I351" s="48">
        <v>114667.1</v>
      </c>
      <c r="J351" s="48">
        <v>21668.1</v>
      </c>
      <c r="K351" s="44">
        <f t="shared" ref="K351:K359" si="174">I351/J351*100</f>
        <v>529.19776076351877</v>
      </c>
      <c r="L351" s="44">
        <v>0</v>
      </c>
      <c r="M351" s="44">
        <v>0</v>
      </c>
      <c r="N351" s="44" t="e">
        <f t="shared" si="170"/>
        <v>#DIV/0!</v>
      </c>
      <c r="O351" s="44">
        <v>0</v>
      </c>
      <c r="P351" s="44">
        <v>0</v>
      </c>
      <c r="Q351" s="44" t="e">
        <f t="shared" si="171"/>
        <v>#DIV/0!</v>
      </c>
      <c r="R351" s="44">
        <v>0</v>
      </c>
      <c r="S351" s="44">
        <v>0</v>
      </c>
      <c r="T351" s="45" t="e">
        <f t="shared" si="172"/>
        <v>#DIV/0!</v>
      </c>
    </row>
    <row r="352" spans="1:20" s="23" customFormat="1" ht="34.5" x14ac:dyDescent="0.25">
      <c r="A352" s="69">
        <v>2</v>
      </c>
      <c r="B352" s="11" t="s">
        <v>191</v>
      </c>
      <c r="C352" s="48">
        <v>8622</v>
      </c>
      <c r="D352" s="48">
        <v>634</v>
      </c>
      <c r="E352" s="1">
        <f t="shared" ref="E352:E359" si="175">C352/D352*100</f>
        <v>1359.93690851735</v>
      </c>
      <c r="F352" s="48">
        <v>8622</v>
      </c>
      <c r="G352" s="48">
        <v>634</v>
      </c>
      <c r="H352" s="1">
        <f t="shared" si="173"/>
        <v>1359.93690851735</v>
      </c>
      <c r="I352" s="48">
        <v>0</v>
      </c>
      <c r="J352" s="48">
        <v>0</v>
      </c>
      <c r="K352" s="44" t="e">
        <f t="shared" si="174"/>
        <v>#DIV/0!</v>
      </c>
      <c r="L352" s="44">
        <v>0</v>
      </c>
      <c r="M352" s="44">
        <v>0</v>
      </c>
      <c r="N352" s="44" t="e">
        <f t="shared" si="170"/>
        <v>#DIV/0!</v>
      </c>
      <c r="O352" s="44">
        <v>0</v>
      </c>
      <c r="P352" s="44">
        <v>0</v>
      </c>
      <c r="Q352" s="44" t="e">
        <f t="shared" si="171"/>
        <v>#DIV/0!</v>
      </c>
      <c r="R352" s="44">
        <v>0</v>
      </c>
      <c r="S352" s="44">
        <v>0</v>
      </c>
      <c r="T352" s="45" t="e">
        <f t="shared" si="172"/>
        <v>#DIV/0!</v>
      </c>
    </row>
    <row r="353" spans="1:20" s="23" customFormat="1" ht="34.5" x14ac:dyDescent="0.25">
      <c r="A353" s="2">
        <v>3</v>
      </c>
      <c r="B353" s="11" t="s">
        <v>192</v>
      </c>
      <c r="C353" s="48">
        <v>0</v>
      </c>
      <c r="D353" s="48">
        <v>0</v>
      </c>
      <c r="E353" s="1">
        <v>0</v>
      </c>
      <c r="F353" s="48">
        <v>0</v>
      </c>
      <c r="G353" s="48">
        <v>0</v>
      </c>
      <c r="H353" s="1" t="e">
        <f t="shared" si="173"/>
        <v>#DIV/0!</v>
      </c>
      <c r="I353" s="48">
        <v>0</v>
      </c>
      <c r="J353" s="48">
        <v>0</v>
      </c>
      <c r="K353" s="44">
        <v>0</v>
      </c>
      <c r="L353" s="44">
        <v>0</v>
      </c>
      <c r="M353" s="44">
        <v>0</v>
      </c>
      <c r="N353" s="44" t="e">
        <f t="shared" si="170"/>
        <v>#DIV/0!</v>
      </c>
      <c r="O353" s="44">
        <v>0</v>
      </c>
      <c r="P353" s="44">
        <v>0</v>
      </c>
      <c r="Q353" s="44" t="e">
        <f t="shared" si="171"/>
        <v>#DIV/0!</v>
      </c>
      <c r="R353" s="44">
        <v>0</v>
      </c>
      <c r="S353" s="44">
        <v>0</v>
      </c>
      <c r="T353" s="45" t="e">
        <f t="shared" si="172"/>
        <v>#DIV/0!</v>
      </c>
    </row>
    <row r="354" spans="1:20" s="23" customFormat="1" ht="17.25" x14ac:dyDescent="0.25">
      <c r="A354" s="69">
        <v>4</v>
      </c>
      <c r="B354" s="11" t="s">
        <v>193</v>
      </c>
      <c r="C354" s="48">
        <v>0</v>
      </c>
      <c r="D354" s="48">
        <v>222</v>
      </c>
      <c r="E354" s="1">
        <f t="shared" si="175"/>
        <v>0</v>
      </c>
      <c r="F354" s="48">
        <v>0</v>
      </c>
      <c r="G354" s="48">
        <v>0</v>
      </c>
      <c r="H354" s="1" t="e">
        <f t="shared" si="173"/>
        <v>#DIV/0!</v>
      </c>
      <c r="I354" s="48">
        <v>0</v>
      </c>
      <c r="J354" s="48">
        <v>0</v>
      </c>
      <c r="K354" s="44" t="e">
        <f t="shared" si="174"/>
        <v>#DIV/0!</v>
      </c>
      <c r="L354" s="44">
        <v>0</v>
      </c>
      <c r="M354" s="44">
        <v>0</v>
      </c>
      <c r="N354" s="44" t="e">
        <f t="shared" si="170"/>
        <v>#DIV/0!</v>
      </c>
      <c r="O354" s="44">
        <v>0</v>
      </c>
      <c r="P354" s="44">
        <v>0</v>
      </c>
      <c r="Q354" s="44" t="e">
        <f t="shared" si="171"/>
        <v>#DIV/0!</v>
      </c>
      <c r="R354" s="44">
        <v>0</v>
      </c>
      <c r="S354" s="44">
        <v>0</v>
      </c>
      <c r="T354" s="45" t="e">
        <f t="shared" si="172"/>
        <v>#DIV/0!</v>
      </c>
    </row>
    <row r="355" spans="1:20" s="23" customFormat="1" ht="17.25" x14ac:dyDescent="0.25">
      <c r="A355" s="2">
        <v>5</v>
      </c>
      <c r="B355" s="11" t="s">
        <v>194</v>
      </c>
      <c r="C355" s="48">
        <v>0</v>
      </c>
      <c r="D355" s="48">
        <v>0</v>
      </c>
      <c r="E355" s="1" t="e">
        <f t="shared" si="175"/>
        <v>#DIV/0!</v>
      </c>
      <c r="F355" s="48">
        <v>0</v>
      </c>
      <c r="G355" s="48">
        <v>0</v>
      </c>
      <c r="H355" s="1" t="e">
        <f t="shared" si="173"/>
        <v>#DIV/0!</v>
      </c>
      <c r="I355" s="48">
        <v>0</v>
      </c>
      <c r="J355" s="48">
        <v>0</v>
      </c>
      <c r="K355" s="44" t="e">
        <f t="shared" si="174"/>
        <v>#DIV/0!</v>
      </c>
      <c r="L355" s="44">
        <v>0</v>
      </c>
      <c r="M355" s="44">
        <v>0</v>
      </c>
      <c r="N355" s="44" t="e">
        <f t="shared" si="170"/>
        <v>#DIV/0!</v>
      </c>
      <c r="O355" s="44">
        <v>0</v>
      </c>
      <c r="P355" s="44">
        <v>0</v>
      </c>
      <c r="Q355" s="44" t="e">
        <f t="shared" si="171"/>
        <v>#DIV/0!</v>
      </c>
      <c r="R355" s="44">
        <v>0</v>
      </c>
      <c r="S355" s="44">
        <v>0</v>
      </c>
      <c r="T355" s="45">
        <v>0</v>
      </c>
    </row>
    <row r="356" spans="1:20" s="23" customFormat="1" ht="17.25" customHeight="1" x14ac:dyDescent="0.25">
      <c r="A356" s="69">
        <v>6</v>
      </c>
      <c r="B356" s="16" t="s">
        <v>195</v>
      </c>
      <c r="C356" s="48">
        <v>3000</v>
      </c>
      <c r="D356" s="48">
        <v>3010</v>
      </c>
      <c r="E356" s="1">
        <f t="shared" si="175"/>
        <v>99.667774086378742</v>
      </c>
      <c r="F356" s="48">
        <v>3000</v>
      </c>
      <c r="G356" s="48">
        <v>3010</v>
      </c>
      <c r="H356" s="1">
        <f t="shared" si="173"/>
        <v>99.667774086378742</v>
      </c>
      <c r="I356" s="48">
        <v>0</v>
      </c>
      <c r="J356" s="48">
        <v>0</v>
      </c>
      <c r="K356" s="46" t="e">
        <f t="shared" si="174"/>
        <v>#DIV/0!</v>
      </c>
      <c r="L356" s="46">
        <v>0</v>
      </c>
      <c r="M356" s="46">
        <v>0</v>
      </c>
      <c r="N356" s="46" t="e">
        <f t="shared" si="170"/>
        <v>#DIV/0!</v>
      </c>
      <c r="O356" s="46">
        <v>0</v>
      </c>
      <c r="P356" s="46">
        <v>0</v>
      </c>
      <c r="Q356" s="46" t="e">
        <f t="shared" si="171"/>
        <v>#DIV/0!</v>
      </c>
      <c r="R356" s="46">
        <v>0</v>
      </c>
      <c r="S356" s="46">
        <v>0</v>
      </c>
      <c r="T356" s="1" t="e">
        <f t="shared" si="172"/>
        <v>#DIV/0!</v>
      </c>
    </row>
    <row r="357" spans="1:20" s="23" customFormat="1" ht="52.5" customHeight="1" x14ac:dyDescent="0.25">
      <c r="A357" s="2">
        <v>7</v>
      </c>
      <c r="B357" s="11" t="s">
        <v>263</v>
      </c>
      <c r="C357" s="48">
        <v>0</v>
      </c>
      <c r="D357" s="48">
        <v>0</v>
      </c>
      <c r="E357" s="1" t="e">
        <f t="shared" si="175"/>
        <v>#DIV/0!</v>
      </c>
      <c r="F357" s="48">
        <v>0</v>
      </c>
      <c r="G357" s="48">
        <v>0</v>
      </c>
      <c r="H357" s="1" t="e">
        <f t="shared" si="173"/>
        <v>#DIV/0!</v>
      </c>
      <c r="I357" s="48">
        <v>0</v>
      </c>
      <c r="J357" s="48">
        <v>0</v>
      </c>
      <c r="K357" s="44" t="e">
        <f t="shared" si="174"/>
        <v>#DIV/0!</v>
      </c>
      <c r="L357" s="44">
        <v>0</v>
      </c>
      <c r="M357" s="44">
        <v>0</v>
      </c>
      <c r="N357" s="44" t="e">
        <f t="shared" si="170"/>
        <v>#DIV/0!</v>
      </c>
      <c r="O357" s="44">
        <v>0</v>
      </c>
      <c r="P357" s="44">
        <v>0</v>
      </c>
      <c r="Q357" s="44" t="e">
        <f t="shared" si="171"/>
        <v>#DIV/0!</v>
      </c>
      <c r="R357" s="44">
        <v>0</v>
      </c>
      <c r="S357" s="44">
        <v>0</v>
      </c>
      <c r="T357" s="45" t="e">
        <f t="shared" si="172"/>
        <v>#DIV/0!</v>
      </c>
    </row>
    <row r="358" spans="1:20" s="23" customFormat="1" ht="17.25" x14ac:dyDescent="0.25">
      <c r="A358" s="69">
        <v>8</v>
      </c>
      <c r="B358" s="11" t="s">
        <v>196</v>
      </c>
      <c r="C358" s="48">
        <v>0</v>
      </c>
      <c r="D358" s="48">
        <v>0</v>
      </c>
      <c r="E358" s="1" t="e">
        <f>C358/D358*100</f>
        <v>#DIV/0!</v>
      </c>
      <c r="F358" s="48">
        <v>0</v>
      </c>
      <c r="G358" s="48">
        <v>0</v>
      </c>
      <c r="H358" s="1" t="e">
        <f t="shared" si="173"/>
        <v>#DIV/0!</v>
      </c>
      <c r="I358" s="48">
        <v>194</v>
      </c>
      <c r="J358" s="48">
        <v>448</v>
      </c>
      <c r="K358" s="44">
        <f t="shared" si="174"/>
        <v>43.303571428571431</v>
      </c>
      <c r="L358" s="44">
        <v>0</v>
      </c>
      <c r="M358" s="44">
        <v>0</v>
      </c>
      <c r="N358" s="44" t="e">
        <f t="shared" si="170"/>
        <v>#DIV/0!</v>
      </c>
      <c r="O358" s="44">
        <v>0</v>
      </c>
      <c r="P358" s="44">
        <v>0</v>
      </c>
      <c r="Q358" s="44" t="e">
        <f t="shared" si="171"/>
        <v>#DIV/0!</v>
      </c>
      <c r="R358" s="44">
        <v>0</v>
      </c>
      <c r="S358" s="44">
        <v>0</v>
      </c>
      <c r="T358" s="45" t="e">
        <f t="shared" si="172"/>
        <v>#DIV/0!</v>
      </c>
    </row>
    <row r="359" spans="1:20" s="23" customFormat="1" ht="17.25" x14ac:dyDescent="0.25">
      <c r="A359" s="2">
        <v>9</v>
      </c>
      <c r="B359" s="11" t="s">
        <v>197</v>
      </c>
      <c r="C359" s="48">
        <v>980</v>
      </c>
      <c r="D359" s="48">
        <v>938</v>
      </c>
      <c r="E359" s="1">
        <f t="shared" si="175"/>
        <v>104.4776119402985</v>
      </c>
      <c r="F359" s="48">
        <v>980</v>
      </c>
      <c r="G359" s="48">
        <v>938</v>
      </c>
      <c r="H359" s="1">
        <f t="shared" si="173"/>
        <v>104.4776119402985</v>
      </c>
      <c r="I359" s="48">
        <v>980</v>
      </c>
      <c r="J359" s="48">
        <v>938</v>
      </c>
      <c r="K359" s="44">
        <f t="shared" si="174"/>
        <v>104.4776119402985</v>
      </c>
      <c r="L359" s="44">
        <v>0</v>
      </c>
      <c r="M359" s="44">
        <v>0</v>
      </c>
      <c r="N359" s="44" t="e">
        <f t="shared" si="170"/>
        <v>#DIV/0!</v>
      </c>
      <c r="O359" s="44">
        <v>0</v>
      </c>
      <c r="P359" s="44">
        <v>0</v>
      </c>
      <c r="Q359" s="44" t="e">
        <f t="shared" si="171"/>
        <v>#DIV/0!</v>
      </c>
      <c r="R359" s="44">
        <v>0</v>
      </c>
      <c r="S359" s="44">
        <v>0</v>
      </c>
      <c r="T359" s="45" t="e">
        <f t="shared" si="172"/>
        <v>#DIV/0!</v>
      </c>
    </row>
    <row r="360" spans="1:20" s="23" customFormat="1" ht="17.25" customHeight="1" x14ac:dyDescent="0.25">
      <c r="A360" s="349"/>
      <c r="B360" s="350"/>
      <c r="C360" s="350"/>
      <c r="D360" s="350"/>
      <c r="E360" s="350"/>
      <c r="F360" s="350"/>
      <c r="G360" s="350"/>
      <c r="H360" s="350"/>
      <c r="I360" s="350"/>
      <c r="J360" s="350"/>
      <c r="K360" s="350"/>
      <c r="L360" s="350"/>
      <c r="M360" s="350"/>
      <c r="N360" s="350"/>
      <c r="O360" s="350"/>
      <c r="P360" s="350"/>
      <c r="Q360" s="350"/>
      <c r="R360" s="350"/>
      <c r="S360" s="350"/>
      <c r="T360" s="351"/>
    </row>
    <row r="361" spans="1:20" ht="57.75" customHeight="1" x14ac:dyDescent="0.25">
      <c r="A361" s="356" t="s">
        <v>254</v>
      </c>
      <c r="B361" s="357"/>
      <c r="C361" s="116">
        <f>C362+C379+C387</f>
        <v>29893208</v>
      </c>
      <c r="D361" s="116">
        <f>D362+D379+D387</f>
        <v>28619308</v>
      </c>
      <c r="E361" s="127">
        <f t="shared" ref="E361:E377" si="176">C361/D361*100</f>
        <v>104.45119078350882</v>
      </c>
      <c r="F361" s="116">
        <f>F362+F379+F387</f>
        <v>29893208</v>
      </c>
      <c r="G361" s="116">
        <f>G362+G379+G387</f>
        <v>28619308</v>
      </c>
      <c r="H361" s="127">
        <f t="shared" ref="H361" si="177">F361/G361*100</f>
        <v>104.45119078350882</v>
      </c>
      <c r="I361" s="116">
        <f>I362+I379+I387</f>
        <v>29893208</v>
      </c>
      <c r="J361" s="116">
        <f>J362+J379+J387</f>
        <v>28619308</v>
      </c>
      <c r="K361" s="127">
        <f t="shared" ref="K361:K377" si="178">I361/J361*100</f>
        <v>104.45119078350882</v>
      </c>
      <c r="L361" s="116">
        <f>L362+L379+L387</f>
        <v>2349490</v>
      </c>
      <c r="M361" s="116">
        <f>M362+M379+M387</f>
        <v>2302244</v>
      </c>
      <c r="N361" s="128">
        <f t="shared" ref="N361:N381" si="179">L361/M361*100</f>
        <v>102.05217170725605</v>
      </c>
      <c r="O361" s="116">
        <f>O362+O379+O387</f>
        <v>0</v>
      </c>
      <c r="P361" s="116">
        <f>P362+P379+P387</f>
        <v>0</v>
      </c>
      <c r="Q361" s="128" t="e">
        <f t="shared" ref="Q361:Q381" si="180">O361/P361*100</f>
        <v>#DIV/0!</v>
      </c>
      <c r="R361" s="116">
        <f>R362+R379+R387</f>
        <v>0</v>
      </c>
      <c r="S361" s="116">
        <f>S362+S379+S387</f>
        <v>0</v>
      </c>
      <c r="T361" s="128" t="e">
        <f t="shared" ref="T361:T381" si="181">R361/S361*100</f>
        <v>#DIV/0!</v>
      </c>
    </row>
    <row r="362" spans="1:20" ht="75" customHeight="1" x14ac:dyDescent="0.25">
      <c r="A362" s="352" t="s">
        <v>255</v>
      </c>
      <c r="B362" s="353"/>
      <c r="C362" s="41">
        <f>SUM(C363:C377)</f>
        <v>22208989</v>
      </c>
      <c r="D362" s="41">
        <f>SUM(D363:D377)</f>
        <v>21009118</v>
      </c>
      <c r="E362" s="41">
        <f>C362/D362*100</f>
        <v>105.71119168353474</v>
      </c>
      <c r="F362" s="41">
        <f>SUM(F363:F377)</f>
        <v>22208989</v>
      </c>
      <c r="G362" s="41">
        <f>SUM(G363:G377)</f>
        <v>21009118</v>
      </c>
      <c r="H362" s="41">
        <f>F362/G362*100</f>
        <v>105.71119168353474</v>
      </c>
      <c r="I362" s="41">
        <f>SUM(I363:I377)</f>
        <v>22208989</v>
      </c>
      <c r="J362" s="41">
        <f>SUM(J363:J377)</f>
        <v>21009118</v>
      </c>
      <c r="K362" s="41">
        <f>I362/J362*100</f>
        <v>105.71119168353474</v>
      </c>
      <c r="L362" s="41">
        <f>SUM(L363:L377)</f>
        <v>2349490</v>
      </c>
      <c r="M362" s="41">
        <f>SUM(M363:M377)</f>
        <v>2302244</v>
      </c>
      <c r="N362" s="151">
        <f t="shared" si="179"/>
        <v>102.05217170725605</v>
      </c>
      <c r="O362" s="41">
        <f>SUM(O363:O377)</f>
        <v>0</v>
      </c>
      <c r="P362" s="41">
        <f>SUM(P363:P377)</f>
        <v>0</v>
      </c>
      <c r="Q362" s="5" t="e">
        <f t="shared" si="180"/>
        <v>#DIV/0!</v>
      </c>
      <c r="R362" s="41">
        <f>SUM(R363:R377)</f>
        <v>0</v>
      </c>
      <c r="S362" s="41">
        <f>SUM(S363:S377)</f>
        <v>0</v>
      </c>
      <c r="T362" s="5" t="e">
        <f t="shared" si="181"/>
        <v>#DIV/0!</v>
      </c>
    </row>
    <row r="363" spans="1:20" ht="17.25" x14ac:dyDescent="0.25">
      <c r="A363" s="62">
        <v>1</v>
      </c>
      <c r="B363" s="12" t="s">
        <v>198</v>
      </c>
      <c r="C363" s="150">
        <v>3182057</v>
      </c>
      <c r="D363" s="150">
        <v>2590588</v>
      </c>
      <c r="E363" s="148">
        <f t="shared" si="176"/>
        <v>122.83145756870641</v>
      </c>
      <c r="F363" s="150">
        <v>3182057</v>
      </c>
      <c r="G363" s="150">
        <v>2590588</v>
      </c>
      <c r="H363" s="148">
        <f t="shared" ref="H363:H376" si="182">F363/G363*100</f>
        <v>122.83145756870641</v>
      </c>
      <c r="I363" s="150">
        <v>3182057</v>
      </c>
      <c r="J363" s="150">
        <v>2590588</v>
      </c>
      <c r="K363" s="148">
        <f t="shared" si="178"/>
        <v>122.83145756870641</v>
      </c>
      <c r="L363" s="150">
        <v>0</v>
      </c>
      <c r="M363" s="150">
        <v>0</v>
      </c>
      <c r="N363" s="68">
        <v>83.9</v>
      </c>
      <c r="O363" s="44">
        <v>0</v>
      </c>
      <c r="P363" s="44">
        <v>0</v>
      </c>
      <c r="Q363" s="68" t="e">
        <f t="shared" si="180"/>
        <v>#DIV/0!</v>
      </c>
      <c r="R363" s="68">
        <v>0</v>
      </c>
      <c r="S363" s="68">
        <v>0</v>
      </c>
      <c r="T363" s="68" t="e">
        <f t="shared" si="181"/>
        <v>#DIV/0!</v>
      </c>
    </row>
    <row r="364" spans="1:20" s="23" customFormat="1" ht="17.25" x14ac:dyDescent="0.25">
      <c r="A364" s="63">
        <v>2</v>
      </c>
      <c r="B364" s="9" t="s">
        <v>199</v>
      </c>
      <c r="C364" s="150">
        <v>3745513</v>
      </c>
      <c r="D364" s="150">
        <v>4458783</v>
      </c>
      <c r="E364" s="148">
        <f t="shared" si="176"/>
        <v>84.003034011747147</v>
      </c>
      <c r="F364" s="150">
        <v>3745513</v>
      </c>
      <c r="G364" s="150">
        <v>4458783</v>
      </c>
      <c r="H364" s="148">
        <f t="shared" si="182"/>
        <v>84.003034011747147</v>
      </c>
      <c r="I364" s="150">
        <v>3745513</v>
      </c>
      <c r="J364" s="150">
        <v>4458783</v>
      </c>
      <c r="K364" s="148">
        <f t="shared" si="178"/>
        <v>84.003034011747147</v>
      </c>
      <c r="L364" s="150">
        <v>95723</v>
      </c>
      <c r="M364" s="150">
        <v>2261783</v>
      </c>
      <c r="N364" s="148">
        <f t="shared" si="179"/>
        <v>4.2321920361060279</v>
      </c>
      <c r="O364" s="150">
        <v>0</v>
      </c>
      <c r="P364" s="150">
        <v>0</v>
      </c>
      <c r="Q364" s="68" t="e">
        <f t="shared" si="180"/>
        <v>#DIV/0!</v>
      </c>
      <c r="R364" s="68">
        <v>0</v>
      </c>
      <c r="S364" s="68">
        <v>0</v>
      </c>
      <c r="T364" s="68" t="e">
        <f t="shared" si="181"/>
        <v>#DIV/0!</v>
      </c>
    </row>
    <row r="365" spans="1:20" ht="17.25" x14ac:dyDescent="0.25">
      <c r="A365" s="62">
        <v>3</v>
      </c>
      <c r="B365" s="12" t="s">
        <v>258</v>
      </c>
      <c r="C365" s="150">
        <v>3009847</v>
      </c>
      <c r="D365" s="150">
        <v>3147307</v>
      </c>
      <c r="E365" s="148">
        <f t="shared" si="176"/>
        <v>95.632456573190979</v>
      </c>
      <c r="F365" s="150">
        <v>3009847</v>
      </c>
      <c r="G365" s="150">
        <v>3147307</v>
      </c>
      <c r="H365" s="148">
        <f t="shared" si="182"/>
        <v>95.632456573190979</v>
      </c>
      <c r="I365" s="150">
        <v>3009847</v>
      </c>
      <c r="J365" s="150">
        <v>3147307</v>
      </c>
      <c r="K365" s="148">
        <f t="shared" si="178"/>
        <v>95.632456573190979</v>
      </c>
      <c r="L365" s="150">
        <v>0</v>
      </c>
      <c r="M365" s="150">
        <v>0</v>
      </c>
      <c r="N365" s="68" t="e">
        <f t="shared" si="179"/>
        <v>#DIV/0!</v>
      </c>
      <c r="O365" s="44">
        <v>0</v>
      </c>
      <c r="P365" s="44">
        <v>0</v>
      </c>
      <c r="Q365" s="68" t="e">
        <f t="shared" si="180"/>
        <v>#DIV/0!</v>
      </c>
      <c r="R365" s="68">
        <v>0</v>
      </c>
      <c r="S365" s="68">
        <v>0</v>
      </c>
      <c r="T365" s="68" t="e">
        <f t="shared" si="181"/>
        <v>#DIV/0!</v>
      </c>
    </row>
    <row r="366" spans="1:20" ht="86.25" x14ac:dyDescent="0.25">
      <c r="A366" s="62">
        <v>4</v>
      </c>
      <c r="B366" s="10" t="s">
        <v>276</v>
      </c>
      <c r="C366" s="150">
        <v>1254751</v>
      </c>
      <c r="D366" s="150">
        <v>913064</v>
      </c>
      <c r="E366" s="148">
        <f t="shared" si="176"/>
        <v>137.4220208002944</v>
      </c>
      <c r="F366" s="150">
        <v>1254751</v>
      </c>
      <c r="G366" s="150">
        <v>913064</v>
      </c>
      <c r="H366" s="148">
        <f t="shared" si="182"/>
        <v>137.4220208002944</v>
      </c>
      <c r="I366" s="150">
        <v>1254751</v>
      </c>
      <c r="J366" s="150">
        <v>913064</v>
      </c>
      <c r="K366" s="148">
        <f t="shared" si="178"/>
        <v>137.4220208002944</v>
      </c>
      <c r="L366" s="150">
        <v>0</v>
      </c>
      <c r="M366" s="150">
        <v>0</v>
      </c>
      <c r="N366" s="68" t="e">
        <f t="shared" si="179"/>
        <v>#DIV/0!</v>
      </c>
      <c r="O366" s="150">
        <v>0</v>
      </c>
      <c r="P366" s="150">
        <v>0</v>
      </c>
      <c r="Q366" s="68" t="e">
        <f t="shared" si="180"/>
        <v>#DIV/0!</v>
      </c>
      <c r="R366" s="68">
        <v>0</v>
      </c>
      <c r="S366" s="68">
        <v>0</v>
      </c>
      <c r="T366" s="68" t="e">
        <f t="shared" si="181"/>
        <v>#DIV/0!</v>
      </c>
    </row>
    <row r="367" spans="1:20" ht="34.5" x14ac:dyDescent="0.25">
      <c r="A367" s="62">
        <v>5</v>
      </c>
      <c r="B367" s="10" t="s">
        <v>200</v>
      </c>
      <c r="C367" s="150">
        <v>229774</v>
      </c>
      <c r="D367" s="150">
        <v>276518</v>
      </c>
      <c r="E367" s="148">
        <f t="shared" si="176"/>
        <v>83.095494687506772</v>
      </c>
      <c r="F367" s="150">
        <v>229774</v>
      </c>
      <c r="G367" s="150">
        <v>276518</v>
      </c>
      <c r="H367" s="148">
        <f t="shared" si="182"/>
        <v>83.095494687506772</v>
      </c>
      <c r="I367" s="150">
        <v>229774</v>
      </c>
      <c r="J367" s="150">
        <v>276518</v>
      </c>
      <c r="K367" s="148">
        <f t="shared" si="178"/>
        <v>83.095494687506772</v>
      </c>
      <c r="L367" s="150">
        <v>0</v>
      </c>
      <c r="M367" s="150">
        <v>0</v>
      </c>
      <c r="N367" s="68" t="e">
        <f t="shared" si="179"/>
        <v>#DIV/0!</v>
      </c>
      <c r="O367" s="150">
        <v>0</v>
      </c>
      <c r="P367" s="150">
        <v>0</v>
      </c>
      <c r="Q367" s="68" t="e">
        <f t="shared" si="180"/>
        <v>#DIV/0!</v>
      </c>
      <c r="R367" s="68">
        <v>0</v>
      </c>
      <c r="S367" s="68">
        <v>0</v>
      </c>
      <c r="T367" s="68" t="e">
        <f t="shared" si="181"/>
        <v>#DIV/0!</v>
      </c>
    </row>
    <row r="368" spans="1:20" s="23" customFormat="1" ht="34.5" x14ac:dyDescent="0.25">
      <c r="A368" s="63">
        <v>6</v>
      </c>
      <c r="B368" s="16" t="s">
        <v>201</v>
      </c>
      <c r="C368" s="150">
        <v>2253767</v>
      </c>
      <c r="D368" s="150">
        <v>40461</v>
      </c>
      <c r="E368" s="148">
        <f t="shared" si="176"/>
        <v>5570.2207063592095</v>
      </c>
      <c r="F368" s="150">
        <v>2253767</v>
      </c>
      <c r="G368" s="150">
        <v>40461</v>
      </c>
      <c r="H368" s="148">
        <f t="shared" si="182"/>
        <v>5570.2207063592095</v>
      </c>
      <c r="I368" s="150">
        <v>2253767</v>
      </c>
      <c r="J368" s="150">
        <v>40461</v>
      </c>
      <c r="K368" s="148">
        <f t="shared" si="178"/>
        <v>5570.2207063592095</v>
      </c>
      <c r="L368" s="150">
        <v>2253767</v>
      </c>
      <c r="M368" s="150">
        <v>40461</v>
      </c>
      <c r="N368" s="148">
        <f t="shared" si="179"/>
        <v>5570.2207063592095</v>
      </c>
      <c r="O368" s="150">
        <v>0</v>
      </c>
      <c r="P368" s="150">
        <v>0</v>
      </c>
      <c r="Q368" s="68" t="e">
        <f t="shared" si="180"/>
        <v>#DIV/0!</v>
      </c>
      <c r="R368" s="68">
        <v>0</v>
      </c>
      <c r="S368" s="68">
        <v>0</v>
      </c>
      <c r="T368" s="68" t="e">
        <f t="shared" si="181"/>
        <v>#DIV/0!</v>
      </c>
    </row>
    <row r="369" spans="1:20" ht="21.75" customHeight="1" x14ac:dyDescent="0.25">
      <c r="A369" s="62">
        <v>7</v>
      </c>
      <c r="B369" s="12" t="s">
        <v>202</v>
      </c>
      <c r="C369" s="150">
        <v>1011785</v>
      </c>
      <c r="D369" s="150">
        <v>1001582</v>
      </c>
      <c r="E369" s="148">
        <f t="shared" si="176"/>
        <v>101.01868843489599</v>
      </c>
      <c r="F369" s="150">
        <v>1011785</v>
      </c>
      <c r="G369" s="150">
        <v>1001582</v>
      </c>
      <c r="H369" s="148">
        <f t="shared" si="182"/>
        <v>101.01868843489599</v>
      </c>
      <c r="I369" s="150">
        <v>1011785</v>
      </c>
      <c r="J369" s="150">
        <v>1001582</v>
      </c>
      <c r="K369" s="148">
        <f t="shared" si="178"/>
        <v>101.01868843489599</v>
      </c>
      <c r="L369" s="150">
        <v>0</v>
      </c>
      <c r="M369" s="150">
        <v>0</v>
      </c>
      <c r="N369" s="68" t="e">
        <f t="shared" si="179"/>
        <v>#DIV/0!</v>
      </c>
      <c r="O369" s="44">
        <v>0</v>
      </c>
      <c r="P369" s="44">
        <v>0</v>
      </c>
      <c r="Q369" s="68" t="e">
        <f t="shared" si="180"/>
        <v>#DIV/0!</v>
      </c>
      <c r="R369" s="68">
        <v>0</v>
      </c>
      <c r="S369" s="68">
        <v>0</v>
      </c>
      <c r="T369" s="68" t="e">
        <f t="shared" si="181"/>
        <v>#DIV/0!</v>
      </c>
    </row>
    <row r="370" spans="1:20" ht="27" customHeight="1" x14ac:dyDescent="0.25">
      <c r="A370" s="62">
        <v>8</v>
      </c>
      <c r="B370" s="12" t="s">
        <v>203</v>
      </c>
      <c r="C370" s="150">
        <v>813695</v>
      </c>
      <c r="D370" s="150">
        <v>520783</v>
      </c>
      <c r="E370" s="148">
        <f t="shared" si="176"/>
        <v>156.2445394722946</v>
      </c>
      <c r="F370" s="150">
        <v>813695</v>
      </c>
      <c r="G370" s="150">
        <v>520783</v>
      </c>
      <c r="H370" s="148">
        <f t="shared" si="182"/>
        <v>156.2445394722946</v>
      </c>
      <c r="I370" s="150">
        <v>813695</v>
      </c>
      <c r="J370" s="150">
        <v>520783</v>
      </c>
      <c r="K370" s="148">
        <f t="shared" si="178"/>
        <v>156.2445394722946</v>
      </c>
      <c r="L370" s="150">
        <v>0</v>
      </c>
      <c r="M370" s="150">
        <v>0</v>
      </c>
      <c r="N370" s="68" t="e">
        <f t="shared" si="179"/>
        <v>#DIV/0!</v>
      </c>
      <c r="O370" s="150">
        <v>0</v>
      </c>
      <c r="P370" s="150">
        <v>0</v>
      </c>
      <c r="Q370" s="68" t="e">
        <f t="shared" si="180"/>
        <v>#DIV/0!</v>
      </c>
      <c r="R370" s="68">
        <v>0</v>
      </c>
      <c r="S370" s="68">
        <v>0</v>
      </c>
      <c r="T370" s="68" t="e">
        <f t="shared" si="181"/>
        <v>#DIV/0!</v>
      </c>
    </row>
    <row r="371" spans="1:20" s="23" customFormat="1" ht="34.5" x14ac:dyDescent="0.25">
      <c r="A371" s="63">
        <v>9</v>
      </c>
      <c r="B371" s="16" t="s">
        <v>204</v>
      </c>
      <c r="C371" s="150">
        <v>6532064</v>
      </c>
      <c r="D371" s="150">
        <v>7908370</v>
      </c>
      <c r="E371" s="148">
        <f t="shared" si="176"/>
        <v>82.596843597353185</v>
      </c>
      <c r="F371" s="150">
        <v>6532064</v>
      </c>
      <c r="G371" s="150">
        <v>7908370</v>
      </c>
      <c r="H371" s="148">
        <f t="shared" si="182"/>
        <v>82.596843597353185</v>
      </c>
      <c r="I371" s="150">
        <v>6532064</v>
      </c>
      <c r="J371" s="150">
        <v>7908370</v>
      </c>
      <c r="K371" s="148">
        <f t="shared" si="178"/>
        <v>82.596843597353185</v>
      </c>
      <c r="L371" s="150">
        <v>0</v>
      </c>
      <c r="M371" s="150">
        <v>0</v>
      </c>
      <c r="N371" s="68" t="e">
        <f t="shared" si="179"/>
        <v>#DIV/0!</v>
      </c>
      <c r="O371" s="150">
        <v>0</v>
      </c>
      <c r="P371" s="150">
        <v>0</v>
      </c>
      <c r="Q371" s="68" t="e">
        <f t="shared" si="180"/>
        <v>#DIV/0!</v>
      </c>
      <c r="R371" s="68">
        <v>0</v>
      </c>
      <c r="S371" s="68">
        <v>0</v>
      </c>
      <c r="T371" s="68" t="e">
        <f t="shared" si="181"/>
        <v>#DIV/0!</v>
      </c>
    </row>
    <row r="372" spans="1:20" ht="33" customHeight="1" x14ac:dyDescent="0.25">
      <c r="A372" s="62">
        <v>10</v>
      </c>
      <c r="B372" s="10" t="s">
        <v>206</v>
      </c>
      <c r="C372" s="150">
        <v>37654</v>
      </c>
      <c r="D372" s="150">
        <v>33012</v>
      </c>
      <c r="E372" s="148">
        <f t="shared" si="176"/>
        <v>114.06155337453048</v>
      </c>
      <c r="F372" s="150">
        <v>37654</v>
      </c>
      <c r="G372" s="150">
        <v>33012</v>
      </c>
      <c r="H372" s="148">
        <f t="shared" si="182"/>
        <v>114.06155337453048</v>
      </c>
      <c r="I372" s="150">
        <v>37654</v>
      </c>
      <c r="J372" s="150">
        <v>33012</v>
      </c>
      <c r="K372" s="148">
        <f t="shared" si="178"/>
        <v>114.06155337453048</v>
      </c>
      <c r="L372" s="44">
        <v>0</v>
      </c>
      <c r="M372" s="44">
        <v>0</v>
      </c>
      <c r="N372" s="68" t="e">
        <f t="shared" si="179"/>
        <v>#DIV/0!</v>
      </c>
      <c r="O372" s="150">
        <v>0</v>
      </c>
      <c r="P372" s="150">
        <v>0</v>
      </c>
      <c r="Q372" s="68" t="e">
        <f t="shared" si="180"/>
        <v>#DIV/0!</v>
      </c>
      <c r="R372" s="68">
        <v>0</v>
      </c>
      <c r="S372" s="68">
        <v>0</v>
      </c>
      <c r="T372" s="68" t="e">
        <f t="shared" si="181"/>
        <v>#DIV/0!</v>
      </c>
    </row>
    <row r="373" spans="1:20" ht="51.75" x14ac:dyDescent="0.25">
      <c r="A373" s="130">
        <v>11</v>
      </c>
      <c r="B373" s="131" t="s">
        <v>207</v>
      </c>
      <c r="C373" s="150">
        <v>138082</v>
      </c>
      <c r="D373" s="150">
        <v>118650</v>
      </c>
      <c r="E373" s="148">
        <f t="shared" si="176"/>
        <v>116.37758112094396</v>
      </c>
      <c r="F373" s="150">
        <v>138082</v>
      </c>
      <c r="G373" s="150">
        <v>118650</v>
      </c>
      <c r="H373" s="148">
        <f t="shared" si="182"/>
        <v>116.37758112094396</v>
      </c>
      <c r="I373" s="150">
        <v>138082</v>
      </c>
      <c r="J373" s="150">
        <v>118650</v>
      </c>
      <c r="K373" s="148">
        <f t="shared" si="178"/>
        <v>116.37758112094396</v>
      </c>
      <c r="L373" s="44">
        <v>0</v>
      </c>
      <c r="M373" s="44">
        <v>0</v>
      </c>
      <c r="N373" s="68" t="e">
        <f t="shared" si="179"/>
        <v>#DIV/0!</v>
      </c>
      <c r="O373" s="150">
        <v>0</v>
      </c>
      <c r="P373" s="150">
        <v>0</v>
      </c>
      <c r="Q373" s="68" t="e">
        <f t="shared" si="180"/>
        <v>#DIV/0!</v>
      </c>
      <c r="R373" s="68">
        <v>0</v>
      </c>
      <c r="S373" s="68">
        <v>0</v>
      </c>
      <c r="T373" s="68" t="e">
        <f t="shared" si="181"/>
        <v>#DIV/0!</v>
      </c>
    </row>
    <row r="374" spans="1:20" s="134" customFormat="1" ht="33.75" customHeight="1" x14ac:dyDescent="0.25">
      <c r="A374" s="62">
        <v>13</v>
      </c>
      <c r="B374" s="10" t="s">
        <v>208</v>
      </c>
      <c r="C374" s="44"/>
      <c r="D374" s="44"/>
      <c r="E374" s="148" t="e">
        <f t="shared" si="176"/>
        <v>#DIV/0!</v>
      </c>
      <c r="F374" s="48"/>
      <c r="G374" s="48"/>
      <c r="H374" s="68" t="e">
        <f t="shared" si="182"/>
        <v>#DIV/0!</v>
      </c>
      <c r="I374" s="44"/>
      <c r="J374" s="44"/>
      <c r="K374" s="148" t="e">
        <f t="shared" si="178"/>
        <v>#DIV/0!</v>
      </c>
      <c r="L374" s="44"/>
      <c r="M374" s="44"/>
      <c r="N374" s="68" t="e">
        <f t="shared" si="179"/>
        <v>#DIV/0!</v>
      </c>
      <c r="O374" s="68"/>
      <c r="P374" s="68"/>
      <c r="Q374" s="68" t="e">
        <f t="shared" si="180"/>
        <v>#DIV/0!</v>
      </c>
      <c r="R374" s="68"/>
      <c r="S374" s="68"/>
      <c r="T374" s="68"/>
    </row>
    <row r="375" spans="1:20" s="134" customFormat="1" ht="17.25" x14ac:dyDescent="0.25">
      <c r="A375" s="62">
        <v>14</v>
      </c>
      <c r="B375" s="12" t="s">
        <v>209</v>
      </c>
      <c r="C375" s="68"/>
      <c r="D375" s="149"/>
      <c r="E375" s="148" t="e">
        <f t="shared" si="176"/>
        <v>#DIV/0!</v>
      </c>
      <c r="F375" s="68"/>
      <c r="G375" s="68"/>
      <c r="H375" s="68" t="e">
        <f t="shared" si="182"/>
        <v>#DIV/0!</v>
      </c>
      <c r="I375" s="68"/>
      <c r="J375" s="68"/>
      <c r="K375" s="148" t="e">
        <f t="shared" si="178"/>
        <v>#DIV/0!</v>
      </c>
      <c r="L375" s="149"/>
      <c r="M375" s="149"/>
      <c r="N375" s="68" t="e">
        <f t="shared" si="179"/>
        <v>#DIV/0!</v>
      </c>
      <c r="O375" s="68"/>
      <c r="P375" s="68"/>
      <c r="Q375" s="68" t="e">
        <f t="shared" si="180"/>
        <v>#DIV/0!</v>
      </c>
      <c r="R375" s="68"/>
      <c r="S375" s="68"/>
      <c r="T375" s="68" t="e">
        <f t="shared" si="181"/>
        <v>#DIV/0!</v>
      </c>
    </row>
    <row r="376" spans="1:20" s="134" customFormat="1" ht="17.25" x14ac:dyDescent="0.25">
      <c r="A376" s="62">
        <v>15</v>
      </c>
      <c r="B376" s="12" t="s">
        <v>210</v>
      </c>
      <c r="C376" s="68"/>
      <c r="D376" s="149"/>
      <c r="E376" s="148" t="e">
        <f t="shared" si="176"/>
        <v>#DIV/0!</v>
      </c>
      <c r="F376" s="68"/>
      <c r="G376" s="68"/>
      <c r="H376" s="68" t="e">
        <f t="shared" si="182"/>
        <v>#DIV/0!</v>
      </c>
      <c r="I376" s="68"/>
      <c r="J376" s="68"/>
      <c r="K376" s="148" t="e">
        <f t="shared" si="178"/>
        <v>#DIV/0!</v>
      </c>
      <c r="L376" s="149"/>
      <c r="M376" s="149"/>
      <c r="N376" s="68" t="e">
        <f t="shared" si="179"/>
        <v>#DIV/0!</v>
      </c>
      <c r="O376" s="68"/>
      <c r="P376" s="68"/>
      <c r="Q376" s="68" t="e">
        <f t="shared" si="180"/>
        <v>#DIV/0!</v>
      </c>
      <c r="R376" s="68"/>
      <c r="S376" s="68"/>
      <c r="T376" s="68" t="e">
        <f t="shared" si="181"/>
        <v>#DIV/0!</v>
      </c>
    </row>
    <row r="377" spans="1:20" s="134" customFormat="1" ht="51.75" x14ac:dyDescent="0.25">
      <c r="A377" s="62">
        <v>16</v>
      </c>
      <c r="B377" s="10" t="s">
        <v>211</v>
      </c>
      <c r="C377" s="68"/>
      <c r="D377" s="68"/>
      <c r="E377" s="148" t="e">
        <f t="shared" si="176"/>
        <v>#DIV/0!</v>
      </c>
      <c r="F377" s="68"/>
      <c r="G377" s="68"/>
      <c r="H377" s="68" t="e">
        <f>F377/G377*100</f>
        <v>#DIV/0!</v>
      </c>
      <c r="I377" s="68"/>
      <c r="J377" s="68"/>
      <c r="K377" s="148" t="e">
        <f t="shared" si="178"/>
        <v>#DIV/0!</v>
      </c>
      <c r="L377" s="68"/>
      <c r="M377" s="68"/>
      <c r="N377" s="68" t="e">
        <f t="shared" si="179"/>
        <v>#DIV/0!</v>
      </c>
      <c r="O377" s="68"/>
      <c r="P377" s="68"/>
      <c r="Q377" s="68" t="e">
        <f t="shared" si="180"/>
        <v>#DIV/0!</v>
      </c>
      <c r="R377" s="68"/>
      <c r="S377" s="68"/>
      <c r="T377" s="68" t="e">
        <f t="shared" si="181"/>
        <v>#DIV/0!</v>
      </c>
    </row>
    <row r="378" spans="1:20" s="154" customFormat="1" ht="17.25" customHeight="1" x14ac:dyDescent="0.25">
      <c r="A378" s="358"/>
      <c r="B378" s="359"/>
      <c r="C378" s="359"/>
      <c r="D378" s="359"/>
      <c r="E378" s="359"/>
      <c r="F378" s="359"/>
      <c r="G378" s="359"/>
      <c r="H378" s="359"/>
      <c r="I378" s="359"/>
      <c r="J378" s="359"/>
      <c r="K378" s="360"/>
      <c r="L378" s="153"/>
      <c r="M378" s="153"/>
      <c r="N378" s="153"/>
      <c r="O378" s="153"/>
      <c r="P378" s="153"/>
      <c r="Q378" s="153"/>
      <c r="R378" s="153"/>
      <c r="S378" s="153"/>
      <c r="T378" s="153"/>
    </row>
    <row r="379" spans="1:20" ht="84.75" customHeight="1" x14ac:dyDescent="0.25">
      <c r="A379" s="347" t="s">
        <v>256</v>
      </c>
      <c r="B379" s="348"/>
      <c r="C379" s="132">
        <f>SUM(C380:C381)</f>
        <v>7684219</v>
      </c>
      <c r="D379" s="132">
        <f>SUM(D380:D381)</f>
        <v>7610190</v>
      </c>
      <c r="E379" s="132">
        <f>C379/D379*100</f>
        <v>100.97276152106582</v>
      </c>
      <c r="F379" s="132">
        <f>SUM(F380:F381)</f>
        <v>7684219</v>
      </c>
      <c r="G379" s="132">
        <f>SUM(G380:G381)</f>
        <v>7610190</v>
      </c>
      <c r="H379" s="132">
        <f>F379/G379*100</f>
        <v>100.97276152106582</v>
      </c>
      <c r="I379" s="132">
        <f>SUM(I380:I381)</f>
        <v>7684219</v>
      </c>
      <c r="J379" s="132">
        <f>SUM(J380:J381)</f>
        <v>7610190</v>
      </c>
      <c r="K379" s="132">
        <f>I379/J379*100</f>
        <v>100.97276152106582</v>
      </c>
      <c r="L379" s="132">
        <f>SUM(L380:L381)</f>
        <v>0</v>
      </c>
      <c r="M379" s="132">
        <f>SUM(M380:M381)</f>
        <v>0</v>
      </c>
      <c r="N379" s="133" t="e">
        <f t="shared" si="179"/>
        <v>#DIV/0!</v>
      </c>
      <c r="O379" s="132">
        <f>SUM(O380:O381)</f>
        <v>0</v>
      </c>
      <c r="P379" s="132">
        <f>SUM(P380:P381)</f>
        <v>0</v>
      </c>
      <c r="Q379" s="133" t="e">
        <f t="shared" si="180"/>
        <v>#DIV/0!</v>
      </c>
      <c r="R379" s="132">
        <f>SUM(R380:R381)</f>
        <v>0</v>
      </c>
      <c r="S379" s="132">
        <f>SUM(S380:S381)</f>
        <v>0</v>
      </c>
      <c r="T379" s="133" t="e">
        <f t="shared" si="181"/>
        <v>#DIV/0!</v>
      </c>
    </row>
    <row r="380" spans="1:20" ht="75" customHeight="1" x14ac:dyDescent="0.25">
      <c r="A380" s="62">
        <v>1</v>
      </c>
      <c r="B380" s="10" t="s">
        <v>205</v>
      </c>
      <c r="C380" s="150">
        <v>7684219</v>
      </c>
      <c r="D380" s="150">
        <v>7610190</v>
      </c>
      <c r="E380" s="148">
        <f t="shared" ref="E380:E381" si="183">C380/D380*100</f>
        <v>100.97276152106582</v>
      </c>
      <c r="F380" s="150">
        <v>7684219</v>
      </c>
      <c r="G380" s="150">
        <v>7610190</v>
      </c>
      <c r="H380" s="20">
        <f t="shared" ref="H380:H381" si="184">F380/G380*100</f>
        <v>100.97276152106582</v>
      </c>
      <c r="I380" s="150">
        <v>7684219</v>
      </c>
      <c r="J380" s="150">
        <v>7610190</v>
      </c>
      <c r="K380" s="148">
        <f t="shared" ref="K380:K381" si="185">I380/J380*100</f>
        <v>100.97276152106582</v>
      </c>
      <c r="L380" s="48">
        <v>0</v>
      </c>
      <c r="M380" s="48">
        <v>0</v>
      </c>
      <c r="N380" s="68" t="e">
        <f t="shared" si="179"/>
        <v>#DIV/0!</v>
      </c>
      <c r="O380" s="150">
        <v>0</v>
      </c>
      <c r="P380" s="150">
        <v>0</v>
      </c>
      <c r="Q380" s="68" t="e">
        <f t="shared" si="180"/>
        <v>#DIV/0!</v>
      </c>
      <c r="R380" s="68">
        <v>0</v>
      </c>
      <c r="S380" s="68">
        <v>0</v>
      </c>
      <c r="T380" s="68" t="e">
        <f t="shared" si="181"/>
        <v>#DIV/0!</v>
      </c>
    </row>
    <row r="381" spans="1:20" ht="17.25" x14ac:dyDescent="0.25">
      <c r="A381" s="62">
        <v>2</v>
      </c>
      <c r="B381" s="12" t="s">
        <v>212</v>
      </c>
      <c r="C381" s="20"/>
      <c r="D381" s="20"/>
      <c r="E381" s="25" t="e">
        <f t="shared" si="183"/>
        <v>#DIV/0!</v>
      </c>
      <c r="F381" s="44"/>
      <c r="G381" s="44"/>
      <c r="H381" s="20" t="e">
        <f t="shared" si="184"/>
        <v>#DIV/0!</v>
      </c>
      <c r="I381" s="44"/>
      <c r="J381" s="44"/>
      <c r="K381" s="25" t="e">
        <f t="shared" si="185"/>
        <v>#DIV/0!</v>
      </c>
      <c r="L381" s="34"/>
      <c r="M381" s="34"/>
      <c r="N381" s="30" t="e">
        <f t="shared" si="179"/>
        <v>#DIV/0!</v>
      </c>
      <c r="O381" s="20"/>
      <c r="P381" s="20"/>
      <c r="Q381" s="30" t="e">
        <f t="shared" si="180"/>
        <v>#DIV/0!</v>
      </c>
      <c r="R381" s="20"/>
      <c r="S381" s="20"/>
      <c r="T381" s="20" t="e">
        <f t="shared" si="181"/>
        <v>#DIV/0!</v>
      </c>
    </row>
    <row r="382" spans="1:20" s="23" customFormat="1" ht="17.25" x14ac:dyDescent="0.25">
      <c r="A382" s="63"/>
      <c r="B382" s="16"/>
      <c r="C382" s="46"/>
      <c r="D382" s="46"/>
      <c r="E382" s="1"/>
      <c r="F382" s="44"/>
      <c r="G382" s="44"/>
      <c r="H382" s="1"/>
      <c r="I382" s="46"/>
      <c r="J382" s="46"/>
      <c r="K382" s="1"/>
      <c r="L382" s="46"/>
      <c r="M382" s="46"/>
      <c r="N382" s="1"/>
      <c r="O382" s="46"/>
      <c r="P382" s="46"/>
      <c r="Q382" s="1"/>
      <c r="R382" s="46"/>
      <c r="S382" s="46"/>
      <c r="T382" s="1"/>
    </row>
    <row r="383" spans="1:20" s="23" customFormat="1" ht="17.25" x14ac:dyDescent="0.25">
      <c r="A383" s="63"/>
      <c r="B383" s="16"/>
      <c r="C383" s="46"/>
      <c r="D383" s="46"/>
      <c r="E383" s="1"/>
      <c r="F383" s="46"/>
      <c r="G383" s="46"/>
      <c r="H383" s="1"/>
      <c r="I383" s="46"/>
      <c r="J383" s="46"/>
      <c r="K383" s="1"/>
      <c r="L383" s="46"/>
      <c r="M383" s="46"/>
      <c r="N383" s="1"/>
      <c r="O383" s="46"/>
      <c r="P383" s="46"/>
      <c r="Q383" s="1"/>
      <c r="R383" s="46"/>
      <c r="S383" s="46"/>
      <c r="T383" s="1"/>
    </row>
    <row r="384" spans="1:20" s="23" customFormat="1" ht="17.25" x14ac:dyDescent="0.25">
      <c r="A384" s="63"/>
      <c r="B384" s="16"/>
      <c r="C384" s="46"/>
      <c r="D384" s="46"/>
      <c r="E384" s="1"/>
      <c r="F384" s="46"/>
      <c r="G384" s="46"/>
      <c r="H384" s="1"/>
      <c r="I384" s="46"/>
      <c r="J384" s="46"/>
      <c r="K384" s="1"/>
      <c r="L384" s="46"/>
      <c r="M384" s="46"/>
      <c r="N384" s="1"/>
      <c r="O384" s="46"/>
      <c r="P384" s="46"/>
      <c r="Q384" s="1"/>
      <c r="R384" s="46"/>
      <c r="S384" s="46"/>
      <c r="T384" s="1"/>
    </row>
    <row r="385" spans="1:20" s="23" customFormat="1" ht="17.25" x14ac:dyDescent="0.25">
      <c r="A385" s="63"/>
      <c r="B385" s="16"/>
      <c r="C385" s="46"/>
      <c r="D385" s="46"/>
      <c r="E385" s="1"/>
      <c r="F385" s="46"/>
      <c r="G385" s="46"/>
      <c r="H385" s="1"/>
      <c r="I385" s="46"/>
      <c r="J385" s="46"/>
      <c r="K385" s="1"/>
      <c r="L385" s="46"/>
      <c r="M385" s="46"/>
      <c r="N385" s="1"/>
      <c r="O385" s="46"/>
      <c r="P385" s="46"/>
      <c r="Q385" s="1"/>
      <c r="R385" s="46"/>
      <c r="S385" s="46"/>
      <c r="T385" s="1"/>
    </row>
    <row r="386" spans="1:20" s="23" customFormat="1" x14ac:dyDescent="0.25">
      <c r="A386" s="349"/>
      <c r="B386" s="350"/>
      <c r="C386" s="350"/>
      <c r="D386" s="350"/>
      <c r="E386" s="350"/>
      <c r="F386" s="350"/>
      <c r="G386" s="350"/>
      <c r="H386" s="350"/>
      <c r="I386" s="350"/>
      <c r="J386" s="350"/>
      <c r="K386" s="350"/>
      <c r="L386" s="350"/>
      <c r="M386" s="350"/>
      <c r="N386" s="350"/>
      <c r="O386" s="350"/>
      <c r="P386" s="350"/>
      <c r="Q386" s="350"/>
      <c r="R386" s="350"/>
      <c r="S386" s="350"/>
      <c r="T386" s="351"/>
    </row>
    <row r="387" spans="1:20" s="23" customFormat="1" ht="17.25" customHeight="1" x14ac:dyDescent="0.25">
      <c r="A387" s="352" t="s">
        <v>257</v>
      </c>
      <c r="B387" s="353"/>
      <c r="C387" s="41">
        <f>SUM(C388:C395)</f>
        <v>0</v>
      </c>
      <c r="D387" s="41">
        <f>SUM(D388:D395)</f>
        <v>0</v>
      </c>
      <c r="E387" s="41" t="e">
        <f>C387/D387*100</f>
        <v>#DIV/0!</v>
      </c>
      <c r="F387" s="41">
        <f>SUM(F388:F395)</f>
        <v>0</v>
      </c>
      <c r="G387" s="41">
        <f>SUM(G388:G395)</f>
        <v>0</v>
      </c>
      <c r="H387" s="41" t="e">
        <f>F387/G387*100</f>
        <v>#DIV/0!</v>
      </c>
      <c r="I387" s="41">
        <f>SUM(I388:I395)</f>
        <v>0</v>
      </c>
      <c r="J387" s="41">
        <f>SUM(J388:J395)</f>
        <v>0</v>
      </c>
      <c r="K387" s="41" t="e">
        <f>I387/J387*100</f>
        <v>#DIV/0!</v>
      </c>
      <c r="L387" s="35">
        <f>SUM(L388:L395)</f>
        <v>0</v>
      </c>
      <c r="M387" s="35">
        <f>SUM(M388:M395)</f>
        <v>0</v>
      </c>
      <c r="N387" s="5" t="e">
        <f t="shared" ref="N387" si="186">L387/M387*100</f>
        <v>#DIV/0!</v>
      </c>
      <c r="O387" s="5">
        <f>SUM(O388:O395)</f>
        <v>0</v>
      </c>
      <c r="P387" s="5">
        <f>SUM(P388:P395)</f>
        <v>0</v>
      </c>
      <c r="Q387" s="5" t="e">
        <f t="shared" ref="Q387" si="187">O387/P387*100</f>
        <v>#DIV/0!</v>
      </c>
      <c r="R387" s="5">
        <f>SUM(R388:R395)</f>
        <v>0</v>
      </c>
      <c r="S387" s="5">
        <f>SUM(S388:S395)</f>
        <v>0</v>
      </c>
      <c r="T387" s="5" t="e">
        <f t="shared" ref="T387" si="188">R387/S387*100</f>
        <v>#DIV/0!</v>
      </c>
    </row>
    <row r="388" spans="1:20" s="23" customFormat="1" ht="18" customHeight="1" x14ac:dyDescent="0.2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6"/>
      <c r="M388" s="136"/>
      <c r="N388" s="136"/>
      <c r="O388" s="136"/>
      <c r="P388" s="136"/>
      <c r="Q388" s="136"/>
      <c r="R388" s="136"/>
      <c r="S388" s="136"/>
      <c r="T388" s="136"/>
    </row>
    <row r="389" spans="1:20" ht="18" customHeight="1" x14ac:dyDescent="0.2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6"/>
      <c r="M389" s="136"/>
      <c r="N389" s="136"/>
      <c r="O389" s="136"/>
      <c r="P389" s="136"/>
      <c r="Q389" s="136"/>
      <c r="R389" s="136"/>
      <c r="S389" s="136"/>
      <c r="T389" s="136"/>
    </row>
    <row r="390" spans="1:20" x14ac:dyDescent="0.2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6"/>
      <c r="M390" s="136"/>
      <c r="N390" s="136"/>
      <c r="O390" s="136"/>
      <c r="P390" s="136"/>
      <c r="Q390" s="136"/>
      <c r="R390" s="136"/>
      <c r="S390" s="136"/>
      <c r="T390" s="136"/>
    </row>
    <row r="391" spans="1:20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</row>
    <row r="392" spans="1:20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9:B69"/>
    <mergeCell ref="A70:B70"/>
    <mergeCell ref="A117:T117"/>
    <mergeCell ref="A118:B118"/>
    <mergeCell ref="A147:T147"/>
    <mergeCell ref="A148:B148"/>
    <mergeCell ref="I43:K43"/>
    <mergeCell ref="L43:T43"/>
    <mergeCell ref="A46:B46"/>
    <mergeCell ref="A47:B47"/>
    <mergeCell ref="A55:B55"/>
    <mergeCell ref="A68:T68"/>
    <mergeCell ref="A191:B191"/>
    <mergeCell ref="A199:T199"/>
    <mergeCell ref="A200:B200"/>
    <mergeCell ref="A205:T205"/>
    <mergeCell ref="A206:B206"/>
    <mergeCell ref="A213:T213"/>
    <mergeCell ref="A153:T153"/>
    <mergeCell ref="A154:B154"/>
    <mergeCell ref="A165:T165"/>
    <mergeCell ref="A166:B166"/>
    <mergeCell ref="A181:T181"/>
    <mergeCell ref="A182:B182"/>
    <mergeCell ref="A238:B238"/>
    <mergeCell ref="A249:T249"/>
    <mergeCell ref="A250:B250"/>
    <mergeCell ref="A258:T258"/>
    <mergeCell ref="A259:B259"/>
    <mergeCell ref="A264:T264"/>
    <mergeCell ref="A214:B214"/>
    <mergeCell ref="A221:T221"/>
    <mergeCell ref="A222:B222"/>
    <mergeCell ref="A230:T230"/>
    <mergeCell ref="A231:B231"/>
    <mergeCell ref="A237:T237"/>
    <mergeCell ref="A318:T318"/>
    <mergeCell ref="A319:B319"/>
    <mergeCell ref="A326:T326"/>
    <mergeCell ref="A327:B327"/>
    <mergeCell ref="A328:B328"/>
    <mergeCell ref="A335:T335"/>
    <mergeCell ref="A265:B265"/>
    <mergeCell ref="A278:T278"/>
    <mergeCell ref="A279:B279"/>
    <mergeCell ref="A289:B289"/>
    <mergeCell ref="A310:T310"/>
    <mergeCell ref="A311:B311"/>
    <mergeCell ref="A379:B379"/>
    <mergeCell ref="A386:T386"/>
    <mergeCell ref="A387:B387"/>
    <mergeCell ref="A336:B336"/>
    <mergeCell ref="A350:B350"/>
    <mergeCell ref="A360:T360"/>
    <mergeCell ref="A361:B361"/>
    <mergeCell ref="A362:B362"/>
    <mergeCell ref="A378:K378"/>
  </mergeCells>
  <pageMargins left="0.7" right="0.7" top="0.75" bottom="0.75" header="0.3" footer="0.3"/>
  <pageSetup paperSize="9" scale="8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9"/>
  <sheetViews>
    <sheetView topLeftCell="A68" zoomScale="70" zoomScaleNormal="70" workbookViewId="0">
      <selection activeCell="A82" sqref="A82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7" width="14.140625" customWidth="1"/>
    <col min="8" max="8" width="10.42578125" customWidth="1"/>
    <col min="9" max="9" width="14.28515625" customWidth="1"/>
    <col min="10" max="10" width="14.85546875" customWidth="1"/>
    <col min="11" max="11" width="10" customWidth="1"/>
    <col min="12" max="12" width="13.8554687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</cols>
  <sheetData>
    <row r="1" spans="1:20" x14ac:dyDescent="0.25">
      <c r="A1" s="402" t="s">
        <v>316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0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0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0" ht="16.5" customHeight="1" x14ac:dyDescent="0.25">
      <c r="A4" s="405"/>
      <c r="B4" s="408"/>
      <c r="C4" s="394" t="s">
        <v>318</v>
      </c>
      <c r="D4" s="394" t="s">
        <v>319</v>
      </c>
      <c r="E4" s="394" t="s">
        <v>5</v>
      </c>
      <c r="F4" s="394" t="s">
        <v>317</v>
      </c>
      <c r="G4" s="394" t="s">
        <v>302</v>
      </c>
      <c r="H4" s="394" t="s">
        <v>5</v>
      </c>
      <c r="I4" s="394" t="s">
        <v>318</v>
      </c>
      <c r="J4" s="394" t="s">
        <v>319</v>
      </c>
      <c r="K4" s="394" t="s">
        <v>5</v>
      </c>
      <c r="L4" s="394" t="s">
        <v>318</v>
      </c>
      <c r="M4" s="394" t="s">
        <v>319</v>
      </c>
      <c r="N4" s="394" t="s">
        <v>5</v>
      </c>
      <c r="O4" s="384" t="s">
        <v>320</v>
      </c>
      <c r="P4" s="384" t="s">
        <v>321</v>
      </c>
      <c r="Q4" s="394" t="s">
        <v>5</v>
      </c>
      <c r="R4" s="384" t="s">
        <v>322</v>
      </c>
      <c r="S4" s="384" t="s">
        <v>323</v>
      </c>
      <c r="T4" s="394" t="s">
        <v>5</v>
      </c>
    </row>
    <row r="5" spans="1:20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0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0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0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0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</row>
    <row r="10" spans="1:20" s="23" customFormat="1" ht="43.5" customHeight="1" thickBot="1" x14ac:dyDescent="0.3">
      <c r="A10" s="388" t="s">
        <v>6</v>
      </c>
      <c r="B10" s="389"/>
      <c r="C10" s="109">
        <f>C11+C38</f>
        <v>181.38937669000001</v>
      </c>
      <c r="D10" s="109">
        <f>D11+D38</f>
        <v>156.30849316000001</v>
      </c>
      <c r="E10" s="110">
        <f>C10/D10*100</f>
        <v>116.04575862958822</v>
      </c>
      <c r="F10" s="109">
        <f>F11+F38</f>
        <v>95.130448690000009</v>
      </c>
      <c r="G10" s="109">
        <f>G11+G38</f>
        <v>78.91965248999999</v>
      </c>
      <c r="H10" s="110">
        <f>F10/G10*100</f>
        <v>120.54088644403764</v>
      </c>
      <c r="I10" s="109">
        <f>I11+I38</f>
        <v>176.72727410000005</v>
      </c>
      <c r="J10" s="109">
        <f>J11+J38</f>
        <v>152.8432287</v>
      </c>
      <c r="K10" s="111">
        <f>I10/J10*100</f>
        <v>115.62649886628576</v>
      </c>
      <c r="L10" s="174">
        <f>L11+L38</f>
        <v>88.843400000000017</v>
      </c>
      <c r="M10" s="172">
        <f>M11+M38</f>
        <v>76.364938000000009</v>
      </c>
      <c r="N10" s="173">
        <f>L10/M10*100</f>
        <v>116.34056456642445</v>
      </c>
      <c r="O10" s="173">
        <f>O11+O38</f>
        <v>16.876135000000001</v>
      </c>
      <c r="P10" s="173">
        <f>P11+P38</f>
        <v>8.1815339999999992</v>
      </c>
      <c r="Q10" s="173">
        <f>O10/P10*100</f>
        <v>206.27103670289708</v>
      </c>
      <c r="R10" s="172">
        <f>R11+R38</f>
        <v>68.000642999999997</v>
      </c>
      <c r="S10" s="172">
        <f>S11+S38</f>
        <v>63.555504999999997</v>
      </c>
      <c r="T10" s="175">
        <f t="shared" ref="T10:T40" si="0">R10/S10*100</f>
        <v>106.99410381523992</v>
      </c>
    </row>
    <row r="11" spans="1:20" ht="38.25" customHeight="1" thickBot="1" x14ac:dyDescent="0.3">
      <c r="A11" s="390" t="s">
        <v>7</v>
      </c>
      <c r="B11" s="391"/>
      <c r="C11" s="89">
        <f>C12+C13</f>
        <v>126.04466468999999</v>
      </c>
      <c r="D11" s="89">
        <f>D12+D13</f>
        <v>102.90287916000001</v>
      </c>
      <c r="E11" s="89">
        <f>C11/D11*100</f>
        <v>122.48895824772565</v>
      </c>
      <c r="F11" s="89">
        <f>F12+F13</f>
        <v>69.678944690000009</v>
      </c>
      <c r="G11" s="89">
        <f>G12+G13</f>
        <v>54.133346489999994</v>
      </c>
      <c r="H11" s="89">
        <f>F11/G11*100</f>
        <v>128.71723107469762</v>
      </c>
      <c r="I11" s="89">
        <f>I12+I13</f>
        <v>121.38256210000003</v>
      </c>
      <c r="J11" s="89">
        <f>J12+J13</f>
        <v>99.437614700000012</v>
      </c>
      <c r="K11" s="90">
        <f>I11/J11*100</f>
        <v>122.06906055239479</v>
      </c>
      <c r="L11" s="91">
        <f>L12+L13</f>
        <v>84.93343200000001</v>
      </c>
      <c r="M11" s="91">
        <f>M12+M13</f>
        <v>71.73703900000001</v>
      </c>
      <c r="N11" s="92">
        <f t="shared" ref="N11:N13" si="1">L11/M11*100</f>
        <v>118.39550835099286</v>
      </c>
      <c r="O11" s="89">
        <f>O12+O13</f>
        <v>16.876135000000001</v>
      </c>
      <c r="P11" s="89">
        <f>P12+P13</f>
        <v>8.1815339999999992</v>
      </c>
      <c r="Q11" s="92">
        <f>O11/P11*100</f>
        <v>206.27103670289708</v>
      </c>
      <c r="R11" s="89">
        <f>R12+R13</f>
        <v>68.000642999999997</v>
      </c>
      <c r="S11" s="89">
        <f>S12+S13</f>
        <v>63.555504999999997</v>
      </c>
      <c r="T11" s="93">
        <f t="shared" si="0"/>
        <v>106.99410381523992</v>
      </c>
    </row>
    <row r="12" spans="1:20" ht="54.75" customHeight="1" thickBot="1" x14ac:dyDescent="0.3">
      <c r="A12" s="392" t="s">
        <v>259</v>
      </c>
      <c r="B12" s="393"/>
      <c r="C12" s="113">
        <f>C46/1000000</f>
        <v>43.968224999999997</v>
      </c>
      <c r="D12" s="113">
        <f>D46/1000000</f>
        <v>34.860928000000001</v>
      </c>
      <c r="E12" s="113">
        <f>C12/D12*100</f>
        <v>126.12465451292631</v>
      </c>
      <c r="F12" s="112">
        <f>F46/1000000</f>
        <v>22.719325000000001</v>
      </c>
      <c r="G12" s="112">
        <f>G46/1000000</f>
        <v>16.740483999999999</v>
      </c>
      <c r="H12" s="113">
        <f>F12/G12*100</f>
        <v>135.71486344122431</v>
      </c>
      <c r="I12" s="112">
        <f>I46/1000000</f>
        <v>42.004652999999998</v>
      </c>
      <c r="J12" s="112">
        <f>J46/1000000</f>
        <v>30.988126999999999</v>
      </c>
      <c r="K12" s="113">
        <f>I12/J12*100</f>
        <v>135.55079660025919</v>
      </c>
      <c r="L12" s="112">
        <f>L46/1000000</f>
        <v>30.443145000000001</v>
      </c>
      <c r="M12" s="112">
        <f>M46/1000000</f>
        <v>27.147762</v>
      </c>
      <c r="N12" s="113">
        <f t="shared" si="1"/>
        <v>112.13869121145234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30.443145000000001</v>
      </c>
      <c r="S12" s="112">
        <f>S46/1000000</f>
        <v>27.147762</v>
      </c>
      <c r="T12" s="114">
        <f t="shared" si="0"/>
        <v>112.13869121145234</v>
      </c>
    </row>
    <row r="13" spans="1:20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82.076439690000001</v>
      </c>
      <c r="D13" s="115">
        <f>D14+D15+D16+D17+D18+D19+D20+D21+D22+D23+D24+D25+D26+D27+D28+D29+D30+D31+D32+D33+D34+D37</f>
        <v>68.041951160000011</v>
      </c>
      <c r="E13" s="113">
        <f t="shared" ref="E13:E40" si="2">C13/D13*100</f>
        <v>120.62622880551739</v>
      </c>
      <c r="F13" s="115">
        <f>F14+F15+F16+F17+F18+F19+F20+F21+F22+F23+F24+F25+F26+F27+F28+F29+F30+F31+F32+F33+F34+F37</f>
        <v>46.959619690000011</v>
      </c>
      <c r="G13" s="115">
        <f>G14+G15+G16+G17+G18+G19+G20+G21+G22+G23+G24+G25+G26+G27+G28+G29+G30+G31+G32+G33+G34+G37</f>
        <v>37.392862489999999</v>
      </c>
      <c r="H13" s="113">
        <f t="shared" ref="H13:H40" si="3">F13/G13*100</f>
        <v>125.58444730610945</v>
      </c>
      <c r="I13" s="115">
        <f>I14+I15+I16+I17+I18+I19+I20+I21+I22+I23+I24+I25+I26+I27+I28+I29+I30+I31+I32+I33+I34+I37</f>
        <v>79.377909100000025</v>
      </c>
      <c r="J13" s="115">
        <f>J14+J15+J16+J17+J18+J19+J20+J21+J22+J23+J24+J25+J26+J27+J28+J29+J30+J31+J32+J33+J34+J37</f>
        <v>68.449487700000006</v>
      </c>
      <c r="K13" s="113">
        <f t="shared" ref="K13:K40" si="4">I13/J13*100</f>
        <v>115.9656730345405</v>
      </c>
      <c r="L13" s="115">
        <f>L14+L15+L16+L17+L18+L19+L20+L21+L22+L23+L24+L25+L26+L27+L28+L29+L30+L31+L32+L33+L34+L37</f>
        <v>54.490287000000002</v>
      </c>
      <c r="M13" s="115">
        <f>M14+M15+M16+M17+M18+M19+M20+M21+M22+M23+M24+M25+M26+M27+M28+M29+M30+M31+M32+M33+M34+M37</f>
        <v>44.589277000000003</v>
      </c>
      <c r="N13" s="113">
        <f t="shared" si="1"/>
        <v>122.20491262955441</v>
      </c>
      <c r="O13" s="115">
        <f>O14+O15+O16+O17+O18+O19+O20+O21+O22+O23+O24+O25+O26+O27+O28+O29+O30+O31+O32+O33+O34+O37</f>
        <v>16.876135000000001</v>
      </c>
      <c r="P13" s="115">
        <f>P14+P15+P16+P17+P18+P19+P20+P21+P22+P23+P24+P25+P26+P27+P28+P29+P30+P31+P32+P33+P34+P37</f>
        <v>8.1815339999999992</v>
      </c>
      <c r="Q13" s="113">
        <f t="shared" ref="Q13:Q40" si="5">O13/P13*100</f>
        <v>206.27103670289708</v>
      </c>
      <c r="R13" s="115">
        <f>R14+R15+R16+R17+R18+R19+R20+R21+R22+R23+R24+R25+R26+R27+R28+R29+R30+R31+R32+R33+R34+R37</f>
        <v>37.557498000000002</v>
      </c>
      <c r="S13" s="115">
        <f>S14+S15+S16+S17+S18+S19+S20+S21+S22+S23+S24+S25+S26+S27+S28+S29+S30+S31+S32+S33+S34+S37</f>
        <v>36.407742999999996</v>
      </c>
      <c r="T13" s="114">
        <f t="shared" si="0"/>
        <v>103.15799581424206</v>
      </c>
    </row>
    <row r="14" spans="1:20" ht="40.5" customHeight="1" thickBot="1" x14ac:dyDescent="0.3">
      <c r="A14" s="371" t="s">
        <v>228</v>
      </c>
      <c r="B14" s="372" t="s">
        <v>111</v>
      </c>
      <c r="C14" s="94">
        <f>C70/1000000</f>
        <v>11.376874000000001</v>
      </c>
      <c r="D14" s="94">
        <f>D70/1000000</f>
        <v>13.476039999999999</v>
      </c>
      <c r="E14" s="94">
        <f t="shared" si="2"/>
        <v>84.422975889059401</v>
      </c>
      <c r="F14" s="94">
        <f>F70/1000000</f>
        <v>6.1756080000000004</v>
      </c>
      <c r="G14" s="94">
        <f>G70/1000000</f>
        <v>7.6921299999999997</v>
      </c>
      <c r="H14" s="94">
        <f t="shared" si="3"/>
        <v>80.284758577923157</v>
      </c>
      <c r="I14" s="94">
        <f>I70/1000000</f>
        <v>15.021912</v>
      </c>
      <c r="J14" s="94">
        <f>J70/1000000</f>
        <v>13.041378999999999</v>
      </c>
      <c r="K14" s="95">
        <f t="shared" si="4"/>
        <v>115.18653050417444</v>
      </c>
      <c r="L14" s="94">
        <f>L70/1000000</f>
        <v>1.4741439999999999</v>
      </c>
      <c r="M14" s="94">
        <f>M70/1000000</f>
        <v>1.1580440000000001</v>
      </c>
      <c r="N14" s="94">
        <f>L14/M14*100</f>
        <v>127.29602674855185</v>
      </c>
      <c r="O14" s="94">
        <f>O70/1000000</f>
        <v>1.1143730000000001</v>
      </c>
      <c r="P14" s="94">
        <f>P70/1000000</f>
        <v>0.84526100000000004</v>
      </c>
      <c r="Q14" s="94">
        <f t="shared" si="5"/>
        <v>131.83774005898769</v>
      </c>
      <c r="R14" s="94">
        <f>R70/1000000</f>
        <v>0.35977100000000001</v>
      </c>
      <c r="S14" s="94">
        <f>S70/1000000</f>
        <v>0.31278299999999998</v>
      </c>
      <c r="T14" s="95">
        <f t="shared" si="0"/>
        <v>115.02255557367249</v>
      </c>
    </row>
    <row r="15" spans="1:20" ht="19.5" customHeight="1" thickBot="1" x14ac:dyDescent="0.3">
      <c r="A15" s="382" t="s">
        <v>229</v>
      </c>
      <c r="B15" s="383" t="s">
        <v>111</v>
      </c>
      <c r="C15" s="94">
        <f>C118/1000000</f>
        <v>14.418678</v>
      </c>
      <c r="D15" s="94">
        <f>D118/1000000</f>
        <v>7.856306</v>
      </c>
      <c r="E15" s="94">
        <f t="shared" si="2"/>
        <v>183.52999488563708</v>
      </c>
      <c r="F15" s="94">
        <f>F118/1000000</f>
        <v>8.8897099999999991</v>
      </c>
      <c r="G15" s="94">
        <f>G118/1000000</f>
        <v>4.6737029999999997</v>
      </c>
      <c r="H15" s="94">
        <f t="shared" si="3"/>
        <v>190.20699432548452</v>
      </c>
      <c r="I15" s="94">
        <f>I118/1000000</f>
        <v>14.891767</v>
      </c>
      <c r="J15" s="94">
        <f>J118/1000000</f>
        <v>8.0790389999999999</v>
      </c>
      <c r="K15" s="95">
        <f t="shared" si="4"/>
        <v>184.32596995756549</v>
      </c>
      <c r="L15" s="94">
        <f>L118/1000000</f>
        <v>12.424364000000001</v>
      </c>
      <c r="M15" s="94">
        <f>M118/1000000</f>
        <v>5.4839690000000001</v>
      </c>
      <c r="N15" s="94">
        <f t="shared" ref="N15:N40" si="6">L15/M15*100</f>
        <v>226.55788170939698</v>
      </c>
      <c r="O15" s="94">
        <f>O118/1000000</f>
        <v>10.783839</v>
      </c>
      <c r="P15" s="94">
        <f>P118/1000000</f>
        <v>4.2355200000000002</v>
      </c>
      <c r="Q15" s="94">
        <f t="shared" si="5"/>
        <v>254.60484190843155</v>
      </c>
      <c r="R15" s="94">
        <f>R118/1000000</f>
        <v>1.640525</v>
      </c>
      <c r="S15" s="94">
        <f>S118/1000000</f>
        <v>1.2484489999999999</v>
      </c>
      <c r="T15" s="95">
        <f t="shared" si="0"/>
        <v>131.40504738279256</v>
      </c>
    </row>
    <row r="16" spans="1:20" ht="19.5" customHeight="1" thickBot="1" x14ac:dyDescent="0.3">
      <c r="A16" s="371" t="s">
        <v>230</v>
      </c>
      <c r="B16" s="372" t="s">
        <v>139</v>
      </c>
      <c r="C16" s="94">
        <f>C148/1000000</f>
        <v>20.209437000000001</v>
      </c>
      <c r="D16" s="94">
        <f>D148/1000000</f>
        <v>20.820426000000001</v>
      </c>
      <c r="E16" s="94">
        <f t="shared" si="2"/>
        <v>97.065434684189455</v>
      </c>
      <c r="F16" s="94">
        <f>F148/1000000</f>
        <v>12.218092</v>
      </c>
      <c r="G16" s="94">
        <f>G148/1000000</f>
        <v>11.622977000000001</v>
      </c>
      <c r="H16" s="94">
        <f t="shared" si="3"/>
        <v>105.12015983512657</v>
      </c>
      <c r="I16" s="94">
        <f>I148/1000000</f>
        <v>14.451403000000001</v>
      </c>
      <c r="J16" s="94">
        <f>J148/1000000</f>
        <v>21.44173</v>
      </c>
      <c r="K16" s="95">
        <f t="shared" si="4"/>
        <v>67.398493498425736</v>
      </c>
      <c r="L16" s="94">
        <f>L148/1000000</f>
        <v>11.761136</v>
      </c>
      <c r="M16" s="94">
        <f>M148/1000000</f>
        <v>15.904094000000001</v>
      </c>
      <c r="N16" s="94">
        <f t="shared" si="6"/>
        <v>73.950367748077952</v>
      </c>
      <c r="O16" s="94">
        <f>O148/1000000</f>
        <v>0.59200200000000003</v>
      </c>
      <c r="P16" s="94">
        <f>P148/1000000</f>
        <v>0.226551</v>
      </c>
      <c r="Q16" s="94">
        <f t="shared" si="5"/>
        <v>261.3106982533734</v>
      </c>
      <c r="R16" s="94">
        <f>R148/1000000</f>
        <v>11.169134</v>
      </c>
      <c r="S16" s="94">
        <f>S148/1000000</f>
        <v>15.677543</v>
      </c>
      <c r="T16" s="95">
        <f t="shared" si="0"/>
        <v>71.242885444485779</v>
      </c>
    </row>
    <row r="17" spans="1:20" ht="56.25" customHeight="1" thickBot="1" x14ac:dyDescent="0.3">
      <c r="A17" s="371" t="s">
        <v>231</v>
      </c>
      <c r="B17" s="372"/>
      <c r="C17" s="142">
        <f>C154/1000000</f>
        <v>1.6830000000000001E-2</v>
      </c>
      <c r="D17" s="142">
        <f>D154/1000000</f>
        <v>9.3439999999999999E-3</v>
      </c>
      <c r="E17" s="94">
        <f t="shared" si="2"/>
        <v>180.11558219178085</v>
      </c>
      <c r="F17" s="142">
        <f>F154/1000000</f>
        <v>6.8040000000000002E-3</v>
      </c>
      <c r="G17" s="142">
        <f>G154/1000000</f>
        <v>5.6039999999999996E-3</v>
      </c>
      <c r="H17" s="94">
        <f t="shared" si="3"/>
        <v>121.4132762312634</v>
      </c>
      <c r="I17" s="142">
        <f>I154/1000000</f>
        <v>1.5938000000000001E-2</v>
      </c>
      <c r="J17" s="142">
        <f>J154/1000000</f>
        <v>2.9340000000000001E-2</v>
      </c>
      <c r="K17" s="95">
        <f t="shared" si="4"/>
        <v>54.321745057941371</v>
      </c>
      <c r="L17" s="94">
        <f>L154/1000000</f>
        <v>0</v>
      </c>
      <c r="M17" s="94">
        <f>M154/1000000</f>
        <v>0</v>
      </c>
      <c r="N17" s="94" t="e">
        <f t="shared" si="6"/>
        <v>#DIV/0!</v>
      </c>
      <c r="O17" s="94">
        <f>O154/1000000</f>
        <v>0</v>
      </c>
      <c r="P17" s="94">
        <f>P154/1000000</f>
        <v>0</v>
      </c>
      <c r="Q17" s="94" t="e">
        <f t="shared" si="5"/>
        <v>#DIV/0!</v>
      </c>
      <c r="R17" s="94">
        <f>R154/1000000</f>
        <v>0</v>
      </c>
      <c r="S17" s="94">
        <f>S154/1000000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C166/1000000</f>
        <v>1.0618050000000001</v>
      </c>
      <c r="D18" s="94">
        <f>D166/1000000</f>
        <v>0.720777</v>
      </c>
      <c r="E18" s="94">
        <f t="shared" si="2"/>
        <v>147.31394037268117</v>
      </c>
      <c r="F18" s="94">
        <f>F166/1000000</f>
        <v>0.56805300000000003</v>
      </c>
      <c r="G18" s="94">
        <f>G166/1000000</f>
        <v>0.48821500000000001</v>
      </c>
      <c r="H18" s="94">
        <f t="shared" si="3"/>
        <v>116.35304118062739</v>
      </c>
      <c r="I18" s="141">
        <f>I166/1000000</f>
        <v>1.0586500000000001</v>
      </c>
      <c r="J18" s="141">
        <f>J166/1000000</f>
        <v>0.56588000000000005</v>
      </c>
      <c r="K18" s="95">
        <f t="shared" si="4"/>
        <v>187.08029971018593</v>
      </c>
      <c r="L18" s="141">
        <f>L166/1000000</f>
        <v>0.91900300000000001</v>
      </c>
      <c r="M18" s="141">
        <f>M166/1000000</f>
        <v>0.51897599999999999</v>
      </c>
      <c r="N18" s="94">
        <f t="shared" si="6"/>
        <v>177.08005765199161</v>
      </c>
      <c r="O18" s="94">
        <f>O166/1000000</f>
        <v>0.53852299999999997</v>
      </c>
      <c r="P18" s="94">
        <f>P166/1000000</f>
        <v>5.1136000000000001E-2</v>
      </c>
      <c r="Q18" s="94">
        <f t="shared" si="5"/>
        <v>1053.1191332916144</v>
      </c>
      <c r="R18" s="94">
        <f>R166/1000000</f>
        <v>0.38047999999999998</v>
      </c>
      <c r="S18" s="94">
        <f>S166/1000000</f>
        <v>0.46783999999999998</v>
      </c>
      <c r="T18" s="95">
        <f t="shared" si="0"/>
        <v>81.326949384404926</v>
      </c>
    </row>
    <row r="19" spans="1:20" ht="63" customHeight="1" thickBot="1" x14ac:dyDescent="0.3">
      <c r="A19" s="371" t="s">
        <v>233</v>
      </c>
      <c r="B19" s="372"/>
      <c r="C19" s="143">
        <f>C182/1000000</f>
        <v>2.4851999999999999E-2</v>
      </c>
      <c r="D19" s="143">
        <f>D182/1000000</f>
        <v>2.1697000000000001E-2</v>
      </c>
      <c r="E19" s="94">
        <f t="shared" si="2"/>
        <v>114.54118080840668</v>
      </c>
      <c r="F19" s="143">
        <f>F182/1000000</f>
        <v>1.4952E-2</v>
      </c>
      <c r="G19" s="143">
        <f>G182/1000000</f>
        <v>1.2506E-2</v>
      </c>
      <c r="H19" s="94">
        <f t="shared" si="3"/>
        <v>119.55861186630419</v>
      </c>
      <c r="I19" s="142">
        <f>I182/1000000</f>
        <v>3.9390000000000001E-2</v>
      </c>
      <c r="J19" s="142">
        <f>J182/1000000</f>
        <v>5.0840999999999997E-2</v>
      </c>
      <c r="K19" s="95">
        <f t="shared" si="4"/>
        <v>77.476839558623951</v>
      </c>
      <c r="L19" s="143">
        <f>L182/1000000</f>
        <v>1.1565000000000001E-2</v>
      </c>
      <c r="M19" s="143">
        <f>M182/1000000</f>
        <v>5.7559999999999998E-3</v>
      </c>
      <c r="N19" s="94">
        <f t="shared" si="6"/>
        <v>200.9207783182766</v>
      </c>
      <c r="O19" s="142">
        <f>O182/1000000</f>
        <v>1.1565000000000001E-2</v>
      </c>
      <c r="P19" s="142">
        <f>P182/1000000</f>
        <v>5.7559999999999998E-3</v>
      </c>
      <c r="Q19" s="94">
        <f t="shared" si="5"/>
        <v>200.9207783182766</v>
      </c>
      <c r="R19" s="142">
        <f>R182/1000000</f>
        <v>0</v>
      </c>
      <c r="S19" s="142">
        <f>S182/1000000</f>
        <v>0</v>
      </c>
      <c r="T19" s="95" t="e">
        <f t="shared" si="0"/>
        <v>#DIV/0!</v>
      </c>
    </row>
    <row r="20" spans="1:20" ht="88.5" customHeight="1" thickBot="1" x14ac:dyDescent="0.3">
      <c r="A20" s="371" t="s">
        <v>235</v>
      </c>
      <c r="B20" s="372"/>
      <c r="C20" s="94">
        <f>C191/1000000</f>
        <v>0</v>
      </c>
      <c r="D20" s="94">
        <f>D191/1000000</f>
        <v>0</v>
      </c>
      <c r="E20" s="94" t="e">
        <f t="shared" si="2"/>
        <v>#DIV/0!</v>
      </c>
      <c r="F20" s="94">
        <f>F191/1000000</f>
        <v>0</v>
      </c>
      <c r="G20" s="94">
        <f>G191/1000000</f>
        <v>0</v>
      </c>
      <c r="H20" s="94" t="e">
        <f t="shared" si="3"/>
        <v>#DIV/0!</v>
      </c>
      <c r="I20" s="94">
        <f>I191/1000000</f>
        <v>0</v>
      </c>
      <c r="J20" s="94">
        <f>J191/1000000</f>
        <v>0</v>
      </c>
      <c r="K20" s="95" t="e">
        <f t="shared" si="4"/>
        <v>#DIV/0!</v>
      </c>
      <c r="L20" s="94">
        <f>L191/1000000</f>
        <v>0</v>
      </c>
      <c r="M20" s="94">
        <f>M191/1000000</f>
        <v>0</v>
      </c>
      <c r="N20" s="94" t="e">
        <f t="shared" si="6"/>
        <v>#DIV/0!</v>
      </c>
      <c r="O20" s="94">
        <f>O191/1000000</f>
        <v>0</v>
      </c>
      <c r="P20" s="94">
        <f>P191/1000000</f>
        <v>0</v>
      </c>
      <c r="Q20" s="94" t="e">
        <f t="shared" si="5"/>
        <v>#DIV/0!</v>
      </c>
      <c r="R20" s="94">
        <f>R191/1000000</f>
        <v>0</v>
      </c>
      <c r="S20" s="94">
        <f>S191/1000000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C200/1000000</f>
        <v>0</v>
      </c>
      <c r="D21" s="94">
        <f>D200/1000000</f>
        <v>0</v>
      </c>
      <c r="E21" s="94" t="e">
        <f t="shared" si="2"/>
        <v>#DIV/0!</v>
      </c>
      <c r="F21" s="94">
        <f>F200/1000000</f>
        <v>0</v>
      </c>
      <c r="G21" s="94">
        <f>G200/1000000</f>
        <v>0</v>
      </c>
      <c r="H21" s="94" t="e">
        <f t="shared" si="3"/>
        <v>#DIV/0!</v>
      </c>
      <c r="I21" s="94">
        <f>I200/1000000</f>
        <v>0</v>
      </c>
      <c r="J21" s="94">
        <f>J200/1000000</f>
        <v>0</v>
      </c>
      <c r="K21" s="95" t="e">
        <f t="shared" si="4"/>
        <v>#DIV/0!</v>
      </c>
      <c r="L21" s="94">
        <f>L200/1000000</f>
        <v>0</v>
      </c>
      <c r="M21" s="94">
        <f>M200/1000000</f>
        <v>0</v>
      </c>
      <c r="N21" s="94" t="e">
        <f t="shared" si="6"/>
        <v>#DIV/0!</v>
      </c>
      <c r="O21" s="94">
        <f>O200/1000000</f>
        <v>0</v>
      </c>
      <c r="P21" s="94">
        <f>P200/1000000</f>
        <v>0</v>
      </c>
      <c r="Q21" s="94" t="e">
        <f t="shared" si="5"/>
        <v>#DIV/0!</v>
      </c>
      <c r="R21" s="94">
        <f>R200/1000000</f>
        <v>0</v>
      </c>
      <c r="S21" s="94">
        <f>S200/1000000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C206/1000000</f>
        <v>5.0603000000000002E-2</v>
      </c>
      <c r="D22" s="142">
        <f>D206/1000000</f>
        <v>7.2871000000000005E-2</v>
      </c>
      <c r="E22" s="94">
        <f t="shared" si="2"/>
        <v>69.44189046397058</v>
      </c>
      <c r="F22" s="142">
        <f>F206/1000000</f>
        <v>3.3950000000000001E-2</v>
      </c>
      <c r="G22" s="142">
        <f>G206/1000000</f>
        <v>4.4395999999999998E-2</v>
      </c>
      <c r="H22" s="94">
        <f t="shared" si="3"/>
        <v>76.470853230020737</v>
      </c>
      <c r="I22" s="142">
        <f>I206/1000000</f>
        <v>4.7067999999999999E-2</v>
      </c>
      <c r="J22" s="142">
        <f>J206/1000000</f>
        <v>6.8906999999999996E-2</v>
      </c>
      <c r="K22" s="95">
        <f t="shared" si="4"/>
        <v>68.306558114560218</v>
      </c>
      <c r="L22" s="94">
        <f>L206/1000000</f>
        <v>0</v>
      </c>
      <c r="M22" s="94">
        <f>M206/1000000</f>
        <v>0</v>
      </c>
      <c r="N22" s="94" t="e">
        <f t="shared" si="6"/>
        <v>#DIV/0!</v>
      </c>
      <c r="O22" s="94">
        <f>O206/1000000</f>
        <v>0</v>
      </c>
      <c r="P22" s="94">
        <f>P206/1000000</f>
        <v>0</v>
      </c>
      <c r="Q22" s="94" t="e">
        <f t="shared" si="5"/>
        <v>#DIV/0!</v>
      </c>
      <c r="R22" s="94">
        <f>R206/1000000</f>
        <v>0</v>
      </c>
      <c r="S22" s="94">
        <f>S206/1000000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C214/1000000</f>
        <v>2.1255E-2</v>
      </c>
      <c r="D23" s="141">
        <f>D214/1000000</f>
        <v>6.4861000000000002E-2</v>
      </c>
      <c r="E23" s="94">
        <f t="shared" si="2"/>
        <v>32.770077550454047</v>
      </c>
      <c r="F23" s="141">
        <f>F214/1000000</f>
        <v>9.9229999999999995E-3</v>
      </c>
      <c r="G23" s="141">
        <f>G214/1000000</f>
        <v>4.8160000000000001E-2</v>
      </c>
      <c r="H23" s="94">
        <f t="shared" si="3"/>
        <v>20.604235880398669</v>
      </c>
      <c r="I23" s="141">
        <f>I214/1000000</f>
        <v>2.8365000000000001E-2</v>
      </c>
      <c r="J23" s="141">
        <f>J214/1000000</f>
        <v>7.1575E-2</v>
      </c>
      <c r="K23" s="95">
        <f t="shared" si="4"/>
        <v>39.629758994062172</v>
      </c>
      <c r="L23" s="142">
        <f>L214/1000000</f>
        <v>9.9989999999999992E-3</v>
      </c>
      <c r="M23" s="142">
        <f>M214/1000000</f>
        <v>1.1424999999999999E-2</v>
      </c>
      <c r="N23" s="94">
        <f t="shared" si="6"/>
        <v>87.518599562363235</v>
      </c>
      <c r="O23" s="142">
        <f>O214/1000000</f>
        <v>0</v>
      </c>
      <c r="P23" s="142">
        <f>P214/1000000</f>
        <v>0</v>
      </c>
      <c r="Q23" s="94" t="e">
        <f t="shared" si="5"/>
        <v>#DIV/0!</v>
      </c>
      <c r="R23" s="142">
        <f>R214/1000000</f>
        <v>9.9989999999999992E-3</v>
      </c>
      <c r="S23" s="142">
        <f>S214/1000000</f>
        <v>1.1424999999999999E-2</v>
      </c>
      <c r="T23" s="95">
        <f t="shared" si="0"/>
        <v>87.518599562363235</v>
      </c>
    </row>
    <row r="24" spans="1:20" ht="47.25" customHeight="1" thickBot="1" x14ac:dyDescent="0.3">
      <c r="A24" s="371" t="s">
        <v>239</v>
      </c>
      <c r="B24" s="372"/>
      <c r="C24" s="141">
        <f>C222/1000000</f>
        <v>1.18527</v>
      </c>
      <c r="D24" s="141">
        <f>D222/1000000</f>
        <v>0.91725599999999996</v>
      </c>
      <c r="E24" s="94">
        <f t="shared" si="2"/>
        <v>129.21910568042074</v>
      </c>
      <c r="F24" s="141">
        <f>F222/1000000</f>
        <v>0.78003699999999998</v>
      </c>
      <c r="G24" s="141">
        <f>G222/1000000</f>
        <v>0.61008300000000004</v>
      </c>
      <c r="H24" s="94">
        <f t="shared" si="3"/>
        <v>127.85752102582761</v>
      </c>
      <c r="I24" s="141">
        <f>I222/1000000</f>
        <v>0.99676699999999996</v>
      </c>
      <c r="J24" s="141">
        <f>J222/1000000</f>
        <v>0.86242600000000003</v>
      </c>
      <c r="K24" s="95">
        <f t="shared" si="4"/>
        <v>115.5771045863645</v>
      </c>
      <c r="L24" s="141">
        <f>L222/1000000</f>
        <v>0.63558899999999996</v>
      </c>
      <c r="M24" s="141">
        <f>M222/1000000</f>
        <v>0.50040700000000005</v>
      </c>
      <c r="N24" s="94">
        <f t="shared" si="6"/>
        <v>127.01441027004017</v>
      </c>
      <c r="O24" s="141">
        <f>O222/1000000</f>
        <v>0.37665700000000002</v>
      </c>
      <c r="P24" s="141">
        <f>P222/1000000</f>
        <v>0.24407899999999999</v>
      </c>
      <c r="Q24" s="94">
        <f t="shared" si="5"/>
        <v>154.31765944632681</v>
      </c>
      <c r="R24" s="142">
        <f>R222/1000000</f>
        <v>0.258932</v>
      </c>
      <c r="S24" s="142">
        <f>S222/1000000</f>
        <v>0.256328</v>
      </c>
      <c r="T24" s="95">
        <f t="shared" si="0"/>
        <v>101.0158858961955</v>
      </c>
    </row>
    <row r="25" spans="1:20" ht="58.5" customHeight="1" thickBot="1" x14ac:dyDescent="0.3">
      <c r="A25" s="371" t="s">
        <v>240</v>
      </c>
      <c r="B25" s="372"/>
      <c r="C25" s="142">
        <f>C231/1000000</f>
        <v>0.41189300000000001</v>
      </c>
      <c r="D25" s="142">
        <f>D231/1000000</f>
        <v>0.28126099999999998</v>
      </c>
      <c r="E25" s="94">
        <f t="shared" si="2"/>
        <v>146.4451168132091</v>
      </c>
      <c r="F25" s="142">
        <f>F231/1000000</f>
        <v>0.25985000000000003</v>
      </c>
      <c r="G25" s="142">
        <f>G231/1000000</f>
        <v>0.181482</v>
      </c>
      <c r="H25" s="94">
        <f t="shared" si="3"/>
        <v>143.18224396909886</v>
      </c>
      <c r="I25" s="141">
        <f>I231/1000000</f>
        <v>0.42431400000000002</v>
      </c>
      <c r="J25" s="141">
        <f>J231/1000000</f>
        <v>0.36369899999999999</v>
      </c>
      <c r="K25" s="95">
        <f t="shared" si="4"/>
        <v>116.66625423770756</v>
      </c>
      <c r="L25" s="94">
        <f>L231/1000000</f>
        <v>2.7667000000000001E-2</v>
      </c>
      <c r="M25" s="94">
        <f>M231/1000000</f>
        <v>1.8144E-2</v>
      </c>
      <c r="N25" s="94">
        <f t="shared" si="6"/>
        <v>152.48567019400352</v>
      </c>
      <c r="O25" s="94">
        <f>O231/1000000</f>
        <v>0</v>
      </c>
      <c r="P25" s="94">
        <f>P231/1000000</f>
        <v>0</v>
      </c>
      <c r="Q25" s="94" t="e">
        <f t="shared" si="5"/>
        <v>#DIV/0!</v>
      </c>
      <c r="R25" s="94">
        <f>R231/1000000</f>
        <v>2.7667000000000001E-2</v>
      </c>
      <c r="S25" s="94">
        <f>S231/1000000</f>
        <v>1.8144E-2</v>
      </c>
      <c r="T25" s="95">
        <f t="shared" si="0"/>
        <v>152.48567019400352</v>
      </c>
    </row>
    <row r="26" spans="1:20" ht="69" customHeight="1" thickBot="1" x14ac:dyDescent="0.3">
      <c r="A26" s="371" t="s">
        <v>241</v>
      </c>
      <c r="B26" s="372"/>
      <c r="C26" s="94">
        <f>C238/1000000</f>
        <v>1.044055</v>
      </c>
      <c r="D26" s="94">
        <f>D238/1000000</f>
        <v>1.107491</v>
      </c>
      <c r="E26" s="94">
        <f t="shared" si="2"/>
        <v>94.272097922240448</v>
      </c>
      <c r="F26" s="94">
        <f>F238/1000000</f>
        <v>0.83199999999999996</v>
      </c>
      <c r="G26" s="94">
        <f>G238/1000000</f>
        <v>0.74491799999999997</v>
      </c>
      <c r="H26" s="94">
        <f t="shared" si="3"/>
        <v>111.69014576100993</v>
      </c>
      <c r="I26" s="94">
        <f>I238/1000000</f>
        <v>1.080795</v>
      </c>
      <c r="J26" s="94">
        <f>J238/1000000</f>
        <v>1.718874</v>
      </c>
      <c r="K26" s="95">
        <f t="shared" si="4"/>
        <v>62.878081814024753</v>
      </c>
      <c r="L26" s="141">
        <f>L238/1000000</f>
        <v>0.45019399999999998</v>
      </c>
      <c r="M26" s="141">
        <f>M238/1000000</f>
        <v>1.1119730000000001</v>
      </c>
      <c r="N26" s="94">
        <f t="shared" si="6"/>
        <v>40.486054967161969</v>
      </c>
      <c r="O26" s="94">
        <f>O238/1000000</f>
        <v>0.45019399999999998</v>
      </c>
      <c r="P26" s="94">
        <f>P238/1000000</f>
        <v>1.1104019999999999</v>
      </c>
      <c r="Q26" s="94">
        <f t="shared" si="5"/>
        <v>40.543334756241435</v>
      </c>
      <c r="R26" s="94">
        <f>R238/1000000</f>
        <v>0</v>
      </c>
      <c r="S26" s="94">
        <f>S238/1000000</f>
        <v>1.5709999999999999E-3</v>
      </c>
      <c r="T26" s="95">
        <f t="shared" si="0"/>
        <v>0</v>
      </c>
    </row>
    <row r="27" spans="1:20" ht="37.5" customHeight="1" thickBot="1" x14ac:dyDescent="0.3">
      <c r="A27" s="371" t="s">
        <v>242</v>
      </c>
      <c r="B27" s="372"/>
      <c r="C27" s="94">
        <f>C250/1000000</f>
        <v>27.112359999999999</v>
      </c>
      <c r="D27" s="94">
        <f>D250/1000000</f>
        <v>19.152826000000001</v>
      </c>
      <c r="E27" s="94">
        <f t="shared" si="2"/>
        <v>141.55801342318881</v>
      </c>
      <c r="F27" s="94">
        <f>F250/1000000</f>
        <v>13.187919000000001</v>
      </c>
      <c r="G27" s="94">
        <f>G250/1000000</f>
        <v>9.3617720000000002</v>
      </c>
      <c r="H27" s="94">
        <f t="shared" si="3"/>
        <v>140.8699015528257</v>
      </c>
      <c r="I27" s="94">
        <f>I250/1000000</f>
        <v>25.575996</v>
      </c>
      <c r="J27" s="94">
        <f>J250/1000000</f>
        <v>19.076536999999998</v>
      </c>
      <c r="K27" s="95">
        <f t="shared" si="4"/>
        <v>134.07043427221618</v>
      </c>
      <c r="L27" s="94">
        <f>L250/1000000</f>
        <v>23.279474</v>
      </c>
      <c r="M27" s="94">
        <f>M250/1000000</f>
        <v>18.136134999999999</v>
      </c>
      <c r="N27" s="94">
        <f t="shared" si="6"/>
        <v>128.35962017265533</v>
      </c>
      <c r="O27" s="94">
        <f>O250/1000000</f>
        <v>2.0091000000000001E-2</v>
      </c>
      <c r="P27" s="94">
        <f>P250/1000000</f>
        <v>0</v>
      </c>
      <c r="Q27" s="94" t="e">
        <f t="shared" si="5"/>
        <v>#DIV/0!</v>
      </c>
      <c r="R27" s="94">
        <f>R250/1000000</f>
        <v>23.259383</v>
      </c>
      <c r="S27" s="94">
        <f>S250/1000000</f>
        <v>18.136134999999999</v>
      </c>
      <c r="T27" s="95">
        <f t="shared" si="0"/>
        <v>128.24884133251103</v>
      </c>
    </row>
    <row r="28" spans="1:20" ht="83.25" customHeight="1" thickBot="1" x14ac:dyDescent="0.3">
      <c r="A28" s="371" t="s">
        <v>243</v>
      </c>
      <c r="B28" s="372"/>
      <c r="C28" s="94">
        <f>C259/1000000</f>
        <v>0.68186400000000003</v>
      </c>
      <c r="D28" s="94">
        <f>D259/1000000</f>
        <v>0.84934299999999996</v>
      </c>
      <c r="E28" s="94">
        <f t="shared" si="2"/>
        <v>80.281346876350312</v>
      </c>
      <c r="F28" s="94">
        <f>F259/1000000</f>
        <v>0.44970700000000002</v>
      </c>
      <c r="G28" s="94">
        <f>G259/1000000</f>
        <v>0.28925400000000001</v>
      </c>
      <c r="H28" s="94">
        <f t="shared" si="3"/>
        <v>155.47131586771488</v>
      </c>
      <c r="I28" s="94">
        <f>I259/1000000</f>
        <v>0.86179899999999998</v>
      </c>
      <c r="J28" s="94">
        <f>J259/1000000</f>
        <v>0.95984899999999995</v>
      </c>
      <c r="K28" s="95">
        <f t="shared" si="4"/>
        <v>89.784851575612407</v>
      </c>
      <c r="L28" s="94">
        <f>L259/1000000</f>
        <v>0</v>
      </c>
      <c r="M28" s="94">
        <f>M259/1000000</f>
        <v>0</v>
      </c>
      <c r="N28" s="94" t="e">
        <f t="shared" si="6"/>
        <v>#DIV/0!</v>
      </c>
      <c r="O28" s="94">
        <f>O259/1000000</f>
        <v>0</v>
      </c>
      <c r="P28" s="94">
        <f>P259/1000000</f>
        <v>0</v>
      </c>
      <c r="Q28" s="94" t="e">
        <f t="shared" si="5"/>
        <v>#DIV/0!</v>
      </c>
      <c r="R28" s="94">
        <f>R259/1000000</f>
        <v>0</v>
      </c>
      <c r="S28" s="94">
        <f>S259/1000000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C265/1000000</f>
        <v>0.145151</v>
      </c>
      <c r="D29" s="94">
        <f>D265/1000000</f>
        <v>0.23009399999999999</v>
      </c>
      <c r="E29" s="94">
        <f t="shared" si="2"/>
        <v>63.083348544507899</v>
      </c>
      <c r="F29" s="94">
        <f>F265/1000000</f>
        <v>3.5234000000000001E-2</v>
      </c>
      <c r="G29" s="94">
        <f>G265/1000000</f>
        <v>0.126607</v>
      </c>
      <c r="H29" s="94">
        <f t="shared" si="3"/>
        <v>27.829424913314433</v>
      </c>
      <c r="I29" s="94">
        <f>I265/1000000</f>
        <v>0.140208</v>
      </c>
      <c r="J29" s="94">
        <f>J265/1000000</f>
        <v>0.112723</v>
      </c>
      <c r="K29" s="95">
        <f t="shared" si="4"/>
        <v>124.38277902468884</v>
      </c>
      <c r="L29" s="141">
        <f>L265/1000000</f>
        <v>5.3684999999999997E-2</v>
      </c>
      <c r="M29" s="141">
        <f>M265/1000000</f>
        <v>1.4401000000000001E-2</v>
      </c>
      <c r="N29" s="94">
        <f t="shared" si="6"/>
        <v>372.78661204083051</v>
      </c>
      <c r="O29" s="94">
        <f>O265/1000000</f>
        <v>3.4214000000000001E-2</v>
      </c>
      <c r="P29" s="94">
        <f>P265/1000000</f>
        <v>4.2839999999999996E-3</v>
      </c>
      <c r="Q29" s="94">
        <f t="shared" si="5"/>
        <v>798.64612511671339</v>
      </c>
      <c r="R29" s="94">
        <f>R265/1000000</f>
        <v>1.9470999999999999E-2</v>
      </c>
      <c r="S29" s="94">
        <f>S265/1000000</f>
        <v>1.0116999999999999E-2</v>
      </c>
      <c r="T29" s="95">
        <f t="shared" si="0"/>
        <v>192.4582386082831</v>
      </c>
    </row>
    <row r="30" spans="1:20" ht="33" customHeight="1" thickBot="1" x14ac:dyDescent="0.3">
      <c r="A30" s="371" t="s">
        <v>245</v>
      </c>
      <c r="B30" s="372"/>
      <c r="C30" s="141">
        <f>C279/1000000</f>
        <v>5.3788000000000002E-2</v>
      </c>
      <c r="D30" s="141">
        <f>D279/1000000</f>
        <v>6.2089999999999999E-2</v>
      </c>
      <c r="E30" s="94">
        <f t="shared" si="2"/>
        <v>86.629086809470124</v>
      </c>
      <c r="F30" s="141">
        <f>F279/1000000</f>
        <v>2.2183999999999999E-2</v>
      </c>
      <c r="G30" s="141">
        <f>G279/1000000</f>
        <v>3.1739000000000003E-2</v>
      </c>
      <c r="H30" s="94">
        <f t="shared" si="3"/>
        <v>69.895081760609969</v>
      </c>
      <c r="I30" s="141">
        <f>I279/1000000</f>
        <v>6.3854999999999995E-2</v>
      </c>
      <c r="J30" s="141">
        <f>J279/1000000</f>
        <v>5.7853000000000002E-2</v>
      </c>
      <c r="K30" s="95">
        <f t="shared" si="4"/>
        <v>110.37457003094046</v>
      </c>
      <c r="L30" s="143">
        <f>L279/1000000</f>
        <v>0</v>
      </c>
      <c r="M30" s="142">
        <f>M279/1000000</f>
        <v>4.8000000000000001E-4</v>
      </c>
      <c r="N30" s="94">
        <f t="shared" si="6"/>
        <v>0</v>
      </c>
      <c r="O30" s="141">
        <f>O279/1000000</f>
        <v>0</v>
      </c>
      <c r="P30" s="141">
        <f>P279/1000000</f>
        <v>4.8000000000000001E-4</v>
      </c>
      <c r="Q30" s="94">
        <f t="shared" si="5"/>
        <v>0</v>
      </c>
      <c r="R30" s="141">
        <f>R279/1000000</f>
        <v>0</v>
      </c>
      <c r="S30" s="141">
        <f>S279/1000000</f>
        <v>0</v>
      </c>
      <c r="T30" s="95" t="e">
        <f t="shared" si="0"/>
        <v>#DIV/0!</v>
      </c>
    </row>
    <row r="31" spans="1:20" ht="71.25" customHeight="1" thickBot="1" x14ac:dyDescent="0.3">
      <c r="A31" s="371" t="s">
        <v>246</v>
      </c>
      <c r="B31" s="372"/>
      <c r="C31" s="141">
        <f>C289/1000000</f>
        <v>0.18523899999999999</v>
      </c>
      <c r="D31" s="141">
        <f>D289/1000000</f>
        <v>0.12617999999999999</v>
      </c>
      <c r="E31" s="94">
        <f t="shared" si="2"/>
        <v>146.8053574258995</v>
      </c>
      <c r="F31" s="141">
        <f>F289/1000000</f>
        <v>0.14475299999999999</v>
      </c>
      <c r="G31" s="141">
        <f>G289/1000000</f>
        <v>9.8192000000000002E-2</v>
      </c>
      <c r="H31" s="94">
        <f t="shared" si="3"/>
        <v>147.41832328499265</v>
      </c>
      <c r="I31" s="141">
        <f>I289/1000000</f>
        <v>0.197854</v>
      </c>
      <c r="J31" s="141">
        <f>J289/1000000</f>
        <v>0.14239299999999999</v>
      </c>
      <c r="K31" s="95">
        <f t="shared" si="4"/>
        <v>138.94924610058078</v>
      </c>
      <c r="L31" s="142">
        <f>L289/1000000</f>
        <v>0.11873</v>
      </c>
      <c r="M31" s="142">
        <f>M289/1000000</f>
        <v>4.9654999999999998E-2</v>
      </c>
      <c r="N31" s="94">
        <f t="shared" si="6"/>
        <v>239.10985802034034</v>
      </c>
      <c r="O31" s="141">
        <f>O289/1000000</f>
        <v>0.11873</v>
      </c>
      <c r="P31" s="141">
        <f>P289/1000000</f>
        <v>4.8975999999999999E-2</v>
      </c>
      <c r="Q31" s="94">
        <f t="shared" si="5"/>
        <v>242.42486115648481</v>
      </c>
      <c r="R31" s="142">
        <f>R289/1000000</f>
        <v>0</v>
      </c>
      <c r="S31" s="142">
        <f>S289/1000000</f>
        <v>6.7900000000000002E-4</v>
      </c>
      <c r="T31" s="95">
        <f t="shared" si="0"/>
        <v>0</v>
      </c>
    </row>
    <row r="32" spans="1:20" ht="53.25" customHeight="1" thickBot="1" x14ac:dyDescent="0.3">
      <c r="A32" s="371" t="s">
        <v>247</v>
      </c>
      <c r="B32" s="372"/>
      <c r="C32" s="94">
        <f>C311/1000000</f>
        <v>0</v>
      </c>
      <c r="D32" s="94">
        <f>D311/1000000</f>
        <v>0</v>
      </c>
      <c r="E32" s="94" t="e">
        <f t="shared" si="2"/>
        <v>#DIV/0!</v>
      </c>
      <c r="F32" s="94">
        <f>F311/1000000</f>
        <v>0</v>
      </c>
      <c r="G32" s="94">
        <f>G311/1000000</f>
        <v>0</v>
      </c>
      <c r="H32" s="94" t="e">
        <f t="shared" si="3"/>
        <v>#DIV/0!</v>
      </c>
      <c r="I32" s="94">
        <f>I311/1000000</f>
        <v>0</v>
      </c>
      <c r="J32" s="94">
        <f>J311/1000000</f>
        <v>0</v>
      </c>
      <c r="K32" s="95" t="e">
        <f t="shared" si="4"/>
        <v>#DIV/0!</v>
      </c>
      <c r="L32" s="94">
        <f>L311/1000000</f>
        <v>0</v>
      </c>
      <c r="M32" s="94">
        <f>M311/1000000</f>
        <v>0</v>
      </c>
      <c r="N32" s="94" t="e">
        <f t="shared" si="6"/>
        <v>#DIV/0!</v>
      </c>
      <c r="O32" s="94">
        <f>O311/1000000</f>
        <v>0</v>
      </c>
      <c r="P32" s="94">
        <f>P311/1000000</f>
        <v>0</v>
      </c>
      <c r="Q32" s="94" t="e">
        <f t="shared" si="5"/>
        <v>#DIV/0!</v>
      </c>
      <c r="R32" s="94">
        <f>R311/1000000</f>
        <v>0</v>
      </c>
      <c r="S32" s="94">
        <f>S311/1000000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C319/1000000</f>
        <v>0</v>
      </c>
      <c r="D33" s="142">
        <f>D319/1000000</f>
        <v>1.8512000000000001E-2</v>
      </c>
      <c r="E33" s="94">
        <f t="shared" si="2"/>
        <v>0</v>
      </c>
      <c r="F33" s="142">
        <f>F319/1000000</f>
        <v>0</v>
      </c>
      <c r="G33" s="142">
        <f>G319/1000000</f>
        <v>1.3818E-2</v>
      </c>
      <c r="H33" s="94">
        <f t="shared" si="3"/>
        <v>0</v>
      </c>
      <c r="I33" s="142">
        <f>I319/1000000</f>
        <v>6.7500000000000004E-4</v>
      </c>
      <c r="J33" s="94">
        <f>J319/1000000</f>
        <v>1.8512000000000001E-2</v>
      </c>
      <c r="K33" s="95">
        <f t="shared" si="4"/>
        <v>3.6462834917891094</v>
      </c>
      <c r="L33" s="94">
        <f>L319/1000000</f>
        <v>0</v>
      </c>
      <c r="M33" s="94">
        <f>M319/1000000</f>
        <v>0</v>
      </c>
      <c r="N33" s="94" t="e">
        <f t="shared" si="6"/>
        <v>#DIV/0!</v>
      </c>
      <c r="O33" s="94">
        <f>O319/1000000</f>
        <v>0</v>
      </c>
      <c r="P33" s="94">
        <f>P319/1000000</f>
        <v>0</v>
      </c>
      <c r="Q33" s="94" t="e">
        <f t="shared" si="5"/>
        <v>#DIV/0!</v>
      </c>
      <c r="R33" s="94">
        <f>R319/1000000</f>
        <v>0</v>
      </c>
      <c r="S33" s="94">
        <f>S319/1000000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C327/1000000</f>
        <v>4.0764856900000002</v>
      </c>
      <c r="D34" s="141">
        <f>D327/1000000</f>
        <v>2.2545761600000001</v>
      </c>
      <c r="E34" s="94">
        <f t="shared" si="2"/>
        <v>180.80940277484351</v>
      </c>
      <c r="F34" s="141">
        <f>F327/1000000</f>
        <v>3.33084369</v>
      </c>
      <c r="G34" s="141">
        <f>G327/1000000</f>
        <v>1.34730649</v>
      </c>
      <c r="H34" s="94">
        <f t="shared" si="3"/>
        <v>247.22241856045687</v>
      </c>
      <c r="I34" s="94">
        <f>I327/1000000</f>
        <v>4.4811530999999993</v>
      </c>
      <c r="J34" s="94">
        <f>J327/1000000</f>
        <v>1.7879307</v>
      </c>
      <c r="K34" s="95">
        <f t="shared" si="4"/>
        <v>250.63348931812621</v>
      </c>
      <c r="L34" s="141">
        <f>L327/1000000</f>
        <v>3.3247369999999998</v>
      </c>
      <c r="M34" s="141">
        <f>M327/1000000</f>
        <v>1.675818</v>
      </c>
      <c r="N34" s="94">
        <f t="shared" si="6"/>
        <v>198.39487342897618</v>
      </c>
      <c r="O34" s="94">
        <f>O327/1000000</f>
        <v>2.835947</v>
      </c>
      <c r="P34" s="94">
        <f>P327/1000000</f>
        <v>1.409089</v>
      </c>
      <c r="Q34" s="94">
        <f t="shared" si="5"/>
        <v>201.26102751494051</v>
      </c>
      <c r="R34" s="94">
        <f>R327/1000000</f>
        <v>0.43213600000000002</v>
      </c>
      <c r="S34" s="94">
        <f>S327/1000000</f>
        <v>0.26672899999999999</v>
      </c>
      <c r="T34" s="95">
        <f t="shared" si="0"/>
        <v>162.01312943099552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C328/1000000</f>
        <v>0.14497099999999999</v>
      </c>
      <c r="D35" s="158">
        <f>D328/1000000</f>
        <v>0.15662300000000001</v>
      </c>
      <c r="E35" s="139">
        <f t="shared" si="2"/>
        <v>92.560479623043861</v>
      </c>
      <c r="F35" s="158">
        <f>F328/1000000</f>
        <v>0.109183</v>
      </c>
      <c r="G35" s="158">
        <f>G328/1000000</f>
        <v>0.111319</v>
      </c>
      <c r="H35" s="139">
        <f t="shared" si="3"/>
        <v>98.081190093335366</v>
      </c>
      <c r="I35" s="158">
        <f>I328/1000000</f>
        <v>0.21611900000000001</v>
      </c>
      <c r="J35" s="158">
        <f>J328/1000000</f>
        <v>0.16209200000000001</v>
      </c>
      <c r="K35" s="140">
        <f t="shared" si="4"/>
        <v>133.33107124349135</v>
      </c>
      <c r="L35" s="158">
        <f>L328/1000000</f>
        <v>0.164072</v>
      </c>
      <c r="M35" s="158">
        <f>M328/1000000</f>
        <v>0.106155</v>
      </c>
      <c r="N35" s="139">
        <f t="shared" si="6"/>
        <v>154.55889972210446</v>
      </c>
      <c r="O35" s="139">
        <f>O328/1000000</f>
        <v>0.14166699999999999</v>
      </c>
      <c r="P35" s="139">
        <f>P328/1000000</f>
        <v>5.9523E-2</v>
      </c>
      <c r="Q35" s="139">
        <f t="shared" si="5"/>
        <v>238.00379685163716</v>
      </c>
      <c r="R35" s="139">
        <f>R328/1000000</f>
        <v>2.2405000000000001E-2</v>
      </c>
      <c r="S35" s="139">
        <f>S328/1000000</f>
        <v>4.6632E-2</v>
      </c>
      <c r="T35" s="140">
        <f t="shared" si="0"/>
        <v>48.046405901526853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C336/1000000</f>
        <v>3.714426</v>
      </c>
      <c r="D36" s="158">
        <f>D336/1000000</f>
        <v>2.00996</v>
      </c>
      <c r="E36" s="139">
        <f t="shared" si="2"/>
        <v>184.80099106449882</v>
      </c>
      <c r="F36" s="158">
        <f>F336/1000000</f>
        <v>3.0515780000000001</v>
      </c>
      <c r="G36" s="158">
        <f>G336/1000000</f>
        <v>1.1888780000000001</v>
      </c>
      <c r="H36" s="139">
        <f t="shared" si="3"/>
        <v>256.67713592143178</v>
      </c>
      <c r="I36" s="139">
        <f>I336/1000000</f>
        <v>4.001398</v>
      </c>
      <c r="J36" s="139">
        <f>J336/1000000</f>
        <v>1.570514</v>
      </c>
      <c r="K36" s="140">
        <f t="shared" si="4"/>
        <v>254.78270171421588</v>
      </c>
      <c r="L36" s="139">
        <f>L336/1000000</f>
        <v>3.1606649999999998</v>
      </c>
      <c r="M36" s="139">
        <f>M336/1000000</f>
        <v>1.569663</v>
      </c>
      <c r="N36" s="139">
        <f t="shared" si="6"/>
        <v>201.35946378299033</v>
      </c>
      <c r="O36" s="139">
        <f>O336/1000000</f>
        <v>2.69428</v>
      </c>
      <c r="P36" s="139">
        <f>P336/1000000</f>
        <v>1.349566</v>
      </c>
      <c r="Q36" s="139">
        <f t="shared" si="5"/>
        <v>199.64047701260998</v>
      </c>
      <c r="R36" s="139">
        <f>R336/1000000</f>
        <v>0.40973100000000001</v>
      </c>
      <c r="S36" s="139">
        <f>S336/1000000</f>
        <v>0.22009699999999999</v>
      </c>
      <c r="T36" s="140">
        <f t="shared" si="0"/>
        <v>186.15928431555179</v>
      </c>
    </row>
    <row r="37" spans="1:21" ht="58.5" customHeight="1" thickBot="1" x14ac:dyDescent="0.3">
      <c r="A37" s="371" t="s">
        <v>253</v>
      </c>
      <c r="B37" s="372"/>
      <c r="C37" s="141">
        <f>C357/1000000</f>
        <v>0</v>
      </c>
      <c r="D37" s="141">
        <f>D357/1000000</f>
        <v>0</v>
      </c>
      <c r="E37" s="94" t="e">
        <f t="shared" si="2"/>
        <v>#DIV/0!</v>
      </c>
      <c r="F37" s="94">
        <f>F357/1000000</f>
        <v>0</v>
      </c>
      <c r="G37" s="94">
        <f>G357/1000000</f>
        <v>0</v>
      </c>
      <c r="H37" s="94" t="e">
        <f t="shared" si="3"/>
        <v>#DIV/0!</v>
      </c>
      <c r="I37" s="94">
        <f>I357/1000000</f>
        <v>0</v>
      </c>
      <c r="J37" s="94">
        <f>J357/1000000</f>
        <v>0</v>
      </c>
      <c r="K37" s="95" t="e">
        <f t="shared" si="4"/>
        <v>#DIV/0!</v>
      </c>
      <c r="L37" s="94">
        <f>L357/1000000</f>
        <v>0</v>
      </c>
      <c r="M37" s="94">
        <f>M357/1000000</f>
        <v>0</v>
      </c>
      <c r="N37" s="94" t="e">
        <f t="shared" si="6"/>
        <v>#DIV/0!</v>
      </c>
      <c r="O37" s="94">
        <f>O357/1000000</f>
        <v>0</v>
      </c>
      <c r="P37" s="94">
        <f>P357/1000000</f>
        <v>0</v>
      </c>
      <c r="Q37" s="94" t="e">
        <f t="shared" si="5"/>
        <v>#DIV/0!</v>
      </c>
      <c r="R37" s="94">
        <f>R357/1000000</f>
        <v>0</v>
      </c>
      <c r="S37" s="94">
        <f>S357/1000000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C361/1000000</f>
        <v>55.344712000000001</v>
      </c>
      <c r="D38" s="137">
        <f>D361/1000000</f>
        <v>53.405614</v>
      </c>
      <c r="E38" s="137">
        <f t="shared" si="2"/>
        <v>103.63088794372817</v>
      </c>
      <c r="F38" s="137">
        <f>F361/1000000</f>
        <v>25.451504</v>
      </c>
      <c r="G38" s="137">
        <f>G361/1000000</f>
        <v>24.786306</v>
      </c>
      <c r="H38" s="137">
        <f t="shared" si="3"/>
        <v>102.68373189615265</v>
      </c>
      <c r="I38" s="137">
        <f>I361/1000000</f>
        <v>55.344712000000001</v>
      </c>
      <c r="J38" s="137">
        <f>J361/1000000</f>
        <v>53.405614</v>
      </c>
      <c r="K38" s="138">
        <f t="shared" si="4"/>
        <v>103.63088794372817</v>
      </c>
      <c r="L38" s="137">
        <f>L361/1000000</f>
        <v>3.9099680000000001</v>
      </c>
      <c r="M38" s="137">
        <f>M361/1000000</f>
        <v>4.6278990000000002</v>
      </c>
      <c r="N38" s="137">
        <f t="shared" si="6"/>
        <v>84.486891351777558</v>
      </c>
      <c r="O38" s="137">
        <f>O361/1000000</f>
        <v>0</v>
      </c>
      <c r="P38" s="137">
        <f>P361/1000000</f>
        <v>0</v>
      </c>
      <c r="Q38" s="137" t="e">
        <f t="shared" si="5"/>
        <v>#DIV/0!</v>
      </c>
      <c r="R38" s="137">
        <f>R361/1000000</f>
        <v>0</v>
      </c>
      <c r="S38" s="137">
        <f>S361/1000000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C362/1000000</f>
        <v>41.144855</v>
      </c>
      <c r="D39" s="94">
        <f>D362/1000000</f>
        <v>39.675992999999998</v>
      </c>
      <c r="E39" s="94">
        <f t="shared" si="2"/>
        <v>103.70214300622547</v>
      </c>
      <c r="F39" s="94">
        <f>F362/1000000</f>
        <v>18.935866000000001</v>
      </c>
      <c r="G39" s="94">
        <f>G362/1000000</f>
        <v>18.666875000000001</v>
      </c>
      <c r="H39" s="94">
        <f t="shared" si="3"/>
        <v>101.44100713161683</v>
      </c>
      <c r="I39" s="94">
        <f>I362/1000000</f>
        <v>41.144855</v>
      </c>
      <c r="J39" s="94">
        <f>J362/1000000</f>
        <v>39.675992999999998</v>
      </c>
      <c r="K39" s="95">
        <f t="shared" si="4"/>
        <v>103.70214300622547</v>
      </c>
      <c r="L39" s="94">
        <f>L362/1000000</f>
        <v>3.9099680000000001</v>
      </c>
      <c r="M39" s="94">
        <f>M362/1000000</f>
        <v>4.6278990000000002</v>
      </c>
      <c r="N39" s="94">
        <f t="shared" si="6"/>
        <v>84.486891351777558</v>
      </c>
      <c r="O39" s="94">
        <f>O362/1000000</f>
        <v>0</v>
      </c>
      <c r="P39" s="94">
        <f>P362/1000000</f>
        <v>0</v>
      </c>
      <c r="Q39" s="94" t="e">
        <f t="shared" si="5"/>
        <v>#DIV/0!</v>
      </c>
      <c r="R39" s="94">
        <f>R362/1000000</f>
        <v>0</v>
      </c>
      <c r="S39" s="94">
        <f>S362/1000000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C379/1000000</f>
        <v>14.199857</v>
      </c>
      <c r="D40" s="94">
        <f>D379/1000000</f>
        <v>13.729621</v>
      </c>
      <c r="E40" s="94">
        <f t="shared" si="2"/>
        <v>103.42497436746434</v>
      </c>
      <c r="F40" s="94">
        <f>F379/1000000</f>
        <v>6.515638</v>
      </c>
      <c r="G40" s="94">
        <f>G379/1000000</f>
        <v>6.1194309999999996</v>
      </c>
      <c r="H40" s="94">
        <f t="shared" si="3"/>
        <v>106.47457255421298</v>
      </c>
      <c r="I40" s="94">
        <f>I379/1000000</f>
        <v>14.199857</v>
      </c>
      <c r="J40" s="94">
        <f>J379/1000000</f>
        <v>13.729621</v>
      </c>
      <c r="K40" s="95">
        <f t="shared" si="4"/>
        <v>103.42497436746434</v>
      </c>
      <c r="L40" s="94">
        <f>L379/1000000</f>
        <v>0</v>
      </c>
      <c r="M40" s="94">
        <f>M379/1000000</f>
        <v>0</v>
      </c>
      <c r="N40" s="94" t="e">
        <f t="shared" si="6"/>
        <v>#DIV/0!</v>
      </c>
      <c r="O40" s="94">
        <f>O379/1000000</f>
        <v>0</v>
      </c>
      <c r="P40" s="94">
        <f>P379/1000000</f>
        <v>0</v>
      </c>
      <c r="Q40" s="94" t="e">
        <f t="shared" si="5"/>
        <v>#DIV/0!</v>
      </c>
      <c r="R40" s="94">
        <f>R379/1000000</f>
        <v>0</v>
      </c>
      <c r="S40" s="94">
        <f>S379/1000000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</row>
    <row r="44" spans="1:21" ht="117.75" customHeight="1" thickBot="1" x14ac:dyDescent="0.3">
      <c r="A44" s="375"/>
      <c r="B44" s="377"/>
      <c r="C44" s="38" t="s">
        <v>318</v>
      </c>
      <c r="D44" s="38" t="s">
        <v>319</v>
      </c>
      <c r="E44" s="38" t="s">
        <v>10</v>
      </c>
      <c r="F44" s="38" t="s">
        <v>324</v>
      </c>
      <c r="G44" s="38" t="s">
        <v>325</v>
      </c>
      <c r="H44" s="38" t="s">
        <v>10</v>
      </c>
      <c r="I44" s="38" t="s">
        <v>318</v>
      </c>
      <c r="J44" s="38" t="s">
        <v>319</v>
      </c>
      <c r="K44" s="38" t="s">
        <v>10</v>
      </c>
      <c r="L44" s="38" t="s">
        <v>318</v>
      </c>
      <c r="M44" s="38" t="s">
        <v>319</v>
      </c>
      <c r="N44" s="159" t="s">
        <v>10</v>
      </c>
      <c r="O44" s="160" t="s">
        <v>320</v>
      </c>
      <c r="P44" s="160" t="s">
        <v>321</v>
      </c>
      <c r="Q44" s="160" t="s">
        <v>5</v>
      </c>
      <c r="R44" s="160" t="s">
        <v>326</v>
      </c>
      <c r="S44" s="160" t="s">
        <v>327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43968225</v>
      </c>
      <c r="D46" s="116">
        <f>D47+D55</f>
        <v>34860928</v>
      </c>
      <c r="E46" s="117">
        <f>C46/D46*100</f>
        <v>126.12465451292634</v>
      </c>
      <c r="F46" s="116">
        <f>F47+F55</f>
        <v>22719325</v>
      </c>
      <c r="G46" s="116">
        <f>G47+G55</f>
        <v>16740484</v>
      </c>
      <c r="H46" s="117">
        <f>F46/G46*100</f>
        <v>135.71486344122428</v>
      </c>
      <c r="I46" s="116">
        <f>I47+I55</f>
        <v>42004653</v>
      </c>
      <c r="J46" s="116">
        <f>J47+J55</f>
        <v>30988127</v>
      </c>
      <c r="K46" s="117">
        <f>I46/J46*100</f>
        <v>135.55079660025919</v>
      </c>
      <c r="L46" s="118">
        <f>L47+L55</f>
        <v>30443145</v>
      </c>
      <c r="M46" s="118">
        <f>M47+M55</f>
        <v>27147762</v>
      </c>
      <c r="N46" s="119">
        <f t="shared" ref="N46:N53" si="7">L46/M46*100</f>
        <v>112.13869121145234</v>
      </c>
      <c r="O46" s="120">
        <f>O47+O55</f>
        <v>0</v>
      </c>
      <c r="P46" s="120">
        <f>P47+P55</f>
        <v>0</v>
      </c>
      <c r="Q46" s="120" t="e">
        <f t="shared" ref="Q46:Q53" si="8">O46/P46*100</f>
        <v>#DIV/0!</v>
      </c>
      <c r="R46" s="120">
        <f>R47+R55</f>
        <v>30443145</v>
      </c>
      <c r="S46" s="120">
        <f>S47+S55</f>
        <v>27147762</v>
      </c>
      <c r="T46" s="119">
        <f t="shared" ref="T46:T53" si="9">R46/S46*100</f>
        <v>112.13869121145234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43964003</v>
      </c>
      <c r="D47" s="41">
        <f>SUM(D48:D53)</f>
        <v>34857917</v>
      </c>
      <c r="E47" s="50">
        <f>C47/D47*100</f>
        <v>126.12343703727333</v>
      </c>
      <c r="F47" s="41">
        <f>SUM(F48:F53)</f>
        <v>22715781</v>
      </c>
      <c r="G47" s="41">
        <f>SUM(G48:G53)</f>
        <v>16738233</v>
      </c>
      <c r="H47" s="50">
        <f>F47/G47*100</f>
        <v>135.71194163685021</v>
      </c>
      <c r="I47" s="41">
        <f>SUM(I48:I53)</f>
        <v>42000431</v>
      </c>
      <c r="J47" s="41">
        <f>SUM(J48:J53)</f>
        <v>30985116</v>
      </c>
      <c r="K47" s="50">
        <f>I47/J47*100</f>
        <v>135.55034294530316</v>
      </c>
      <c r="L47" s="41">
        <f>SUM(L48:L53)</f>
        <v>30443145</v>
      </c>
      <c r="M47" s="41">
        <f>SUM(M48:M53)</f>
        <v>27147762</v>
      </c>
      <c r="N47" s="6">
        <f t="shared" si="7"/>
        <v>112.13869121145234</v>
      </c>
      <c r="O47" s="41">
        <f>SUM(O48:O53)</f>
        <v>0</v>
      </c>
      <c r="P47" s="41">
        <f>SUM(P48:P53)</f>
        <v>0</v>
      </c>
      <c r="Q47" s="5" t="e">
        <f t="shared" si="8"/>
        <v>#DIV/0!</v>
      </c>
      <c r="R47" s="41">
        <f>SUM(R48:R53)</f>
        <v>30443145</v>
      </c>
      <c r="S47" s="41">
        <f>SUM(S48:S53)</f>
        <v>27147762</v>
      </c>
      <c r="T47" s="6">
        <f t="shared" si="9"/>
        <v>112.13869121145234</v>
      </c>
    </row>
    <row r="48" spans="1:21" ht="18.75" customHeight="1" x14ac:dyDescent="0.25">
      <c r="A48" s="62">
        <v>1</v>
      </c>
      <c r="B48" s="4" t="s">
        <v>94</v>
      </c>
      <c r="C48" s="44">
        <v>29037205</v>
      </c>
      <c r="D48" s="44">
        <v>18415554</v>
      </c>
      <c r="E48" s="45">
        <f t="shared" ref="E48:E53" si="10">C48/D48*100</f>
        <v>157.67760774397556</v>
      </c>
      <c r="F48" s="44">
        <v>14848002</v>
      </c>
      <c r="G48" s="44">
        <v>8696020</v>
      </c>
      <c r="H48" s="45">
        <f t="shared" ref="H48:H53" si="11">F48/G48*100</f>
        <v>170.74480049493906</v>
      </c>
      <c r="I48" s="44">
        <v>30891371</v>
      </c>
      <c r="J48" s="44">
        <v>17863936</v>
      </c>
      <c r="K48" s="45">
        <f t="shared" ref="K48:K53" si="12">I48/J48*100</f>
        <v>172.92589382317536</v>
      </c>
      <c r="L48" s="44">
        <v>23854184</v>
      </c>
      <c r="M48" s="44">
        <v>17863936</v>
      </c>
      <c r="N48" s="25">
        <f t="shared" si="7"/>
        <v>133.53263245009387</v>
      </c>
      <c r="O48" s="163">
        <v>0</v>
      </c>
      <c r="P48" s="44">
        <v>0</v>
      </c>
      <c r="Q48" s="25" t="e">
        <f t="shared" si="8"/>
        <v>#DIV/0!</v>
      </c>
      <c r="R48" s="44">
        <v>23854184</v>
      </c>
      <c r="S48" s="44">
        <v>17863936</v>
      </c>
      <c r="T48" s="45">
        <f t="shared" si="9"/>
        <v>133.53263245009387</v>
      </c>
    </row>
    <row r="49" spans="1:20" ht="27.75" customHeight="1" x14ac:dyDescent="0.25">
      <c r="A49" s="62">
        <v>2</v>
      </c>
      <c r="B49" s="4" t="s">
        <v>95</v>
      </c>
      <c r="C49" s="44">
        <v>2915413</v>
      </c>
      <c r="D49" s="44">
        <v>2484499</v>
      </c>
      <c r="E49" s="45">
        <f t="shared" si="10"/>
        <v>117.34410035987135</v>
      </c>
      <c r="F49" s="44">
        <v>1379223</v>
      </c>
      <c r="G49" s="44">
        <v>1164285</v>
      </c>
      <c r="H49" s="45">
        <f t="shared" si="11"/>
        <v>118.46094384106985</v>
      </c>
      <c r="I49" s="44">
        <v>1167303</v>
      </c>
      <c r="J49" s="44">
        <v>1953638</v>
      </c>
      <c r="K49" s="45">
        <f t="shared" si="12"/>
        <v>59.750219846256059</v>
      </c>
      <c r="L49" s="44">
        <v>1167303</v>
      </c>
      <c r="M49" s="44">
        <v>1953638</v>
      </c>
      <c r="N49" s="25">
        <f t="shared" si="7"/>
        <v>59.750219846256059</v>
      </c>
      <c r="O49" s="163">
        <v>0</v>
      </c>
      <c r="P49" s="44">
        <v>0</v>
      </c>
      <c r="Q49" s="25" t="e">
        <f t="shared" si="8"/>
        <v>#DIV/0!</v>
      </c>
      <c r="R49" s="44">
        <v>1167303</v>
      </c>
      <c r="S49" s="44">
        <v>1953638</v>
      </c>
      <c r="T49" s="45">
        <f t="shared" si="9"/>
        <v>59.750219846256059</v>
      </c>
    </row>
    <row r="50" spans="1:20" ht="47.25" customHeight="1" x14ac:dyDescent="0.25">
      <c r="A50" s="62">
        <v>3</v>
      </c>
      <c r="B50" s="4" t="s">
        <v>289</v>
      </c>
      <c r="C50" s="44">
        <v>2923075</v>
      </c>
      <c r="D50" s="44">
        <v>2322381</v>
      </c>
      <c r="E50" s="45">
        <f t="shared" si="10"/>
        <v>125.86543723876487</v>
      </c>
      <c r="F50" s="44">
        <v>2186707</v>
      </c>
      <c r="G50" s="44">
        <v>711165</v>
      </c>
      <c r="H50" s="45">
        <f t="shared" si="11"/>
        <v>307.48237047661229</v>
      </c>
      <c r="I50" s="44">
        <v>1228181</v>
      </c>
      <c r="J50" s="44">
        <v>178574</v>
      </c>
      <c r="K50" s="45">
        <f t="shared" si="12"/>
        <v>687.77145609103229</v>
      </c>
      <c r="L50" s="44">
        <v>1228181</v>
      </c>
      <c r="M50" s="44">
        <v>178574</v>
      </c>
      <c r="N50" s="25">
        <f t="shared" si="7"/>
        <v>687.77145609103229</v>
      </c>
      <c r="O50" s="163">
        <v>0</v>
      </c>
      <c r="P50" s="44">
        <v>0</v>
      </c>
      <c r="Q50" s="25" t="e">
        <f t="shared" si="8"/>
        <v>#DIV/0!</v>
      </c>
      <c r="R50" s="44">
        <v>1228181</v>
      </c>
      <c r="S50" s="44">
        <v>178574</v>
      </c>
      <c r="T50" s="45">
        <f t="shared" si="9"/>
        <v>687.77145609103229</v>
      </c>
    </row>
    <row r="51" spans="1:20" ht="21.75" customHeight="1" x14ac:dyDescent="0.25">
      <c r="A51" s="62">
        <v>4</v>
      </c>
      <c r="B51" s="3" t="s">
        <v>96</v>
      </c>
      <c r="C51" s="44">
        <v>797851</v>
      </c>
      <c r="D51" s="44">
        <v>337341</v>
      </c>
      <c r="E51" s="45">
        <f t="shared" si="10"/>
        <v>236.51171959530566</v>
      </c>
      <c r="F51" s="44">
        <v>429141</v>
      </c>
      <c r="G51" s="44">
        <v>196267</v>
      </c>
      <c r="H51" s="45">
        <f t="shared" si="11"/>
        <v>218.65163272480856</v>
      </c>
      <c r="I51" s="44">
        <v>815046</v>
      </c>
      <c r="J51" s="44">
        <v>241665</v>
      </c>
      <c r="K51" s="45">
        <f t="shared" si="12"/>
        <v>337.26273974303268</v>
      </c>
      <c r="L51" s="44">
        <v>815046</v>
      </c>
      <c r="M51" s="44">
        <v>241665</v>
      </c>
      <c r="N51" s="25">
        <f t="shared" si="7"/>
        <v>337.26273974303268</v>
      </c>
      <c r="O51" s="163">
        <v>0</v>
      </c>
      <c r="P51" s="44">
        <v>0</v>
      </c>
      <c r="Q51" s="25" t="e">
        <f t="shared" si="8"/>
        <v>#DIV/0!</v>
      </c>
      <c r="R51" s="44">
        <v>815046</v>
      </c>
      <c r="S51" s="44">
        <v>241665</v>
      </c>
      <c r="T51" s="45">
        <f t="shared" si="9"/>
        <v>337.26273974303268</v>
      </c>
    </row>
    <row r="52" spans="1:20" ht="21" customHeight="1" x14ac:dyDescent="0.25">
      <c r="A52" s="62">
        <v>5</v>
      </c>
      <c r="B52" s="4" t="s">
        <v>97</v>
      </c>
      <c r="C52" s="44">
        <v>0</v>
      </c>
      <c r="D52" s="44">
        <v>0</v>
      </c>
      <c r="E52" s="45" t="e">
        <f t="shared" si="10"/>
        <v>#DIV/0!</v>
      </c>
      <c r="F52" s="44">
        <v>0</v>
      </c>
      <c r="G52" s="44">
        <v>0</v>
      </c>
      <c r="H52" s="45" t="e">
        <f t="shared" si="11"/>
        <v>#DIV/0!</v>
      </c>
      <c r="I52" s="44">
        <v>0</v>
      </c>
      <c r="J52" s="44">
        <v>0</v>
      </c>
      <c r="K52" s="45" t="e">
        <f t="shared" si="12"/>
        <v>#DIV/0!</v>
      </c>
      <c r="L52" s="44">
        <v>0</v>
      </c>
      <c r="M52" s="44">
        <v>0</v>
      </c>
      <c r="N52" s="25" t="e">
        <f t="shared" si="7"/>
        <v>#DIV/0!</v>
      </c>
      <c r="O52" s="163">
        <v>0</v>
      </c>
      <c r="P52" s="44">
        <v>0</v>
      </c>
      <c r="Q52" s="25" t="e">
        <f t="shared" si="8"/>
        <v>#DIV/0!</v>
      </c>
      <c r="R52" s="44">
        <v>0</v>
      </c>
      <c r="S52" s="44">
        <v>0</v>
      </c>
      <c r="T52" s="45" t="e">
        <f t="shared" si="9"/>
        <v>#DIV/0!</v>
      </c>
    </row>
    <row r="53" spans="1:20" s="24" customFormat="1" ht="18.75" customHeight="1" x14ac:dyDescent="0.25">
      <c r="A53" s="62">
        <v>6</v>
      </c>
      <c r="B53" s="4" t="s">
        <v>217</v>
      </c>
      <c r="C53" s="44">
        <v>8290459</v>
      </c>
      <c r="D53" s="44">
        <v>11298142</v>
      </c>
      <c r="E53" s="25">
        <f t="shared" si="10"/>
        <v>73.378959124429485</v>
      </c>
      <c r="F53" s="44">
        <v>3872708</v>
      </c>
      <c r="G53" s="44">
        <v>5970496</v>
      </c>
      <c r="H53" s="25">
        <f t="shared" si="11"/>
        <v>64.864091693554442</v>
      </c>
      <c r="I53" s="44">
        <v>7898530</v>
      </c>
      <c r="J53" s="44">
        <v>10747303</v>
      </c>
      <c r="K53" s="25">
        <f t="shared" si="12"/>
        <v>73.493135905817482</v>
      </c>
      <c r="L53" s="44">
        <v>3378431</v>
      </c>
      <c r="M53" s="44">
        <v>6909949</v>
      </c>
      <c r="N53" s="25">
        <f t="shared" si="7"/>
        <v>48.892271129642204</v>
      </c>
      <c r="O53" s="44">
        <v>0</v>
      </c>
      <c r="P53" s="44">
        <v>0</v>
      </c>
      <c r="Q53" s="48" t="e">
        <f t="shared" si="8"/>
        <v>#DIV/0!</v>
      </c>
      <c r="R53" s="44">
        <v>3378431</v>
      </c>
      <c r="S53" s="44">
        <v>6909949</v>
      </c>
      <c r="T53" s="25">
        <f t="shared" si="9"/>
        <v>48.892271129642204</v>
      </c>
    </row>
    <row r="54" spans="1:20" ht="21" customHeight="1" x14ac:dyDescent="0.25"/>
    <row r="55" spans="1:20" ht="88.5" customHeight="1" x14ac:dyDescent="0.25">
      <c r="A55" s="352" t="s">
        <v>225</v>
      </c>
      <c r="B55" s="353" t="s">
        <v>93</v>
      </c>
      <c r="C55" s="41">
        <f>SUM(C56:C67)</f>
        <v>4222</v>
      </c>
      <c r="D55" s="41">
        <f>SUM(D56:D67)</f>
        <v>3011</v>
      </c>
      <c r="E55" s="50">
        <f>C55/D55*100</f>
        <v>140.21919628030554</v>
      </c>
      <c r="F55" s="41">
        <f>SUM(F56:F67)</f>
        <v>3544</v>
      </c>
      <c r="G55" s="41">
        <f>SUM(G56:G67)</f>
        <v>2251</v>
      </c>
      <c r="H55" s="50">
        <f>F55/G55*100</f>
        <v>157.4411372723234</v>
      </c>
      <c r="I55" s="41">
        <f>SUM(I56:I67)</f>
        <v>4222</v>
      </c>
      <c r="J55" s="41">
        <f>SUM(J56:J67)</f>
        <v>3011</v>
      </c>
      <c r="K55" s="50">
        <f>I55/J55*100</f>
        <v>140.21919628030554</v>
      </c>
      <c r="L55" s="41">
        <f>SUM(L56:L67)</f>
        <v>0</v>
      </c>
      <c r="M55" s="41">
        <f>SUM(M56:M67)</f>
        <v>0</v>
      </c>
      <c r="N55" s="6" t="e">
        <f t="shared" ref="N55" si="13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4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5">R55/S55*100</f>
        <v>#DIV/0!</v>
      </c>
    </row>
    <row r="56" spans="1:20" s="44" customFormat="1" ht="18.75" customHeight="1" x14ac:dyDescent="0.25">
      <c r="A56" s="48">
        <v>1</v>
      </c>
      <c r="B56" s="4" t="s">
        <v>266</v>
      </c>
      <c r="C56" s="46">
        <v>88</v>
      </c>
      <c r="D56" s="46">
        <v>3011</v>
      </c>
      <c r="E56" s="44">
        <f>C56/D56*100</f>
        <v>2.9226170707406176</v>
      </c>
      <c r="F56" s="46">
        <v>88</v>
      </c>
      <c r="G56" s="46">
        <v>2251</v>
      </c>
      <c r="H56" s="44">
        <f>F56/G56*100</f>
        <v>3.909373611728121</v>
      </c>
      <c r="I56" s="46">
        <v>88</v>
      </c>
      <c r="J56" s="46">
        <v>3011</v>
      </c>
      <c r="K56" s="44">
        <f>I56/J56*100</f>
        <v>2.9226170707406176</v>
      </c>
      <c r="L56" s="46">
        <f>O56+R56</f>
        <v>0</v>
      </c>
      <c r="M56" s="46">
        <f>P56+S56</f>
        <v>0</v>
      </c>
      <c r="N56" s="44" t="e">
        <f>L56/M56*100</f>
        <v>#DIV/0!</v>
      </c>
      <c r="O56" s="46">
        <v>0</v>
      </c>
      <c r="P56" s="46">
        <v>0</v>
      </c>
      <c r="Q56" s="44" t="e">
        <f>O56/P56*100</f>
        <v>#DIV/0!</v>
      </c>
      <c r="R56" s="46">
        <v>0</v>
      </c>
      <c r="S56" s="46">
        <v>0</v>
      </c>
      <c r="T56" s="44" t="e">
        <f>R56/S56*100</f>
        <v>#DIV/0!</v>
      </c>
    </row>
    <row r="57" spans="1:20" s="168" customFormat="1" ht="18.75" customHeight="1" x14ac:dyDescent="0.25">
      <c r="A57" s="48">
        <v>2</v>
      </c>
      <c r="B57" s="8" t="s">
        <v>291</v>
      </c>
      <c r="C57" s="46">
        <v>4134</v>
      </c>
      <c r="D57" s="44">
        <v>0</v>
      </c>
      <c r="E57" s="44" t="e">
        <f>C57/D57*100</f>
        <v>#DIV/0!</v>
      </c>
      <c r="F57" s="46">
        <v>3456</v>
      </c>
      <c r="G57" s="44">
        <v>0</v>
      </c>
      <c r="H57" s="44" t="e">
        <f>F57/G57*100</f>
        <v>#DIV/0!</v>
      </c>
      <c r="I57" s="46">
        <v>4134</v>
      </c>
      <c r="J57" s="44">
        <v>0</v>
      </c>
      <c r="K57" s="44" t="e">
        <f>I57/J57*100</f>
        <v>#DIV/0!</v>
      </c>
      <c r="L57" s="46">
        <f t="shared" ref="L57:M58" si="16">O57+R57</f>
        <v>0</v>
      </c>
      <c r="M57" s="46">
        <f t="shared" si="16"/>
        <v>0</v>
      </c>
      <c r="N57" s="44" t="e">
        <f>L57/M57*100</f>
        <v>#DIV/0!</v>
      </c>
      <c r="O57" s="46">
        <v>0</v>
      </c>
      <c r="P57" s="46">
        <v>0</v>
      </c>
      <c r="Q57" s="44" t="e">
        <f>O57/P57*100</f>
        <v>#DIV/0!</v>
      </c>
      <c r="R57" s="46">
        <v>0</v>
      </c>
      <c r="S57" s="46">
        <v>0</v>
      </c>
      <c r="T57" s="44" t="e">
        <f>R57/S57*100</f>
        <v>#DIV/0!</v>
      </c>
    </row>
    <row r="58" spans="1:20" ht="17.25" x14ac:dyDescent="0.25">
      <c r="A58" s="63">
        <v>3</v>
      </c>
      <c r="B58" s="8" t="s">
        <v>99</v>
      </c>
      <c r="C58" s="46"/>
      <c r="D58" s="46"/>
      <c r="E58" s="1" t="e">
        <f t="shared" ref="E58" si="17">C58/D58*100</f>
        <v>#DIV/0!</v>
      </c>
      <c r="F58" s="46"/>
      <c r="G58" s="46"/>
      <c r="H58" s="1" t="e">
        <f t="shared" ref="H58" si="18">F58/G58*100</f>
        <v>#DIV/0!</v>
      </c>
      <c r="I58" s="46"/>
      <c r="J58" s="46"/>
      <c r="K58" s="1" t="e">
        <f t="shared" ref="K58" si="19">I58/J58*100</f>
        <v>#DIV/0!</v>
      </c>
      <c r="L58" s="46">
        <f t="shared" si="16"/>
        <v>0</v>
      </c>
      <c r="M58" s="46">
        <f t="shared" si="16"/>
        <v>0</v>
      </c>
      <c r="N58" s="1" t="e">
        <f t="shared" ref="N58" si="20">L58/M58*100</f>
        <v>#DIV/0!</v>
      </c>
      <c r="O58" s="46">
        <v>0</v>
      </c>
      <c r="P58" s="46">
        <v>0</v>
      </c>
      <c r="Q58" s="1" t="e">
        <f t="shared" ref="Q58" si="21">O58/P58*100</f>
        <v>#DIV/0!</v>
      </c>
      <c r="R58" s="46">
        <v>0</v>
      </c>
      <c r="S58" s="46">
        <v>0</v>
      </c>
      <c r="T58" s="1" t="e">
        <f t="shared" ref="T58" si="22">R58/S58*100</f>
        <v>#DIV/0!</v>
      </c>
    </row>
    <row r="59" spans="1:20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20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</row>
    <row r="61" spans="1:20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</row>
    <row r="62" spans="1:20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</row>
    <row r="63" spans="1:20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</row>
    <row r="64" spans="1:20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</row>
    <row r="65" spans="1:20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</row>
    <row r="66" spans="1:20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</row>
    <row r="67" spans="1:20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20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20" ht="59.25" customHeight="1" x14ac:dyDescent="0.25">
      <c r="A69" s="356" t="s">
        <v>227</v>
      </c>
      <c r="B69" s="357" t="s">
        <v>11</v>
      </c>
      <c r="C69" s="116">
        <f>C70+C118+C148+C154+C166+C182+C191+C200+C206+C214+C222+C231+C238+C250+C259+C265+C279+C289+C311+C319+C327+C357</f>
        <v>82076439.689999998</v>
      </c>
      <c r="D69" s="116">
        <f>D70+D118+D148+D154+D166+D182+D191+D200+D206+D214+D222+D231+D238+D250+D259+D265+D279+D289+D311+D319+D327+D357</f>
        <v>68041951.159999996</v>
      </c>
      <c r="E69" s="117">
        <f>C69/D69*100</f>
        <v>120.62622880551741</v>
      </c>
      <c r="F69" s="116">
        <f>F70+F118+F148+F154+F166+F182+F191+F200+F206+F214+F222+F231+F238+F250+F259+F265+F279+F289+F311+F319+F327+F357</f>
        <v>46959619.689999998</v>
      </c>
      <c r="G69" s="116">
        <f>G70+G118+G148+G154+G166+G182+G191+G200+G206+G214+G222+G231+G238+G250+G259+G265+G279+G289+G311+G319+G327+G357</f>
        <v>37392862.490000002</v>
      </c>
      <c r="H69" s="117">
        <f>F69/G69*100</f>
        <v>125.58444730610941</v>
      </c>
      <c r="I69" s="116">
        <f>I70+I118+I148+I154+I166+I182+I191+I200+I206+I214+I222+I231+I238+I250+I259+I265+I279+I289+I311+I319+I327+I357</f>
        <v>79377909.099999994</v>
      </c>
      <c r="J69" s="116">
        <f>J70+J118+J148+J154+J166+J182+J191+J200+J206+J214+J222+J231+J238+J250+J259+J265+J279+J289+J311+J319+J327+J357</f>
        <v>68449487.700000003</v>
      </c>
      <c r="K69" s="117">
        <f>I69/J69*100</f>
        <v>115.96567303454046</v>
      </c>
      <c r="L69" s="116">
        <f>L70+L118+L148+L154+L166+L182+L191+L200+L206+L214+L222+L231+L238+L250+L259+L265+L279+L289+L311+L319+L327+L357</f>
        <v>54490287</v>
      </c>
      <c r="M69" s="116">
        <f>M70+M118+M148+M154+M166+M182+M191+M200+M206+M214+M222+M231+M238+M250+M259+M265+M279+M289+M311+M319+M327+M357</f>
        <v>44589277</v>
      </c>
      <c r="N69" s="119">
        <f t="shared" ref="N69:N139" si="23">L69/M69*100</f>
        <v>122.20491262955441</v>
      </c>
      <c r="O69" s="116">
        <f>O70+O118+O148+O154+O166+O182+O191+O200+O206+O214+O222+O231+O238+O250+O259+O265+O279+O289+O311+O319+O327+O357</f>
        <v>16876135</v>
      </c>
      <c r="P69" s="116">
        <f>P70+P118+P148+P154+P166+P182+P191+P200+P206+P214+P222+P231+P238+P250+P259+P265+P279+P289+P311+P319+P327+P357</f>
        <v>8181534</v>
      </c>
      <c r="Q69" s="120">
        <f t="shared" ref="Q69:Q139" si="24">O69/P69*100</f>
        <v>206.27103670289705</v>
      </c>
      <c r="R69" s="116">
        <f>R70+R118+R148+R154+R166+R182+R191+R200+R206+R214+R222+R231+R238+R250+R259+R265+R279+R289+R311+R319+R327+R357</f>
        <v>37557498</v>
      </c>
      <c r="S69" s="116">
        <f>S70+S118+S148+S154+S166+S182+S191+S200+S206+S214+S222+S231+S238+S250+S259+S265+S279+S289+S311+S319+S327+S357</f>
        <v>36407743</v>
      </c>
      <c r="T69" s="119">
        <f t="shared" ref="T69:T137" si="25">R69/S69*100</f>
        <v>103.15799581424203</v>
      </c>
    </row>
    <row r="70" spans="1:20" ht="39.75" customHeight="1" x14ac:dyDescent="0.25">
      <c r="A70" s="352" t="s">
        <v>228</v>
      </c>
      <c r="B70" s="353" t="s">
        <v>111</v>
      </c>
      <c r="C70" s="41">
        <f>SUM(C71:C112)</f>
        <v>11376874</v>
      </c>
      <c r="D70" s="41">
        <f>SUM(D71:D112)</f>
        <v>13476040</v>
      </c>
      <c r="E70" s="50">
        <f>C70/D70*100</f>
        <v>84.422975889059387</v>
      </c>
      <c r="F70" s="41">
        <f>SUM(F71:F112)</f>
        <v>6175608</v>
      </c>
      <c r="G70" s="41">
        <f>SUM(G71:G112)</f>
        <v>7692130</v>
      </c>
      <c r="H70" s="50">
        <f>F70/G70*100</f>
        <v>80.284758577923157</v>
      </c>
      <c r="I70" s="41">
        <f>SUM(I71:I112)</f>
        <v>15021912</v>
      </c>
      <c r="J70" s="41">
        <f>SUM(J71:J112)</f>
        <v>13041379</v>
      </c>
      <c r="K70" s="50">
        <f>I70/J70*100</f>
        <v>115.18653050417444</v>
      </c>
      <c r="L70" s="35">
        <f>SUM(L71:L114)</f>
        <v>1474144</v>
      </c>
      <c r="M70" s="35">
        <f>SUM(M71:M114)</f>
        <v>1158044</v>
      </c>
      <c r="N70" s="6">
        <f t="shared" si="23"/>
        <v>127.29602674855187</v>
      </c>
      <c r="O70" s="5">
        <f>SUM(O71:O114)</f>
        <v>1114373</v>
      </c>
      <c r="P70" s="5">
        <f>SUM(P71:P114)</f>
        <v>845261</v>
      </c>
      <c r="Q70" s="5">
        <f t="shared" si="24"/>
        <v>131.83774005898769</v>
      </c>
      <c r="R70" s="5">
        <f>SUM(R71:R114)</f>
        <v>359771</v>
      </c>
      <c r="S70" s="5">
        <f>SUM(S71:S114)</f>
        <v>312783</v>
      </c>
      <c r="T70" s="6">
        <f t="shared" si="25"/>
        <v>115.02255557367249</v>
      </c>
    </row>
    <row r="71" spans="1:20" ht="17.25" x14ac:dyDescent="0.25">
      <c r="A71" s="62">
        <v>1</v>
      </c>
      <c r="B71" s="10" t="s">
        <v>144</v>
      </c>
      <c r="C71" s="46">
        <v>5973</v>
      </c>
      <c r="D71" s="46">
        <v>174</v>
      </c>
      <c r="E71" s="45">
        <f t="shared" ref="E71:E105" si="26">C71/D71*100</f>
        <v>3432.7586206896553</v>
      </c>
      <c r="F71" s="46">
        <v>5166</v>
      </c>
      <c r="G71" s="46">
        <v>19</v>
      </c>
      <c r="H71" s="45">
        <f t="shared" ref="H71:H74" si="27">F71/G71*100</f>
        <v>27189.473684210527</v>
      </c>
      <c r="I71" s="46">
        <v>1973</v>
      </c>
      <c r="J71" s="46">
        <v>178</v>
      </c>
      <c r="K71" s="45">
        <f t="shared" ref="K71:K92" si="28">I71/J71*100</f>
        <v>1108.4269662921349</v>
      </c>
      <c r="L71" s="46">
        <v>0</v>
      </c>
      <c r="M71" s="46">
        <v>0</v>
      </c>
      <c r="N71" s="25" t="e">
        <f t="shared" si="23"/>
        <v>#DIV/0!</v>
      </c>
      <c r="O71" s="46">
        <v>0</v>
      </c>
      <c r="P71" s="64">
        <v>0</v>
      </c>
      <c r="Q71" s="25" t="e">
        <f t="shared" si="24"/>
        <v>#DIV/0!</v>
      </c>
      <c r="R71" s="46">
        <v>0</v>
      </c>
      <c r="S71" s="44">
        <v>0</v>
      </c>
      <c r="T71" s="45" t="e">
        <f t="shared" si="25"/>
        <v>#DIV/0!</v>
      </c>
    </row>
    <row r="72" spans="1:20" s="24" customFormat="1" ht="34.5" x14ac:dyDescent="0.25">
      <c r="A72" s="62">
        <v>2</v>
      </c>
      <c r="B72" s="16" t="s">
        <v>145</v>
      </c>
      <c r="C72" s="46">
        <v>190224</v>
      </c>
      <c r="D72" s="46">
        <v>210702</v>
      </c>
      <c r="E72" s="25">
        <f t="shared" si="26"/>
        <v>90.281060455050266</v>
      </c>
      <c r="F72" s="46">
        <v>161728</v>
      </c>
      <c r="G72" s="46">
        <v>128542</v>
      </c>
      <c r="H72" s="25">
        <f t="shared" si="27"/>
        <v>125.81724261330926</v>
      </c>
      <c r="I72" s="46">
        <v>112035</v>
      </c>
      <c r="J72" s="46">
        <v>166832</v>
      </c>
      <c r="K72" s="25">
        <f t="shared" si="28"/>
        <v>67.154382852210603</v>
      </c>
      <c r="L72" s="46">
        <v>89793</v>
      </c>
      <c r="M72" s="46">
        <v>92912</v>
      </c>
      <c r="N72" s="25">
        <f t="shared" si="23"/>
        <v>96.643060099879449</v>
      </c>
      <c r="O72" s="64">
        <v>80829</v>
      </c>
      <c r="P72" s="64">
        <v>71731</v>
      </c>
      <c r="Q72" s="25">
        <f t="shared" si="24"/>
        <v>112.6834980691751</v>
      </c>
      <c r="R72" s="44">
        <v>8964</v>
      </c>
      <c r="S72" s="44">
        <v>21181</v>
      </c>
      <c r="T72" s="25">
        <f t="shared" si="25"/>
        <v>42.320948019451393</v>
      </c>
    </row>
    <row r="73" spans="1:20" s="23" customFormat="1" ht="17.25" x14ac:dyDescent="0.25">
      <c r="A73" s="62">
        <v>3</v>
      </c>
      <c r="B73" s="10" t="s">
        <v>300</v>
      </c>
      <c r="C73" s="46">
        <v>5686</v>
      </c>
      <c r="D73" s="46">
        <v>40883</v>
      </c>
      <c r="E73" s="25">
        <f t="shared" si="26"/>
        <v>13.907981312525989</v>
      </c>
      <c r="F73" s="46">
        <v>5686</v>
      </c>
      <c r="G73" s="46">
        <v>20612</v>
      </c>
      <c r="H73" s="1">
        <f t="shared" si="27"/>
        <v>27.58587230739375</v>
      </c>
      <c r="I73" s="46">
        <v>78187</v>
      </c>
      <c r="J73" s="46">
        <v>90922</v>
      </c>
      <c r="K73" s="1">
        <f t="shared" si="28"/>
        <v>85.993488924572716</v>
      </c>
      <c r="L73" s="46">
        <v>62387</v>
      </c>
      <c r="M73" s="46">
        <v>77439</v>
      </c>
      <c r="N73" s="1">
        <f t="shared" si="23"/>
        <v>80.5627655315797</v>
      </c>
      <c r="O73" s="46">
        <v>23627</v>
      </c>
      <c r="P73" s="64">
        <v>53314</v>
      </c>
      <c r="Q73" s="1">
        <f t="shared" si="24"/>
        <v>44.316689800052515</v>
      </c>
      <c r="R73" s="46">
        <v>38760</v>
      </c>
      <c r="S73" s="44">
        <v>24125</v>
      </c>
      <c r="T73" s="1">
        <f t="shared" si="25"/>
        <v>160.66321243523316</v>
      </c>
    </row>
    <row r="74" spans="1:20" s="23" customFormat="1" ht="17.25" x14ac:dyDescent="0.25">
      <c r="A74" s="62">
        <v>4</v>
      </c>
      <c r="B74" s="10" t="s">
        <v>146</v>
      </c>
      <c r="C74" s="46">
        <v>307849</v>
      </c>
      <c r="D74" s="46">
        <v>177837</v>
      </c>
      <c r="E74" s="1">
        <f t="shared" si="26"/>
        <v>173.10739609867463</v>
      </c>
      <c r="F74" s="46">
        <v>216824</v>
      </c>
      <c r="G74" s="46">
        <v>175490</v>
      </c>
      <c r="H74" s="1">
        <f t="shared" si="27"/>
        <v>123.5534788307026</v>
      </c>
      <c r="I74" s="46">
        <v>334571</v>
      </c>
      <c r="J74" s="46">
        <v>187196</v>
      </c>
      <c r="K74" s="1">
        <f t="shared" si="28"/>
        <v>178.72764375307165</v>
      </c>
      <c r="L74" s="46">
        <v>308124</v>
      </c>
      <c r="M74" s="46">
        <v>118577</v>
      </c>
      <c r="N74" s="1">
        <f t="shared" si="23"/>
        <v>259.85140457255625</v>
      </c>
      <c r="O74" s="46">
        <v>265214</v>
      </c>
      <c r="P74" s="64">
        <v>118577</v>
      </c>
      <c r="Q74" s="1">
        <f t="shared" si="24"/>
        <v>223.66394832050059</v>
      </c>
      <c r="R74" s="46">
        <v>42910</v>
      </c>
      <c r="S74" s="44">
        <v>0</v>
      </c>
      <c r="T74" s="1" t="e">
        <f t="shared" si="25"/>
        <v>#DIV/0!</v>
      </c>
    </row>
    <row r="75" spans="1:20" s="24" customFormat="1" ht="17.25" x14ac:dyDescent="0.25">
      <c r="A75" s="63">
        <v>5</v>
      </c>
      <c r="B75" s="10" t="s">
        <v>147</v>
      </c>
      <c r="C75" s="46">
        <v>1212041</v>
      </c>
      <c r="D75" s="46">
        <v>4282864</v>
      </c>
      <c r="E75" s="25">
        <f t="shared" si="26"/>
        <v>28.299777905625767</v>
      </c>
      <c r="F75" s="46">
        <v>121958</v>
      </c>
      <c r="G75" s="46">
        <v>2327636</v>
      </c>
      <c r="H75" s="25">
        <f>F75/G75*100</f>
        <v>5.2395649491587166</v>
      </c>
      <c r="I75" s="46">
        <v>3507280</v>
      </c>
      <c r="J75" s="46">
        <v>3489970</v>
      </c>
      <c r="K75" s="25">
        <f t="shared" si="28"/>
        <v>100.49599280223038</v>
      </c>
      <c r="L75" s="46">
        <v>0</v>
      </c>
      <c r="M75" s="46">
        <v>40760</v>
      </c>
      <c r="N75" s="25">
        <f t="shared" si="23"/>
        <v>0</v>
      </c>
      <c r="O75" s="46">
        <v>0</v>
      </c>
      <c r="P75" s="64">
        <v>0</v>
      </c>
      <c r="Q75" s="1" t="e">
        <f t="shared" si="24"/>
        <v>#DIV/0!</v>
      </c>
      <c r="R75" s="46">
        <v>0</v>
      </c>
      <c r="S75" s="44">
        <v>40760</v>
      </c>
      <c r="T75" s="25">
        <f t="shared" si="25"/>
        <v>0</v>
      </c>
    </row>
    <row r="76" spans="1:20" ht="17.25" x14ac:dyDescent="0.25">
      <c r="A76" s="62">
        <v>6</v>
      </c>
      <c r="B76" s="10" t="s">
        <v>301</v>
      </c>
      <c r="C76" s="46"/>
      <c r="D76" s="46">
        <v>705605</v>
      </c>
      <c r="E76" s="45">
        <f t="shared" si="26"/>
        <v>0</v>
      </c>
      <c r="F76" s="46"/>
      <c r="G76" s="46">
        <v>359939</v>
      </c>
      <c r="H76" s="45">
        <f t="shared" ref="H76:H88" si="29">F76/G76*100</f>
        <v>0</v>
      </c>
      <c r="I76" s="46"/>
      <c r="J76" s="46">
        <v>767900</v>
      </c>
      <c r="K76" s="45">
        <f t="shared" si="28"/>
        <v>0</v>
      </c>
      <c r="L76" s="46"/>
      <c r="M76" s="46">
        <v>0</v>
      </c>
      <c r="N76" s="25" t="e">
        <f t="shared" si="23"/>
        <v>#DIV/0!</v>
      </c>
      <c r="O76" s="46"/>
      <c r="P76" s="64">
        <v>0</v>
      </c>
      <c r="Q76" s="25" t="e">
        <f t="shared" si="24"/>
        <v>#DIV/0!</v>
      </c>
      <c r="R76" s="46"/>
      <c r="S76" s="44">
        <v>0</v>
      </c>
      <c r="T76" s="45" t="e">
        <f t="shared" si="25"/>
        <v>#DIV/0!</v>
      </c>
    </row>
    <row r="77" spans="1:20" s="24" customFormat="1" ht="17.25" x14ac:dyDescent="0.25">
      <c r="A77" s="65">
        <v>7</v>
      </c>
      <c r="B77" s="10" t="s">
        <v>148</v>
      </c>
      <c r="C77" s="46">
        <v>264129</v>
      </c>
      <c r="D77" s="46">
        <v>223176</v>
      </c>
      <c r="E77" s="25">
        <f t="shared" si="26"/>
        <v>118.35009140767825</v>
      </c>
      <c r="F77" s="46">
        <v>146935</v>
      </c>
      <c r="G77" s="46">
        <v>115200</v>
      </c>
      <c r="H77" s="25">
        <f t="shared" si="29"/>
        <v>127.54774305555556</v>
      </c>
      <c r="I77" s="46">
        <v>269566</v>
      </c>
      <c r="J77" s="46">
        <v>205321</v>
      </c>
      <c r="K77" s="25">
        <f t="shared" si="28"/>
        <v>131.29002878419644</v>
      </c>
      <c r="L77" s="46">
        <v>68183</v>
      </c>
      <c r="M77" s="46">
        <v>0</v>
      </c>
      <c r="N77" s="25" t="e">
        <f t="shared" si="23"/>
        <v>#DIV/0!</v>
      </c>
      <c r="O77" s="46">
        <v>23556</v>
      </c>
      <c r="P77" s="64">
        <v>0</v>
      </c>
      <c r="Q77" s="25" t="e">
        <f t="shared" si="24"/>
        <v>#DIV/0!</v>
      </c>
      <c r="R77" s="46">
        <v>44627</v>
      </c>
      <c r="S77" s="44">
        <v>0</v>
      </c>
      <c r="T77" s="25" t="e">
        <f t="shared" si="25"/>
        <v>#DIV/0!</v>
      </c>
    </row>
    <row r="78" spans="1:20" s="23" customFormat="1" ht="17.25" x14ac:dyDescent="0.25">
      <c r="A78" s="62">
        <v>8</v>
      </c>
      <c r="B78" s="10" t="s">
        <v>149</v>
      </c>
      <c r="C78" s="46">
        <v>3375</v>
      </c>
      <c r="D78" s="46">
        <v>11150</v>
      </c>
      <c r="E78" s="1">
        <f t="shared" si="26"/>
        <v>30.269058295964125</v>
      </c>
      <c r="F78" s="46">
        <v>1626</v>
      </c>
      <c r="G78" s="46">
        <v>13294</v>
      </c>
      <c r="H78" s="1">
        <f t="shared" si="29"/>
        <v>12.231081690988416</v>
      </c>
      <c r="I78" s="46">
        <v>9500</v>
      </c>
      <c r="J78" s="46">
        <v>36357</v>
      </c>
      <c r="K78" s="1">
        <f t="shared" si="28"/>
        <v>26.129768682784611</v>
      </c>
      <c r="L78" s="46">
        <v>0</v>
      </c>
      <c r="M78" s="46">
        <v>0</v>
      </c>
      <c r="N78" s="1" t="e">
        <f t="shared" si="23"/>
        <v>#DIV/0!</v>
      </c>
      <c r="O78" s="46">
        <v>0</v>
      </c>
      <c r="P78" s="64">
        <v>0</v>
      </c>
      <c r="Q78" s="1" t="e">
        <f t="shared" si="24"/>
        <v>#DIV/0!</v>
      </c>
      <c r="R78" s="46">
        <v>0</v>
      </c>
      <c r="S78" s="44">
        <v>0</v>
      </c>
      <c r="T78" s="1" t="e">
        <f t="shared" si="25"/>
        <v>#DIV/0!</v>
      </c>
    </row>
    <row r="79" spans="1:20" s="24" customFormat="1" ht="17.25" x14ac:dyDescent="0.25">
      <c r="A79" s="62">
        <v>9</v>
      </c>
      <c r="B79" s="10" t="s">
        <v>150</v>
      </c>
      <c r="C79" s="46">
        <v>561559</v>
      </c>
      <c r="D79" s="46">
        <v>411045</v>
      </c>
      <c r="E79" s="25">
        <f t="shared" si="26"/>
        <v>136.61740198761694</v>
      </c>
      <c r="F79" s="46">
        <v>314428</v>
      </c>
      <c r="G79" s="46">
        <v>235877</v>
      </c>
      <c r="H79" s="25">
        <f t="shared" si="29"/>
        <v>133.30167841714115</v>
      </c>
      <c r="I79" s="46">
        <v>558103</v>
      </c>
      <c r="J79" s="46">
        <v>407061</v>
      </c>
      <c r="K79" s="25">
        <f t="shared" si="28"/>
        <v>137.10549524518439</v>
      </c>
      <c r="L79" s="46">
        <v>10778</v>
      </c>
      <c r="M79" s="46">
        <v>21597</v>
      </c>
      <c r="N79" s="25">
        <f t="shared" si="23"/>
        <v>49.905079409177198</v>
      </c>
      <c r="O79" s="46">
        <v>0</v>
      </c>
      <c r="P79" s="64">
        <v>0</v>
      </c>
      <c r="Q79" s="25" t="e">
        <f t="shared" si="24"/>
        <v>#DIV/0!</v>
      </c>
      <c r="R79" s="46">
        <v>10778</v>
      </c>
      <c r="S79" s="44">
        <v>21597</v>
      </c>
      <c r="T79" s="25">
        <f t="shared" si="25"/>
        <v>49.905079409177198</v>
      </c>
    </row>
    <row r="80" spans="1:20" s="23" customFormat="1" ht="17.25" x14ac:dyDescent="0.25">
      <c r="A80" s="62">
        <v>10</v>
      </c>
      <c r="B80" s="10" t="s">
        <v>151</v>
      </c>
      <c r="C80" s="46">
        <v>326572</v>
      </c>
      <c r="D80" s="46">
        <v>331710</v>
      </c>
      <c r="E80" s="1">
        <f t="shared" si="26"/>
        <v>98.451056645865364</v>
      </c>
      <c r="F80" s="46">
        <v>198475</v>
      </c>
      <c r="G80" s="46">
        <v>168938</v>
      </c>
      <c r="H80" s="1">
        <f t="shared" si="29"/>
        <v>117.48392901537844</v>
      </c>
      <c r="I80" s="46">
        <v>326572</v>
      </c>
      <c r="J80" s="46">
        <v>331710</v>
      </c>
      <c r="K80" s="1">
        <f t="shared" si="28"/>
        <v>98.451056645865364</v>
      </c>
      <c r="L80" s="46">
        <v>212817</v>
      </c>
      <c r="M80" s="46">
        <v>208245</v>
      </c>
      <c r="N80" s="1">
        <f t="shared" si="23"/>
        <v>102.19549088813658</v>
      </c>
      <c r="O80" s="46">
        <v>167351</v>
      </c>
      <c r="P80" s="64">
        <v>168828</v>
      </c>
      <c r="Q80" s="1">
        <f t="shared" si="24"/>
        <v>99.125145118108378</v>
      </c>
      <c r="R80" s="46">
        <v>45466</v>
      </c>
      <c r="S80" s="44">
        <v>39417</v>
      </c>
      <c r="T80" s="1">
        <f t="shared" si="25"/>
        <v>115.34617043407667</v>
      </c>
    </row>
    <row r="81" spans="1:636" s="24" customFormat="1" ht="17.25" x14ac:dyDescent="0.25">
      <c r="A81" s="62">
        <v>11</v>
      </c>
      <c r="B81" s="10" t="s">
        <v>152</v>
      </c>
      <c r="C81" s="46">
        <v>37431</v>
      </c>
      <c r="D81" s="46">
        <v>27682</v>
      </c>
      <c r="E81" s="25">
        <f t="shared" si="26"/>
        <v>135.21783108156924</v>
      </c>
      <c r="F81" s="46">
        <v>19132</v>
      </c>
      <c r="G81" s="46">
        <v>12658</v>
      </c>
      <c r="H81" s="25">
        <f t="shared" si="29"/>
        <v>151.14552061937115</v>
      </c>
      <c r="I81" s="46">
        <v>37431</v>
      </c>
      <c r="J81" s="46">
        <v>27682</v>
      </c>
      <c r="K81" s="25">
        <f t="shared" si="28"/>
        <v>135.21783108156924</v>
      </c>
      <c r="L81" s="46">
        <v>16181</v>
      </c>
      <c r="M81" s="46">
        <v>0</v>
      </c>
      <c r="N81" s="25" t="e">
        <f t="shared" si="23"/>
        <v>#DIV/0!</v>
      </c>
      <c r="O81" s="46">
        <v>16181</v>
      </c>
      <c r="P81" s="64">
        <v>0</v>
      </c>
      <c r="Q81" s="25" t="e">
        <f t="shared" si="24"/>
        <v>#DIV/0!</v>
      </c>
      <c r="R81" s="46">
        <v>0</v>
      </c>
      <c r="S81" s="44">
        <v>0</v>
      </c>
      <c r="T81" s="25" t="e">
        <f t="shared" si="25"/>
        <v>#DIV/0!</v>
      </c>
    </row>
    <row r="82" spans="1:636" s="24" customFormat="1" ht="24" customHeight="1" x14ac:dyDescent="0.25">
      <c r="A82" s="62">
        <v>12</v>
      </c>
      <c r="B82" s="10" t="s">
        <v>153</v>
      </c>
      <c r="C82" s="46">
        <v>215377</v>
      </c>
      <c r="D82" s="46">
        <v>178757</v>
      </c>
      <c r="E82" s="25">
        <f t="shared" si="26"/>
        <v>120.48591104124593</v>
      </c>
      <c r="F82" s="46">
        <v>129709</v>
      </c>
      <c r="G82" s="46">
        <v>101741</v>
      </c>
      <c r="H82" s="25">
        <f t="shared" si="29"/>
        <v>127.48940938264811</v>
      </c>
      <c r="I82" s="46">
        <v>182831</v>
      </c>
      <c r="J82" s="46">
        <v>172962</v>
      </c>
      <c r="K82" s="25">
        <f t="shared" si="28"/>
        <v>105.70587759160972</v>
      </c>
      <c r="L82" s="46">
        <v>8739</v>
      </c>
      <c r="M82" s="46">
        <v>15265</v>
      </c>
      <c r="N82" s="25">
        <f t="shared" si="23"/>
        <v>57.248607926629546</v>
      </c>
      <c r="O82" s="46">
        <v>8739</v>
      </c>
      <c r="P82" s="64">
        <v>15265</v>
      </c>
      <c r="Q82" s="25">
        <f t="shared" si="24"/>
        <v>57.248607926629546</v>
      </c>
      <c r="R82" s="46">
        <v>0</v>
      </c>
      <c r="S82" s="44">
        <v>0</v>
      </c>
      <c r="T82" s="25" t="e">
        <f t="shared" si="25"/>
        <v>#DIV/0!</v>
      </c>
    </row>
    <row r="83" spans="1:636" s="24" customFormat="1" ht="17.25" x14ac:dyDescent="0.25">
      <c r="A83" s="62">
        <v>13</v>
      </c>
      <c r="B83" s="10" t="s">
        <v>154</v>
      </c>
      <c r="C83" s="46">
        <v>155120</v>
      </c>
      <c r="D83" s="46">
        <v>153745</v>
      </c>
      <c r="E83" s="25">
        <f t="shared" si="26"/>
        <v>100.89433802725291</v>
      </c>
      <c r="F83" s="46">
        <v>130000</v>
      </c>
      <c r="G83" s="46">
        <v>84018</v>
      </c>
      <c r="H83" s="25">
        <f t="shared" si="29"/>
        <v>154.72874860149014</v>
      </c>
      <c r="I83" s="46">
        <v>202629</v>
      </c>
      <c r="J83" s="46">
        <v>143406</v>
      </c>
      <c r="K83" s="25">
        <f t="shared" si="28"/>
        <v>141.29743525375505</v>
      </c>
      <c r="L83" s="46">
        <v>0</v>
      </c>
      <c r="M83" s="46">
        <v>0</v>
      </c>
      <c r="N83" s="25" t="e">
        <f t="shared" si="23"/>
        <v>#DIV/0!</v>
      </c>
      <c r="O83" s="46">
        <v>0</v>
      </c>
      <c r="P83" s="64">
        <v>0</v>
      </c>
      <c r="Q83" s="25" t="e">
        <f t="shared" si="24"/>
        <v>#DIV/0!</v>
      </c>
      <c r="R83" s="46">
        <v>0</v>
      </c>
      <c r="S83" s="44">
        <v>0</v>
      </c>
      <c r="T83" s="25" t="e">
        <f t="shared" si="25"/>
        <v>#DIV/0!</v>
      </c>
    </row>
    <row r="84" spans="1:636" s="24" customFormat="1" ht="17.25" x14ac:dyDescent="0.25">
      <c r="A84" s="62">
        <v>14</v>
      </c>
      <c r="B84" s="10" t="s">
        <v>155</v>
      </c>
      <c r="C84" s="46">
        <v>2196</v>
      </c>
      <c r="D84" s="46">
        <v>9212</v>
      </c>
      <c r="E84" s="25">
        <f t="shared" si="26"/>
        <v>23.8384715588363</v>
      </c>
      <c r="F84" s="46">
        <v>1075</v>
      </c>
      <c r="G84" s="46">
        <v>2106</v>
      </c>
      <c r="H84" s="25">
        <f t="shared" si="29"/>
        <v>51.044634377967711</v>
      </c>
      <c r="I84" s="46">
        <v>5503</v>
      </c>
      <c r="J84" s="46">
        <v>14590</v>
      </c>
      <c r="K84" s="25">
        <f t="shared" si="28"/>
        <v>37.717614804660727</v>
      </c>
      <c r="L84" s="46">
        <v>0</v>
      </c>
      <c r="M84" s="46">
        <v>0</v>
      </c>
      <c r="N84" s="25" t="e">
        <f t="shared" si="23"/>
        <v>#DIV/0!</v>
      </c>
      <c r="O84" s="46">
        <v>0</v>
      </c>
      <c r="P84" s="64">
        <v>0</v>
      </c>
      <c r="Q84" s="25" t="e">
        <f t="shared" si="24"/>
        <v>#DIV/0!</v>
      </c>
      <c r="R84" s="46">
        <v>0</v>
      </c>
      <c r="S84" s="44">
        <v>0</v>
      </c>
      <c r="T84" s="25" t="e">
        <f t="shared" si="25"/>
        <v>#DIV/0!</v>
      </c>
    </row>
    <row r="85" spans="1:636" s="23" customFormat="1" ht="30.75" customHeight="1" x14ac:dyDescent="0.25">
      <c r="A85" s="62">
        <v>15</v>
      </c>
      <c r="B85" s="10" t="s">
        <v>156</v>
      </c>
      <c r="C85" s="46">
        <v>275286</v>
      </c>
      <c r="D85" s="46">
        <v>345820</v>
      </c>
      <c r="E85" s="1">
        <f t="shared" si="26"/>
        <v>79.603840148053905</v>
      </c>
      <c r="F85" s="46">
        <v>112775</v>
      </c>
      <c r="G85" s="46">
        <v>164037</v>
      </c>
      <c r="H85" s="1">
        <f t="shared" si="29"/>
        <v>68.749733291879267</v>
      </c>
      <c r="I85" s="46">
        <v>306345</v>
      </c>
      <c r="J85" s="46">
        <v>311028</v>
      </c>
      <c r="K85" s="1">
        <f t="shared" si="28"/>
        <v>98.494347775762961</v>
      </c>
      <c r="L85" s="46">
        <v>0</v>
      </c>
      <c r="M85" s="46">
        <v>0</v>
      </c>
      <c r="N85" s="1" t="e">
        <f t="shared" si="23"/>
        <v>#DIV/0!</v>
      </c>
      <c r="O85" s="46">
        <v>0</v>
      </c>
      <c r="P85" s="64">
        <v>0</v>
      </c>
      <c r="Q85" s="25" t="e">
        <f t="shared" si="24"/>
        <v>#DIV/0!</v>
      </c>
      <c r="R85" s="46">
        <v>0</v>
      </c>
      <c r="S85" s="44">
        <v>0</v>
      </c>
      <c r="T85" s="1" t="e">
        <f t="shared" si="25"/>
        <v>#DIV/0!</v>
      </c>
    </row>
    <row r="86" spans="1:636" ht="17.25" x14ac:dyDescent="0.25">
      <c r="A86" s="62">
        <v>16</v>
      </c>
      <c r="B86" s="10" t="s">
        <v>157</v>
      </c>
      <c r="C86" s="46">
        <v>2041595</v>
      </c>
      <c r="D86" s="46">
        <v>1518087</v>
      </c>
      <c r="E86" s="45">
        <f t="shared" si="26"/>
        <v>134.48471662032543</v>
      </c>
      <c r="F86" s="46">
        <v>1225323</v>
      </c>
      <c r="G86" s="46">
        <v>1074771</v>
      </c>
      <c r="H86" s="45">
        <f t="shared" si="29"/>
        <v>114.00782120098141</v>
      </c>
      <c r="I86" s="46">
        <v>2492829</v>
      </c>
      <c r="J86" s="46">
        <v>1948032</v>
      </c>
      <c r="K86" s="45">
        <f t="shared" si="28"/>
        <v>127.96653237729154</v>
      </c>
      <c r="L86" s="46">
        <v>378663</v>
      </c>
      <c r="M86" s="46">
        <v>171580</v>
      </c>
      <c r="N86" s="25">
        <f t="shared" si="23"/>
        <v>220.69180557174496</v>
      </c>
      <c r="O86" s="46">
        <v>223127</v>
      </c>
      <c r="P86" s="64">
        <v>15468</v>
      </c>
      <c r="Q86" s="25">
        <f t="shared" si="24"/>
        <v>1442.5071114559091</v>
      </c>
      <c r="R86" s="46">
        <v>155536</v>
      </c>
      <c r="S86" s="44">
        <v>156112</v>
      </c>
      <c r="T86" s="45">
        <f t="shared" si="25"/>
        <v>99.631034129343035</v>
      </c>
    </row>
    <row r="87" spans="1:636" s="23" customFormat="1" ht="17.25" customHeight="1" x14ac:dyDescent="0.25">
      <c r="A87" s="62">
        <v>17</v>
      </c>
      <c r="B87" s="10" t="s">
        <v>261</v>
      </c>
      <c r="C87" s="46">
        <v>2607</v>
      </c>
      <c r="D87" s="46">
        <v>1827</v>
      </c>
      <c r="E87" s="1">
        <f t="shared" si="26"/>
        <v>142.69293924466336</v>
      </c>
      <c r="F87" s="46">
        <v>2607</v>
      </c>
      <c r="G87" s="46">
        <v>1827</v>
      </c>
      <c r="H87" s="1">
        <f t="shared" si="29"/>
        <v>142.69293924466336</v>
      </c>
      <c r="I87" s="46">
        <v>24316</v>
      </c>
      <c r="J87" s="46">
        <v>8875</v>
      </c>
      <c r="K87" s="1">
        <f t="shared" si="28"/>
        <v>273.98309859154926</v>
      </c>
      <c r="L87" s="46">
        <v>0</v>
      </c>
      <c r="M87" s="46">
        <v>0</v>
      </c>
      <c r="N87" s="1" t="e">
        <f t="shared" si="23"/>
        <v>#DIV/0!</v>
      </c>
      <c r="O87" s="46">
        <v>0</v>
      </c>
      <c r="P87" s="64">
        <v>0</v>
      </c>
      <c r="Q87" s="1" t="e">
        <f t="shared" si="24"/>
        <v>#DIV/0!</v>
      </c>
      <c r="R87" s="46">
        <v>0</v>
      </c>
      <c r="S87" s="44">
        <v>0</v>
      </c>
      <c r="T87" s="1" t="e">
        <f t="shared" si="25"/>
        <v>#DIV/0!</v>
      </c>
    </row>
    <row r="88" spans="1:636" s="23" customFormat="1" ht="17.25" x14ac:dyDescent="0.25">
      <c r="A88" s="62">
        <v>18</v>
      </c>
      <c r="B88" s="10" t="s">
        <v>158</v>
      </c>
      <c r="C88" s="46"/>
      <c r="D88" s="46"/>
      <c r="E88" s="1" t="e">
        <f t="shared" si="26"/>
        <v>#DIV/0!</v>
      </c>
      <c r="F88" s="46"/>
      <c r="G88" s="46"/>
      <c r="H88" s="1" t="e">
        <f t="shared" si="29"/>
        <v>#DIV/0!</v>
      </c>
      <c r="I88" s="46"/>
      <c r="J88" s="46"/>
      <c r="K88" s="1" t="e">
        <f t="shared" si="28"/>
        <v>#DIV/0!</v>
      </c>
      <c r="L88" s="46"/>
      <c r="M88" s="46"/>
      <c r="N88" s="1" t="e">
        <f t="shared" si="23"/>
        <v>#DIV/0!</v>
      </c>
      <c r="O88" s="46"/>
      <c r="P88" s="64">
        <v>0</v>
      </c>
      <c r="Q88" s="1" t="e">
        <f t="shared" si="24"/>
        <v>#DIV/0!</v>
      </c>
      <c r="R88" s="46"/>
      <c r="S88" s="44">
        <v>0</v>
      </c>
      <c r="T88" s="1" t="e">
        <f t="shared" si="25"/>
        <v>#DIV/0!</v>
      </c>
    </row>
    <row r="89" spans="1:636" s="23" customFormat="1" ht="17.25" x14ac:dyDescent="0.25">
      <c r="A89" s="62">
        <v>19</v>
      </c>
      <c r="B89" s="10" t="s">
        <v>159</v>
      </c>
      <c r="C89" s="46">
        <v>2335294</v>
      </c>
      <c r="D89" s="46">
        <v>2232413</v>
      </c>
      <c r="E89" s="1">
        <f t="shared" si="26"/>
        <v>104.60851105955753</v>
      </c>
      <c r="F89" s="46">
        <v>1351571</v>
      </c>
      <c r="G89" s="46">
        <v>1307262</v>
      </c>
      <c r="H89" s="1">
        <f>F89/G89*100</f>
        <v>103.38945062275198</v>
      </c>
      <c r="I89" s="46">
        <v>3167397</v>
      </c>
      <c r="J89" s="46">
        <v>2167480</v>
      </c>
      <c r="K89" s="1">
        <f>I89/J89*100</f>
        <v>146.1326978795652</v>
      </c>
      <c r="L89" s="46">
        <v>0</v>
      </c>
      <c r="M89" s="46">
        <v>0</v>
      </c>
      <c r="N89" s="1" t="e">
        <f t="shared" si="23"/>
        <v>#DIV/0!</v>
      </c>
      <c r="O89" s="46">
        <v>0</v>
      </c>
      <c r="P89" s="64">
        <v>0</v>
      </c>
      <c r="Q89" s="1" t="e">
        <f t="shared" si="24"/>
        <v>#DIV/0!</v>
      </c>
      <c r="R89" s="46">
        <v>0</v>
      </c>
      <c r="S89" s="44">
        <v>0</v>
      </c>
      <c r="T89" s="1" t="e">
        <f t="shared" si="25"/>
        <v>#DIV/0!</v>
      </c>
    </row>
    <row r="90" spans="1:636" s="24" customFormat="1" ht="17.25" x14ac:dyDescent="0.25">
      <c r="A90" s="62">
        <v>20</v>
      </c>
      <c r="B90" s="16" t="s">
        <v>290</v>
      </c>
      <c r="C90" s="46">
        <v>199604</v>
      </c>
      <c r="D90" s="46">
        <v>189942</v>
      </c>
      <c r="E90" s="25">
        <f t="shared" si="26"/>
        <v>105.08681597540301</v>
      </c>
      <c r="F90" s="46">
        <v>126592</v>
      </c>
      <c r="G90" s="46">
        <v>119823</v>
      </c>
      <c r="H90" s="25">
        <f t="shared" ref="H90:H108" si="30">F90/G90*100</f>
        <v>105.64916585296646</v>
      </c>
      <c r="I90" s="46">
        <v>180698</v>
      </c>
      <c r="J90" s="46">
        <v>110940</v>
      </c>
      <c r="K90" s="25">
        <f t="shared" si="28"/>
        <v>162.87903371191635</v>
      </c>
      <c r="L90" s="46">
        <v>1635</v>
      </c>
      <c r="M90" s="46">
        <v>0</v>
      </c>
      <c r="N90" s="25" t="e">
        <f t="shared" si="23"/>
        <v>#DIV/0!</v>
      </c>
      <c r="O90" s="46">
        <v>1635</v>
      </c>
      <c r="P90" s="64">
        <v>0</v>
      </c>
      <c r="Q90" s="25" t="e">
        <f t="shared" si="24"/>
        <v>#DIV/0!</v>
      </c>
      <c r="R90" s="46">
        <v>0</v>
      </c>
      <c r="S90" s="44">
        <v>0</v>
      </c>
      <c r="T90" s="25" t="e">
        <f t="shared" si="25"/>
        <v>#DIV/0!</v>
      </c>
    </row>
    <row r="91" spans="1:636" s="23" customFormat="1" ht="17.25" x14ac:dyDescent="0.25">
      <c r="A91" s="62">
        <v>21</v>
      </c>
      <c r="B91" s="10" t="s">
        <v>160</v>
      </c>
      <c r="C91" s="46">
        <v>78450</v>
      </c>
      <c r="D91" s="46">
        <v>25742</v>
      </c>
      <c r="E91" s="1">
        <f t="shared" si="26"/>
        <v>304.75487530106437</v>
      </c>
      <c r="F91" s="46">
        <v>58839</v>
      </c>
      <c r="G91" s="46">
        <v>16666</v>
      </c>
      <c r="H91" s="1">
        <f t="shared" si="30"/>
        <v>353.04812192487697</v>
      </c>
      <c r="I91" s="46">
        <v>92237</v>
      </c>
      <c r="J91" s="46">
        <v>76588</v>
      </c>
      <c r="K91" s="1">
        <f t="shared" si="28"/>
        <v>120.43270486238053</v>
      </c>
      <c r="L91" s="46">
        <v>29424</v>
      </c>
      <c r="M91" s="46">
        <v>19176</v>
      </c>
      <c r="N91" s="1">
        <f t="shared" si="23"/>
        <v>153.44180225281602</v>
      </c>
      <c r="O91" s="46">
        <v>29424</v>
      </c>
      <c r="P91" s="64">
        <v>19176</v>
      </c>
      <c r="Q91" s="1">
        <f t="shared" si="24"/>
        <v>153.44180225281602</v>
      </c>
      <c r="R91" s="46">
        <v>0</v>
      </c>
      <c r="S91" s="44">
        <v>0</v>
      </c>
      <c r="T91" s="1" t="e">
        <f t="shared" si="25"/>
        <v>#DIV/0!</v>
      </c>
    </row>
    <row r="92" spans="1:636" ht="34.5" x14ac:dyDescent="0.25">
      <c r="A92" s="62">
        <v>22</v>
      </c>
      <c r="B92" s="10" t="s">
        <v>161</v>
      </c>
      <c r="C92" s="46">
        <v>834829</v>
      </c>
      <c r="D92" s="46">
        <v>680516</v>
      </c>
      <c r="E92" s="25">
        <f t="shared" si="26"/>
        <v>122.67588124305675</v>
      </c>
      <c r="F92" s="46">
        <v>403557</v>
      </c>
      <c r="G92" s="46">
        <v>357340</v>
      </c>
      <c r="H92" s="25">
        <f t="shared" si="30"/>
        <v>112.93362064140595</v>
      </c>
      <c r="I92" s="46">
        <v>836626</v>
      </c>
      <c r="J92" s="46">
        <v>680516</v>
      </c>
      <c r="K92" s="25">
        <f t="shared" si="28"/>
        <v>122.93994557071399</v>
      </c>
      <c r="L92" s="46">
        <v>65669</v>
      </c>
      <c r="M92" s="46">
        <v>26390</v>
      </c>
      <c r="N92" s="25">
        <f t="shared" si="23"/>
        <v>248.84046987495262</v>
      </c>
      <c r="O92" s="46">
        <v>65669</v>
      </c>
      <c r="P92" s="64">
        <v>26390</v>
      </c>
      <c r="Q92" s="25">
        <f>O92/P92*100</f>
        <v>248.84046987495262</v>
      </c>
      <c r="R92" s="46">
        <v>0</v>
      </c>
      <c r="S92" s="44">
        <v>0</v>
      </c>
      <c r="T92" s="25" t="e">
        <f>R92/S92*100</f>
        <v>#DIV/0!</v>
      </c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 x14ac:dyDescent="0.25">
      <c r="A93" s="62">
        <v>23</v>
      </c>
      <c r="B93" s="10" t="s">
        <v>162</v>
      </c>
      <c r="C93" s="46">
        <v>10257</v>
      </c>
      <c r="D93" s="46">
        <v>9278</v>
      </c>
      <c r="E93" s="1">
        <f t="shared" si="26"/>
        <v>110.55184306962707</v>
      </c>
      <c r="F93" s="46">
        <v>5395</v>
      </c>
      <c r="G93" s="46">
        <v>5610</v>
      </c>
      <c r="H93" s="1">
        <f t="shared" si="30"/>
        <v>96.167557932263819</v>
      </c>
      <c r="I93" s="46">
        <v>10909</v>
      </c>
      <c r="J93" s="46">
        <v>8904</v>
      </c>
      <c r="K93" s="1">
        <f>I93/J93*100</f>
        <v>122.51796945193172</v>
      </c>
      <c r="L93" s="46">
        <v>0</v>
      </c>
      <c r="M93" s="46">
        <v>0</v>
      </c>
      <c r="N93" s="1" t="e">
        <f t="shared" si="23"/>
        <v>#DIV/0!</v>
      </c>
      <c r="O93" s="46">
        <v>0</v>
      </c>
      <c r="P93" s="64">
        <v>0</v>
      </c>
      <c r="Q93" s="1" t="e">
        <f t="shared" si="24"/>
        <v>#DIV/0!</v>
      </c>
      <c r="R93" s="46">
        <v>0</v>
      </c>
      <c r="S93" s="44">
        <v>0</v>
      </c>
      <c r="T93" s="1" t="e">
        <f t="shared" si="25"/>
        <v>#DIV/0!</v>
      </c>
    </row>
    <row r="94" spans="1:636" s="23" customFormat="1" ht="17.25" x14ac:dyDescent="0.25">
      <c r="A94" s="62">
        <v>24</v>
      </c>
      <c r="B94" s="16" t="s">
        <v>163</v>
      </c>
      <c r="C94" s="46">
        <v>69068</v>
      </c>
      <c r="D94" s="46">
        <v>28266</v>
      </c>
      <c r="E94" s="1">
        <f t="shared" si="26"/>
        <v>244.35010259675937</v>
      </c>
      <c r="F94" s="46">
        <v>44362</v>
      </c>
      <c r="G94" s="46">
        <v>17561</v>
      </c>
      <c r="H94" s="1">
        <f t="shared" si="30"/>
        <v>252.61659358806446</v>
      </c>
      <c r="I94" s="46">
        <v>118913</v>
      </c>
      <c r="J94" s="46">
        <v>69531</v>
      </c>
      <c r="K94" s="1">
        <f t="shared" ref="K94:K104" si="31">I94/J94*100</f>
        <v>171.02155872919994</v>
      </c>
      <c r="L94" s="46">
        <v>40005</v>
      </c>
      <c r="M94" s="46">
        <v>28854</v>
      </c>
      <c r="N94" s="1">
        <f t="shared" si="23"/>
        <v>138.64628820960698</v>
      </c>
      <c r="O94" s="46">
        <v>40005</v>
      </c>
      <c r="P94" s="64">
        <v>28854</v>
      </c>
      <c r="Q94" s="1">
        <f t="shared" si="24"/>
        <v>138.64628820960698</v>
      </c>
      <c r="R94" s="46">
        <v>0</v>
      </c>
      <c r="S94" s="44">
        <v>0</v>
      </c>
      <c r="T94" s="1" t="e">
        <f t="shared" si="25"/>
        <v>#DIV/0!</v>
      </c>
    </row>
    <row r="95" spans="1:636" s="23" customFormat="1" ht="34.5" x14ac:dyDescent="0.25">
      <c r="A95" s="62">
        <v>25</v>
      </c>
      <c r="B95" s="16" t="s">
        <v>164</v>
      </c>
      <c r="C95" s="46">
        <v>123823</v>
      </c>
      <c r="D95" s="46">
        <v>88214</v>
      </c>
      <c r="E95" s="1">
        <f t="shared" si="26"/>
        <v>140.36660847484526</v>
      </c>
      <c r="F95" s="46">
        <v>85026</v>
      </c>
      <c r="G95" s="46">
        <v>73402</v>
      </c>
      <c r="H95" s="1">
        <f t="shared" si="30"/>
        <v>115.83608076074221</v>
      </c>
      <c r="I95" s="46">
        <v>52527</v>
      </c>
      <c r="J95" s="46">
        <v>81080</v>
      </c>
      <c r="K95" s="1">
        <f t="shared" si="31"/>
        <v>64.784163788850506</v>
      </c>
      <c r="L95" s="46">
        <v>10112</v>
      </c>
      <c r="M95" s="46">
        <v>21586</v>
      </c>
      <c r="N95" s="1">
        <f t="shared" si="23"/>
        <v>46.845177429815621</v>
      </c>
      <c r="O95" s="46">
        <v>10112</v>
      </c>
      <c r="P95" s="64">
        <v>21586</v>
      </c>
      <c r="Q95" s="1">
        <f t="shared" si="24"/>
        <v>46.845177429815621</v>
      </c>
      <c r="R95" s="46">
        <v>0</v>
      </c>
      <c r="S95" s="44">
        <v>0</v>
      </c>
      <c r="T95" s="1" t="e">
        <f t="shared" si="25"/>
        <v>#DIV/0!</v>
      </c>
    </row>
    <row r="96" spans="1:636" s="23" customFormat="1" ht="17.25" x14ac:dyDescent="0.25">
      <c r="A96" s="62">
        <v>26</v>
      </c>
      <c r="B96" s="16" t="s">
        <v>165</v>
      </c>
      <c r="C96" s="46">
        <v>119892</v>
      </c>
      <c r="D96" s="46">
        <v>249974</v>
      </c>
      <c r="E96" s="1">
        <f t="shared" si="26"/>
        <v>47.961788025954696</v>
      </c>
      <c r="F96" s="46">
        <v>72208</v>
      </c>
      <c r="G96" s="46">
        <v>158242</v>
      </c>
      <c r="H96" s="1">
        <f t="shared" si="30"/>
        <v>45.631374729844168</v>
      </c>
      <c r="I96" s="46">
        <v>119892</v>
      </c>
      <c r="J96" s="46">
        <v>249974</v>
      </c>
      <c r="K96" s="1">
        <f t="shared" si="31"/>
        <v>47.961788025954696</v>
      </c>
      <c r="L96" s="46">
        <v>119892</v>
      </c>
      <c r="M96" s="46">
        <v>249974</v>
      </c>
      <c r="N96" s="1">
        <f t="shared" si="23"/>
        <v>47.961788025954696</v>
      </c>
      <c r="O96" s="46">
        <v>119892</v>
      </c>
      <c r="P96" s="64">
        <v>249974</v>
      </c>
      <c r="Q96" s="1">
        <f t="shared" si="24"/>
        <v>47.961788025954696</v>
      </c>
      <c r="R96" s="46">
        <v>0</v>
      </c>
      <c r="S96" s="44">
        <v>0</v>
      </c>
      <c r="T96" s="1" t="e">
        <f t="shared" si="25"/>
        <v>#DIV/0!</v>
      </c>
    </row>
    <row r="97" spans="1:636" s="23" customFormat="1" ht="17.25" x14ac:dyDescent="0.25">
      <c r="A97" s="62">
        <v>27</v>
      </c>
      <c r="B97" s="10" t="s">
        <v>166</v>
      </c>
      <c r="C97" s="46"/>
      <c r="D97" s="46"/>
      <c r="E97" s="1" t="e">
        <f t="shared" si="26"/>
        <v>#DIV/0!</v>
      </c>
      <c r="F97" s="46"/>
      <c r="G97" s="46"/>
      <c r="H97" s="1" t="e">
        <f t="shared" si="30"/>
        <v>#DIV/0!</v>
      </c>
      <c r="I97" s="46"/>
      <c r="J97" s="46"/>
      <c r="K97" s="1" t="e">
        <f t="shared" si="31"/>
        <v>#DIV/0!</v>
      </c>
      <c r="L97" s="46"/>
      <c r="M97" s="46"/>
      <c r="N97" s="1" t="e">
        <f t="shared" si="23"/>
        <v>#DIV/0!</v>
      </c>
      <c r="O97" s="46"/>
      <c r="P97" s="64"/>
      <c r="Q97" s="1" t="e">
        <f t="shared" si="24"/>
        <v>#DIV/0!</v>
      </c>
      <c r="R97" s="46"/>
      <c r="S97" s="44"/>
      <c r="T97" s="1" t="e">
        <f t="shared" si="25"/>
        <v>#DIV/0!</v>
      </c>
    </row>
    <row r="98" spans="1:636" s="23" customFormat="1" ht="17.25" x14ac:dyDescent="0.25">
      <c r="A98" s="62">
        <v>28</v>
      </c>
      <c r="B98" s="10" t="s">
        <v>167</v>
      </c>
      <c r="C98" s="46">
        <v>312516</v>
      </c>
      <c r="D98" s="46">
        <v>310312</v>
      </c>
      <c r="E98" s="1">
        <f t="shared" si="26"/>
        <v>100.7102529067519</v>
      </c>
      <c r="F98" s="46">
        <v>239801</v>
      </c>
      <c r="G98" s="46">
        <v>172652</v>
      </c>
      <c r="H98" s="1">
        <f t="shared" si="30"/>
        <v>138.89268586520862</v>
      </c>
      <c r="I98" s="46">
        <v>325956</v>
      </c>
      <c r="J98" s="46">
        <v>289148</v>
      </c>
      <c r="K98" s="1">
        <f t="shared" si="31"/>
        <v>112.729813106091</v>
      </c>
      <c r="L98" s="46">
        <v>3250</v>
      </c>
      <c r="M98" s="46">
        <v>3250</v>
      </c>
      <c r="N98" s="1">
        <f t="shared" si="23"/>
        <v>100</v>
      </c>
      <c r="O98" s="46">
        <v>0</v>
      </c>
      <c r="P98" s="64">
        <v>0</v>
      </c>
      <c r="Q98" s="1" t="e">
        <f t="shared" si="24"/>
        <v>#DIV/0!</v>
      </c>
      <c r="R98" s="46">
        <v>3250</v>
      </c>
      <c r="S98" s="44">
        <v>3250</v>
      </c>
      <c r="T98" s="1">
        <f t="shared" si="25"/>
        <v>100</v>
      </c>
    </row>
    <row r="99" spans="1:636" ht="38.25" customHeight="1" x14ac:dyDescent="0.25">
      <c r="A99" s="65">
        <v>29</v>
      </c>
      <c r="B99" s="16" t="s">
        <v>168</v>
      </c>
      <c r="C99" s="46">
        <v>53768</v>
      </c>
      <c r="D99" s="46">
        <v>17794</v>
      </c>
      <c r="E99" s="45">
        <f t="shared" si="26"/>
        <v>302.16927054063166</v>
      </c>
      <c r="F99" s="46">
        <v>26336</v>
      </c>
      <c r="G99" s="46">
        <v>9274</v>
      </c>
      <c r="H99" s="45">
        <f t="shared" si="30"/>
        <v>283.97670907914596</v>
      </c>
      <c r="I99" s="46">
        <v>53768</v>
      </c>
      <c r="J99" s="46">
        <v>17794</v>
      </c>
      <c r="K99" s="45">
        <f t="shared" si="31"/>
        <v>302.16927054063166</v>
      </c>
      <c r="L99" s="46">
        <v>0</v>
      </c>
      <c r="M99" s="46">
        <v>0</v>
      </c>
      <c r="N99" s="25" t="e">
        <f t="shared" si="23"/>
        <v>#DIV/0!</v>
      </c>
      <c r="O99" s="46">
        <v>0</v>
      </c>
      <c r="P99" s="64">
        <v>0</v>
      </c>
      <c r="Q99" s="25" t="e">
        <f t="shared" si="24"/>
        <v>#DIV/0!</v>
      </c>
      <c r="R99" s="46">
        <v>0</v>
      </c>
      <c r="S99" s="44">
        <v>0</v>
      </c>
      <c r="T99" s="45" t="e">
        <f t="shared" si="25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6" t="s">
        <v>169</v>
      </c>
      <c r="C100" s="46">
        <v>17821</v>
      </c>
      <c r="D100" s="46">
        <v>14922</v>
      </c>
      <c r="E100" s="45">
        <f t="shared" si="26"/>
        <v>119.42769065808874</v>
      </c>
      <c r="F100" s="46">
        <v>9823</v>
      </c>
      <c r="G100" s="46">
        <v>8282</v>
      </c>
      <c r="H100" s="45">
        <f t="shared" si="30"/>
        <v>118.6066167592369</v>
      </c>
      <c r="I100" s="46">
        <v>17821</v>
      </c>
      <c r="J100" s="46">
        <v>14922</v>
      </c>
      <c r="K100" s="45">
        <f t="shared" si="31"/>
        <v>119.42769065808874</v>
      </c>
      <c r="L100" s="46">
        <v>0</v>
      </c>
      <c r="M100" s="46">
        <v>0</v>
      </c>
      <c r="N100" s="25" t="e">
        <f t="shared" si="23"/>
        <v>#DIV/0!</v>
      </c>
      <c r="O100" s="46">
        <v>0</v>
      </c>
      <c r="P100" s="64">
        <v>0</v>
      </c>
      <c r="Q100" s="25" t="e">
        <f t="shared" si="24"/>
        <v>#DIV/0!</v>
      </c>
      <c r="R100" s="46">
        <v>0</v>
      </c>
      <c r="S100" s="44">
        <v>0</v>
      </c>
      <c r="T100" s="45" t="e">
        <f t="shared" si="25"/>
        <v>#DIV/0!</v>
      </c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46">
        <v>7046</v>
      </c>
      <c r="D101" s="46">
        <v>5408</v>
      </c>
      <c r="E101" s="1">
        <f t="shared" si="26"/>
        <v>130.28846153846155</v>
      </c>
      <c r="F101" s="46">
        <v>3254</v>
      </c>
      <c r="G101" s="46">
        <v>3090</v>
      </c>
      <c r="H101" s="1">
        <f t="shared" si="30"/>
        <v>105.3074433656958</v>
      </c>
      <c r="I101" s="46">
        <v>7046</v>
      </c>
      <c r="J101" s="46">
        <v>6255</v>
      </c>
      <c r="K101" s="1">
        <f t="shared" si="31"/>
        <v>112.64588329336532</v>
      </c>
      <c r="L101" s="46">
        <v>0</v>
      </c>
      <c r="M101" s="46">
        <v>0</v>
      </c>
      <c r="N101" s="1" t="e">
        <f t="shared" si="23"/>
        <v>#DIV/0!</v>
      </c>
      <c r="O101" s="46">
        <v>0</v>
      </c>
      <c r="P101" s="64">
        <v>0</v>
      </c>
      <c r="Q101" s="1" t="e">
        <f t="shared" si="24"/>
        <v>#DIV/0!</v>
      </c>
      <c r="R101" s="46">
        <v>0</v>
      </c>
      <c r="S101" s="44">
        <v>0</v>
      </c>
      <c r="T101" s="1" t="e">
        <f t="shared" si="25"/>
        <v>#DIV/0!</v>
      </c>
    </row>
    <row r="102" spans="1:636" ht="34.5" x14ac:dyDescent="0.25">
      <c r="A102" s="63">
        <v>32</v>
      </c>
      <c r="B102" s="16" t="s">
        <v>171</v>
      </c>
      <c r="C102" s="46">
        <v>24203</v>
      </c>
      <c r="D102" s="46">
        <v>8467</v>
      </c>
      <c r="E102" s="45">
        <f t="shared" si="26"/>
        <v>285.85095074997048</v>
      </c>
      <c r="F102" s="46">
        <v>14988</v>
      </c>
      <c r="G102" s="46">
        <v>7376</v>
      </c>
      <c r="H102" s="45">
        <f t="shared" si="30"/>
        <v>203.19956616052059</v>
      </c>
      <c r="I102" s="46">
        <v>17563</v>
      </c>
      <c r="J102" s="46">
        <v>12121</v>
      </c>
      <c r="K102" s="45">
        <f t="shared" si="31"/>
        <v>144.8972857024998</v>
      </c>
      <c r="L102" s="46">
        <v>0</v>
      </c>
      <c r="M102" s="46">
        <v>0</v>
      </c>
      <c r="N102" s="25" t="e">
        <f t="shared" si="23"/>
        <v>#DIV/0!</v>
      </c>
      <c r="O102" s="46">
        <v>0</v>
      </c>
      <c r="P102" s="64">
        <v>0</v>
      </c>
      <c r="Q102" s="1" t="e">
        <f t="shared" si="24"/>
        <v>#DIV/0!</v>
      </c>
      <c r="R102" s="46">
        <v>0</v>
      </c>
      <c r="S102" s="44">
        <v>0</v>
      </c>
      <c r="T102" s="45" t="e">
        <f t="shared" si="25"/>
        <v>#DIV/0!</v>
      </c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 x14ac:dyDescent="0.25">
      <c r="A103" s="63">
        <v>33</v>
      </c>
      <c r="B103" s="10" t="s">
        <v>224</v>
      </c>
      <c r="C103" s="46">
        <v>14336</v>
      </c>
      <c r="D103" s="46">
        <v>14599</v>
      </c>
      <c r="E103" s="1">
        <f t="shared" si="26"/>
        <v>98.19850674703747</v>
      </c>
      <c r="F103" s="46">
        <v>7052</v>
      </c>
      <c r="G103" s="46">
        <v>7854</v>
      </c>
      <c r="H103" s="1">
        <f t="shared" si="30"/>
        <v>89.788642729819202</v>
      </c>
      <c r="I103" s="46">
        <v>22379</v>
      </c>
      <c r="J103" s="46">
        <v>4820</v>
      </c>
      <c r="K103" s="1">
        <f t="shared" si="31"/>
        <v>464.29460580912865</v>
      </c>
      <c r="L103" s="46">
        <v>12802</v>
      </c>
      <c r="M103" s="46">
        <v>0</v>
      </c>
      <c r="N103" s="25" t="e">
        <f t="shared" si="23"/>
        <v>#DIV/0!</v>
      </c>
      <c r="O103" s="46">
        <v>12802</v>
      </c>
      <c r="P103" s="64">
        <v>0</v>
      </c>
      <c r="Q103" s="1" t="e">
        <f t="shared" si="24"/>
        <v>#DIV/0!</v>
      </c>
      <c r="R103" s="46">
        <v>0</v>
      </c>
      <c r="S103" s="44">
        <v>0</v>
      </c>
      <c r="T103" s="1" t="e">
        <f t="shared" si="25"/>
        <v>#DIV/0!</v>
      </c>
    </row>
    <row r="104" spans="1:636" s="23" customFormat="1" ht="17.25" x14ac:dyDescent="0.25">
      <c r="A104" s="63">
        <v>34</v>
      </c>
      <c r="B104" s="16" t="s">
        <v>172</v>
      </c>
      <c r="C104" s="46">
        <v>25297</v>
      </c>
      <c r="D104" s="46">
        <v>49930</v>
      </c>
      <c r="E104" s="1">
        <f t="shared" si="26"/>
        <v>50.664930903264569</v>
      </c>
      <c r="F104" s="46">
        <v>25277</v>
      </c>
      <c r="G104" s="46">
        <v>23419</v>
      </c>
      <c r="H104" s="1">
        <f t="shared" si="30"/>
        <v>107.9337290234425</v>
      </c>
      <c r="I104" s="46">
        <v>25297</v>
      </c>
      <c r="J104" s="46">
        <v>2085</v>
      </c>
      <c r="K104" s="1">
        <f t="shared" si="31"/>
        <v>1213.2853717026378</v>
      </c>
      <c r="L104" s="46">
        <v>24091</v>
      </c>
      <c r="M104" s="46">
        <v>49930</v>
      </c>
      <c r="N104" s="1">
        <f t="shared" si="23"/>
        <v>48.249549369116764</v>
      </c>
      <c r="O104" s="46">
        <v>24091</v>
      </c>
      <c r="P104" s="64">
        <v>49930</v>
      </c>
      <c r="Q104" s="46">
        <f t="shared" si="24"/>
        <v>48.249549369116764</v>
      </c>
      <c r="R104" s="46">
        <v>0</v>
      </c>
      <c r="S104" s="44">
        <v>0</v>
      </c>
      <c r="T104" s="1" t="e">
        <f t="shared" si="25"/>
        <v>#DIV/0!</v>
      </c>
    </row>
    <row r="105" spans="1:636" ht="17.25" x14ac:dyDescent="0.25">
      <c r="A105" s="63">
        <v>35</v>
      </c>
      <c r="B105" s="16" t="s">
        <v>173</v>
      </c>
      <c r="C105" s="46">
        <v>4406</v>
      </c>
      <c r="D105" s="46">
        <v>9044</v>
      </c>
      <c r="E105" s="45">
        <f t="shared" si="26"/>
        <v>48.717381689517914</v>
      </c>
      <c r="F105" s="46">
        <v>1943</v>
      </c>
      <c r="G105" s="46">
        <v>7630</v>
      </c>
      <c r="H105" s="45">
        <f t="shared" si="30"/>
        <v>25.465268676277852</v>
      </c>
      <c r="I105" s="46">
        <v>6254</v>
      </c>
      <c r="J105" s="46">
        <v>8023</v>
      </c>
      <c r="K105" s="45">
        <f>I105/J105*100</f>
        <v>77.950891187834969</v>
      </c>
      <c r="L105" s="46">
        <v>0</v>
      </c>
      <c r="M105" s="46">
        <v>0</v>
      </c>
      <c r="N105" s="25" t="e">
        <f t="shared" si="23"/>
        <v>#DIV/0!</v>
      </c>
      <c r="O105" s="46">
        <v>0</v>
      </c>
      <c r="P105" s="64">
        <v>0</v>
      </c>
      <c r="Q105" s="25" t="e">
        <f t="shared" si="24"/>
        <v>#DIV/0!</v>
      </c>
      <c r="R105" s="46">
        <v>0</v>
      </c>
      <c r="S105" s="44">
        <v>0</v>
      </c>
      <c r="T105" s="45" t="e">
        <f t="shared" si="25"/>
        <v>#DIV/0!</v>
      </c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 x14ac:dyDescent="0.25">
      <c r="A106" s="62">
        <v>36</v>
      </c>
      <c r="B106" s="10" t="s">
        <v>174</v>
      </c>
      <c r="C106" s="46">
        <v>53012</v>
      </c>
      <c r="D106" s="46">
        <v>31435</v>
      </c>
      <c r="E106" s="1">
        <f>C106/D106*100</f>
        <v>168.64005089867982</v>
      </c>
      <c r="F106" s="46">
        <v>28705</v>
      </c>
      <c r="G106" s="46">
        <v>31435</v>
      </c>
      <c r="H106" s="1">
        <f t="shared" si="30"/>
        <v>91.315412756481635</v>
      </c>
      <c r="I106" s="46">
        <v>53012</v>
      </c>
      <c r="J106" s="46">
        <v>57583</v>
      </c>
      <c r="K106" s="1">
        <f t="shared" ref="K106:K114" si="32">I106/J106*100</f>
        <v>92.061893267110079</v>
      </c>
      <c r="L106" s="46">
        <v>0</v>
      </c>
      <c r="M106" s="46">
        <v>0</v>
      </c>
      <c r="N106" s="1" t="e">
        <f t="shared" si="23"/>
        <v>#DIV/0!</v>
      </c>
      <c r="O106" s="46">
        <v>0</v>
      </c>
      <c r="P106" s="64">
        <v>0</v>
      </c>
      <c r="Q106" s="1" t="e">
        <f t="shared" si="24"/>
        <v>#DIV/0!</v>
      </c>
      <c r="R106" s="46">
        <v>0</v>
      </c>
      <c r="S106" s="44">
        <v>0</v>
      </c>
      <c r="T106" s="1" t="e">
        <f t="shared" si="25"/>
        <v>#DIV/0!</v>
      </c>
    </row>
    <row r="107" spans="1:636" s="23" customFormat="1" ht="17.25" x14ac:dyDescent="0.25">
      <c r="A107" s="62">
        <v>37</v>
      </c>
      <c r="B107" s="10" t="s">
        <v>270</v>
      </c>
      <c r="C107" s="46">
        <v>1270824</v>
      </c>
      <c r="D107" s="46">
        <v>707637</v>
      </c>
      <c r="E107" s="1">
        <f>C107/D107*100</f>
        <v>179.58699163554195</v>
      </c>
      <c r="F107" s="46">
        <v>747047</v>
      </c>
      <c r="G107" s="46">
        <v>277699</v>
      </c>
      <c r="H107" s="1">
        <f t="shared" si="30"/>
        <v>269.01321214696486</v>
      </c>
      <c r="I107" s="46">
        <v>1251959</v>
      </c>
      <c r="J107" s="46">
        <v>702551</v>
      </c>
      <c r="K107" s="1">
        <f t="shared" si="32"/>
        <v>178.20186719540644</v>
      </c>
      <c r="L107" s="46">
        <v>11599</v>
      </c>
      <c r="M107" s="46">
        <v>12509</v>
      </c>
      <c r="N107" s="1">
        <f t="shared" si="23"/>
        <v>92.725237828763284</v>
      </c>
      <c r="O107" s="46">
        <v>2119</v>
      </c>
      <c r="P107" s="64">
        <v>6168</v>
      </c>
      <c r="Q107" s="1">
        <f t="shared" si="24"/>
        <v>34.354734111543451</v>
      </c>
      <c r="R107" s="46">
        <v>9480</v>
      </c>
      <c r="S107" s="44">
        <v>6341</v>
      </c>
      <c r="T107" s="1">
        <f t="shared" si="25"/>
        <v>149.50323292856015</v>
      </c>
    </row>
    <row r="108" spans="1:636" ht="17.25" x14ac:dyDescent="0.25">
      <c r="A108" s="65">
        <v>38</v>
      </c>
      <c r="B108" s="10" t="s">
        <v>175</v>
      </c>
      <c r="C108" s="46">
        <v>0</v>
      </c>
      <c r="D108" s="46">
        <v>0</v>
      </c>
      <c r="E108" s="45" t="e">
        <f>C108/D108*100</f>
        <v>#DIV/0!</v>
      </c>
      <c r="F108" s="46">
        <v>0</v>
      </c>
      <c r="G108" s="46">
        <v>0</v>
      </c>
      <c r="H108" s="1" t="e">
        <f t="shared" si="30"/>
        <v>#DIV/0!</v>
      </c>
      <c r="I108" s="46">
        <v>0</v>
      </c>
      <c r="J108" s="46">
        <v>9063</v>
      </c>
      <c r="K108" s="1">
        <f t="shared" si="32"/>
        <v>0</v>
      </c>
      <c r="L108" s="46">
        <v>0</v>
      </c>
      <c r="M108" s="46">
        <v>0</v>
      </c>
      <c r="N108" s="25" t="e">
        <f t="shared" si="23"/>
        <v>#DIV/0!</v>
      </c>
      <c r="O108" s="46">
        <v>0</v>
      </c>
      <c r="P108" s="64">
        <v>0</v>
      </c>
      <c r="Q108" s="25" t="e">
        <f t="shared" si="24"/>
        <v>#DIV/0!</v>
      </c>
      <c r="R108" s="46">
        <v>0</v>
      </c>
      <c r="S108" s="44">
        <v>0</v>
      </c>
      <c r="T108" s="1" t="e">
        <f t="shared" si="25"/>
        <v>#DIV/0!</v>
      </c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6" customFormat="1" ht="21" customHeight="1" x14ac:dyDescent="0.25">
      <c r="A109" s="48">
        <v>39</v>
      </c>
      <c r="B109" s="10" t="s">
        <v>176</v>
      </c>
      <c r="C109" s="46">
        <v>95656</v>
      </c>
      <c r="D109" s="46">
        <v>65294</v>
      </c>
      <c r="E109" s="45">
        <f>C109/D109*100</f>
        <v>146.5004441449444</v>
      </c>
      <c r="F109" s="46">
        <v>54881</v>
      </c>
      <c r="G109" s="46">
        <v>39933</v>
      </c>
      <c r="H109" s="46">
        <f>F109/G109*100</f>
        <v>137.4326997721183</v>
      </c>
      <c r="I109" s="46">
        <v>101335</v>
      </c>
      <c r="J109" s="46">
        <v>67857</v>
      </c>
      <c r="K109" s="46">
        <f t="shared" si="32"/>
        <v>149.33610386548182</v>
      </c>
      <c r="L109" s="46">
        <v>0</v>
      </c>
      <c r="M109" s="46">
        <v>0</v>
      </c>
      <c r="N109" s="46" t="e">
        <f t="shared" si="23"/>
        <v>#DIV/0!</v>
      </c>
      <c r="O109" s="46">
        <v>0</v>
      </c>
      <c r="P109" s="64">
        <v>0</v>
      </c>
      <c r="Q109" s="46" t="e">
        <f t="shared" si="24"/>
        <v>#DIV/0!</v>
      </c>
      <c r="R109" s="46">
        <v>0</v>
      </c>
      <c r="S109" s="44">
        <v>0</v>
      </c>
      <c r="T109" s="46" t="e">
        <f t="shared" si="25"/>
        <v>#DIV/0!</v>
      </c>
    </row>
    <row r="110" spans="1:636" s="24" customFormat="1" ht="17.25" x14ac:dyDescent="0.25">
      <c r="A110" s="63">
        <v>40</v>
      </c>
      <c r="B110" s="10" t="s">
        <v>177</v>
      </c>
      <c r="C110" s="46">
        <v>14261</v>
      </c>
      <c r="D110" s="46"/>
      <c r="E110" s="25" t="e">
        <f>C110/D110*100</f>
        <v>#DIV/0!</v>
      </c>
      <c r="F110" s="46">
        <v>8377</v>
      </c>
      <c r="G110" s="46"/>
      <c r="H110" s="25" t="e">
        <f>F110/G110*100</f>
        <v>#DIV/0!</v>
      </c>
      <c r="I110" s="46">
        <v>14261</v>
      </c>
      <c r="J110" s="46"/>
      <c r="K110" s="25" t="e">
        <f t="shared" si="32"/>
        <v>#DIV/0!</v>
      </c>
      <c r="L110" s="46">
        <v>0</v>
      </c>
      <c r="M110" s="46">
        <v>0</v>
      </c>
      <c r="N110" s="25" t="e">
        <f t="shared" si="23"/>
        <v>#DIV/0!</v>
      </c>
      <c r="O110" s="46">
        <v>0</v>
      </c>
      <c r="P110" s="64">
        <v>0</v>
      </c>
      <c r="Q110" s="25" t="e">
        <f t="shared" si="24"/>
        <v>#DIV/0!</v>
      </c>
      <c r="R110" s="46">
        <v>0</v>
      </c>
      <c r="S110" s="44">
        <v>0</v>
      </c>
      <c r="T110" s="25" t="e">
        <f t="shared" si="25"/>
        <v>#DIV/0!</v>
      </c>
    </row>
    <row r="111" spans="1:636" s="23" customFormat="1" ht="17.25" x14ac:dyDescent="0.25">
      <c r="A111" s="48">
        <v>41</v>
      </c>
      <c r="B111" s="155" t="s">
        <v>133</v>
      </c>
      <c r="C111" s="46">
        <v>48529</v>
      </c>
      <c r="D111" s="46">
        <v>22573</v>
      </c>
      <c r="E111" s="1">
        <f t="shared" ref="E111:E114" si="33">C111/D111*100</f>
        <v>214.98693128959374</v>
      </c>
      <c r="F111" s="46">
        <v>30356</v>
      </c>
      <c r="G111" s="46">
        <v>13904</v>
      </c>
      <c r="H111" s="1">
        <f t="shared" ref="H111:H114" si="34">F111/G111*100</f>
        <v>218.32566168009205</v>
      </c>
      <c r="I111" s="46">
        <v>60101</v>
      </c>
      <c r="J111" s="46">
        <v>29836</v>
      </c>
      <c r="K111" s="1">
        <f t="shared" si="32"/>
        <v>201.43786030298969</v>
      </c>
      <c r="L111" s="46">
        <v>0</v>
      </c>
      <c r="M111" s="46">
        <v>0</v>
      </c>
      <c r="N111" s="1" t="e">
        <f t="shared" si="23"/>
        <v>#DIV/0!</v>
      </c>
      <c r="O111" s="46">
        <v>0</v>
      </c>
      <c r="P111" s="64">
        <v>0</v>
      </c>
      <c r="Q111" s="1" t="e">
        <f t="shared" si="24"/>
        <v>#DIV/0!</v>
      </c>
      <c r="R111" s="46">
        <v>0</v>
      </c>
      <c r="S111" s="44">
        <v>0</v>
      </c>
      <c r="T111" s="1" t="e">
        <f t="shared" si="25"/>
        <v>#DIV/0!</v>
      </c>
    </row>
    <row r="112" spans="1:636" s="23" customFormat="1" ht="17.25" x14ac:dyDescent="0.25">
      <c r="A112" s="62">
        <v>42</v>
      </c>
      <c r="B112" s="10" t="s">
        <v>220</v>
      </c>
      <c r="C112" s="46">
        <v>56962</v>
      </c>
      <c r="D112" s="46">
        <v>84004</v>
      </c>
      <c r="E112" s="1">
        <f t="shared" si="33"/>
        <v>67.808675777343936</v>
      </c>
      <c r="F112" s="46">
        <v>36771</v>
      </c>
      <c r="G112" s="46">
        <v>46971</v>
      </c>
      <c r="H112" s="1">
        <f t="shared" si="34"/>
        <v>78.284473398479918</v>
      </c>
      <c r="I112" s="46">
        <v>36290</v>
      </c>
      <c r="J112" s="46">
        <v>64286</v>
      </c>
      <c r="K112" s="1">
        <f t="shared" si="32"/>
        <v>56.450860218399022</v>
      </c>
      <c r="L112" s="46">
        <v>0</v>
      </c>
      <c r="M112" s="46">
        <v>0</v>
      </c>
      <c r="N112" s="1" t="e">
        <f t="shared" si="23"/>
        <v>#DIV/0!</v>
      </c>
      <c r="O112" s="46">
        <v>0</v>
      </c>
      <c r="P112" s="64">
        <v>0</v>
      </c>
      <c r="Q112" s="1" t="e">
        <f t="shared" si="24"/>
        <v>#DIV/0!</v>
      </c>
      <c r="R112" s="46">
        <v>0</v>
      </c>
      <c r="S112" s="44">
        <v>0</v>
      </c>
      <c r="T112" s="1" t="e">
        <f t="shared" si="25"/>
        <v>#DIV/0!</v>
      </c>
    </row>
    <row r="113" spans="1:20" s="23" customFormat="1" ht="17.25" x14ac:dyDescent="0.25">
      <c r="A113" s="48">
        <v>43</v>
      </c>
      <c r="B113" s="155" t="s">
        <v>299</v>
      </c>
      <c r="C113" s="46"/>
      <c r="D113" s="46"/>
      <c r="E113" s="1" t="e">
        <f t="shared" si="33"/>
        <v>#DIV/0!</v>
      </c>
      <c r="F113" s="46"/>
      <c r="G113" s="46"/>
      <c r="H113" s="1" t="e">
        <f t="shared" si="34"/>
        <v>#DIV/0!</v>
      </c>
      <c r="I113" s="46"/>
      <c r="J113" s="46"/>
      <c r="K113" s="1" t="e">
        <f t="shared" si="32"/>
        <v>#DIV/0!</v>
      </c>
      <c r="L113" s="46"/>
      <c r="M113" s="46"/>
      <c r="N113" s="1" t="e">
        <f t="shared" si="23"/>
        <v>#DIV/0!</v>
      </c>
      <c r="O113" s="46"/>
      <c r="P113" s="46"/>
      <c r="Q113" s="1" t="e">
        <f t="shared" si="24"/>
        <v>#DIV/0!</v>
      </c>
      <c r="R113" s="46"/>
      <c r="S113" s="46"/>
      <c r="T113" s="1" t="e">
        <f t="shared" si="25"/>
        <v>#DIV/0!</v>
      </c>
    </row>
    <row r="114" spans="1:20" s="23" customFormat="1" ht="17.25" x14ac:dyDescent="0.25">
      <c r="A114" s="177">
        <v>44</v>
      </c>
      <c r="B114" s="176" t="s">
        <v>298</v>
      </c>
      <c r="C114" s="104">
        <v>0</v>
      </c>
      <c r="D114" s="104">
        <v>0</v>
      </c>
      <c r="E114" s="178" t="e">
        <f t="shared" si="33"/>
        <v>#DIV/0!</v>
      </c>
      <c r="F114" s="104">
        <v>0</v>
      </c>
      <c r="G114" s="104">
        <v>0</v>
      </c>
      <c r="H114" s="178" t="e">
        <f t="shared" si="34"/>
        <v>#DIV/0!</v>
      </c>
      <c r="I114" s="104">
        <v>4843</v>
      </c>
      <c r="J114" s="104">
        <v>0</v>
      </c>
      <c r="K114" s="178" t="e">
        <f t="shared" si="32"/>
        <v>#DIV/0!</v>
      </c>
      <c r="L114" s="177">
        <v>0</v>
      </c>
      <c r="M114" s="177">
        <v>0</v>
      </c>
      <c r="N114" s="178" t="e">
        <f t="shared" si="23"/>
        <v>#DIV/0!</v>
      </c>
      <c r="O114" s="177">
        <v>0</v>
      </c>
      <c r="P114" s="177">
        <v>0</v>
      </c>
      <c r="Q114" s="178" t="e">
        <f t="shared" si="24"/>
        <v>#DIV/0!</v>
      </c>
      <c r="R114" s="177">
        <v>0</v>
      </c>
      <c r="S114" s="177">
        <v>0</v>
      </c>
      <c r="T114" s="178" t="e">
        <f t="shared" si="25"/>
        <v>#DIV/0!</v>
      </c>
    </row>
    <row r="115" spans="1:20" s="23" customFormat="1" ht="17.25" x14ac:dyDescent="0.25">
      <c r="A115" s="46">
        <v>45</v>
      </c>
      <c r="B115" s="16" t="s">
        <v>297</v>
      </c>
      <c r="C115" s="46">
        <v>47330</v>
      </c>
      <c r="D115" s="46">
        <v>9779</v>
      </c>
      <c r="E115" s="1">
        <f>C115/D115*100</f>
        <v>483.99631864198795</v>
      </c>
      <c r="F115" s="46">
        <v>27508</v>
      </c>
      <c r="G115" s="46">
        <v>9112</v>
      </c>
      <c r="H115" s="46">
        <f>F115/G115*100</f>
        <v>301.88762071992977</v>
      </c>
      <c r="I115" s="46">
        <v>90711</v>
      </c>
      <c r="J115" s="46">
        <v>14899</v>
      </c>
      <c r="K115" s="46">
        <f>I115/J115*100</f>
        <v>608.83951943083434</v>
      </c>
      <c r="L115" s="46">
        <v>57307</v>
      </c>
      <c r="M115" s="46">
        <v>5321</v>
      </c>
      <c r="N115" s="46">
        <f>L115/M115*100</f>
        <v>1076.996805111821</v>
      </c>
      <c r="O115" s="46">
        <v>30271</v>
      </c>
      <c r="P115" s="46">
        <v>5313</v>
      </c>
      <c r="Q115" s="46">
        <f>O115/P115*100</f>
        <v>569.75343497082622</v>
      </c>
      <c r="R115" s="46">
        <v>27036</v>
      </c>
      <c r="S115" s="46">
        <v>8</v>
      </c>
      <c r="T115" s="46">
        <f>R115/S115*100</f>
        <v>337950</v>
      </c>
    </row>
    <row r="116" spans="1:20" s="23" customFormat="1" ht="34.5" x14ac:dyDescent="0.25">
      <c r="A116" s="46">
        <v>46</v>
      </c>
      <c r="B116" s="16" t="s">
        <v>303</v>
      </c>
      <c r="C116" s="46">
        <v>380338</v>
      </c>
      <c r="D116" s="46">
        <v>0</v>
      </c>
      <c r="E116" s="1" t="e">
        <f>C116/D116*100</f>
        <v>#DIV/0!</v>
      </c>
      <c r="F116" s="46">
        <v>241063</v>
      </c>
      <c r="G116" s="46">
        <v>0</v>
      </c>
      <c r="H116" s="46" t="e">
        <f>F116/G116*100</f>
        <v>#DIV/0!</v>
      </c>
      <c r="I116" s="46">
        <v>380338</v>
      </c>
      <c r="J116" s="46">
        <v>0</v>
      </c>
      <c r="K116" s="46" t="e">
        <f>I116/J116*100</f>
        <v>#DIV/0!</v>
      </c>
      <c r="L116" s="46">
        <v>324057</v>
      </c>
      <c r="M116" s="46">
        <v>0</v>
      </c>
      <c r="N116" s="46" t="e">
        <f>L116/M116*100</f>
        <v>#DIV/0!</v>
      </c>
      <c r="O116" s="46">
        <v>324057</v>
      </c>
      <c r="P116" s="46">
        <v>0</v>
      </c>
      <c r="Q116" s="46" t="e">
        <f>O116/P116*100</f>
        <v>#DIV/0!</v>
      </c>
      <c r="R116" s="46">
        <v>0</v>
      </c>
      <c r="S116" s="46">
        <v>0</v>
      </c>
      <c r="T116" s="46" t="e">
        <f>R116/S116*100</f>
        <v>#DIV/0!</v>
      </c>
    </row>
    <row r="117" spans="1:20" s="23" customFormat="1" ht="17.25" customHeight="1" x14ac:dyDescent="0.25">
      <c r="A117" s="349"/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1"/>
    </row>
    <row r="118" spans="1:20" ht="29.25" customHeight="1" x14ac:dyDescent="0.25">
      <c r="A118" s="366" t="s">
        <v>229</v>
      </c>
      <c r="B118" s="367" t="s">
        <v>111</v>
      </c>
      <c r="C118" s="41">
        <f>SUM(C119:C146)</f>
        <v>14418678</v>
      </c>
      <c r="D118" s="41">
        <f>SUM(D119:D146)</f>
        <v>7856306</v>
      </c>
      <c r="E118" s="50">
        <f>C118/D118*100</f>
        <v>183.52999488563708</v>
      </c>
      <c r="F118" s="41">
        <f>SUM(F119:F146)</f>
        <v>8889710</v>
      </c>
      <c r="G118" s="41">
        <f>SUM(G119:G146)</f>
        <v>4673703</v>
      </c>
      <c r="H118" s="50">
        <f>F118/G118*100</f>
        <v>190.20699432548454</v>
      </c>
      <c r="I118" s="41">
        <f>SUM(I119:I146)</f>
        <v>14891767</v>
      </c>
      <c r="J118" s="41">
        <f>SUM(J119:J146)</f>
        <v>8079039</v>
      </c>
      <c r="K118" s="50">
        <f>I118/J118*100</f>
        <v>184.32596995756549</v>
      </c>
      <c r="L118" s="41">
        <f>SUM(L119:L146)</f>
        <v>12424364</v>
      </c>
      <c r="M118" s="41">
        <f>SUM(M119:M146)</f>
        <v>5483969</v>
      </c>
      <c r="N118" s="6">
        <f t="shared" si="23"/>
        <v>226.55788170939698</v>
      </c>
      <c r="O118" s="41">
        <f>SUM(O119:O146)</f>
        <v>10783839</v>
      </c>
      <c r="P118" s="41">
        <f>SUM(P119:P146)</f>
        <v>4235520</v>
      </c>
      <c r="Q118" s="5">
        <f t="shared" si="24"/>
        <v>254.60484190843155</v>
      </c>
      <c r="R118" s="41">
        <f>SUM(R119:R146)</f>
        <v>1640525</v>
      </c>
      <c r="S118" s="41">
        <f>SUM(S119:S146)</f>
        <v>1248449</v>
      </c>
      <c r="T118" s="6">
        <f t="shared" si="25"/>
        <v>131.40504738279256</v>
      </c>
    </row>
    <row r="119" spans="1:20" ht="36.75" customHeight="1" x14ac:dyDescent="0.25">
      <c r="A119" s="2">
        <v>1</v>
      </c>
      <c r="B119" s="11" t="s">
        <v>112</v>
      </c>
      <c r="C119" s="46">
        <v>4618453</v>
      </c>
      <c r="D119" s="46">
        <v>2396269</v>
      </c>
      <c r="E119" s="45">
        <f t="shared" ref="E119:E144" si="35">C119/D119*100</f>
        <v>192.73516454120968</v>
      </c>
      <c r="F119" s="46">
        <v>3047843</v>
      </c>
      <c r="G119" s="46">
        <v>1449749</v>
      </c>
      <c r="H119" s="45">
        <f t="shared" ref="H119:H144" si="36">F119/G119*100</f>
        <v>210.23246092944365</v>
      </c>
      <c r="I119" s="46">
        <v>5022769</v>
      </c>
      <c r="J119" s="46">
        <v>2562674</v>
      </c>
      <c r="K119" s="45">
        <f t="shared" ref="K119:K127" si="37">I119/J119*100</f>
        <v>195.99718887380914</v>
      </c>
      <c r="L119" s="46">
        <v>4664359</v>
      </c>
      <c r="M119" s="46">
        <v>2386495</v>
      </c>
      <c r="N119" s="25">
        <f t="shared" si="23"/>
        <v>195.44809438109024</v>
      </c>
      <c r="O119" s="46">
        <v>4315242</v>
      </c>
      <c r="P119" s="44">
        <v>2152749</v>
      </c>
      <c r="Q119" s="25">
        <f t="shared" si="24"/>
        <v>200.45263056677763</v>
      </c>
      <c r="R119" s="46">
        <v>349117</v>
      </c>
      <c r="S119" s="44">
        <v>233746</v>
      </c>
      <c r="T119" s="45">
        <f t="shared" si="25"/>
        <v>149.35742215909579</v>
      </c>
    </row>
    <row r="120" spans="1:20" ht="17.25" x14ac:dyDescent="0.25">
      <c r="A120" s="146">
        <v>2</v>
      </c>
      <c r="B120" s="9" t="s">
        <v>113</v>
      </c>
      <c r="C120" s="46">
        <v>492941</v>
      </c>
      <c r="D120" s="46">
        <v>130879</v>
      </c>
      <c r="E120" s="1">
        <f t="shared" si="35"/>
        <v>376.63872737413948</v>
      </c>
      <c r="F120" s="46">
        <v>310447</v>
      </c>
      <c r="G120" s="46">
        <v>105209</v>
      </c>
      <c r="H120" s="1">
        <f t="shared" si="36"/>
        <v>295.07646684219031</v>
      </c>
      <c r="I120" s="46">
        <v>504359</v>
      </c>
      <c r="J120" s="46">
        <v>138959</v>
      </c>
      <c r="K120" s="1">
        <f t="shared" si="37"/>
        <v>362.95526018465881</v>
      </c>
      <c r="L120" s="46">
        <v>465887</v>
      </c>
      <c r="M120" s="46">
        <v>91687</v>
      </c>
      <c r="N120" s="25">
        <f t="shared" si="23"/>
        <v>508.12765168453541</v>
      </c>
      <c r="O120" s="46">
        <v>356695</v>
      </c>
      <c r="P120" s="44">
        <v>76091</v>
      </c>
      <c r="Q120" s="25">
        <f t="shared" si="24"/>
        <v>468.77423085516028</v>
      </c>
      <c r="R120" s="46">
        <v>109192</v>
      </c>
      <c r="S120" s="44">
        <v>15596</v>
      </c>
      <c r="T120" s="1">
        <f t="shared" si="25"/>
        <v>700.12823800974604</v>
      </c>
    </row>
    <row r="121" spans="1:20" s="24" customFormat="1" ht="21.75" customHeight="1" x14ac:dyDescent="0.25">
      <c r="A121" s="146">
        <v>3</v>
      </c>
      <c r="B121" s="12" t="s">
        <v>114</v>
      </c>
      <c r="C121" s="46">
        <v>201380</v>
      </c>
      <c r="D121" s="46">
        <v>149439</v>
      </c>
      <c r="E121" s="25">
        <f t="shared" si="35"/>
        <v>134.75732573156941</v>
      </c>
      <c r="F121" s="46">
        <v>56715</v>
      </c>
      <c r="G121" s="46">
        <v>149439</v>
      </c>
      <c r="H121" s="25">
        <f t="shared" si="36"/>
        <v>37.951940256559539</v>
      </c>
      <c r="I121" s="46">
        <v>397882</v>
      </c>
      <c r="J121" s="46">
        <v>280028</v>
      </c>
      <c r="K121" s="25">
        <f t="shared" si="37"/>
        <v>142.08650563515079</v>
      </c>
      <c r="L121" s="46">
        <v>397882</v>
      </c>
      <c r="M121" s="46">
        <v>280028</v>
      </c>
      <c r="N121" s="25">
        <f t="shared" si="23"/>
        <v>142.08650563515079</v>
      </c>
      <c r="O121" s="46">
        <v>397882</v>
      </c>
      <c r="P121" s="44">
        <v>280028</v>
      </c>
      <c r="Q121" s="25">
        <f t="shared" si="24"/>
        <v>142.08650563515079</v>
      </c>
      <c r="R121" s="46">
        <v>0</v>
      </c>
      <c r="S121" s="44">
        <v>0</v>
      </c>
      <c r="T121" s="25" t="e">
        <f t="shared" si="25"/>
        <v>#DIV/0!</v>
      </c>
    </row>
    <row r="122" spans="1:20" s="23" customFormat="1" ht="17.25" x14ac:dyDescent="0.25">
      <c r="A122" s="146">
        <v>4</v>
      </c>
      <c r="B122" s="12" t="s">
        <v>115</v>
      </c>
      <c r="C122" s="46">
        <v>249773</v>
      </c>
      <c r="D122" s="46">
        <v>135393</v>
      </c>
      <c r="E122" s="1">
        <f t="shared" si="35"/>
        <v>184.47999527302002</v>
      </c>
      <c r="F122" s="46">
        <v>148707</v>
      </c>
      <c r="G122" s="46">
        <v>24047</v>
      </c>
      <c r="H122" s="1">
        <f t="shared" si="36"/>
        <v>618.4014638000582</v>
      </c>
      <c r="I122" s="46">
        <v>278512</v>
      </c>
      <c r="J122" s="46">
        <v>197609</v>
      </c>
      <c r="K122" s="1">
        <f t="shared" si="37"/>
        <v>140.94094904584304</v>
      </c>
      <c r="L122" s="46">
        <v>210044</v>
      </c>
      <c r="M122" s="46">
        <v>145859</v>
      </c>
      <c r="N122" s="1">
        <f t="shared" si="23"/>
        <v>144.0048265790935</v>
      </c>
      <c r="O122" s="46">
        <v>125375</v>
      </c>
      <c r="P122" s="44">
        <v>22063</v>
      </c>
      <c r="Q122" s="1">
        <f t="shared" si="24"/>
        <v>568.25907628155733</v>
      </c>
      <c r="R122" s="46">
        <v>84669</v>
      </c>
      <c r="S122" s="44">
        <v>123796</v>
      </c>
      <c r="T122" s="1">
        <f t="shared" si="25"/>
        <v>68.393970726033146</v>
      </c>
    </row>
    <row r="123" spans="1:20" s="24" customFormat="1" ht="33.75" customHeight="1" x14ac:dyDescent="0.25">
      <c r="A123" s="146">
        <v>5</v>
      </c>
      <c r="B123" s="10" t="s">
        <v>116</v>
      </c>
      <c r="C123" s="48">
        <v>1687391</v>
      </c>
      <c r="D123" s="46">
        <v>363769</v>
      </c>
      <c r="E123" s="25">
        <f t="shared" si="35"/>
        <v>463.86333085007243</v>
      </c>
      <c r="F123" s="48">
        <v>1049347</v>
      </c>
      <c r="G123" s="46">
        <v>99022</v>
      </c>
      <c r="H123" s="25">
        <f t="shared" si="36"/>
        <v>1059.7109733190605</v>
      </c>
      <c r="I123" s="48">
        <v>1687669</v>
      </c>
      <c r="J123" s="46">
        <v>227783</v>
      </c>
      <c r="K123" s="25">
        <f t="shared" si="37"/>
        <v>740.91086692158763</v>
      </c>
      <c r="L123" s="48">
        <v>1658790</v>
      </c>
      <c r="M123" s="46">
        <v>209047</v>
      </c>
      <c r="N123" s="25">
        <f t="shared" si="23"/>
        <v>793.50098303252378</v>
      </c>
      <c r="O123" s="48">
        <v>1614644</v>
      </c>
      <c r="P123" s="44">
        <v>170987</v>
      </c>
      <c r="Q123" s="25">
        <f t="shared" si="24"/>
        <v>944.30804681057623</v>
      </c>
      <c r="R123" s="48">
        <v>44146</v>
      </c>
      <c r="S123" s="44">
        <v>38060</v>
      </c>
      <c r="T123" s="25">
        <f t="shared" si="25"/>
        <v>115.99054125065686</v>
      </c>
    </row>
    <row r="124" spans="1:20" ht="42.75" customHeight="1" x14ac:dyDescent="0.25">
      <c r="A124" s="146">
        <v>6</v>
      </c>
      <c r="B124" s="10" t="s">
        <v>117</v>
      </c>
      <c r="C124" s="46">
        <v>1883345</v>
      </c>
      <c r="D124" s="46">
        <v>759102</v>
      </c>
      <c r="E124" s="25">
        <f t="shared" si="35"/>
        <v>248.10170438228329</v>
      </c>
      <c r="F124" s="46">
        <v>1222194</v>
      </c>
      <c r="G124" s="46">
        <v>341065</v>
      </c>
      <c r="H124" s="25">
        <f t="shared" si="36"/>
        <v>358.34635626640085</v>
      </c>
      <c r="I124" s="46">
        <v>1883345</v>
      </c>
      <c r="J124" s="46">
        <v>759102</v>
      </c>
      <c r="K124" s="25">
        <f t="shared" si="37"/>
        <v>248.10170438228329</v>
      </c>
      <c r="L124" s="46">
        <v>1477380</v>
      </c>
      <c r="M124" s="46">
        <v>600140</v>
      </c>
      <c r="N124" s="25">
        <f t="shared" si="23"/>
        <v>246.1725597360616</v>
      </c>
      <c r="O124" s="46">
        <v>895377</v>
      </c>
      <c r="P124" s="44">
        <v>219502</v>
      </c>
      <c r="Q124" s="25">
        <f t="shared" si="24"/>
        <v>407.91291195524417</v>
      </c>
      <c r="R124" s="46">
        <v>582003</v>
      </c>
      <c r="S124" s="44">
        <v>380638</v>
      </c>
      <c r="T124" s="25">
        <f t="shared" si="25"/>
        <v>152.90196985061922</v>
      </c>
    </row>
    <row r="125" spans="1:20" s="145" customFormat="1" ht="16.5" customHeight="1" x14ac:dyDescent="0.25">
      <c r="A125" s="166">
        <v>7</v>
      </c>
      <c r="B125" s="10" t="s">
        <v>118</v>
      </c>
      <c r="C125" s="46">
        <v>402718</v>
      </c>
      <c r="D125" s="46">
        <v>730653</v>
      </c>
      <c r="E125" s="46">
        <f t="shared" si="35"/>
        <v>55.117545538032417</v>
      </c>
      <c r="F125" s="46">
        <v>214649</v>
      </c>
      <c r="G125" s="46">
        <v>418303</v>
      </c>
      <c r="H125" s="46">
        <f t="shared" si="36"/>
        <v>51.31423872169217</v>
      </c>
      <c r="I125" s="46">
        <v>456364</v>
      </c>
      <c r="J125" s="46">
        <v>759309</v>
      </c>
      <c r="K125" s="46">
        <f t="shared" si="37"/>
        <v>60.102540599413409</v>
      </c>
      <c r="L125" s="46">
        <v>418287</v>
      </c>
      <c r="M125" s="46">
        <v>318550</v>
      </c>
      <c r="N125" s="46">
        <f t="shared" si="23"/>
        <v>131.30968450792656</v>
      </c>
      <c r="O125" s="46">
        <v>0</v>
      </c>
      <c r="P125" s="44">
        <v>0</v>
      </c>
      <c r="Q125" s="46" t="e">
        <f t="shared" si="24"/>
        <v>#DIV/0!</v>
      </c>
      <c r="R125" s="46">
        <v>418287</v>
      </c>
      <c r="S125" s="44">
        <v>318550</v>
      </c>
      <c r="T125" s="46">
        <f t="shared" si="25"/>
        <v>131.30968450792656</v>
      </c>
    </row>
    <row r="126" spans="1:20" ht="21.75" customHeight="1" x14ac:dyDescent="0.25">
      <c r="A126" s="146">
        <v>8</v>
      </c>
      <c r="B126" s="13" t="s">
        <v>119</v>
      </c>
      <c r="C126" s="46">
        <v>207243</v>
      </c>
      <c r="D126" s="46">
        <v>194702</v>
      </c>
      <c r="E126" s="25">
        <f t="shared" si="35"/>
        <v>106.44112541216835</v>
      </c>
      <c r="F126" s="46">
        <v>119340</v>
      </c>
      <c r="G126" s="46">
        <v>127676</v>
      </c>
      <c r="H126" s="25">
        <f t="shared" si="36"/>
        <v>93.470973401422356</v>
      </c>
      <c r="I126" s="46">
        <v>210455</v>
      </c>
      <c r="J126" s="46">
        <v>196092</v>
      </c>
      <c r="K126" s="25">
        <f t="shared" si="37"/>
        <v>107.32462313607898</v>
      </c>
      <c r="L126" s="46">
        <v>13970</v>
      </c>
      <c r="M126" s="46">
        <v>0</v>
      </c>
      <c r="N126" s="25" t="e">
        <f t="shared" si="23"/>
        <v>#DIV/0!</v>
      </c>
      <c r="O126" s="46">
        <v>13970</v>
      </c>
      <c r="P126" s="44">
        <v>0</v>
      </c>
      <c r="Q126" s="25" t="e">
        <f t="shared" si="24"/>
        <v>#DIV/0!</v>
      </c>
      <c r="R126" s="46">
        <v>0</v>
      </c>
      <c r="S126" s="44">
        <v>0</v>
      </c>
      <c r="T126" s="25" t="e">
        <f t="shared" si="25"/>
        <v>#DIV/0!</v>
      </c>
    </row>
    <row r="127" spans="1:20" ht="35.25" customHeight="1" x14ac:dyDescent="0.25">
      <c r="A127" s="2">
        <v>9</v>
      </c>
      <c r="B127" s="14" t="s">
        <v>120</v>
      </c>
      <c r="C127" s="46">
        <v>695724</v>
      </c>
      <c r="D127" s="46">
        <v>391342</v>
      </c>
      <c r="E127" s="45">
        <f t="shared" si="35"/>
        <v>177.77902704028702</v>
      </c>
      <c r="F127" s="46">
        <v>260673</v>
      </c>
      <c r="G127" s="46">
        <v>195611</v>
      </c>
      <c r="H127" s="45">
        <f t="shared" si="36"/>
        <v>133.26091068498192</v>
      </c>
      <c r="I127" s="46">
        <v>695724</v>
      </c>
      <c r="J127" s="46">
        <v>391342</v>
      </c>
      <c r="K127" s="45">
        <f t="shared" si="37"/>
        <v>177.77902704028702</v>
      </c>
      <c r="L127" s="46">
        <v>538919</v>
      </c>
      <c r="M127" s="46">
        <v>196376</v>
      </c>
      <c r="N127" s="25">
        <f t="shared" si="23"/>
        <v>274.43221167556118</v>
      </c>
      <c r="O127" s="46">
        <v>520796</v>
      </c>
      <c r="P127" s="44">
        <v>196376</v>
      </c>
      <c r="Q127" s="25">
        <f t="shared" si="24"/>
        <v>265.20348718784373</v>
      </c>
      <c r="R127" s="46">
        <v>18123</v>
      </c>
      <c r="S127" s="44">
        <v>0</v>
      </c>
      <c r="T127" s="45" t="e">
        <f t="shared" si="25"/>
        <v>#DIV/0!</v>
      </c>
    </row>
    <row r="128" spans="1:20" ht="31.5" customHeight="1" x14ac:dyDescent="0.25">
      <c r="A128" s="2">
        <v>10</v>
      </c>
      <c r="B128" s="14" t="s">
        <v>121</v>
      </c>
      <c r="C128" s="46">
        <v>120365</v>
      </c>
      <c r="D128" s="46">
        <v>31482</v>
      </c>
      <c r="E128" s="45">
        <f t="shared" si="35"/>
        <v>382.32958515977384</v>
      </c>
      <c r="F128" s="46">
        <v>92951</v>
      </c>
      <c r="G128" s="46">
        <v>1273</v>
      </c>
      <c r="H128" s="45">
        <f t="shared" si="36"/>
        <v>7301.7282010997651</v>
      </c>
      <c r="I128" s="46">
        <v>133509</v>
      </c>
      <c r="J128" s="46">
        <v>27078</v>
      </c>
      <c r="K128" s="45">
        <f>I128/J128*100</f>
        <v>493.05340128517611</v>
      </c>
      <c r="L128" s="46">
        <v>74258</v>
      </c>
      <c r="M128" s="46">
        <v>0</v>
      </c>
      <c r="N128" s="25" t="e">
        <f t="shared" si="23"/>
        <v>#DIV/0!</v>
      </c>
      <c r="O128" s="46">
        <v>74258</v>
      </c>
      <c r="P128" s="44">
        <v>0</v>
      </c>
      <c r="Q128" s="25" t="e">
        <f t="shared" si="24"/>
        <v>#DIV/0!</v>
      </c>
      <c r="R128" s="46">
        <v>0</v>
      </c>
      <c r="S128" s="44">
        <v>0</v>
      </c>
      <c r="T128" s="45" t="e">
        <f t="shared" si="25"/>
        <v>#DIV/0!</v>
      </c>
    </row>
    <row r="129" spans="1:20" s="23" customFormat="1" ht="34.5" x14ac:dyDescent="0.25">
      <c r="A129" s="146">
        <v>11</v>
      </c>
      <c r="B129" s="14" t="s">
        <v>122</v>
      </c>
      <c r="C129" s="46">
        <v>8826</v>
      </c>
      <c r="D129" s="46">
        <v>11606</v>
      </c>
      <c r="E129" s="1">
        <f t="shared" si="35"/>
        <v>76.046872307427194</v>
      </c>
      <c r="F129" s="46">
        <v>4521</v>
      </c>
      <c r="G129" s="46">
        <v>2081</v>
      </c>
      <c r="H129" s="1">
        <f t="shared" si="36"/>
        <v>217.25132148005767</v>
      </c>
      <c r="I129" s="46">
        <v>8826</v>
      </c>
      <c r="J129" s="46">
        <v>11606</v>
      </c>
      <c r="K129" s="1">
        <f t="shared" ref="K129:K144" si="38">I129/J129*100</f>
        <v>76.046872307427194</v>
      </c>
      <c r="L129" s="46">
        <v>0</v>
      </c>
      <c r="M129" s="46">
        <v>8486</v>
      </c>
      <c r="N129" s="1">
        <f t="shared" si="23"/>
        <v>0</v>
      </c>
      <c r="O129" s="46">
        <v>0</v>
      </c>
      <c r="P129" s="46">
        <v>8486</v>
      </c>
      <c r="Q129" s="1">
        <f t="shared" si="24"/>
        <v>0</v>
      </c>
      <c r="R129" s="46">
        <v>0</v>
      </c>
      <c r="S129" s="46">
        <v>0</v>
      </c>
      <c r="T129" s="1" t="e">
        <f>R129/S129*100</f>
        <v>#DIV/0!</v>
      </c>
    </row>
    <row r="130" spans="1:20" s="24" customFormat="1" ht="29.25" customHeight="1" x14ac:dyDescent="0.25">
      <c r="A130" s="146">
        <v>12</v>
      </c>
      <c r="B130" s="13" t="s">
        <v>123</v>
      </c>
      <c r="C130" s="46">
        <v>287471</v>
      </c>
      <c r="D130" s="46">
        <v>359522</v>
      </c>
      <c r="E130" s="25">
        <f t="shared" si="35"/>
        <v>79.95922363582757</v>
      </c>
      <c r="F130" s="46">
        <v>177950</v>
      </c>
      <c r="G130" s="46">
        <v>242509</v>
      </c>
      <c r="H130" s="25">
        <f t="shared" si="36"/>
        <v>73.378719965032218</v>
      </c>
      <c r="I130" s="46">
        <v>354751</v>
      </c>
      <c r="J130" s="46">
        <v>394018</v>
      </c>
      <c r="K130" s="25">
        <f t="shared" si="38"/>
        <v>90.034211635001455</v>
      </c>
      <c r="L130" s="46">
        <v>116285</v>
      </c>
      <c r="M130" s="46">
        <v>111127</v>
      </c>
      <c r="N130" s="25">
        <f t="shared" si="23"/>
        <v>104.64153626031478</v>
      </c>
      <c r="O130" s="46">
        <v>101909</v>
      </c>
      <c r="P130" s="44">
        <v>84237</v>
      </c>
      <c r="Q130" s="25">
        <f t="shared" si="24"/>
        <v>120.97890475681707</v>
      </c>
      <c r="R130" s="46">
        <v>14376</v>
      </c>
      <c r="S130" s="44">
        <v>26890</v>
      </c>
      <c r="T130" s="25">
        <f t="shared" si="25"/>
        <v>53.462253625883228</v>
      </c>
    </row>
    <row r="131" spans="1:20" s="23" customFormat="1" ht="34.5" x14ac:dyDescent="0.25">
      <c r="A131" s="146">
        <v>13</v>
      </c>
      <c r="B131" s="14" t="s">
        <v>124</v>
      </c>
      <c r="C131" s="46">
        <v>10840</v>
      </c>
      <c r="D131" s="46">
        <v>1902</v>
      </c>
      <c r="E131" s="1">
        <f t="shared" si="35"/>
        <v>569.92639327024187</v>
      </c>
      <c r="F131" s="46">
        <v>4684</v>
      </c>
      <c r="G131" s="46">
        <v>930</v>
      </c>
      <c r="H131" s="1">
        <f t="shared" si="36"/>
        <v>503.6559139784946</v>
      </c>
      <c r="I131" s="46">
        <v>10840</v>
      </c>
      <c r="J131" s="46">
        <v>1902</v>
      </c>
      <c r="K131" s="1">
        <f t="shared" si="38"/>
        <v>569.92639327024187</v>
      </c>
      <c r="L131" s="46">
        <v>0</v>
      </c>
      <c r="M131" s="46">
        <v>0</v>
      </c>
      <c r="N131" s="1" t="e">
        <f t="shared" si="23"/>
        <v>#DIV/0!</v>
      </c>
      <c r="O131" s="46">
        <v>0</v>
      </c>
      <c r="P131" s="46">
        <v>0</v>
      </c>
      <c r="Q131" s="25" t="e">
        <f t="shared" si="24"/>
        <v>#DIV/0!</v>
      </c>
      <c r="R131" s="46">
        <v>0</v>
      </c>
      <c r="S131" s="46">
        <v>0</v>
      </c>
      <c r="T131" s="1" t="e">
        <f>R131/S131*100</f>
        <v>#DIV/0!</v>
      </c>
    </row>
    <row r="132" spans="1:20" s="24" customFormat="1" ht="24.75" customHeight="1" x14ac:dyDescent="0.25">
      <c r="A132" s="146">
        <v>14</v>
      </c>
      <c r="B132" s="13" t="s">
        <v>125</v>
      </c>
      <c r="C132" s="46">
        <v>275622</v>
      </c>
      <c r="D132" s="46">
        <v>150298</v>
      </c>
      <c r="E132" s="25">
        <f t="shared" si="35"/>
        <v>183.3836777601831</v>
      </c>
      <c r="F132" s="46">
        <v>104760</v>
      </c>
      <c r="G132" s="46">
        <v>101191</v>
      </c>
      <c r="H132" s="25">
        <f t="shared" si="36"/>
        <v>103.52699350732773</v>
      </c>
      <c r="I132" s="46">
        <v>275622</v>
      </c>
      <c r="J132" s="46">
        <v>150298</v>
      </c>
      <c r="K132" s="25">
        <f t="shared" si="38"/>
        <v>183.3836777601831</v>
      </c>
      <c r="L132" s="46">
        <v>241298</v>
      </c>
      <c r="M132" s="46">
        <v>135609</v>
      </c>
      <c r="N132" s="25">
        <f t="shared" si="23"/>
        <v>177.93656763194184</v>
      </c>
      <c r="O132" s="46">
        <v>237394</v>
      </c>
      <c r="P132" s="44">
        <v>100283</v>
      </c>
      <c r="Q132" s="25">
        <f t="shared" si="24"/>
        <v>236.72407087941124</v>
      </c>
      <c r="R132" s="46">
        <v>3904</v>
      </c>
      <c r="S132" s="44">
        <v>35326</v>
      </c>
      <c r="T132" s="25">
        <f t="shared" si="25"/>
        <v>11.051350280246844</v>
      </c>
    </row>
    <row r="133" spans="1:20" ht="27" customHeight="1" x14ac:dyDescent="0.25">
      <c r="A133" s="2">
        <v>15</v>
      </c>
      <c r="B133" s="15" t="s">
        <v>126</v>
      </c>
      <c r="C133" s="46">
        <v>654233</v>
      </c>
      <c r="D133" s="46">
        <v>703545</v>
      </c>
      <c r="E133" s="25">
        <f t="shared" si="35"/>
        <v>92.990924532190547</v>
      </c>
      <c r="F133" s="46">
        <v>654233</v>
      </c>
      <c r="G133" s="46">
        <v>507778</v>
      </c>
      <c r="H133" s="25">
        <f t="shared" si="36"/>
        <v>128.84232873421061</v>
      </c>
      <c r="I133" s="46">
        <v>616866</v>
      </c>
      <c r="J133" s="46">
        <v>652497</v>
      </c>
      <c r="K133" s="25">
        <f t="shared" si="38"/>
        <v>94.539285238093058</v>
      </c>
      <c r="L133" s="46">
        <v>230005</v>
      </c>
      <c r="M133" s="46">
        <v>213273</v>
      </c>
      <c r="N133" s="25">
        <f t="shared" si="23"/>
        <v>107.84534376128249</v>
      </c>
      <c r="O133" s="46">
        <v>218048</v>
      </c>
      <c r="P133" s="44">
        <v>198217</v>
      </c>
      <c r="Q133" s="25">
        <f t="shared" si="24"/>
        <v>110.00469182764343</v>
      </c>
      <c r="R133" s="46">
        <v>11957</v>
      </c>
      <c r="S133" s="46">
        <v>15056</v>
      </c>
      <c r="T133" s="25">
        <f t="shared" si="25"/>
        <v>79.416843783209359</v>
      </c>
    </row>
    <row r="134" spans="1:20" ht="34.5" x14ac:dyDescent="0.25">
      <c r="A134" s="2">
        <v>16</v>
      </c>
      <c r="B134" s="16" t="s">
        <v>127</v>
      </c>
      <c r="C134" s="46">
        <v>268854</v>
      </c>
      <c r="D134" s="46">
        <v>224826</v>
      </c>
      <c r="E134" s="45">
        <f t="shared" si="35"/>
        <v>119.58314429825731</v>
      </c>
      <c r="F134" s="46">
        <v>142931</v>
      </c>
      <c r="G134" s="46">
        <v>134595</v>
      </c>
      <c r="H134" s="45">
        <f t="shared" si="36"/>
        <v>106.19339499981426</v>
      </c>
      <c r="I134" s="46">
        <v>140590</v>
      </c>
      <c r="J134" s="46">
        <v>317886</v>
      </c>
      <c r="K134" s="45">
        <f t="shared" si="38"/>
        <v>44.226546623632373</v>
      </c>
      <c r="L134" s="46">
        <v>0</v>
      </c>
      <c r="M134" s="46">
        <v>36296</v>
      </c>
      <c r="N134" s="25">
        <f t="shared" si="23"/>
        <v>0</v>
      </c>
      <c r="O134" s="46">
        <v>0</v>
      </c>
      <c r="P134" s="44">
        <v>0</v>
      </c>
      <c r="Q134" s="25" t="e">
        <f t="shared" si="24"/>
        <v>#DIV/0!</v>
      </c>
      <c r="R134" s="46">
        <v>0</v>
      </c>
      <c r="S134" s="46">
        <v>36296</v>
      </c>
      <c r="T134" s="45">
        <f t="shared" si="25"/>
        <v>0</v>
      </c>
    </row>
    <row r="135" spans="1:20" s="23" customFormat="1" ht="17.25" x14ac:dyDescent="0.25">
      <c r="A135" s="2">
        <v>17</v>
      </c>
      <c r="B135" s="9" t="s">
        <v>128</v>
      </c>
      <c r="C135" s="46">
        <v>0</v>
      </c>
      <c r="D135" s="44">
        <v>0</v>
      </c>
      <c r="E135" s="1" t="e">
        <f t="shared" si="35"/>
        <v>#DIV/0!</v>
      </c>
      <c r="F135" s="46">
        <v>0</v>
      </c>
      <c r="G135" s="44">
        <v>0</v>
      </c>
      <c r="H135" s="1" t="e">
        <f t="shared" si="36"/>
        <v>#DIV/0!</v>
      </c>
      <c r="I135" s="46">
        <v>0</v>
      </c>
      <c r="J135" s="44">
        <v>0</v>
      </c>
      <c r="K135" s="1" t="e">
        <f t="shared" si="38"/>
        <v>#DIV/0!</v>
      </c>
      <c r="L135" s="46">
        <v>0</v>
      </c>
      <c r="M135" s="46">
        <v>0</v>
      </c>
      <c r="N135" s="1" t="e">
        <f t="shared" si="23"/>
        <v>#DIV/0!</v>
      </c>
      <c r="O135" s="46">
        <v>0</v>
      </c>
      <c r="P135" s="44">
        <v>0</v>
      </c>
      <c r="Q135" s="1" t="e">
        <f t="shared" si="24"/>
        <v>#DIV/0!</v>
      </c>
      <c r="R135" s="46">
        <v>0</v>
      </c>
      <c r="S135" s="46">
        <v>0</v>
      </c>
      <c r="T135" s="1" t="e">
        <f t="shared" si="25"/>
        <v>#DIV/0!</v>
      </c>
    </row>
    <row r="136" spans="1:20" s="23" customFormat="1" ht="34.5" x14ac:dyDescent="0.25">
      <c r="A136" s="2">
        <v>18</v>
      </c>
      <c r="B136" s="16" t="s">
        <v>129</v>
      </c>
      <c r="C136" s="46">
        <v>378251</v>
      </c>
      <c r="D136" s="44">
        <v>311463</v>
      </c>
      <c r="E136" s="1">
        <f t="shared" si="35"/>
        <v>121.44331750480795</v>
      </c>
      <c r="F136" s="46">
        <v>223476</v>
      </c>
      <c r="G136" s="44">
        <v>160311</v>
      </c>
      <c r="H136" s="1">
        <f t="shared" si="36"/>
        <v>139.40153826000713</v>
      </c>
      <c r="I136" s="46">
        <v>260480</v>
      </c>
      <c r="J136" s="44">
        <v>229757</v>
      </c>
      <c r="K136" s="1">
        <f t="shared" si="38"/>
        <v>113.37195384689041</v>
      </c>
      <c r="L136" s="46">
        <v>34839</v>
      </c>
      <c r="M136" s="46">
        <v>34181</v>
      </c>
      <c r="N136" s="1">
        <f t="shared" si="23"/>
        <v>101.92504607823058</v>
      </c>
      <c r="O136" s="46">
        <v>30088</v>
      </c>
      <c r="P136" s="48">
        <v>23062</v>
      </c>
      <c r="Q136" s="1">
        <f t="shared" si="24"/>
        <v>130.46570115341254</v>
      </c>
      <c r="R136" s="46">
        <v>4751</v>
      </c>
      <c r="S136" s="46">
        <v>11119</v>
      </c>
      <c r="T136" s="1">
        <f t="shared" si="25"/>
        <v>42.728662649518839</v>
      </c>
    </row>
    <row r="137" spans="1:20" s="23" customFormat="1" ht="34.5" x14ac:dyDescent="0.25">
      <c r="A137" s="146">
        <v>19</v>
      </c>
      <c r="B137" s="147" t="s">
        <v>130</v>
      </c>
      <c r="C137" s="46">
        <v>0</v>
      </c>
      <c r="D137" s="44">
        <v>0</v>
      </c>
      <c r="E137" s="1" t="e">
        <f t="shared" si="35"/>
        <v>#DIV/0!</v>
      </c>
      <c r="F137" s="46">
        <v>0</v>
      </c>
      <c r="G137" s="44">
        <v>0</v>
      </c>
      <c r="H137" s="1" t="e">
        <f t="shared" si="36"/>
        <v>#DIV/0!</v>
      </c>
      <c r="I137" s="46">
        <v>0</v>
      </c>
      <c r="J137" s="44">
        <v>0</v>
      </c>
      <c r="K137" s="1" t="e">
        <f t="shared" si="38"/>
        <v>#DIV/0!</v>
      </c>
      <c r="L137" s="46">
        <v>0</v>
      </c>
      <c r="M137" s="46">
        <v>0</v>
      </c>
      <c r="N137" s="1" t="e">
        <f t="shared" si="23"/>
        <v>#DIV/0!</v>
      </c>
      <c r="O137" s="46">
        <v>0</v>
      </c>
      <c r="P137" s="48">
        <v>0</v>
      </c>
      <c r="Q137" s="1" t="e">
        <f t="shared" si="24"/>
        <v>#DIV/0!</v>
      </c>
      <c r="R137" s="46">
        <v>0</v>
      </c>
      <c r="S137" s="46">
        <v>0</v>
      </c>
      <c r="T137" s="1" t="e">
        <f t="shared" si="25"/>
        <v>#DIV/0!</v>
      </c>
    </row>
    <row r="138" spans="1:20" s="23" customFormat="1" ht="34.5" x14ac:dyDescent="0.25">
      <c r="A138" s="146">
        <v>20</v>
      </c>
      <c r="B138" s="147" t="s">
        <v>131</v>
      </c>
      <c r="C138" s="46"/>
      <c r="D138" s="44">
        <v>39417</v>
      </c>
      <c r="E138" s="1">
        <f t="shared" si="35"/>
        <v>0</v>
      </c>
      <c r="F138" s="46"/>
      <c r="G138" s="44">
        <v>39417</v>
      </c>
      <c r="H138" s="1">
        <f t="shared" si="36"/>
        <v>0</v>
      </c>
      <c r="I138" s="46"/>
      <c r="J138" s="44">
        <v>39417</v>
      </c>
      <c r="K138" s="1">
        <f t="shared" si="38"/>
        <v>0</v>
      </c>
      <c r="L138" s="46"/>
      <c r="M138" s="44">
        <v>39417</v>
      </c>
      <c r="N138" s="1">
        <f t="shared" si="23"/>
        <v>0</v>
      </c>
      <c r="O138" s="46"/>
      <c r="P138" s="44">
        <v>39417</v>
      </c>
      <c r="Q138" s="1">
        <f t="shared" si="24"/>
        <v>0</v>
      </c>
      <c r="R138" s="46">
        <v>0</v>
      </c>
      <c r="S138" s="46">
        <v>0</v>
      </c>
      <c r="T138" s="1" t="e">
        <f t="shared" ref="T138:T145" si="39">R138/S138*100</f>
        <v>#DIV/0!</v>
      </c>
    </row>
    <row r="139" spans="1:20" s="23" customFormat="1" ht="17.25" x14ac:dyDescent="0.25">
      <c r="A139" s="146">
        <v>21</v>
      </c>
      <c r="B139" s="147" t="s">
        <v>132</v>
      </c>
      <c r="C139" s="46">
        <v>52148</v>
      </c>
      <c r="D139" s="44">
        <v>25107</v>
      </c>
      <c r="E139" s="25">
        <f t="shared" si="35"/>
        <v>207.70303102720356</v>
      </c>
      <c r="F139" s="46">
        <v>4500</v>
      </c>
      <c r="G139" s="44">
        <v>15116</v>
      </c>
      <c r="H139" s="25">
        <f t="shared" si="36"/>
        <v>29.769780365175976</v>
      </c>
      <c r="I139" s="46">
        <v>52148</v>
      </c>
      <c r="J139" s="44">
        <v>25107</v>
      </c>
      <c r="K139" s="25">
        <f t="shared" si="38"/>
        <v>207.70303102720356</v>
      </c>
      <c r="L139" s="46">
        <v>45078</v>
      </c>
      <c r="M139" s="46">
        <v>20779</v>
      </c>
      <c r="N139" s="25">
        <f t="shared" si="23"/>
        <v>216.9401799894124</v>
      </c>
      <c r="O139" s="46">
        <v>45078</v>
      </c>
      <c r="P139" s="48">
        <v>20779</v>
      </c>
      <c r="Q139" s="25">
        <f t="shared" si="24"/>
        <v>216.9401799894124</v>
      </c>
      <c r="R139" s="46">
        <v>0</v>
      </c>
      <c r="S139" s="46">
        <v>0</v>
      </c>
      <c r="T139" s="25" t="e">
        <f t="shared" si="39"/>
        <v>#DIV/0!</v>
      </c>
    </row>
    <row r="140" spans="1:20" ht="34.5" x14ac:dyDescent="0.25">
      <c r="A140" s="146">
        <v>22</v>
      </c>
      <c r="B140" s="147" t="s">
        <v>134</v>
      </c>
      <c r="C140" s="46">
        <v>1714351</v>
      </c>
      <c r="D140" s="44">
        <v>591014</v>
      </c>
      <c r="E140" s="45">
        <f t="shared" si="35"/>
        <v>290.06943997942523</v>
      </c>
      <c r="F140" s="46">
        <v>902579</v>
      </c>
      <c r="G140" s="44">
        <v>461297</v>
      </c>
      <c r="H140" s="45">
        <f t="shared" si="36"/>
        <v>195.66114672326071</v>
      </c>
      <c r="I140" s="46">
        <v>1714351</v>
      </c>
      <c r="J140" s="44">
        <v>591014</v>
      </c>
      <c r="K140" s="45">
        <f t="shared" si="38"/>
        <v>290.06943997942523</v>
      </c>
      <c r="L140" s="46">
        <v>1712920</v>
      </c>
      <c r="M140" s="46">
        <v>590521</v>
      </c>
      <c r="N140" s="25">
        <f t="shared" ref="N140:N145" si="40">L140/M140*100</f>
        <v>290.06927780722447</v>
      </c>
      <c r="O140" s="46">
        <v>1712920</v>
      </c>
      <c r="P140" s="48">
        <v>590521</v>
      </c>
      <c r="Q140" s="25">
        <f t="shared" ref="Q140:Q145" si="41">O140/P140*100</f>
        <v>290.06927780722447</v>
      </c>
      <c r="R140" s="46">
        <v>0</v>
      </c>
      <c r="S140" s="46">
        <v>0</v>
      </c>
      <c r="T140" s="45" t="e">
        <f t="shared" si="39"/>
        <v>#DIV/0!</v>
      </c>
    </row>
    <row r="141" spans="1:20" ht="34.5" x14ac:dyDescent="0.25">
      <c r="A141" s="2">
        <v>23</v>
      </c>
      <c r="B141" s="17" t="s">
        <v>135</v>
      </c>
      <c r="C141" s="46">
        <v>46932</v>
      </c>
      <c r="D141" s="44">
        <v>41626</v>
      </c>
      <c r="E141" s="25">
        <f t="shared" si="35"/>
        <v>112.74684091673473</v>
      </c>
      <c r="F141" s="46">
        <v>46847</v>
      </c>
      <c r="G141" s="44">
        <v>20214</v>
      </c>
      <c r="H141" s="25">
        <f t="shared" si="36"/>
        <v>231.75521915504106</v>
      </c>
      <c r="I141" s="46">
        <v>46932</v>
      </c>
      <c r="J141" s="44">
        <v>41626</v>
      </c>
      <c r="K141" s="25">
        <f t="shared" si="38"/>
        <v>112.74684091673473</v>
      </c>
      <c r="L141" s="46">
        <v>46559</v>
      </c>
      <c r="M141" s="87">
        <v>40978</v>
      </c>
      <c r="N141" s="25">
        <f t="shared" si="40"/>
        <v>113.61950314803065</v>
      </c>
      <c r="O141" s="46">
        <v>46559</v>
      </c>
      <c r="P141" s="87">
        <v>40978</v>
      </c>
      <c r="Q141" s="25">
        <f t="shared" si="41"/>
        <v>113.61950314803065</v>
      </c>
      <c r="R141" s="46">
        <v>0</v>
      </c>
      <c r="S141" s="44">
        <v>0</v>
      </c>
      <c r="T141" s="25" t="e">
        <f t="shared" si="39"/>
        <v>#DIV/0!</v>
      </c>
    </row>
    <row r="142" spans="1:20" ht="17.25" x14ac:dyDescent="0.25">
      <c r="A142" s="146">
        <v>24</v>
      </c>
      <c r="B142" s="147" t="s">
        <v>136</v>
      </c>
      <c r="C142" s="46">
        <v>18052</v>
      </c>
      <c r="D142" s="44">
        <v>20731</v>
      </c>
      <c r="E142" s="25">
        <f t="shared" si="35"/>
        <v>87.077323814577198</v>
      </c>
      <c r="F142" s="46">
        <v>9746</v>
      </c>
      <c r="G142" s="44">
        <v>12879</v>
      </c>
      <c r="H142" s="25">
        <f t="shared" si="36"/>
        <v>75.673577141082376</v>
      </c>
      <c r="I142" s="46">
        <v>9746</v>
      </c>
      <c r="J142" s="44">
        <v>12879</v>
      </c>
      <c r="K142" s="25">
        <f t="shared" si="38"/>
        <v>75.673577141082376</v>
      </c>
      <c r="L142" s="46">
        <v>0</v>
      </c>
      <c r="M142" s="87">
        <v>0</v>
      </c>
      <c r="N142" s="25" t="e">
        <f t="shared" si="40"/>
        <v>#DIV/0!</v>
      </c>
      <c r="O142" s="46">
        <v>0</v>
      </c>
      <c r="P142" s="44">
        <v>0</v>
      </c>
      <c r="Q142" s="25" t="e">
        <f t="shared" si="41"/>
        <v>#DIV/0!</v>
      </c>
      <c r="R142" s="46">
        <v>0</v>
      </c>
      <c r="S142" s="44">
        <v>0</v>
      </c>
      <c r="T142" s="25" t="e">
        <f t="shared" si="39"/>
        <v>#DIV/0!</v>
      </c>
    </row>
    <row r="143" spans="1:20" s="23" customFormat="1" ht="17.25" x14ac:dyDescent="0.25">
      <c r="A143" s="2">
        <v>25</v>
      </c>
      <c r="B143" s="17" t="s">
        <v>137</v>
      </c>
      <c r="C143" s="46">
        <v>99664</v>
      </c>
      <c r="D143" s="44">
        <v>63872</v>
      </c>
      <c r="E143" s="1">
        <f t="shared" si="35"/>
        <v>156.0370741482966</v>
      </c>
      <c r="F143" s="46">
        <v>50838</v>
      </c>
      <c r="G143" s="44">
        <v>42095</v>
      </c>
      <c r="H143" s="1">
        <f t="shared" si="36"/>
        <v>120.76968761135527</v>
      </c>
      <c r="I143" s="46">
        <v>95125</v>
      </c>
      <c r="J143" s="44">
        <v>43735</v>
      </c>
      <c r="K143" s="1">
        <f t="shared" si="38"/>
        <v>217.50314393506346</v>
      </c>
      <c r="L143" s="46">
        <v>59062</v>
      </c>
      <c r="M143" s="87">
        <v>13376</v>
      </c>
      <c r="N143" s="1">
        <f t="shared" si="40"/>
        <v>441.552033492823</v>
      </c>
      <c r="O143" s="46">
        <v>59062</v>
      </c>
      <c r="P143" s="44">
        <v>0</v>
      </c>
      <c r="Q143" s="1" t="e">
        <f t="shared" si="41"/>
        <v>#DIV/0!</v>
      </c>
      <c r="R143" s="46">
        <v>0</v>
      </c>
      <c r="S143" s="44">
        <v>13376</v>
      </c>
      <c r="T143" s="1">
        <f t="shared" si="39"/>
        <v>0</v>
      </c>
    </row>
    <row r="144" spans="1:20" s="23" customFormat="1" ht="34.5" x14ac:dyDescent="0.25">
      <c r="A144" s="2">
        <v>26</v>
      </c>
      <c r="B144" s="16" t="s">
        <v>138</v>
      </c>
      <c r="C144" s="46">
        <v>7687</v>
      </c>
      <c r="D144" s="46">
        <v>8820</v>
      </c>
      <c r="E144" s="1">
        <f t="shared" si="35"/>
        <v>87.154195011337862</v>
      </c>
      <c r="F144" s="46">
        <v>6546</v>
      </c>
      <c r="G144" s="46">
        <v>4202</v>
      </c>
      <c r="H144" s="1">
        <f t="shared" si="36"/>
        <v>155.78296049500238</v>
      </c>
      <c r="I144" s="46">
        <v>8640</v>
      </c>
      <c r="J144" s="46">
        <v>3347</v>
      </c>
      <c r="K144" s="1">
        <f t="shared" si="38"/>
        <v>258.14161936062146</v>
      </c>
      <c r="L144" s="46">
        <v>8640</v>
      </c>
      <c r="M144" s="46">
        <v>3347</v>
      </c>
      <c r="N144" s="1">
        <f t="shared" si="40"/>
        <v>258.14161936062146</v>
      </c>
      <c r="O144" s="46">
        <v>8640</v>
      </c>
      <c r="P144" s="46">
        <v>3347</v>
      </c>
      <c r="Q144" s="1">
        <f t="shared" si="41"/>
        <v>258.14161936062146</v>
      </c>
      <c r="R144" s="46">
        <v>0</v>
      </c>
      <c r="S144" s="46">
        <v>0</v>
      </c>
      <c r="T144" s="1" t="e">
        <f t="shared" si="39"/>
        <v>#DIV/0!</v>
      </c>
    </row>
    <row r="145" spans="1:20" ht="17.25" x14ac:dyDescent="0.25">
      <c r="A145" s="146">
        <v>27</v>
      </c>
      <c r="B145" s="10" t="s">
        <v>218</v>
      </c>
      <c r="C145" s="46">
        <v>5770</v>
      </c>
      <c r="D145" s="44">
        <v>3888</v>
      </c>
      <c r="E145" s="25">
        <f>C145/D145*100</f>
        <v>148.40534979423867</v>
      </c>
      <c r="F145" s="46">
        <v>3593</v>
      </c>
      <c r="G145" s="44">
        <v>2195</v>
      </c>
      <c r="H145" s="25">
        <f>F145/G145*100</f>
        <v>163.69020501138951</v>
      </c>
      <c r="I145" s="46">
        <v>5770</v>
      </c>
      <c r="J145" s="44">
        <v>3888</v>
      </c>
      <c r="K145" s="25">
        <f>I145/J145*100</f>
        <v>148.40534979423867</v>
      </c>
      <c r="L145" s="46">
        <v>0</v>
      </c>
      <c r="M145" s="87">
        <v>0</v>
      </c>
      <c r="N145" s="25" t="e">
        <f t="shared" si="40"/>
        <v>#DIV/0!</v>
      </c>
      <c r="O145" s="46">
        <v>0</v>
      </c>
      <c r="P145" s="44">
        <v>0</v>
      </c>
      <c r="Q145" s="25" t="e">
        <f t="shared" si="41"/>
        <v>#DIV/0!</v>
      </c>
      <c r="R145" s="46">
        <v>0</v>
      </c>
      <c r="S145" s="44">
        <v>0</v>
      </c>
      <c r="T145" s="25" t="e">
        <f t="shared" si="39"/>
        <v>#DIV/0!</v>
      </c>
    </row>
    <row r="146" spans="1:20" ht="34.5" x14ac:dyDescent="0.25">
      <c r="A146" s="2">
        <v>28</v>
      </c>
      <c r="B146" s="16" t="s">
        <v>222</v>
      </c>
      <c r="C146" s="46">
        <v>30644</v>
      </c>
      <c r="D146" s="46">
        <v>15639</v>
      </c>
      <c r="E146" s="1">
        <f>C146/D146*100</f>
        <v>195.94603235500992</v>
      </c>
      <c r="F146" s="46">
        <v>29640</v>
      </c>
      <c r="G146" s="46">
        <v>15499</v>
      </c>
      <c r="H146" s="1">
        <f>F146/G146*100</f>
        <v>191.23814439641268</v>
      </c>
      <c r="I146" s="46">
        <v>20492</v>
      </c>
      <c r="J146" s="46">
        <v>20086</v>
      </c>
      <c r="K146" s="1">
        <f>I146/J146*100</f>
        <v>102.02130837399184</v>
      </c>
      <c r="L146" s="46">
        <v>9902</v>
      </c>
      <c r="M146" s="87">
        <v>8397</v>
      </c>
      <c r="N146" s="1">
        <f>L146/M146*100</f>
        <v>117.92306776229606</v>
      </c>
      <c r="O146" s="46">
        <v>9902</v>
      </c>
      <c r="P146" s="46">
        <v>8397</v>
      </c>
      <c r="Q146" s="1">
        <f>O146/P146*100</f>
        <v>117.92306776229606</v>
      </c>
      <c r="R146" s="46">
        <v>0</v>
      </c>
      <c r="S146" s="46">
        <v>0</v>
      </c>
      <c r="T146" s="1" t="e">
        <f>R146/S146*100</f>
        <v>#DIV/0!</v>
      </c>
    </row>
    <row r="147" spans="1:20" s="23" customFormat="1" ht="17.25" customHeight="1" x14ac:dyDescent="0.25">
      <c r="A147" s="349"/>
      <c r="B147" s="350"/>
      <c r="C147" s="350"/>
      <c r="D147" s="350"/>
      <c r="E147" s="350"/>
      <c r="F147" s="350"/>
      <c r="G147" s="350"/>
      <c r="H147" s="350"/>
      <c r="I147" s="350"/>
      <c r="J147" s="350"/>
      <c r="K147" s="350"/>
      <c r="L147" s="350"/>
      <c r="M147" s="350"/>
      <c r="N147" s="350"/>
      <c r="O147" s="350"/>
      <c r="P147" s="350"/>
      <c r="Q147" s="350"/>
      <c r="R147" s="350"/>
      <c r="S147" s="350"/>
      <c r="T147" s="351"/>
    </row>
    <row r="148" spans="1:20" ht="24" customHeight="1" x14ac:dyDescent="0.25">
      <c r="A148" s="352" t="s">
        <v>230</v>
      </c>
      <c r="B148" s="353" t="s">
        <v>139</v>
      </c>
      <c r="C148" s="41">
        <f>SUM(C149:C152)</f>
        <v>20209437</v>
      </c>
      <c r="D148" s="41">
        <f>SUM(D149:D152)</f>
        <v>20820426</v>
      </c>
      <c r="E148" s="50">
        <f t="shared" ref="E148:E149" si="42">C148/D148*100</f>
        <v>97.065434684189455</v>
      </c>
      <c r="F148" s="41">
        <f>SUM(F149:F152)</f>
        <v>12218092</v>
      </c>
      <c r="G148" s="41">
        <f>SUM(G149:G152)</f>
        <v>11622977</v>
      </c>
      <c r="H148" s="50">
        <f t="shared" ref="H148:H152" si="43">F148/G148*100</f>
        <v>105.12015983512657</v>
      </c>
      <c r="I148" s="41">
        <f>SUM(I149:I152)</f>
        <v>14451403</v>
      </c>
      <c r="J148" s="41">
        <f>SUM(J149:J152)</f>
        <v>21441730</v>
      </c>
      <c r="K148" s="50">
        <f t="shared" ref="K148:K152" si="44">I148/J148*100</f>
        <v>67.398493498425736</v>
      </c>
      <c r="L148" s="35">
        <f>SUM(L149:L152)</f>
        <v>11761136</v>
      </c>
      <c r="M148" s="35">
        <f>SUM(M149:M152)</f>
        <v>15904094</v>
      </c>
      <c r="N148" s="6">
        <f t="shared" ref="N148:N152" si="45">L148/M148*100</f>
        <v>73.950367748077952</v>
      </c>
      <c r="O148" s="5">
        <f>SUM(O149:O152)</f>
        <v>592002</v>
      </c>
      <c r="P148" s="5">
        <f>SUM(P149:P152)</f>
        <v>226551</v>
      </c>
      <c r="Q148" s="5">
        <f>O148/P148*100</f>
        <v>261.3106982533734</v>
      </c>
      <c r="R148" s="5">
        <f>SUM(R149:R152)</f>
        <v>11169134</v>
      </c>
      <c r="S148" s="5">
        <f>SUM(S149:S152)</f>
        <v>15677543</v>
      </c>
      <c r="T148" s="6">
        <f>R148/S148*100</f>
        <v>71.242885444485779</v>
      </c>
    </row>
    <row r="149" spans="1:20" s="24" customFormat="1" ht="17.25" x14ac:dyDescent="0.25">
      <c r="A149" s="62">
        <v>1</v>
      </c>
      <c r="B149" s="18" t="s">
        <v>140</v>
      </c>
      <c r="C149" s="46">
        <v>8546090</v>
      </c>
      <c r="D149" s="46">
        <v>12402100</v>
      </c>
      <c r="E149" s="25">
        <f t="shared" si="42"/>
        <v>68.90841067238614</v>
      </c>
      <c r="F149" s="48">
        <v>4125325</v>
      </c>
      <c r="G149" s="48">
        <v>6493256</v>
      </c>
      <c r="H149" s="25">
        <f t="shared" si="43"/>
        <v>63.532455828016019</v>
      </c>
      <c r="I149" s="48">
        <v>7856005</v>
      </c>
      <c r="J149" s="48">
        <v>11743977</v>
      </c>
      <c r="K149" s="25">
        <f t="shared" si="44"/>
        <v>66.893906553120814</v>
      </c>
      <c r="L149" s="87">
        <v>6381398</v>
      </c>
      <c r="M149" s="87">
        <v>8425354</v>
      </c>
      <c r="N149" s="25">
        <f t="shared" si="45"/>
        <v>75.740413993287405</v>
      </c>
      <c r="O149" s="48">
        <v>494224</v>
      </c>
      <c r="P149" s="48">
        <v>122078</v>
      </c>
      <c r="Q149" s="25">
        <f>O149/P149*100</f>
        <v>404.8428054194859</v>
      </c>
      <c r="R149" s="48">
        <v>5887174</v>
      </c>
      <c r="S149" s="48">
        <v>8303276</v>
      </c>
      <c r="T149" s="25">
        <f>R149/S149*100</f>
        <v>70.901822365052055</v>
      </c>
    </row>
    <row r="150" spans="1:20" s="24" customFormat="1" ht="17.25" x14ac:dyDescent="0.25">
      <c r="A150" s="62">
        <v>2</v>
      </c>
      <c r="B150" s="18" t="s">
        <v>141</v>
      </c>
      <c r="C150" s="46">
        <v>805582</v>
      </c>
      <c r="D150" s="46">
        <v>777472</v>
      </c>
      <c r="E150" s="25">
        <f>C150/D150*100</f>
        <v>103.61556429041818</v>
      </c>
      <c r="F150" s="48">
        <v>447062</v>
      </c>
      <c r="G150" s="48">
        <v>462062</v>
      </c>
      <c r="H150" s="25">
        <f t="shared" si="43"/>
        <v>96.75368240625717</v>
      </c>
      <c r="I150" s="48">
        <v>788166</v>
      </c>
      <c r="J150" s="48">
        <v>1164584</v>
      </c>
      <c r="K150" s="25">
        <f t="shared" si="44"/>
        <v>67.677900434833376</v>
      </c>
      <c r="L150" s="87">
        <v>0</v>
      </c>
      <c r="M150" s="87">
        <v>0</v>
      </c>
      <c r="N150" s="25" t="e">
        <f t="shared" si="45"/>
        <v>#DIV/0!</v>
      </c>
      <c r="O150" s="48">
        <v>0</v>
      </c>
      <c r="P150" s="48">
        <v>0</v>
      </c>
      <c r="Q150" s="25" t="e">
        <f>O150/P150*100</f>
        <v>#DIV/0!</v>
      </c>
      <c r="R150" s="48">
        <v>0</v>
      </c>
      <c r="S150" s="48">
        <v>0</v>
      </c>
      <c r="T150" s="25" t="e">
        <f>R150/S150*100</f>
        <v>#DIV/0!</v>
      </c>
    </row>
    <row r="151" spans="1:20" s="24" customFormat="1" ht="17.25" x14ac:dyDescent="0.25">
      <c r="A151" s="62">
        <v>3</v>
      </c>
      <c r="B151" s="18" t="s">
        <v>142</v>
      </c>
      <c r="C151" s="46">
        <v>387611</v>
      </c>
      <c r="D151" s="46">
        <v>351552</v>
      </c>
      <c r="E151" s="25">
        <f t="shared" ref="E151:E152" si="46">C151/D151*100</f>
        <v>110.25708856726743</v>
      </c>
      <c r="F151" s="48">
        <v>165773</v>
      </c>
      <c r="G151" s="48">
        <v>211962</v>
      </c>
      <c r="H151" s="25">
        <f t="shared" si="43"/>
        <v>78.208829884601954</v>
      </c>
      <c r="I151" s="48">
        <v>315852</v>
      </c>
      <c r="J151" s="48">
        <v>327426</v>
      </c>
      <c r="K151" s="25">
        <f t="shared" si="44"/>
        <v>96.465155485514288</v>
      </c>
      <c r="L151" s="87">
        <v>123967</v>
      </c>
      <c r="M151" s="87">
        <v>131328</v>
      </c>
      <c r="N151" s="25">
        <f t="shared" si="45"/>
        <v>94.394950048732937</v>
      </c>
      <c r="O151" s="48">
        <v>97778</v>
      </c>
      <c r="P151" s="48">
        <v>102943</v>
      </c>
      <c r="Q151" s="25">
        <f>O151/P151*100</f>
        <v>94.982660307160273</v>
      </c>
      <c r="R151" s="48">
        <v>26189</v>
      </c>
      <c r="S151" s="48">
        <v>28385</v>
      </c>
      <c r="T151" s="25">
        <f>R151/S151*100</f>
        <v>92.263519464505904</v>
      </c>
    </row>
    <row r="152" spans="1:20" ht="34.5" x14ac:dyDescent="0.25">
      <c r="A152" s="62">
        <v>4</v>
      </c>
      <c r="B152" s="19" t="s">
        <v>143</v>
      </c>
      <c r="C152" s="46">
        <v>10470154</v>
      </c>
      <c r="D152" s="46">
        <v>7289302</v>
      </c>
      <c r="E152" s="45">
        <f t="shared" si="46"/>
        <v>143.63726458308355</v>
      </c>
      <c r="F152" s="48">
        <v>7479932</v>
      </c>
      <c r="G152" s="48">
        <v>4455697</v>
      </c>
      <c r="H152" s="45">
        <f t="shared" si="43"/>
        <v>167.87344381810522</v>
      </c>
      <c r="I152" s="48">
        <v>5491380</v>
      </c>
      <c r="J152" s="48">
        <v>8205743</v>
      </c>
      <c r="K152" s="45">
        <f t="shared" si="44"/>
        <v>66.921179471499414</v>
      </c>
      <c r="L152" s="87">
        <v>5255771</v>
      </c>
      <c r="M152" s="87">
        <v>7347412</v>
      </c>
      <c r="N152" s="25">
        <f t="shared" si="45"/>
        <v>71.532275582205003</v>
      </c>
      <c r="O152" s="48">
        <v>0</v>
      </c>
      <c r="P152" s="48">
        <v>1530</v>
      </c>
      <c r="Q152" s="25">
        <f>O152/P152*100</f>
        <v>0</v>
      </c>
      <c r="R152" s="48">
        <v>5255771</v>
      </c>
      <c r="S152" s="46">
        <v>7345882</v>
      </c>
      <c r="T152" s="45">
        <f>R152/S152*100</f>
        <v>71.547174321613113</v>
      </c>
    </row>
    <row r="153" spans="1:20" s="23" customFormat="1" ht="17.25" customHeight="1" x14ac:dyDescent="0.25">
      <c r="A153" s="349"/>
      <c r="B153" s="350"/>
      <c r="C153" s="350"/>
      <c r="D153" s="350"/>
      <c r="E153" s="350"/>
      <c r="F153" s="350"/>
      <c r="G153" s="350"/>
      <c r="H153" s="350"/>
      <c r="I153" s="350"/>
      <c r="J153" s="350"/>
      <c r="K153" s="350"/>
      <c r="L153" s="350"/>
      <c r="M153" s="350"/>
      <c r="N153" s="350"/>
      <c r="O153" s="350"/>
      <c r="P153" s="350"/>
      <c r="Q153" s="350"/>
      <c r="R153" s="350"/>
      <c r="S153" s="350"/>
      <c r="T153" s="351"/>
    </row>
    <row r="154" spans="1:20" ht="54.75" customHeight="1" x14ac:dyDescent="0.25">
      <c r="A154" s="352" t="s">
        <v>231</v>
      </c>
      <c r="B154" s="353"/>
      <c r="C154" s="41">
        <f>SUM(C155:C164)</f>
        <v>16830</v>
      </c>
      <c r="D154" s="41">
        <f>SUM(D155:D164)</f>
        <v>9344</v>
      </c>
      <c r="E154" s="50">
        <f>C154/D154*100</f>
        <v>180.11558219178085</v>
      </c>
      <c r="F154" s="41">
        <f>SUM(F155:F164)</f>
        <v>6804</v>
      </c>
      <c r="G154" s="41">
        <f>SUM(G155:G164)</f>
        <v>5604</v>
      </c>
      <c r="H154" s="50">
        <f>F154/G154*100</f>
        <v>121.4132762312634</v>
      </c>
      <c r="I154" s="41">
        <f>SUM(I155:I164)</f>
        <v>15938</v>
      </c>
      <c r="J154" s="41">
        <f>SUM(J155:J164)</f>
        <v>29340</v>
      </c>
      <c r="K154" s="50">
        <f>I154/J154*100</f>
        <v>54.321745057941371</v>
      </c>
      <c r="L154" s="33">
        <f>SUM(L155:L164)</f>
        <v>0</v>
      </c>
      <c r="M154" s="33">
        <f>SUM(M155:M164)</f>
        <v>0</v>
      </c>
      <c r="N154" s="6" t="e">
        <f t="shared" ref="N154:N164" si="47">L154/M154*100</f>
        <v>#DIV/0!</v>
      </c>
      <c r="O154" s="5">
        <f>SUM(O155:O164)</f>
        <v>0</v>
      </c>
      <c r="P154" s="5">
        <f>SUM(P155:P164)</f>
        <v>0</v>
      </c>
      <c r="Q154" s="5" t="e">
        <f t="shared" ref="Q154:Q164" si="48">O154/P154*100</f>
        <v>#DIV/0!</v>
      </c>
      <c r="R154" s="5">
        <f>SUM(R155:R164)</f>
        <v>0</v>
      </c>
      <c r="S154" s="5">
        <f>SUM(S155:S164)</f>
        <v>0</v>
      </c>
      <c r="T154" s="6" t="e">
        <f t="shared" ref="T154:T164" si="49">R154/S154*100</f>
        <v>#DIV/0!</v>
      </c>
    </row>
    <row r="156" spans="1:20" ht="20.25" customHeight="1" x14ac:dyDescent="0.25">
      <c r="A156" s="55">
        <v>1</v>
      </c>
      <c r="B156" s="3" t="s">
        <v>63</v>
      </c>
      <c r="C156" s="44">
        <v>0</v>
      </c>
      <c r="D156" s="44">
        <v>0</v>
      </c>
      <c r="E156" s="45" t="e">
        <f t="shared" ref="E156:E164" si="50">C156/D156*100</f>
        <v>#DIV/0!</v>
      </c>
      <c r="F156" s="44">
        <v>0</v>
      </c>
      <c r="G156" s="44">
        <v>0</v>
      </c>
      <c r="H156" s="45" t="e">
        <f t="shared" ref="H156:H161" si="51">F156/G156*100</f>
        <v>#DIV/0!</v>
      </c>
      <c r="I156" s="44">
        <v>0</v>
      </c>
      <c r="J156" s="44">
        <v>0</v>
      </c>
      <c r="K156" s="45" t="e">
        <f t="shared" ref="K156:K164" si="52">I156/J156*100</f>
        <v>#DIV/0!</v>
      </c>
      <c r="L156" s="87">
        <f t="shared" ref="L156:M164" si="53">O156+R156</f>
        <v>0</v>
      </c>
      <c r="M156" s="46">
        <f t="shared" si="53"/>
        <v>0</v>
      </c>
      <c r="N156" s="25" t="e">
        <f t="shared" si="47"/>
        <v>#DIV/0!</v>
      </c>
      <c r="O156" s="44">
        <v>0</v>
      </c>
      <c r="P156" s="44">
        <v>0</v>
      </c>
      <c r="Q156" s="25" t="e">
        <f t="shared" si="48"/>
        <v>#DIV/0!</v>
      </c>
      <c r="R156" s="44">
        <v>0</v>
      </c>
      <c r="S156" s="44">
        <v>0</v>
      </c>
      <c r="T156" s="45" t="e">
        <f t="shared" si="49"/>
        <v>#DIV/0!</v>
      </c>
    </row>
    <row r="157" spans="1:20" ht="19.5" customHeight="1" x14ac:dyDescent="0.25">
      <c r="A157" s="55">
        <v>2</v>
      </c>
      <c r="B157" s="3" t="s">
        <v>64</v>
      </c>
      <c r="C157" s="44">
        <v>0</v>
      </c>
      <c r="D157" s="44">
        <v>0</v>
      </c>
      <c r="E157" s="45" t="e">
        <f>C157/D157*100</f>
        <v>#DIV/0!</v>
      </c>
      <c r="F157" s="44">
        <v>0</v>
      </c>
      <c r="G157" s="44">
        <v>0</v>
      </c>
      <c r="H157" s="45" t="e">
        <f t="shared" si="51"/>
        <v>#DIV/0!</v>
      </c>
      <c r="I157" s="44">
        <v>0</v>
      </c>
      <c r="J157" s="44">
        <v>0</v>
      </c>
      <c r="K157" s="45" t="e">
        <f t="shared" si="52"/>
        <v>#DIV/0!</v>
      </c>
      <c r="L157" s="87">
        <f t="shared" si="53"/>
        <v>0</v>
      </c>
      <c r="M157" s="46">
        <f t="shared" si="53"/>
        <v>0</v>
      </c>
      <c r="N157" s="25" t="e">
        <f t="shared" si="47"/>
        <v>#DIV/0!</v>
      </c>
      <c r="O157" s="44">
        <v>0</v>
      </c>
      <c r="P157" s="44">
        <v>0</v>
      </c>
      <c r="Q157" s="25" t="e">
        <f t="shared" si="48"/>
        <v>#DIV/0!</v>
      </c>
      <c r="R157" s="44">
        <v>0</v>
      </c>
      <c r="S157" s="44">
        <v>0</v>
      </c>
      <c r="T157" s="45" t="e">
        <f t="shared" si="49"/>
        <v>#DIV/0!</v>
      </c>
    </row>
    <row r="158" spans="1:20" ht="20.25" customHeight="1" x14ac:dyDescent="0.25">
      <c r="A158" s="55">
        <v>3</v>
      </c>
      <c r="B158" s="3" t="s">
        <v>65</v>
      </c>
      <c r="C158" s="44">
        <v>0</v>
      </c>
      <c r="D158" s="44">
        <v>0</v>
      </c>
      <c r="E158" s="45" t="e">
        <f t="shared" si="50"/>
        <v>#DIV/0!</v>
      </c>
      <c r="F158" s="44">
        <v>0</v>
      </c>
      <c r="G158" s="44">
        <v>0</v>
      </c>
      <c r="H158" s="45" t="e">
        <f t="shared" si="51"/>
        <v>#DIV/0!</v>
      </c>
      <c r="I158" s="44">
        <v>0</v>
      </c>
      <c r="J158" s="44">
        <v>5950</v>
      </c>
      <c r="K158" s="45">
        <f t="shared" si="52"/>
        <v>0</v>
      </c>
      <c r="L158" s="87">
        <v>0</v>
      </c>
      <c r="M158" s="46">
        <f>P158+S158</f>
        <v>0</v>
      </c>
      <c r="N158" s="25" t="e">
        <f t="shared" si="47"/>
        <v>#DIV/0!</v>
      </c>
      <c r="O158" s="44">
        <v>0</v>
      </c>
      <c r="P158" s="44">
        <v>0</v>
      </c>
      <c r="Q158" s="25" t="e">
        <f t="shared" si="48"/>
        <v>#DIV/0!</v>
      </c>
      <c r="R158" s="44">
        <v>0</v>
      </c>
      <c r="S158" s="44">
        <v>0</v>
      </c>
      <c r="T158" s="45" t="e">
        <f t="shared" si="49"/>
        <v>#DIV/0!</v>
      </c>
    </row>
    <row r="159" spans="1:20" ht="19.5" customHeight="1" x14ac:dyDescent="0.25">
      <c r="A159" s="55">
        <v>4</v>
      </c>
      <c r="B159" s="3" t="s">
        <v>67</v>
      </c>
      <c r="C159" s="44">
        <v>0</v>
      </c>
      <c r="D159" s="44">
        <v>0</v>
      </c>
      <c r="E159" s="45" t="e">
        <f t="shared" si="50"/>
        <v>#DIV/0!</v>
      </c>
      <c r="F159" s="44">
        <v>0</v>
      </c>
      <c r="G159" s="44">
        <v>0</v>
      </c>
      <c r="H159" s="45" t="e">
        <f t="shared" si="51"/>
        <v>#DIV/0!</v>
      </c>
      <c r="I159" s="44">
        <v>0</v>
      </c>
      <c r="J159" s="44">
        <v>0</v>
      </c>
      <c r="K159" s="45" t="e">
        <f t="shared" si="52"/>
        <v>#DIV/0!</v>
      </c>
      <c r="L159" s="87">
        <f t="shared" si="53"/>
        <v>0</v>
      </c>
      <c r="M159" s="46">
        <f t="shared" si="53"/>
        <v>0</v>
      </c>
      <c r="N159" s="25" t="e">
        <f t="shared" si="47"/>
        <v>#DIV/0!</v>
      </c>
      <c r="O159" s="44">
        <v>0</v>
      </c>
      <c r="P159" s="44">
        <v>0</v>
      </c>
      <c r="Q159" s="25" t="e">
        <f t="shared" si="48"/>
        <v>#DIV/0!</v>
      </c>
      <c r="R159" s="44">
        <v>0</v>
      </c>
      <c r="S159" s="44">
        <v>0</v>
      </c>
      <c r="T159" s="45" t="e">
        <f t="shared" si="49"/>
        <v>#DIV/0!</v>
      </c>
    </row>
    <row r="160" spans="1:20" ht="26.25" customHeight="1" x14ac:dyDescent="0.25">
      <c r="A160" s="57">
        <v>5</v>
      </c>
      <c r="B160" s="4" t="s">
        <v>69</v>
      </c>
      <c r="C160" s="44">
        <v>0</v>
      </c>
      <c r="D160" s="48">
        <v>0</v>
      </c>
      <c r="E160" s="25" t="e">
        <f t="shared" si="50"/>
        <v>#DIV/0!</v>
      </c>
      <c r="F160" s="44">
        <v>0</v>
      </c>
      <c r="G160" s="48">
        <v>0</v>
      </c>
      <c r="H160" s="25" t="e">
        <f t="shared" si="51"/>
        <v>#DIV/0!</v>
      </c>
      <c r="I160" s="44">
        <v>0</v>
      </c>
      <c r="J160" s="48">
        <v>0</v>
      </c>
      <c r="K160" s="25" t="e">
        <f t="shared" si="52"/>
        <v>#DIV/0!</v>
      </c>
      <c r="L160" s="87">
        <f t="shared" si="53"/>
        <v>0</v>
      </c>
      <c r="M160" s="87">
        <v>0</v>
      </c>
      <c r="N160" s="25" t="e">
        <f t="shared" si="47"/>
        <v>#DIV/0!</v>
      </c>
      <c r="O160" s="48">
        <v>0</v>
      </c>
      <c r="P160" s="48">
        <v>0</v>
      </c>
      <c r="Q160" s="25" t="e">
        <f t="shared" si="48"/>
        <v>#DIV/0!</v>
      </c>
      <c r="R160" s="48">
        <v>0</v>
      </c>
      <c r="S160" s="87">
        <v>0</v>
      </c>
      <c r="T160" s="25" t="e">
        <f t="shared" si="49"/>
        <v>#DIV/0!</v>
      </c>
    </row>
    <row r="161" spans="1:20" s="23" customFormat="1" ht="18" customHeight="1" x14ac:dyDescent="0.25">
      <c r="A161" s="56">
        <v>6</v>
      </c>
      <c r="B161" s="8" t="s">
        <v>71</v>
      </c>
      <c r="C161" s="44">
        <v>0</v>
      </c>
      <c r="D161" s="44">
        <v>0</v>
      </c>
      <c r="E161" s="1" t="e">
        <f t="shared" si="50"/>
        <v>#DIV/0!</v>
      </c>
      <c r="F161" s="44">
        <v>0</v>
      </c>
      <c r="G161" s="44">
        <v>0</v>
      </c>
      <c r="H161" s="1" t="e">
        <f t="shared" si="51"/>
        <v>#DIV/0!</v>
      </c>
      <c r="I161" s="44">
        <v>0</v>
      </c>
      <c r="J161" s="44">
        <v>0</v>
      </c>
      <c r="K161" s="1" t="e">
        <f t="shared" si="52"/>
        <v>#DIV/0!</v>
      </c>
      <c r="L161" s="87">
        <f t="shared" si="53"/>
        <v>0</v>
      </c>
      <c r="M161" s="46">
        <f t="shared" si="53"/>
        <v>0</v>
      </c>
      <c r="N161" s="1" t="e">
        <f t="shared" si="47"/>
        <v>#DIV/0!</v>
      </c>
      <c r="O161" s="46">
        <v>0</v>
      </c>
      <c r="P161" s="46">
        <v>0</v>
      </c>
      <c r="Q161" s="1" t="e">
        <f t="shared" si="48"/>
        <v>#DIV/0!</v>
      </c>
      <c r="R161" s="46">
        <v>0</v>
      </c>
      <c r="S161" s="46">
        <v>0</v>
      </c>
      <c r="T161" s="1" t="e">
        <f t="shared" si="49"/>
        <v>#DIV/0!</v>
      </c>
    </row>
    <row r="162" spans="1:20" ht="18.75" customHeight="1" x14ac:dyDescent="0.25">
      <c r="A162" s="55">
        <v>7</v>
      </c>
      <c r="B162" s="4" t="s">
        <v>74</v>
      </c>
      <c r="C162" s="44">
        <v>0</v>
      </c>
      <c r="D162" s="44">
        <v>0</v>
      </c>
      <c r="E162" s="45" t="e">
        <f t="shared" si="50"/>
        <v>#DIV/0!</v>
      </c>
      <c r="F162" s="44">
        <v>0</v>
      </c>
      <c r="G162" s="44">
        <v>0</v>
      </c>
      <c r="H162" s="45" t="e">
        <f>F162/G162*100</f>
        <v>#DIV/0!</v>
      </c>
      <c r="I162" s="44">
        <v>0</v>
      </c>
      <c r="J162" s="44">
        <v>0</v>
      </c>
      <c r="K162" s="45" t="e">
        <f t="shared" si="52"/>
        <v>#DIV/0!</v>
      </c>
      <c r="L162" s="87">
        <f t="shared" si="53"/>
        <v>0</v>
      </c>
      <c r="M162" s="46">
        <f t="shared" si="53"/>
        <v>0</v>
      </c>
      <c r="N162" s="25" t="e">
        <f t="shared" si="47"/>
        <v>#DIV/0!</v>
      </c>
      <c r="O162" s="44">
        <v>0</v>
      </c>
      <c r="P162" s="44">
        <v>0</v>
      </c>
      <c r="Q162" s="25" t="e">
        <f t="shared" si="48"/>
        <v>#DIV/0!</v>
      </c>
      <c r="R162" s="44">
        <v>0</v>
      </c>
      <c r="S162" s="44">
        <v>0</v>
      </c>
      <c r="T162" s="45" t="e">
        <f t="shared" si="49"/>
        <v>#DIV/0!</v>
      </c>
    </row>
    <row r="163" spans="1:20" s="23" customFormat="1" ht="16.5" customHeight="1" x14ac:dyDescent="0.25">
      <c r="A163" s="55">
        <v>8</v>
      </c>
      <c r="B163" s="8" t="s">
        <v>76</v>
      </c>
      <c r="C163" s="44">
        <v>0</v>
      </c>
      <c r="D163" s="44">
        <v>172</v>
      </c>
      <c r="E163" s="1">
        <f t="shared" si="50"/>
        <v>0</v>
      </c>
      <c r="F163" s="44">
        <v>0</v>
      </c>
      <c r="G163" s="44">
        <v>172</v>
      </c>
      <c r="H163" s="1">
        <f t="shared" ref="H163:H164" si="54">F163/G163*100</f>
        <v>0</v>
      </c>
      <c r="I163" s="44">
        <v>0</v>
      </c>
      <c r="J163" s="44">
        <v>172</v>
      </c>
      <c r="K163" s="45">
        <f t="shared" si="52"/>
        <v>0</v>
      </c>
      <c r="L163" s="87">
        <f t="shared" si="53"/>
        <v>0</v>
      </c>
      <c r="M163" s="46">
        <f t="shared" si="53"/>
        <v>0</v>
      </c>
      <c r="N163" s="1" t="e">
        <f t="shared" si="47"/>
        <v>#DIV/0!</v>
      </c>
      <c r="O163" s="46">
        <v>0</v>
      </c>
      <c r="P163" s="46">
        <v>0</v>
      </c>
      <c r="Q163" s="1" t="e">
        <f t="shared" si="48"/>
        <v>#DIV/0!</v>
      </c>
      <c r="R163" s="46">
        <v>0</v>
      </c>
      <c r="S163" s="46">
        <v>0</v>
      </c>
      <c r="T163" s="1" t="e">
        <f t="shared" si="49"/>
        <v>#DIV/0!</v>
      </c>
    </row>
    <row r="164" spans="1:20" ht="22.5" customHeight="1" x14ac:dyDescent="0.25">
      <c r="A164" s="55">
        <v>9</v>
      </c>
      <c r="B164" s="3" t="s">
        <v>83</v>
      </c>
      <c r="C164" s="44">
        <v>16830</v>
      </c>
      <c r="D164" s="44">
        <v>9172</v>
      </c>
      <c r="E164" s="45">
        <f t="shared" si="50"/>
        <v>183.49324029655475</v>
      </c>
      <c r="F164" s="44">
        <v>6804</v>
      </c>
      <c r="G164" s="44">
        <v>5432</v>
      </c>
      <c r="H164" s="45">
        <f t="shared" si="54"/>
        <v>125.25773195876289</v>
      </c>
      <c r="I164" s="44">
        <v>15938</v>
      </c>
      <c r="J164" s="44">
        <v>23218</v>
      </c>
      <c r="K164" s="45">
        <f t="shared" si="52"/>
        <v>68.645016797312437</v>
      </c>
      <c r="L164" s="87">
        <f>O164+R164</f>
        <v>0</v>
      </c>
      <c r="M164" s="46">
        <f t="shared" si="53"/>
        <v>0</v>
      </c>
      <c r="N164" s="25" t="e">
        <f t="shared" si="47"/>
        <v>#DIV/0!</v>
      </c>
      <c r="O164" s="44">
        <v>0</v>
      </c>
      <c r="P164" s="44">
        <v>0</v>
      </c>
      <c r="Q164" s="25" t="e">
        <f t="shared" si="48"/>
        <v>#DIV/0!</v>
      </c>
      <c r="R164" s="44">
        <v>0</v>
      </c>
      <c r="S164" s="44">
        <v>0</v>
      </c>
      <c r="T164" s="45" t="e">
        <f t="shared" si="49"/>
        <v>#DIV/0!</v>
      </c>
    </row>
    <row r="165" spans="1:20" s="23" customFormat="1" ht="17.25" customHeight="1" x14ac:dyDescent="0.25">
      <c r="A165" s="349"/>
      <c r="B165" s="350"/>
      <c r="C165" s="350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0"/>
      <c r="T165" s="351"/>
    </row>
    <row r="166" spans="1:20" s="23" customFormat="1" ht="32.25" customHeight="1" x14ac:dyDescent="0.25">
      <c r="A166" s="352" t="s">
        <v>232</v>
      </c>
      <c r="B166" s="353"/>
      <c r="C166" s="41">
        <f>SUM(C167:C180)</f>
        <v>1061805</v>
      </c>
      <c r="D166" s="41">
        <f>SUM(D167:D180)</f>
        <v>720777</v>
      </c>
      <c r="E166" s="50">
        <f t="shared" ref="E166:E180" si="55">C166/D166*100</f>
        <v>147.31394037268115</v>
      </c>
      <c r="F166" s="41">
        <f>SUM(F167:F180)</f>
        <v>568053</v>
      </c>
      <c r="G166" s="41">
        <f>SUM(G167:G180)</f>
        <v>488215</v>
      </c>
      <c r="H166" s="50">
        <f t="shared" ref="H166:H180" si="56">F166/G166*100</f>
        <v>116.35304118062739</v>
      </c>
      <c r="I166" s="41">
        <f>SUM(I167:I180)</f>
        <v>1058650</v>
      </c>
      <c r="J166" s="41">
        <f>SUM(J167:J180)</f>
        <v>565880</v>
      </c>
      <c r="K166" s="50">
        <f t="shared" ref="K166:K180" si="57">I166/J166*100</f>
        <v>187.08029971018593</v>
      </c>
      <c r="L166" s="41">
        <f>SUM(L167:L180)</f>
        <v>919003</v>
      </c>
      <c r="M166" s="41">
        <f>SUM(M167:M180)</f>
        <v>518976</v>
      </c>
      <c r="N166" s="6">
        <f t="shared" ref="N166:N180" si="58">L166/M166*100</f>
        <v>177.08005765199161</v>
      </c>
      <c r="O166" s="41">
        <f>SUM(O167:O180)</f>
        <v>538523</v>
      </c>
      <c r="P166" s="41">
        <f>SUM(P167:P180)</f>
        <v>51136</v>
      </c>
      <c r="Q166" s="5">
        <f t="shared" ref="Q166:Q180" si="59">O166/P166*100</f>
        <v>1053.1191332916146</v>
      </c>
      <c r="R166" s="41">
        <f>SUM(R167:R180)</f>
        <v>380480</v>
      </c>
      <c r="S166" s="41">
        <f>SUM(S167:S180)</f>
        <v>467840</v>
      </c>
      <c r="T166" s="6">
        <f t="shared" ref="T166:T180" si="60">R166/S166*100</f>
        <v>81.326949384404926</v>
      </c>
    </row>
    <row r="167" spans="1:20" ht="20.25" customHeight="1" x14ac:dyDescent="0.25">
      <c r="A167" s="55">
        <v>1</v>
      </c>
      <c r="B167" s="3" t="s">
        <v>62</v>
      </c>
      <c r="C167" s="44">
        <v>89973</v>
      </c>
      <c r="D167" s="44">
        <v>48057</v>
      </c>
      <c r="E167" s="45">
        <f t="shared" si="55"/>
        <v>187.22142455833696</v>
      </c>
      <c r="F167" s="44">
        <v>48716</v>
      </c>
      <c r="G167" s="44">
        <v>48057</v>
      </c>
      <c r="H167" s="45">
        <f t="shared" si="56"/>
        <v>101.37128826185571</v>
      </c>
      <c r="I167" s="44">
        <v>93803</v>
      </c>
      <c r="J167" s="44">
        <v>15445</v>
      </c>
      <c r="K167" s="45">
        <f t="shared" si="57"/>
        <v>607.33570734865646</v>
      </c>
      <c r="L167" s="44">
        <v>93803</v>
      </c>
      <c r="M167" s="46">
        <v>15445</v>
      </c>
      <c r="N167" s="25">
        <f t="shared" si="58"/>
        <v>607.33570734865646</v>
      </c>
      <c r="O167" s="46">
        <v>0</v>
      </c>
      <c r="P167" s="46">
        <v>0</v>
      </c>
      <c r="Q167" s="25" t="e">
        <f t="shared" si="59"/>
        <v>#DIV/0!</v>
      </c>
      <c r="R167" s="64">
        <v>93803</v>
      </c>
      <c r="S167" s="46">
        <v>15445</v>
      </c>
      <c r="T167" s="45">
        <f t="shared" si="60"/>
        <v>607.33570734865646</v>
      </c>
    </row>
    <row r="168" spans="1:20" s="23" customFormat="1" ht="18.75" customHeight="1" x14ac:dyDescent="0.25">
      <c r="A168" s="56">
        <v>2</v>
      </c>
      <c r="B168" s="4" t="s">
        <v>66</v>
      </c>
      <c r="C168" s="44">
        <v>0</v>
      </c>
      <c r="D168" s="44">
        <v>52759</v>
      </c>
      <c r="E168" s="1">
        <f t="shared" si="55"/>
        <v>0</v>
      </c>
      <c r="F168" s="44">
        <v>0</v>
      </c>
      <c r="G168" s="44">
        <v>34850</v>
      </c>
      <c r="H168" s="1">
        <f t="shared" si="56"/>
        <v>0</v>
      </c>
      <c r="I168" s="44">
        <v>0</v>
      </c>
      <c r="J168" s="44">
        <v>50770</v>
      </c>
      <c r="K168" s="1">
        <f t="shared" si="57"/>
        <v>0</v>
      </c>
      <c r="L168" s="44">
        <v>0</v>
      </c>
      <c r="M168" s="46">
        <v>50770</v>
      </c>
      <c r="N168" s="1">
        <f t="shared" si="58"/>
        <v>0</v>
      </c>
      <c r="O168" s="46">
        <v>0</v>
      </c>
      <c r="P168" s="46">
        <v>0</v>
      </c>
      <c r="Q168" s="1" t="e">
        <f t="shared" si="59"/>
        <v>#DIV/0!</v>
      </c>
      <c r="R168" s="64">
        <v>0</v>
      </c>
      <c r="S168" s="46">
        <v>50770</v>
      </c>
      <c r="T168" s="1">
        <f t="shared" si="60"/>
        <v>0</v>
      </c>
    </row>
    <row r="169" spans="1:20" s="23" customFormat="1" ht="18.75" customHeight="1" x14ac:dyDescent="0.25">
      <c r="A169" s="56">
        <v>3</v>
      </c>
      <c r="B169" s="4" t="s">
        <v>288</v>
      </c>
      <c r="C169" s="44">
        <v>39797</v>
      </c>
      <c r="D169" s="44">
        <v>0</v>
      </c>
      <c r="E169" s="1" t="e">
        <f t="shared" si="55"/>
        <v>#DIV/0!</v>
      </c>
      <c r="F169" s="44">
        <v>13166</v>
      </c>
      <c r="G169" s="44">
        <v>0</v>
      </c>
      <c r="H169" s="1" t="e">
        <f t="shared" si="56"/>
        <v>#DIV/0!</v>
      </c>
      <c r="I169" s="44">
        <v>33877</v>
      </c>
      <c r="J169" s="44">
        <v>0</v>
      </c>
      <c r="K169" s="1" t="e">
        <f t="shared" si="57"/>
        <v>#DIV/0!</v>
      </c>
      <c r="L169" s="44">
        <v>31474</v>
      </c>
      <c r="M169" s="44">
        <v>0</v>
      </c>
      <c r="N169" s="1" t="e">
        <f t="shared" si="58"/>
        <v>#DIV/0!</v>
      </c>
      <c r="O169" s="46">
        <v>0</v>
      </c>
      <c r="P169" s="46">
        <v>0</v>
      </c>
      <c r="Q169" s="1" t="e">
        <f t="shared" si="59"/>
        <v>#DIV/0!</v>
      </c>
      <c r="R169" s="64">
        <v>31474</v>
      </c>
      <c r="S169" s="64">
        <v>0</v>
      </c>
      <c r="T169" s="1" t="e">
        <f t="shared" si="60"/>
        <v>#DIV/0!</v>
      </c>
    </row>
    <row r="170" spans="1:20" ht="20.25" customHeight="1" x14ac:dyDescent="0.25">
      <c r="A170" s="55">
        <v>4</v>
      </c>
      <c r="B170" s="4" t="s">
        <v>68</v>
      </c>
      <c r="C170" s="44">
        <v>45416</v>
      </c>
      <c r="D170" s="44">
        <v>23101</v>
      </c>
      <c r="E170" s="25">
        <f t="shared" si="55"/>
        <v>196.59754988961518</v>
      </c>
      <c r="F170" s="44">
        <v>26081</v>
      </c>
      <c r="G170" s="44">
        <v>9534</v>
      </c>
      <c r="H170" s="25">
        <f t="shared" si="56"/>
        <v>273.55779316131736</v>
      </c>
      <c r="I170" s="44">
        <v>13318</v>
      </c>
      <c r="J170" s="44">
        <v>62757</v>
      </c>
      <c r="K170" s="25">
        <f t="shared" si="57"/>
        <v>21.221537039692784</v>
      </c>
      <c r="L170" s="44">
        <v>5525</v>
      </c>
      <c r="M170" s="46">
        <v>48027</v>
      </c>
      <c r="N170" s="25">
        <f t="shared" si="58"/>
        <v>11.503945697211986</v>
      </c>
      <c r="O170" s="46">
        <v>5525</v>
      </c>
      <c r="P170" s="44">
        <v>0</v>
      </c>
      <c r="Q170" s="25" t="e">
        <f t="shared" si="59"/>
        <v>#DIV/0!</v>
      </c>
      <c r="R170" s="64">
        <v>0</v>
      </c>
      <c r="S170" s="64">
        <v>48027</v>
      </c>
      <c r="T170" s="25">
        <f t="shared" si="60"/>
        <v>0</v>
      </c>
    </row>
    <row r="171" spans="1:20" ht="18.75" customHeight="1" x14ac:dyDescent="0.25">
      <c r="A171" s="56">
        <v>5</v>
      </c>
      <c r="B171" s="8" t="s">
        <v>70</v>
      </c>
      <c r="C171" s="44">
        <v>7869</v>
      </c>
      <c r="D171" s="44">
        <v>51414</v>
      </c>
      <c r="E171" s="25">
        <f t="shared" si="55"/>
        <v>15.305169798109464</v>
      </c>
      <c r="F171" s="44">
        <v>7573</v>
      </c>
      <c r="G171" s="44">
        <v>51414</v>
      </c>
      <c r="H171" s="25">
        <f t="shared" si="56"/>
        <v>14.729451122262418</v>
      </c>
      <c r="I171" s="44">
        <v>7869</v>
      </c>
      <c r="J171" s="44">
        <v>51414</v>
      </c>
      <c r="K171" s="25">
        <f t="shared" si="57"/>
        <v>15.305169798109464</v>
      </c>
      <c r="L171" s="44">
        <v>7869</v>
      </c>
      <c r="M171" s="46">
        <v>51414</v>
      </c>
      <c r="N171" s="25">
        <f t="shared" si="58"/>
        <v>15.305169798109464</v>
      </c>
      <c r="O171" s="46">
        <v>0</v>
      </c>
      <c r="P171" s="44">
        <v>0</v>
      </c>
      <c r="Q171" s="25" t="e">
        <f t="shared" si="59"/>
        <v>#DIV/0!</v>
      </c>
      <c r="R171" s="44">
        <v>7869</v>
      </c>
      <c r="S171" s="64">
        <v>51414</v>
      </c>
      <c r="T171" s="25">
        <f t="shared" si="60"/>
        <v>15.305169798109464</v>
      </c>
    </row>
    <row r="172" spans="1:20" ht="18.75" customHeight="1" x14ac:dyDescent="0.25">
      <c r="A172" s="55">
        <v>6</v>
      </c>
      <c r="B172" s="8" t="s">
        <v>213</v>
      </c>
      <c r="C172" s="44">
        <v>0</v>
      </c>
      <c r="D172" s="44">
        <v>0</v>
      </c>
      <c r="E172" s="25" t="e">
        <f t="shared" si="55"/>
        <v>#DIV/0!</v>
      </c>
      <c r="F172" s="44">
        <v>0</v>
      </c>
      <c r="G172" s="44">
        <v>0</v>
      </c>
      <c r="H172" s="25" t="e">
        <f t="shared" si="56"/>
        <v>#DIV/0!</v>
      </c>
      <c r="I172" s="44">
        <v>0</v>
      </c>
      <c r="J172" s="44">
        <v>0</v>
      </c>
      <c r="K172" s="25" t="e">
        <f t="shared" si="57"/>
        <v>#DIV/0!</v>
      </c>
      <c r="L172" s="44">
        <v>0</v>
      </c>
      <c r="M172" s="46">
        <v>0</v>
      </c>
      <c r="N172" s="25" t="e">
        <f t="shared" si="58"/>
        <v>#DIV/0!</v>
      </c>
      <c r="O172" s="46">
        <v>0</v>
      </c>
      <c r="P172" s="44">
        <v>0</v>
      </c>
      <c r="Q172" s="25" t="e">
        <f t="shared" si="59"/>
        <v>#DIV/0!</v>
      </c>
      <c r="R172" s="64">
        <v>0</v>
      </c>
      <c r="S172" s="64">
        <v>0</v>
      </c>
      <c r="T172" s="25" t="e">
        <f t="shared" si="60"/>
        <v>#DIV/0!</v>
      </c>
    </row>
    <row r="173" spans="1:20" ht="22.5" customHeight="1" x14ac:dyDescent="0.25">
      <c r="A173" s="56">
        <v>7</v>
      </c>
      <c r="B173" s="3" t="s">
        <v>73</v>
      </c>
      <c r="C173" s="44">
        <v>1536</v>
      </c>
      <c r="D173" s="44">
        <v>0</v>
      </c>
      <c r="E173" s="45" t="e">
        <f t="shared" si="55"/>
        <v>#DIV/0!</v>
      </c>
      <c r="F173" s="44">
        <v>904</v>
      </c>
      <c r="G173" s="44">
        <v>0</v>
      </c>
      <c r="H173" s="45" t="e">
        <f t="shared" si="56"/>
        <v>#DIV/0!</v>
      </c>
      <c r="I173" s="44">
        <v>4776</v>
      </c>
      <c r="J173" s="44">
        <v>42</v>
      </c>
      <c r="K173" s="45">
        <f t="shared" si="57"/>
        <v>11371.428571428571</v>
      </c>
      <c r="L173" s="44">
        <v>159</v>
      </c>
      <c r="M173" s="46">
        <v>0</v>
      </c>
      <c r="N173" s="25" t="e">
        <f t="shared" si="58"/>
        <v>#DIV/0!</v>
      </c>
      <c r="O173" s="46">
        <v>0</v>
      </c>
      <c r="P173" s="44">
        <v>0</v>
      </c>
      <c r="Q173" s="25" t="e">
        <f t="shared" si="59"/>
        <v>#DIV/0!</v>
      </c>
      <c r="R173" s="64">
        <v>159</v>
      </c>
      <c r="S173" s="64">
        <v>0</v>
      </c>
      <c r="T173" s="45" t="e">
        <f t="shared" si="60"/>
        <v>#DIV/0!</v>
      </c>
    </row>
    <row r="174" spans="1:20" s="23" customFormat="1" ht="19.5" customHeight="1" x14ac:dyDescent="0.25">
      <c r="A174" s="56">
        <v>8</v>
      </c>
      <c r="B174" s="8" t="s">
        <v>75</v>
      </c>
      <c r="C174" s="44">
        <v>0</v>
      </c>
      <c r="D174" s="44">
        <v>0</v>
      </c>
      <c r="E174" s="1" t="e">
        <f t="shared" si="55"/>
        <v>#DIV/0!</v>
      </c>
      <c r="F174" s="44">
        <v>0</v>
      </c>
      <c r="G174" s="44">
        <v>0</v>
      </c>
      <c r="H174" s="1" t="e">
        <f t="shared" si="56"/>
        <v>#DIV/0!</v>
      </c>
      <c r="I174" s="44">
        <v>0</v>
      </c>
      <c r="J174" s="44">
        <v>0</v>
      </c>
      <c r="K174" s="1" t="e">
        <f t="shared" si="57"/>
        <v>#DIV/0!</v>
      </c>
      <c r="L174" s="44">
        <v>0</v>
      </c>
      <c r="M174" s="46">
        <v>0</v>
      </c>
      <c r="N174" s="1" t="e">
        <f t="shared" si="58"/>
        <v>#DIV/0!</v>
      </c>
      <c r="O174" s="46">
        <v>0</v>
      </c>
      <c r="P174" s="44">
        <v>0</v>
      </c>
      <c r="Q174" s="1" t="e">
        <f t="shared" si="59"/>
        <v>#DIV/0!</v>
      </c>
      <c r="R174" s="64">
        <v>0</v>
      </c>
      <c r="S174" s="64">
        <v>0</v>
      </c>
      <c r="T174" s="1" t="e">
        <f t="shared" si="60"/>
        <v>#DIV/0!</v>
      </c>
    </row>
    <row r="175" spans="1:20" ht="30" customHeight="1" x14ac:dyDescent="0.25">
      <c r="A175" s="62">
        <v>9</v>
      </c>
      <c r="B175" s="3" t="s">
        <v>77</v>
      </c>
      <c r="C175" s="44">
        <v>224286</v>
      </c>
      <c r="D175" s="44">
        <v>302184</v>
      </c>
      <c r="E175" s="1">
        <f t="shared" si="55"/>
        <v>74.221666269557616</v>
      </c>
      <c r="F175" s="44">
        <v>148504</v>
      </c>
      <c r="G175" s="44">
        <v>190817</v>
      </c>
      <c r="H175" s="45">
        <f t="shared" si="56"/>
        <v>77.825350990739821</v>
      </c>
      <c r="I175" s="44">
        <v>224286</v>
      </c>
      <c r="J175" s="44">
        <v>302184</v>
      </c>
      <c r="K175" s="45">
        <f t="shared" si="57"/>
        <v>74.221666269557616</v>
      </c>
      <c r="L175" s="44">
        <v>197286</v>
      </c>
      <c r="M175" s="46">
        <v>302184</v>
      </c>
      <c r="N175" s="25">
        <f t="shared" si="58"/>
        <v>65.286712731316015</v>
      </c>
      <c r="O175" s="46">
        <v>0</v>
      </c>
      <c r="P175" s="44">
        <v>0</v>
      </c>
      <c r="Q175" s="25" t="e">
        <f t="shared" si="59"/>
        <v>#DIV/0!</v>
      </c>
      <c r="R175" s="44">
        <v>197286</v>
      </c>
      <c r="S175" s="64">
        <v>302184</v>
      </c>
      <c r="T175" s="45">
        <f t="shared" si="60"/>
        <v>65.286712731316015</v>
      </c>
    </row>
    <row r="176" spans="1:20" ht="22.5" customHeight="1" x14ac:dyDescent="0.25">
      <c r="A176" s="57">
        <v>10</v>
      </c>
      <c r="B176" s="4" t="s">
        <v>85</v>
      </c>
      <c r="C176" s="44">
        <v>78662</v>
      </c>
      <c r="D176" s="44">
        <v>13616</v>
      </c>
      <c r="E176" s="25">
        <f t="shared" si="55"/>
        <v>577.71739130434787</v>
      </c>
      <c r="F176" s="44">
        <v>43530</v>
      </c>
      <c r="G176" s="44">
        <v>9983</v>
      </c>
      <c r="H176" s="25">
        <f t="shared" si="56"/>
        <v>436.04127015927077</v>
      </c>
      <c r="I176" s="44">
        <v>182386</v>
      </c>
      <c r="J176" s="44">
        <v>1472</v>
      </c>
      <c r="K176" s="25">
        <f t="shared" si="57"/>
        <v>12390.353260869566</v>
      </c>
      <c r="L176" s="44">
        <v>181839</v>
      </c>
      <c r="M176" s="46">
        <v>0</v>
      </c>
      <c r="N176" s="25" t="e">
        <f t="shared" si="58"/>
        <v>#DIV/0!</v>
      </c>
      <c r="O176" s="46">
        <v>131950</v>
      </c>
      <c r="P176" s="44">
        <v>0</v>
      </c>
      <c r="Q176" s="25" t="e">
        <f t="shared" si="59"/>
        <v>#DIV/0!</v>
      </c>
      <c r="R176" s="64">
        <v>49889</v>
      </c>
      <c r="S176" s="64">
        <v>0</v>
      </c>
      <c r="T176" s="25" t="e">
        <f t="shared" si="60"/>
        <v>#DIV/0!</v>
      </c>
    </row>
    <row r="177" spans="1:20" s="24" customFormat="1" ht="18" customHeight="1" x14ac:dyDescent="0.25">
      <c r="A177" s="57">
        <v>11</v>
      </c>
      <c r="B177" s="4" t="s">
        <v>86</v>
      </c>
      <c r="C177" s="44">
        <v>10019</v>
      </c>
      <c r="D177" s="44">
        <v>0</v>
      </c>
      <c r="E177" s="25" t="e">
        <f t="shared" si="55"/>
        <v>#DIV/0!</v>
      </c>
      <c r="F177" s="44">
        <v>8030</v>
      </c>
      <c r="G177" s="44">
        <v>0</v>
      </c>
      <c r="H177" s="25" t="e">
        <f t="shared" si="56"/>
        <v>#DIV/0!</v>
      </c>
      <c r="I177" s="44">
        <v>8030</v>
      </c>
      <c r="J177" s="44">
        <v>0</v>
      </c>
      <c r="K177" s="25" t="e">
        <f t="shared" si="57"/>
        <v>#DIV/0!</v>
      </c>
      <c r="L177" s="44">
        <v>0</v>
      </c>
      <c r="M177" s="46">
        <v>0</v>
      </c>
      <c r="N177" s="25" t="e">
        <f t="shared" si="58"/>
        <v>#DIV/0!</v>
      </c>
      <c r="O177" s="46">
        <v>0</v>
      </c>
      <c r="P177" s="44">
        <v>0</v>
      </c>
      <c r="Q177" s="25" t="e">
        <f t="shared" si="59"/>
        <v>#DIV/0!</v>
      </c>
      <c r="R177" s="64">
        <v>0</v>
      </c>
      <c r="S177" s="64">
        <v>0</v>
      </c>
      <c r="T177" s="25" t="e">
        <f t="shared" si="60"/>
        <v>#DIV/0!</v>
      </c>
    </row>
    <row r="178" spans="1:20" s="24" customFormat="1" ht="17.25" customHeight="1" x14ac:dyDescent="0.25">
      <c r="A178" s="57">
        <v>12</v>
      </c>
      <c r="B178" s="4" t="s">
        <v>234</v>
      </c>
      <c r="C178" s="44">
        <v>290456</v>
      </c>
      <c r="D178" s="44">
        <v>72406</v>
      </c>
      <c r="E178" s="45">
        <f t="shared" si="55"/>
        <v>401.14907604342181</v>
      </c>
      <c r="F178" s="44">
        <v>127016</v>
      </c>
      <c r="G178" s="44">
        <v>53086</v>
      </c>
      <c r="H178" s="45">
        <f t="shared" si="56"/>
        <v>239.26458953396374</v>
      </c>
      <c r="I178" s="44">
        <v>233347</v>
      </c>
      <c r="J178" s="44">
        <v>51298</v>
      </c>
      <c r="K178" s="182">
        <f t="shared" si="57"/>
        <v>454.88518070879957</v>
      </c>
      <c r="L178" s="44">
        <v>232845</v>
      </c>
      <c r="M178" s="46">
        <v>51136</v>
      </c>
      <c r="N178" s="25">
        <f t="shared" si="58"/>
        <v>455.34457133917397</v>
      </c>
      <c r="O178" s="46">
        <v>232845</v>
      </c>
      <c r="P178" s="44">
        <v>51136</v>
      </c>
      <c r="Q178" s="25">
        <f t="shared" si="59"/>
        <v>455.34457133917397</v>
      </c>
      <c r="R178" s="64">
        <v>0</v>
      </c>
      <c r="S178" s="64">
        <v>0</v>
      </c>
      <c r="T178" s="45" t="e">
        <f t="shared" si="60"/>
        <v>#DIV/0!</v>
      </c>
    </row>
    <row r="179" spans="1:20" s="24" customFormat="1" ht="17.25" customHeight="1" x14ac:dyDescent="0.25">
      <c r="A179" s="57">
        <v>13</v>
      </c>
      <c r="B179" s="4" t="s">
        <v>219</v>
      </c>
      <c r="C179" s="44">
        <v>170018</v>
      </c>
      <c r="D179" s="44">
        <v>36070</v>
      </c>
      <c r="E179" s="25">
        <f t="shared" si="55"/>
        <v>471.35569725533679</v>
      </c>
      <c r="F179" s="44">
        <v>85985</v>
      </c>
      <c r="G179" s="44">
        <v>36070</v>
      </c>
      <c r="H179" s="25">
        <f t="shared" si="56"/>
        <v>238.38369836429166</v>
      </c>
      <c r="I179" s="44">
        <v>207525</v>
      </c>
      <c r="J179" s="44">
        <v>6754</v>
      </c>
      <c r="K179" s="25">
        <f t="shared" si="57"/>
        <v>3072.62363044122</v>
      </c>
      <c r="L179" s="44">
        <v>168203</v>
      </c>
      <c r="M179" s="46">
        <v>0</v>
      </c>
      <c r="N179" s="25" t="e">
        <f t="shared" si="58"/>
        <v>#DIV/0!</v>
      </c>
      <c r="O179" s="46">
        <v>168203</v>
      </c>
      <c r="P179" s="44">
        <v>0</v>
      </c>
      <c r="Q179" s="25" t="e">
        <f t="shared" si="59"/>
        <v>#DIV/0!</v>
      </c>
      <c r="R179" s="64">
        <v>0</v>
      </c>
      <c r="S179" s="64">
        <v>0</v>
      </c>
      <c r="T179" s="25" t="e">
        <f t="shared" si="60"/>
        <v>#DIV/0!</v>
      </c>
    </row>
    <row r="180" spans="1:20" ht="27" customHeight="1" x14ac:dyDescent="0.25">
      <c r="A180" s="55">
        <v>14</v>
      </c>
      <c r="B180" s="3" t="s">
        <v>214</v>
      </c>
      <c r="C180" s="44">
        <v>103773</v>
      </c>
      <c r="D180" s="44">
        <v>121170</v>
      </c>
      <c r="E180" s="45">
        <f t="shared" si="55"/>
        <v>85.642485763802924</v>
      </c>
      <c r="F180" s="44">
        <v>58548</v>
      </c>
      <c r="G180" s="44">
        <v>54404</v>
      </c>
      <c r="H180" s="45">
        <f t="shared" si="56"/>
        <v>107.6170869788986</v>
      </c>
      <c r="I180" s="44">
        <v>49433</v>
      </c>
      <c r="J180" s="44">
        <v>23744</v>
      </c>
      <c r="K180" s="45">
        <f t="shared" si="57"/>
        <v>208.19154312668462</v>
      </c>
      <c r="L180" s="44">
        <v>0</v>
      </c>
      <c r="M180" s="46">
        <v>0</v>
      </c>
      <c r="N180" s="25" t="e">
        <f t="shared" si="58"/>
        <v>#DIV/0!</v>
      </c>
      <c r="O180" s="46">
        <v>0</v>
      </c>
      <c r="P180" s="44">
        <v>0</v>
      </c>
      <c r="Q180" s="25" t="e">
        <f t="shared" si="59"/>
        <v>#DIV/0!</v>
      </c>
      <c r="R180" s="64">
        <v>0</v>
      </c>
      <c r="S180" s="64">
        <v>0</v>
      </c>
      <c r="T180" s="45" t="e">
        <f t="shared" si="60"/>
        <v>#DIV/0!</v>
      </c>
    </row>
    <row r="181" spans="1:20" s="23" customFormat="1" ht="17.25" customHeight="1" x14ac:dyDescent="0.25">
      <c r="A181" s="349"/>
      <c r="B181" s="350"/>
      <c r="C181" s="350"/>
      <c r="D181" s="350"/>
      <c r="E181" s="350"/>
      <c r="F181" s="350"/>
      <c r="G181" s="350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1"/>
    </row>
    <row r="182" spans="1:20" s="23" customFormat="1" ht="57.75" customHeight="1" x14ac:dyDescent="0.25">
      <c r="A182" s="352" t="s">
        <v>233</v>
      </c>
      <c r="B182" s="353"/>
      <c r="C182" s="41">
        <f>SUM(C183:C189)</f>
        <v>24852</v>
      </c>
      <c r="D182" s="41">
        <f>SUM(D183:D189)</f>
        <v>21697</v>
      </c>
      <c r="E182" s="50">
        <f t="shared" ref="E182:E189" si="61">C182/D182*100</f>
        <v>114.54118080840669</v>
      </c>
      <c r="F182" s="41">
        <f>SUM(F183:F189)</f>
        <v>14952</v>
      </c>
      <c r="G182" s="41">
        <f>SUM(G183:G189)</f>
        <v>12506</v>
      </c>
      <c r="H182" s="50">
        <f t="shared" ref="H182:H189" si="62">F182/G182*100</f>
        <v>119.55861186630416</v>
      </c>
      <c r="I182" s="41">
        <f>SUM(I183:I189)</f>
        <v>39390</v>
      </c>
      <c r="J182" s="41">
        <f>SUM(J183:J189)</f>
        <v>50841</v>
      </c>
      <c r="K182" s="50">
        <f t="shared" ref="K182:K189" si="63">I182/J182*100</f>
        <v>77.476839558623951</v>
      </c>
      <c r="L182" s="41">
        <f>SUM(L183:L189)</f>
        <v>11565</v>
      </c>
      <c r="M182" s="41">
        <f>SUM(M183:M189)</f>
        <v>5756</v>
      </c>
      <c r="N182" s="6">
        <f t="shared" ref="N182:N189" si="64">L182/M182*100</f>
        <v>200.92077831827658</v>
      </c>
      <c r="O182" s="41">
        <f>SUM(O183:O189)</f>
        <v>11565</v>
      </c>
      <c r="P182" s="41">
        <f>SUM(P183:P189)</f>
        <v>5756</v>
      </c>
      <c r="Q182" s="5">
        <f t="shared" ref="Q182:Q187" si="65">O182/P182*100</f>
        <v>200.92077831827658</v>
      </c>
      <c r="R182" s="41">
        <f>SUM(R183:R189)</f>
        <v>0</v>
      </c>
      <c r="S182" s="41">
        <f>SUM(S183:S189)</f>
        <v>0</v>
      </c>
      <c r="T182" s="6" t="e">
        <f t="shared" ref="T182:T189" si="66">R182/S182*100</f>
        <v>#DIV/0!</v>
      </c>
    </row>
    <row r="183" spans="1:20" s="24" customFormat="1" ht="19.5" customHeight="1" x14ac:dyDescent="0.25">
      <c r="A183" s="56">
        <v>1</v>
      </c>
      <c r="B183" s="8" t="s">
        <v>78</v>
      </c>
      <c r="C183" s="48">
        <v>0</v>
      </c>
      <c r="D183" s="48">
        <v>0</v>
      </c>
      <c r="E183" s="25" t="e">
        <f t="shared" si="61"/>
        <v>#DIV/0!</v>
      </c>
      <c r="F183" s="48">
        <v>0</v>
      </c>
      <c r="G183" s="48">
        <v>0</v>
      </c>
      <c r="H183" s="25" t="e">
        <f t="shared" si="62"/>
        <v>#DIV/0!</v>
      </c>
      <c r="I183" s="48">
        <v>0</v>
      </c>
      <c r="J183" s="48">
        <v>0</v>
      </c>
      <c r="K183" s="25" t="e">
        <f t="shared" si="63"/>
        <v>#DIV/0!</v>
      </c>
      <c r="L183" s="48">
        <f t="shared" ref="L183:M184" si="67">O183+R183</f>
        <v>0</v>
      </c>
      <c r="M183" s="34">
        <f t="shared" si="67"/>
        <v>0</v>
      </c>
      <c r="N183" s="25" t="e">
        <f t="shared" si="64"/>
        <v>#DIV/0!</v>
      </c>
      <c r="O183" s="48">
        <v>0</v>
      </c>
      <c r="P183" s="48">
        <v>0</v>
      </c>
      <c r="Q183" s="25" t="e">
        <f t="shared" si="65"/>
        <v>#DIV/0!</v>
      </c>
      <c r="R183" s="48">
        <v>0</v>
      </c>
      <c r="S183" s="48">
        <v>0</v>
      </c>
      <c r="T183" s="25" t="e">
        <f t="shared" si="66"/>
        <v>#DIV/0!</v>
      </c>
    </row>
    <row r="184" spans="1:20" ht="33.75" customHeight="1" x14ac:dyDescent="0.25">
      <c r="A184" s="55">
        <v>2</v>
      </c>
      <c r="B184" s="3" t="s">
        <v>79</v>
      </c>
      <c r="C184" s="48">
        <v>0</v>
      </c>
      <c r="D184" s="48">
        <v>0</v>
      </c>
      <c r="E184" s="45" t="e">
        <f t="shared" si="61"/>
        <v>#DIV/0!</v>
      </c>
      <c r="F184" s="48">
        <v>0</v>
      </c>
      <c r="G184" s="48">
        <v>0</v>
      </c>
      <c r="H184" s="45" t="e">
        <f>E184</f>
        <v>#DIV/0!</v>
      </c>
      <c r="I184" s="48">
        <v>0</v>
      </c>
      <c r="J184" s="48">
        <v>0</v>
      </c>
      <c r="K184" s="45" t="e">
        <f t="shared" si="63"/>
        <v>#DIV/0!</v>
      </c>
      <c r="L184" s="48">
        <f t="shared" si="67"/>
        <v>0</v>
      </c>
      <c r="M184" s="34">
        <f t="shared" si="67"/>
        <v>0</v>
      </c>
      <c r="N184" s="25" t="e">
        <f t="shared" si="64"/>
        <v>#DIV/0!</v>
      </c>
      <c r="O184" s="48">
        <v>0</v>
      </c>
      <c r="P184" s="48">
        <v>0</v>
      </c>
      <c r="Q184" s="25" t="e">
        <f t="shared" si="65"/>
        <v>#DIV/0!</v>
      </c>
      <c r="R184" s="48">
        <v>0</v>
      </c>
      <c r="S184" s="48">
        <v>0</v>
      </c>
      <c r="T184" s="45" t="e">
        <f t="shared" si="66"/>
        <v>#DIV/0!</v>
      </c>
    </row>
    <row r="185" spans="1:20" ht="18.75" customHeight="1" x14ac:dyDescent="0.25">
      <c r="A185" s="57">
        <v>3</v>
      </c>
      <c r="B185" s="3" t="s">
        <v>80</v>
      </c>
      <c r="C185" s="48">
        <v>3851</v>
      </c>
      <c r="D185" s="48">
        <v>2578</v>
      </c>
      <c r="E185" s="45">
        <f t="shared" si="61"/>
        <v>149.37936384794415</v>
      </c>
      <c r="F185" s="48">
        <v>3851</v>
      </c>
      <c r="G185" s="48">
        <v>1706</v>
      </c>
      <c r="H185" s="45">
        <f t="shared" si="62"/>
        <v>225.73270808909731</v>
      </c>
      <c r="I185" s="48">
        <v>3851</v>
      </c>
      <c r="J185" s="48">
        <v>2578</v>
      </c>
      <c r="K185" s="45">
        <f t="shared" si="63"/>
        <v>149.37936384794415</v>
      </c>
      <c r="L185" s="48">
        <v>3851</v>
      </c>
      <c r="M185" s="46">
        <v>2578</v>
      </c>
      <c r="N185" s="25">
        <f t="shared" si="64"/>
        <v>149.37936384794415</v>
      </c>
      <c r="O185" s="48">
        <v>3851</v>
      </c>
      <c r="P185" s="46">
        <v>2578</v>
      </c>
      <c r="Q185" s="25">
        <f t="shared" si="65"/>
        <v>149.37936384794415</v>
      </c>
      <c r="R185" s="48">
        <v>0</v>
      </c>
      <c r="S185" s="48">
        <v>0</v>
      </c>
      <c r="T185" s="45" t="e">
        <f t="shared" si="66"/>
        <v>#DIV/0!</v>
      </c>
    </row>
    <row r="186" spans="1:20" ht="24.75" customHeight="1" x14ac:dyDescent="0.25">
      <c r="A186" s="55">
        <v>4</v>
      </c>
      <c r="B186" s="3" t="s">
        <v>81</v>
      </c>
      <c r="C186" s="48">
        <v>0</v>
      </c>
      <c r="D186" s="48">
        <v>0</v>
      </c>
      <c r="E186" s="45" t="e">
        <f t="shared" si="61"/>
        <v>#DIV/0!</v>
      </c>
      <c r="F186" s="48">
        <v>0</v>
      </c>
      <c r="G186" s="48">
        <v>0</v>
      </c>
      <c r="H186" s="45" t="e">
        <f t="shared" si="62"/>
        <v>#DIV/0!</v>
      </c>
      <c r="I186" s="48">
        <v>3190</v>
      </c>
      <c r="J186" s="48">
        <v>6954</v>
      </c>
      <c r="K186" s="45">
        <f t="shared" si="63"/>
        <v>45.872878918607995</v>
      </c>
      <c r="L186" s="48">
        <v>0</v>
      </c>
      <c r="M186" s="46">
        <v>0</v>
      </c>
      <c r="N186" s="25" t="e">
        <f t="shared" si="64"/>
        <v>#DIV/0!</v>
      </c>
      <c r="O186" s="48">
        <v>0</v>
      </c>
      <c r="P186" s="46">
        <v>0</v>
      </c>
      <c r="Q186" s="25" t="e">
        <f t="shared" si="65"/>
        <v>#DIV/0!</v>
      </c>
      <c r="R186" s="48">
        <v>0</v>
      </c>
      <c r="S186" s="48">
        <v>0</v>
      </c>
      <c r="T186" s="45" t="e">
        <f t="shared" si="66"/>
        <v>#DIV/0!</v>
      </c>
    </row>
    <row r="187" spans="1:20" ht="57" customHeight="1" x14ac:dyDescent="0.25">
      <c r="A187" s="57">
        <v>5</v>
      </c>
      <c r="B187" s="4" t="s">
        <v>271</v>
      </c>
      <c r="C187" s="48">
        <v>21001</v>
      </c>
      <c r="D187" s="48">
        <v>19119</v>
      </c>
      <c r="E187" s="25">
        <f t="shared" si="61"/>
        <v>109.84361106752445</v>
      </c>
      <c r="F187" s="48">
        <v>11101</v>
      </c>
      <c r="G187" s="48">
        <v>10800</v>
      </c>
      <c r="H187" s="25">
        <f t="shared" si="62"/>
        <v>102.78703703703704</v>
      </c>
      <c r="I187" s="48">
        <v>32349</v>
      </c>
      <c r="J187" s="48">
        <v>41309</v>
      </c>
      <c r="K187" s="25">
        <f t="shared" si="63"/>
        <v>78.309811421239928</v>
      </c>
      <c r="L187" s="48">
        <v>7714</v>
      </c>
      <c r="M187" s="46">
        <v>3178</v>
      </c>
      <c r="N187" s="25">
        <f t="shared" si="64"/>
        <v>242.73127753303964</v>
      </c>
      <c r="O187" s="48">
        <v>7714</v>
      </c>
      <c r="P187" s="46">
        <v>3178</v>
      </c>
      <c r="Q187" s="25">
        <f t="shared" si="65"/>
        <v>242.73127753303964</v>
      </c>
      <c r="R187" s="48">
        <v>0</v>
      </c>
      <c r="S187" s="48">
        <v>0</v>
      </c>
      <c r="T187" s="25" t="e">
        <f t="shared" si="66"/>
        <v>#DIV/0!</v>
      </c>
    </row>
    <row r="188" spans="1:20" ht="18.75" customHeight="1" x14ac:dyDescent="0.25">
      <c r="A188" s="57">
        <v>6</v>
      </c>
      <c r="B188" s="4" t="s">
        <v>262</v>
      </c>
      <c r="C188" s="48">
        <v>0</v>
      </c>
      <c r="D188" s="48">
        <v>0</v>
      </c>
      <c r="E188" s="25" t="e">
        <f t="shared" si="61"/>
        <v>#DIV/0!</v>
      </c>
      <c r="F188" s="48">
        <v>0</v>
      </c>
      <c r="G188" s="48">
        <v>0</v>
      </c>
      <c r="H188" s="25" t="e">
        <f t="shared" si="62"/>
        <v>#DIV/0!</v>
      </c>
      <c r="I188" s="48">
        <v>0</v>
      </c>
      <c r="J188" s="48">
        <v>0</v>
      </c>
      <c r="K188" s="25" t="e">
        <f t="shared" si="63"/>
        <v>#DIV/0!</v>
      </c>
      <c r="L188" s="48">
        <f t="shared" ref="L188:M189" si="68">O188+R188</f>
        <v>0</v>
      </c>
      <c r="M188" s="34">
        <f t="shared" si="68"/>
        <v>0</v>
      </c>
      <c r="N188" s="25" t="e">
        <f t="shared" si="64"/>
        <v>#DIV/0!</v>
      </c>
      <c r="O188" s="48">
        <v>0</v>
      </c>
      <c r="P188" s="48">
        <v>0</v>
      </c>
      <c r="Q188" s="25" t="e">
        <f>O188/P188*100</f>
        <v>#DIV/0!</v>
      </c>
      <c r="R188" s="48">
        <v>0</v>
      </c>
      <c r="S188" s="48">
        <v>0</v>
      </c>
      <c r="T188" s="25" t="e">
        <f t="shared" si="66"/>
        <v>#DIV/0!</v>
      </c>
    </row>
    <row r="189" spans="1:20" s="23" customFormat="1" ht="21" customHeight="1" x14ac:dyDescent="0.25">
      <c r="A189" s="56">
        <v>7</v>
      </c>
      <c r="B189" s="8" t="s">
        <v>72</v>
      </c>
      <c r="C189" s="48">
        <v>0</v>
      </c>
      <c r="D189" s="48">
        <v>0</v>
      </c>
      <c r="E189" s="1" t="e">
        <f t="shared" si="61"/>
        <v>#DIV/0!</v>
      </c>
      <c r="F189" s="48">
        <v>0</v>
      </c>
      <c r="G189" s="48">
        <v>0</v>
      </c>
      <c r="H189" s="1" t="e">
        <f t="shared" si="62"/>
        <v>#DIV/0!</v>
      </c>
      <c r="I189" s="48">
        <v>0</v>
      </c>
      <c r="J189" s="48">
        <v>0</v>
      </c>
      <c r="K189" s="1" t="e">
        <f t="shared" si="63"/>
        <v>#DIV/0!</v>
      </c>
      <c r="L189" s="48">
        <f t="shared" si="68"/>
        <v>0</v>
      </c>
      <c r="M189" s="34">
        <f t="shared" si="68"/>
        <v>0</v>
      </c>
      <c r="N189" s="1" t="e">
        <f t="shared" si="64"/>
        <v>#DIV/0!</v>
      </c>
      <c r="O189" s="48">
        <v>0</v>
      </c>
      <c r="P189" s="48">
        <v>0</v>
      </c>
      <c r="Q189" s="1" t="e">
        <f>O189/P189*100</f>
        <v>#DIV/0!</v>
      </c>
      <c r="R189" s="48">
        <v>0</v>
      </c>
      <c r="S189" s="48">
        <v>0</v>
      </c>
      <c r="T189" s="1" t="e">
        <f t="shared" si="66"/>
        <v>#DIV/0!</v>
      </c>
    </row>
    <row r="190" spans="1:20" s="23" customFormat="1" ht="17.25" x14ac:dyDescent="0.25">
      <c r="A190" s="102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8"/>
    </row>
    <row r="191" spans="1:20" s="23" customFormat="1" ht="102" hidden="1" customHeight="1" x14ac:dyDescent="0.25">
      <c r="A191" s="352" t="s">
        <v>235</v>
      </c>
      <c r="B191" s="353"/>
      <c r="C191" s="41">
        <f>SUM(C192:C198)</f>
        <v>0</v>
      </c>
      <c r="D191" s="41">
        <f>SUM(D192:D198)</f>
        <v>0</v>
      </c>
      <c r="E191" s="50" t="e">
        <f>C191/D191*100</f>
        <v>#DIV/0!</v>
      </c>
      <c r="F191" s="41">
        <f>SUM(F192:F198)</f>
        <v>0</v>
      </c>
      <c r="G191" s="41">
        <f>SUM(G192:G198)</f>
        <v>0</v>
      </c>
      <c r="H191" s="50" t="e">
        <f>F191/G191*100</f>
        <v>#DIV/0!</v>
      </c>
      <c r="I191" s="41">
        <f>SUM(I192:I198)</f>
        <v>0</v>
      </c>
      <c r="J191" s="41">
        <f>SUM(J192:J198)</f>
        <v>0</v>
      </c>
      <c r="K191" s="50" t="e">
        <f>I191/J191*100</f>
        <v>#DIV/0!</v>
      </c>
      <c r="L191" s="41">
        <f>SUM(L192:L198)</f>
        <v>0</v>
      </c>
      <c r="M191" s="41">
        <f>SUM(M192:M198)</f>
        <v>0</v>
      </c>
      <c r="N191" s="6" t="e">
        <f t="shared" ref="N191" si="69">L191/M191*100</f>
        <v>#DIV/0!</v>
      </c>
      <c r="O191" s="41">
        <f>SUM(O192:O198)</f>
        <v>0</v>
      </c>
      <c r="P191" s="41">
        <f>SUM(P192:P198)</f>
        <v>0</v>
      </c>
      <c r="Q191" s="5" t="e">
        <f t="shared" ref="Q191" si="70">O191/P191*100</f>
        <v>#DIV/0!</v>
      </c>
      <c r="R191" s="41">
        <f>SUM(R192:R198)</f>
        <v>0</v>
      </c>
      <c r="S191" s="41">
        <f>SUM(S192:S198)</f>
        <v>0</v>
      </c>
      <c r="T191" s="6" t="e">
        <f t="shared" ref="T191" si="71">R191/S191*100</f>
        <v>#DIV/0!</v>
      </c>
    </row>
    <row r="192" spans="1:20" s="23" customFormat="1" ht="17.25" hidden="1" x14ac:dyDescent="0.25">
      <c r="A192" s="63"/>
      <c r="B192" s="16"/>
      <c r="C192" s="46"/>
      <c r="D192" s="46"/>
      <c r="E192" s="1"/>
      <c r="F192" s="46"/>
      <c r="G192" s="46"/>
      <c r="H192" s="1"/>
      <c r="I192" s="46"/>
      <c r="J192" s="46"/>
      <c r="K192" s="1"/>
      <c r="L192" s="46"/>
      <c r="M192" s="46"/>
      <c r="N192" s="1"/>
      <c r="O192" s="46"/>
      <c r="P192" s="46"/>
      <c r="Q192" s="1"/>
      <c r="R192" s="46"/>
      <c r="S192" s="46"/>
      <c r="T192" s="1"/>
    </row>
    <row r="193" spans="1:20" s="23" customFormat="1" ht="17.25" hidden="1" x14ac:dyDescent="0.25">
      <c r="A193" s="63"/>
      <c r="B193" s="16"/>
      <c r="C193" s="46"/>
      <c r="D193" s="46"/>
      <c r="E193" s="1"/>
      <c r="F193" s="46"/>
      <c r="G193" s="46"/>
      <c r="H193" s="1"/>
      <c r="I193" s="46"/>
      <c r="J193" s="46"/>
      <c r="K193" s="1"/>
      <c r="L193" s="46"/>
      <c r="M193" s="46"/>
      <c r="N193" s="1"/>
      <c r="O193" s="46"/>
      <c r="P193" s="46"/>
      <c r="Q193" s="1"/>
      <c r="R193" s="46"/>
      <c r="S193" s="46"/>
      <c r="T193" s="1"/>
    </row>
    <row r="194" spans="1:20" s="23" customFormat="1" ht="17.25" hidden="1" x14ac:dyDescent="0.25">
      <c r="A194" s="63"/>
      <c r="B194" s="16"/>
      <c r="C194" s="46"/>
      <c r="D194" s="46"/>
      <c r="E194" s="1"/>
      <c r="F194" s="46"/>
      <c r="G194" s="46"/>
      <c r="H194" s="1"/>
      <c r="I194" s="46"/>
      <c r="J194" s="46"/>
      <c r="K194" s="1"/>
      <c r="L194" s="46"/>
      <c r="M194" s="46"/>
      <c r="N194" s="1"/>
      <c r="O194" s="46"/>
      <c r="P194" s="46"/>
      <c r="Q194" s="1"/>
      <c r="R194" s="46"/>
      <c r="S194" s="46"/>
      <c r="T194" s="1"/>
    </row>
    <row r="195" spans="1:20" s="23" customFormat="1" ht="17.25" hidden="1" x14ac:dyDescent="0.25">
      <c r="A195" s="63"/>
      <c r="B195" s="16"/>
      <c r="C195" s="46"/>
      <c r="D195" s="46"/>
      <c r="E195" s="1"/>
      <c r="F195" s="46"/>
      <c r="G195" s="46"/>
      <c r="H195" s="1"/>
      <c r="I195" s="46"/>
      <c r="J195" s="46"/>
      <c r="K195" s="1"/>
      <c r="L195" s="46"/>
      <c r="M195" s="46"/>
      <c r="N195" s="1"/>
      <c r="O195" s="46"/>
      <c r="P195" s="46"/>
      <c r="Q195" s="1"/>
      <c r="R195" s="46"/>
      <c r="S195" s="46"/>
      <c r="T195" s="1"/>
    </row>
    <row r="196" spans="1:20" s="23" customFormat="1" ht="17.25" hidden="1" x14ac:dyDescent="0.25">
      <c r="A196" s="63"/>
      <c r="B196" s="16"/>
      <c r="C196" s="46"/>
      <c r="D196" s="46"/>
      <c r="E196" s="1"/>
      <c r="F196" s="46"/>
      <c r="G196" s="46"/>
      <c r="H196" s="1"/>
      <c r="I196" s="46"/>
      <c r="J196" s="46"/>
      <c r="K196" s="1"/>
      <c r="L196" s="46"/>
      <c r="M196" s="46"/>
      <c r="N196" s="1"/>
      <c r="O196" s="46"/>
      <c r="P196" s="46"/>
      <c r="Q196" s="1"/>
      <c r="R196" s="46"/>
      <c r="S196" s="46"/>
      <c r="T196" s="1"/>
    </row>
    <row r="197" spans="1:20" s="23" customFormat="1" ht="17.25" hidden="1" x14ac:dyDescent="0.25">
      <c r="A197" s="63"/>
      <c r="B197" s="16"/>
      <c r="C197" s="46"/>
      <c r="D197" s="46"/>
      <c r="E197" s="1"/>
      <c r="F197" s="46"/>
      <c r="G197" s="46"/>
      <c r="H197" s="1"/>
      <c r="I197" s="46"/>
      <c r="J197" s="46"/>
      <c r="K197" s="1"/>
      <c r="L197" s="46"/>
      <c r="M197" s="46"/>
      <c r="N197" s="1"/>
      <c r="O197" s="46"/>
      <c r="P197" s="46"/>
      <c r="Q197" s="1"/>
      <c r="R197" s="46"/>
      <c r="S197" s="46"/>
      <c r="T197" s="1"/>
    </row>
    <row r="198" spans="1:20" s="23" customFormat="1" ht="17.25" hidden="1" x14ac:dyDescent="0.25">
      <c r="A198" s="63"/>
      <c r="B198" s="16"/>
      <c r="C198" s="46"/>
      <c r="D198" s="46"/>
      <c r="E198" s="1"/>
      <c r="F198" s="46"/>
      <c r="G198" s="46"/>
      <c r="H198" s="1"/>
      <c r="I198" s="46"/>
      <c r="J198" s="46"/>
      <c r="K198" s="1"/>
      <c r="L198" s="46"/>
      <c r="M198" s="46"/>
      <c r="N198" s="1"/>
      <c r="O198" s="46"/>
      <c r="P198" s="46"/>
      <c r="Q198" s="1"/>
      <c r="R198" s="46"/>
      <c r="S198" s="46"/>
      <c r="T198" s="1"/>
    </row>
    <row r="199" spans="1:20" s="23" customFormat="1" ht="17.25" hidden="1" customHeight="1" x14ac:dyDescent="0.25">
      <c r="A199" s="363"/>
      <c r="B199" s="364"/>
      <c r="C199" s="364"/>
      <c r="D199" s="364"/>
      <c r="E199" s="364"/>
      <c r="F199" s="364"/>
      <c r="G199" s="364"/>
      <c r="H199" s="364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64"/>
      <c r="T199" s="365"/>
    </row>
    <row r="200" spans="1:20" s="23" customFormat="1" ht="118.5" hidden="1" customHeight="1" x14ac:dyDescent="0.25">
      <c r="A200" s="352" t="s">
        <v>236</v>
      </c>
      <c r="B200" s="353"/>
      <c r="C200" s="41">
        <f>SUM(C201:C204)</f>
        <v>0</v>
      </c>
      <c r="D200" s="41">
        <f>SUM(D201:D204)</f>
        <v>0</v>
      </c>
      <c r="E200" s="50" t="e">
        <f>C200/D200*100</f>
        <v>#DIV/0!</v>
      </c>
      <c r="F200" s="41">
        <f>SUM(F201:F204)</f>
        <v>0</v>
      </c>
      <c r="G200" s="41">
        <f>SUM(G201:G204)</f>
        <v>0</v>
      </c>
      <c r="H200" s="50" t="e">
        <f>F200/G200*100</f>
        <v>#DIV/0!</v>
      </c>
      <c r="I200" s="41">
        <f>SUM(I201:I204)</f>
        <v>0</v>
      </c>
      <c r="J200" s="41">
        <f>SUM(J201:J204)</f>
        <v>0</v>
      </c>
      <c r="K200" s="50" t="e">
        <f>I200/J200*100</f>
        <v>#DIV/0!</v>
      </c>
      <c r="L200" s="41">
        <f>SUM(L201:L204)</f>
        <v>0</v>
      </c>
      <c r="M200" s="41">
        <f>SUM(M201:M204)</f>
        <v>0</v>
      </c>
      <c r="N200" s="6" t="e">
        <f t="shared" ref="N200" si="72">L200/M200*100</f>
        <v>#DIV/0!</v>
      </c>
      <c r="O200" s="41">
        <f>SUM(O201:O204)</f>
        <v>0</v>
      </c>
      <c r="P200" s="41">
        <f>SUM(P201:P204)</f>
        <v>0</v>
      </c>
      <c r="Q200" s="5" t="e">
        <f t="shared" ref="Q200" si="73">O200/P200*100</f>
        <v>#DIV/0!</v>
      </c>
      <c r="R200" s="41">
        <f>SUM(R201:R204)</f>
        <v>0</v>
      </c>
      <c r="S200" s="41">
        <f>SUM(S201:S204)</f>
        <v>0</v>
      </c>
      <c r="T200" s="6" t="e">
        <f t="shared" ref="T200" si="74">R200/S200*100</f>
        <v>#DIV/0!</v>
      </c>
    </row>
    <row r="201" spans="1:20" s="23" customFormat="1" ht="17.25" hidden="1" x14ac:dyDescent="0.25">
      <c r="A201" s="63"/>
      <c r="B201" s="16"/>
      <c r="C201" s="46"/>
      <c r="D201" s="46"/>
      <c r="E201" s="1"/>
      <c r="F201" s="46"/>
      <c r="G201" s="46"/>
      <c r="H201" s="1"/>
      <c r="I201" s="46"/>
      <c r="J201" s="46"/>
      <c r="K201" s="1"/>
      <c r="L201" s="46"/>
      <c r="M201" s="46"/>
      <c r="N201" s="1"/>
      <c r="O201" s="46"/>
      <c r="P201" s="46"/>
      <c r="Q201" s="1"/>
      <c r="R201" s="46"/>
      <c r="S201" s="46"/>
      <c r="T201" s="1"/>
    </row>
    <row r="202" spans="1:20" s="23" customFormat="1" ht="17.25" hidden="1" x14ac:dyDescent="0.25">
      <c r="A202" s="63"/>
      <c r="B202" s="16"/>
      <c r="C202" s="46"/>
      <c r="D202" s="46"/>
      <c r="E202" s="1"/>
      <c r="F202" s="46"/>
      <c r="G202" s="46"/>
      <c r="H202" s="1"/>
      <c r="I202" s="46"/>
      <c r="J202" s="46"/>
      <c r="K202" s="1"/>
      <c r="L202" s="46"/>
      <c r="M202" s="46"/>
      <c r="N202" s="1"/>
      <c r="O202" s="46"/>
      <c r="P202" s="46"/>
      <c r="Q202" s="1"/>
      <c r="R202" s="46"/>
      <c r="S202" s="46"/>
      <c r="T202" s="1"/>
    </row>
    <row r="203" spans="1:20" s="23" customFormat="1" ht="17.25" hidden="1" x14ac:dyDescent="0.25">
      <c r="A203" s="63"/>
      <c r="B203" s="16"/>
      <c r="C203" s="46"/>
      <c r="D203" s="46"/>
      <c r="E203" s="1"/>
      <c r="F203" s="46"/>
      <c r="G203" s="46"/>
      <c r="H203" s="1"/>
      <c r="I203" s="46"/>
      <c r="J203" s="46"/>
      <c r="K203" s="1"/>
      <c r="L203" s="46"/>
      <c r="M203" s="46"/>
      <c r="N203" s="1"/>
      <c r="O203" s="46"/>
      <c r="P203" s="46"/>
      <c r="Q203" s="1"/>
      <c r="R203" s="46"/>
      <c r="S203" s="46"/>
      <c r="T203" s="1"/>
    </row>
    <row r="204" spans="1:20" s="23" customFormat="1" ht="17.25" hidden="1" x14ac:dyDescent="0.25">
      <c r="A204" s="63"/>
      <c r="B204" s="16"/>
      <c r="C204" s="46"/>
      <c r="D204" s="46"/>
      <c r="E204" s="1"/>
      <c r="F204" s="46"/>
      <c r="G204" s="46"/>
      <c r="H204" s="1"/>
      <c r="I204" s="46"/>
      <c r="J204" s="46"/>
      <c r="K204" s="1"/>
      <c r="L204" s="46"/>
      <c r="M204" s="46"/>
      <c r="N204" s="1"/>
      <c r="O204" s="46"/>
      <c r="P204" s="46"/>
      <c r="Q204" s="1"/>
      <c r="R204" s="46"/>
      <c r="S204" s="46"/>
      <c r="T204" s="1"/>
    </row>
    <row r="205" spans="1:20" s="23" customFormat="1" ht="17.25" customHeight="1" x14ac:dyDescent="0.25">
      <c r="A205" s="363"/>
      <c r="B205" s="364"/>
      <c r="C205" s="364"/>
      <c r="D205" s="364"/>
      <c r="E205" s="364"/>
      <c r="F205" s="364"/>
      <c r="G205" s="364"/>
      <c r="H205" s="364"/>
      <c r="I205" s="364"/>
      <c r="J205" s="364"/>
      <c r="K205" s="364"/>
      <c r="L205" s="364"/>
      <c r="M205" s="364"/>
      <c r="N205" s="364"/>
      <c r="O205" s="364"/>
      <c r="P205" s="364"/>
      <c r="Q205" s="364"/>
      <c r="R205" s="364"/>
      <c r="S205" s="364"/>
      <c r="T205" s="365"/>
    </row>
    <row r="206" spans="1:20" s="23" customFormat="1" ht="69" customHeight="1" x14ac:dyDescent="0.25">
      <c r="A206" s="352" t="s">
        <v>237</v>
      </c>
      <c r="B206" s="353"/>
      <c r="C206" s="41">
        <f>SUM(C207:C212)</f>
        <v>50603</v>
      </c>
      <c r="D206" s="41">
        <f>SUM(D207:D212)</f>
        <v>72871</v>
      </c>
      <c r="E206" s="50">
        <f>C206/D206*100</f>
        <v>69.44189046397058</v>
      </c>
      <c r="F206" s="41">
        <f>SUM(F207:F212)</f>
        <v>33950</v>
      </c>
      <c r="G206" s="41">
        <f>SUM(G207:G212)</f>
        <v>44396</v>
      </c>
      <c r="H206" s="50">
        <f>F206/G206*100</f>
        <v>76.470853230020722</v>
      </c>
      <c r="I206" s="41">
        <f>SUM(I207:I212)</f>
        <v>47068</v>
      </c>
      <c r="J206" s="41">
        <f>SUM(J207:J212)</f>
        <v>68907</v>
      </c>
      <c r="K206" s="50">
        <f>I206/J206*100</f>
        <v>68.306558114560204</v>
      </c>
      <c r="L206" s="41">
        <f>SUM(L207:L212)</f>
        <v>0</v>
      </c>
      <c r="M206" s="41">
        <f>SUM(M207:M212)</f>
        <v>0</v>
      </c>
      <c r="N206" s="6" t="e">
        <f t="shared" ref="N206:N209" si="75">L206/M206*100</f>
        <v>#DIV/0!</v>
      </c>
      <c r="O206" s="41">
        <f>SUM(O207:O212)</f>
        <v>0</v>
      </c>
      <c r="P206" s="41">
        <f>SUM(P207:P212)</f>
        <v>0</v>
      </c>
      <c r="Q206" s="152"/>
      <c r="R206" s="41">
        <f>SUM(R207:R212)</f>
        <v>0</v>
      </c>
      <c r="S206" s="41">
        <f>SUM(S207:S212)</f>
        <v>0</v>
      </c>
      <c r="T206" s="6" t="e">
        <f t="shared" ref="T206:T210" si="76">R206/S206*100</f>
        <v>#DIV/0!</v>
      </c>
    </row>
    <row r="207" spans="1:20" s="23" customFormat="1" ht="17.25" x14ac:dyDescent="0.25">
      <c r="A207" s="62">
        <v>1</v>
      </c>
      <c r="B207" s="10" t="s">
        <v>272</v>
      </c>
      <c r="C207" s="46">
        <v>8766</v>
      </c>
      <c r="D207" s="46">
        <v>12538</v>
      </c>
      <c r="E207" s="48">
        <f>C207/D207*100</f>
        <v>69.915457010687504</v>
      </c>
      <c r="F207" s="46">
        <v>6572</v>
      </c>
      <c r="G207" s="46">
        <v>7642</v>
      </c>
      <c r="H207" s="48">
        <f>F207/G207*100</f>
        <v>85.998429730437053</v>
      </c>
      <c r="I207" s="46">
        <v>5231</v>
      </c>
      <c r="J207" s="46">
        <v>8574</v>
      </c>
      <c r="K207" s="48">
        <f>I207/J207*100</f>
        <v>61.010030324236062</v>
      </c>
      <c r="L207" s="46">
        <v>0</v>
      </c>
      <c r="M207" s="46">
        <v>0</v>
      </c>
      <c r="N207" s="156" t="e">
        <f t="shared" si="75"/>
        <v>#DIV/0!</v>
      </c>
      <c r="O207" s="46">
        <v>0</v>
      </c>
      <c r="P207" s="46">
        <v>0</v>
      </c>
      <c r="Q207" s="157" t="e">
        <f>O206/P206*100</f>
        <v>#DIV/0!</v>
      </c>
      <c r="R207" s="46">
        <v>0</v>
      </c>
      <c r="S207" s="46">
        <v>0</v>
      </c>
      <c r="T207" s="1" t="e">
        <f t="shared" si="76"/>
        <v>#DIV/0!</v>
      </c>
    </row>
    <row r="208" spans="1:20" s="23" customFormat="1" ht="17.25" x14ac:dyDescent="0.25">
      <c r="A208" s="62">
        <v>2</v>
      </c>
      <c r="B208" s="10" t="s">
        <v>273</v>
      </c>
      <c r="C208" s="46">
        <v>22185</v>
      </c>
      <c r="D208" s="46">
        <v>43614</v>
      </c>
      <c r="E208" s="48">
        <f t="shared" ref="E208:E209" si="77">C208/D208*100</f>
        <v>50.866694180767645</v>
      </c>
      <c r="F208" s="46">
        <v>13287</v>
      </c>
      <c r="G208" s="46">
        <v>29044</v>
      </c>
      <c r="H208" s="48">
        <f t="shared" ref="H208:H209" si="78">F208/G208*100</f>
        <v>45.74783087728963</v>
      </c>
      <c r="I208" s="46">
        <v>22185</v>
      </c>
      <c r="J208" s="46">
        <v>43614</v>
      </c>
      <c r="K208" s="48">
        <f t="shared" ref="K208:K209" si="79">I208/J208*100</f>
        <v>50.866694180767645</v>
      </c>
      <c r="L208" s="46">
        <v>0</v>
      </c>
      <c r="M208" s="46">
        <v>0</v>
      </c>
      <c r="N208" s="156" t="e">
        <f t="shared" si="75"/>
        <v>#DIV/0!</v>
      </c>
      <c r="O208" s="46">
        <v>0</v>
      </c>
      <c r="P208" s="46">
        <v>0</v>
      </c>
      <c r="Q208" s="157" t="e">
        <f>O207/P207*100</f>
        <v>#DIV/0!</v>
      </c>
      <c r="R208" s="46">
        <v>0</v>
      </c>
      <c r="S208" s="46">
        <v>0</v>
      </c>
      <c r="T208" s="1" t="e">
        <f t="shared" si="76"/>
        <v>#DIV/0!</v>
      </c>
    </row>
    <row r="209" spans="1:20" s="23" customFormat="1" ht="17.25" x14ac:dyDescent="0.25">
      <c r="A209" s="62">
        <v>3</v>
      </c>
      <c r="B209" s="10" t="s">
        <v>274</v>
      </c>
      <c r="C209" s="46">
        <v>19652</v>
      </c>
      <c r="D209" s="46">
        <v>16719</v>
      </c>
      <c r="E209" s="48">
        <f t="shared" si="77"/>
        <v>117.54291524612717</v>
      </c>
      <c r="F209" s="46">
        <v>14091</v>
      </c>
      <c r="G209" s="46">
        <v>7710</v>
      </c>
      <c r="H209" s="48">
        <f t="shared" si="78"/>
        <v>182.76264591439687</v>
      </c>
      <c r="I209" s="46">
        <v>19652</v>
      </c>
      <c r="J209" s="46">
        <v>16719</v>
      </c>
      <c r="K209" s="48">
        <f t="shared" si="79"/>
        <v>117.54291524612717</v>
      </c>
      <c r="L209" s="46">
        <v>0</v>
      </c>
      <c r="M209" s="46">
        <v>0</v>
      </c>
      <c r="N209" s="156" t="e">
        <f t="shared" si="75"/>
        <v>#DIV/0!</v>
      </c>
      <c r="O209" s="46">
        <v>0</v>
      </c>
      <c r="P209" s="46">
        <v>0</v>
      </c>
      <c r="Q209" s="157" t="e">
        <f>O208/P208*100</f>
        <v>#DIV/0!</v>
      </c>
      <c r="R209" s="46">
        <v>0</v>
      </c>
      <c r="S209" s="46">
        <v>0</v>
      </c>
      <c r="T209" s="1" t="e">
        <f t="shared" si="76"/>
        <v>#DIV/0!</v>
      </c>
    </row>
    <row r="210" spans="1:20" s="23" customFormat="1" ht="17.25" x14ac:dyDescent="0.25">
      <c r="A210" s="63"/>
      <c r="B210" s="16"/>
      <c r="C210" s="46"/>
      <c r="D210" s="46"/>
      <c r="E210" s="1"/>
      <c r="F210" s="46"/>
      <c r="G210" s="46"/>
      <c r="H210" s="1"/>
      <c r="I210" s="46"/>
      <c r="J210" s="46"/>
      <c r="K210" s="1"/>
      <c r="L210" s="46"/>
      <c r="M210" s="46"/>
      <c r="N210" s="1"/>
      <c r="O210" s="46"/>
      <c r="P210" s="46"/>
      <c r="Q210" s="1"/>
      <c r="R210" s="46"/>
      <c r="S210" s="46"/>
      <c r="T210" s="1" t="e">
        <f t="shared" si="76"/>
        <v>#DIV/0!</v>
      </c>
    </row>
    <row r="211" spans="1:20" s="23" customFormat="1" ht="17.25" x14ac:dyDescent="0.25">
      <c r="A211" s="63"/>
      <c r="B211" s="16"/>
      <c r="C211" s="46"/>
      <c r="D211" s="46"/>
      <c r="E211" s="1"/>
      <c r="F211" s="46"/>
      <c r="G211" s="46"/>
      <c r="H211" s="1"/>
      <c r="I211" s="46"/>
      <c r="J211" s="46"/>
      <c r="K211" s="1"/>
      <c r="L211" s="46"/>
      <c r="M211" s="46"/>
      <c r="N211" s="1"/>
      <c r="O211" s="46"/>
      <c r="P211" s="46"/>
      <c r="Q211" s="1"/>
      <c r="R211" s="46"/>
      <c r="S211" s="46"/>
      <c r="T211" s="1"/>
    </row>
    <row r="212" spans="1:20" s="23" customFormat="1" ht="17.25" x14ac:dyDescent="0.25">
      <c r="A212" s="63"/>
      <c r="B212" s="16"/>
      <c r="C212" s="46"/>
      <c r="D212" s="46"/>
      <c r="E212" s="1"/>
      <c r="F212" s="46"/>
      <c r="G212" s="46"/>
      <c r="H212" s="1"/>
      <c r="I212" s="46"/>
      <c r="J212" s="46"/>
      <c r="K212" s="1"/>
      <c r="L212" s="46"/>
      <c r="M212" s="46"/>
      <c r="N212" s="1"/>
      <c r="O212" s="46"/>
      <c r="P212" s="46"/>
      <c r="Q212" s="1"/>
      <c r="R212" s="46"/>
      <c r="S212" s="46"/>
      <c r="T212" s="1"/>
    </row>
    <row r="213" spans="1:20" s="23" customFormat="1" ht="17.25" customHeight="1" x14ac:dyDescent="0.25">
      <c r="A213" s="349"/>
      <c r="B213" s="350"/>
      <c r="C213" s="350"/>
      <c r="D213" s="350"/>
      <c r="E213" s="350"/>
      <c r="F213" s="350"/>
      <c r="G213" s="350"/>
      <c r="H213" s="350"/>
      <c r="I213" s="350"/>
      <c r="J213" s="350"/>
      <c r="K213" s="350"/>
      <c r="L213" s="350"/>
      <c r="M213" s="350"/>
      <c r="N213" s="350"/>
      <c r="O213" s="350"/>
      <c r="P213" s="350"/>
      <c r="Q213" s="350"/>
      <c r="R213" s="350"/>
      <c r="S213" s="350"/>
      <c r="T213" s="351"/>
    </row>
    <row r="214" spans="1:20" s="23" customFormat="1" ht="75.75" customHeight="1" x14ac:dyDescent="0.25">
      <c r="A214" s="352" t="s">
        <v>238</v>
      </c>
      <c r="B214" s="353"/>
      <c r="C214" s="41">
        <f>SUM(C215:C220)</f>
        <v>21255</v>
      </c>
      <c r="D214" s="41">
        <f>SUM(D215:D220)</f>
        <v>64861</v>
      </c>
      <c r="E214" s="50">
        <f>C214/D214*100</f>
        <v>32.770077550454047</v>
      </c>
      <c r="F214" s="41">
        <f>SUM(F215:F220)</f>
        <v>9923</v>
      </c>
      <c r="G214" s="41">
        <f>SUM(G215:G220)</f>
        <v>48160</v>
      </c>
      <c r="H214" s="50">
        <f>F214/G214*100</f>
        <v>20.604235880398672</v>
      </c>
      <c r="I214" s="41">
        <f>SUM(I215:I220)</f>
        <v>28365</v>
      </c>
      <c r="J214" s="41">
        <f>SUM(J215:J220)</f>
        <v>71575</v>
      </c>
      <c r="K214" s="50">
        <f>I214/J214*100</f>
        <v>39.629758994062172</v>
      </c>
      <c r="L214" s="41">
        <f>SUM(L215:L220)</f>
        <v>9999</v>
      </c>
      <c r="M214" s="41">
        <f>SUM(M215:M220)</f>
        <v>11425</v>
      </c>
      <c r="N214" s="6">
        <f t="shared" ref="N214:N220" si="80">L214/M214*100</f>
        <v>87.518599562363235</v>
      </c>
      <c r="O214" s="41">
        <f>SUM(O215:O220)</f>
        <v>0</v>
      </c>
      <c r="P214" s="41">
        <f>SUM(P215:P220)</f>
        <v>0</v>
      </c>
      <c r="Q214" s="5" t="e">
        <f t="shared" ref="Q214:Q220" si="81">O214/P214*100</f>
        <v>#DIV/0!</v>
      </c>
      <c r="R214" s="41">
        <f>SUM(R215:R220)</f>
        <v>9999</v>
      </c>
      <c r="S214" s="41">
        <f>SUM(S215:S220)</f>
        <v>11425</v>
      </c>
      <c r="T214" s="6">
        <f t="shared" ref="T214:T220" si="82">R214/S214*100</f>
        <v>87.518599562363235</v>
      </c>
    </row>
    <row r="215" spans="1:20" s="23" customFormat="1" ht="17.25" x14ac:dyDescent="0.25">
      <c r="A215" s="52">
        <v>1</v>
      </c>
      <c r="B215" s="3" t="s">
        <v>48</v>
      </c>
      <c r="C215" s="48">
        <v>0</v>
      </c>
      <c r="D215" s="48">
        <v>0</v>
      </c>
      <c r="E215" s="45" t="e">
        <f>C215/D215*100</f>
        <v>#DIV/0!</v>
      </c>
      <c r="F215" s="48">
        <v>0</v>
      </c>
      <c r="G215" s="48">
        <v>0</v>
      </c>
      <c r="H215" s="45" t="e">
        <f t="shared" ref="H215:H216" si="83">F215/G215*100</f>
        <v>#DIV/0!</v>
      </c>
      <c r="I215" s="48">
        <v>0</v>
      </c>
      <c r="J215" s="44">
        <v>0</v>
      </c>
      <c r="K215" s="45" t="e">
        <f t="shared" ref="K215:K216" si="84">I215/J215*100</f>
        <v>#DIV/0!</v>
      </c>
      <c r="L215" s="48">
        <v>0</v>
      </c>
      <c r="M215" s="87">
        <v>0</v>
      </c>
      <c r="N215" s="25" t="e">
        <f t="shared" si="80"/>
        <v>#DIV/0!</v>
      </c>
      <c r="O215" s="48">
        <v>0</v>
      </c>
      <c r="P215" s="48">
        <v>0</v>
      </c>
      <c r="Q215" s="25" t="e">
        <f t="shared" si="81"/>
        <v>#DIV/0!</v>
      </c>
      <c r="R215" s="48">
        <v>0</v>
      </c>
      <c r="S215" s="48">
        <v>0</v>
      </c>
      <c r="T215" s="44" t="e">
        <f t="shared" si="82"/>
        <v>#DIV/0!</v>
      </c>
    </row>
    <row r="216" spans="1:20" s="23" customFormat="1" ht="17.25" x14ac:dyDescent="0.25">
      <c r="A216" s="70">
        <v>2</v>
      </c>
      <c r="B216" s="8" t="s">
        <v>49</v>
      </c>
      <c r="C216" s="48">
        <v>0</v>
      </c>
      <c r="D216" s="48">
        <v>0</v>
      </c>
      <c r="E216" s="25" t="e">
        <f t="shared" ref="E216" si="85">C216/D216*100</f>
        <v>#DIV/0!</v>
      </c>
      <c r="F216" s="48">
        <v>0</v>
      </c>
      <c r="G216" s="48">
        <v>0</v>
      </c>
      <c r="H216" s="25" t="e">
        <f t="shared" si="83"/>
        <v>#DIV/0!</v>
      </c>
      <c r="I216" s="48">
        <v>0</v>
      </c>
      <c r="J216" s="48">
        <v>0</v>
      </c>
      <c r="K216" s="25" t="e">
        <f t="shared" si="84"/>
        <v>#DIV/0!</v>
      </c>
      <c r="L216" s="48">
        <v>0</v>
      </c>
      <c r="M216" s="87">
        <v>0</v>
      </c>
      <c r="N216" s="25" t="e">
        <f t="shared" si="80"/>
        <v>#DIV/0!</v>
      </c>
      <c r="O216" s="48">
        <v>0</v>
      </c>
      <c r="P216" s="48">
        <v>0</v>
      </c>
      <c r="Q216" s="25" t="e">
        <f t="shared" si="81"/>
        <v>#DIV/0!</v>
      </c>
      <c r="R216" s="48">
        <v>0</v>
      </c>
      <c r="S216" s="48">
        <v>0</v>
      </c>
      <c r="T216" s="48" t="e">
        <f t="shared" si="82"/>
        <v>#DIV/0!</v>
      </c>
    </row>
    <row r="217" spans="1:20" s="23" customFormat="1" ht="17.25" x14ac:dyDescent="0.25">
      <c r="A217" s="52">
        <v>3</v>
      </c>
      <c r="B217" s="4" t="s">
        <v>51</v>
      </c>
      <c r="C217" s="48">
        <v>9999</v>
      </c>
      <c r="D217" s="48">
        <v>5531</v>
      </c>
      <c r="E217" s="1">
        <f>C217/D217*100</f>
        <v>180.78105225094922</v>
      </c>
      <c r="F217" s="48">
        <v>3500</v>
      </c>
      <c r="G217" s="46">
        <v>3431</v>
      </c>
      <c r="H217" s="1">
        <f>F217/G217*100</f>
        <v>102.01107548819586</v>
      </c>
      <c r="I217" s="48">
        <v>9999</v>
      </c>
      <c r="J217" s="46">
        <v>5531</v>
      </c>
      <c r="K217" s="1">
        <f>I217/J217*100</f>
        <v>180.78105225094922</v>
      </c>
      <c r="L217" s="48">
        <v>9999</v>
      </c>
      <c r="M217" s="87">
        <v>5531</v>
      </c>
      <c r="N217" s="1">
        <f t="shared" si="80"/>
        <v>180.78105225094922</v>
      </c>
      <c r="O217" s="48">
        <v>0</v>
      </c>
      <c r="P217" s="46">
        <v>0</v>
      </c>
      <c r="Q217" s="1" t="e">
        <f t="shared" si="81"/>
        <v>#DIV/0!</v>
      </c>
      <c r="R217" s="48">
        <v>9999</v>
      </c>
      <c r="S217" s="87">
        <v>5531</v>
      </c>
      <c r="T217" s="46">
        <f t="shared" si="82"/>
        <v>180.78105225094922</v>
      </c>
    </row>
    <row r="218" spans="1:20" s="23" customFormat="1" ht="17.25" x14ac:dyDescent="0.25">
      <c r="A218" s="62">
        <v>4</v>
      </c>
      <c r="B218" s="8" t="s">
        <v>52</v>
      </c>
      <c r="C218" s="48">
        <v>0</v>
      </c>
      <c r="D218" s="48">
        <v>35909</v>
      </c>
      <c r="E218" s="1">
        <f t="shared" ref="E218:E220" si="86">C218/D218*100</f>
        <v>0</v>
      </c>
      <c r="F218" s="48">
        <v>0</v>
      </c>
      <c r="G218" s="46">
        <v>26672</v>
      </c>
      <c r="H218" s="1">
        <f t="shared" ref="H218:H220" si="87">F218/G218*100</f>
        <v>0</v>
      </c>
      <c r="I218" s="48">
        <v>0</v>
      </c>
      <c r="J218" s="46">
        <v>35886</v>
      </c>
      <c r="K218" s="1">
        <f t="shared" ref="K218:K220" si="88">I218/J218*100</f>
        <v>0</v>
      </c>
      <c r="L218" s="48">
        <v>0</v>
      </c>
      <c r="M218" s="87">
        <v>5894</v>
      </c>
      <c r="N218" s="1">
        <f t="shared" si="80"/>
        <v>0</v>
      </c>
      <c r="O218" s="48">
        <v>0</v>
      </c>
      <c r="P218" s="46">
        <v>0</v>
      </c>
      <c r="Q218" s="1" t="e">
        <f t="shared" si="81"/>
        <v>#DIV/0!</v>
      </c>
      <c r="R218" s="48">
        <v>0</v>
      </c>
      <c r="S218" s="87">
        <v>5894</v>
      </c>
      <c r="T218" s="46">
        <f t="shared" si="82"/>
        <v>0</v>
      </c>
    </row>
    <row r="219" spans="1:20" s="23" customFormat="1" ht="17.25" x14ac:dyDescent="0.25">
      <c r="A219" s="52">
        <v>5</v>
      </c>
      <c r="B219" s="8" t="s">
        <v>53</v>
      </c>
      <c r="C219" s="48">
        <v>0</v>
      </c>
      <c r="D219" s="48">
        <v>0</v>
      </c>
      <c r="E219" s="1" t="e">
        <f t="shared" si="86"/>
        <v>#DIV/0!</v>
      </c>
      <c r="F219" s="48">
        <v>0</v>
      </c>
      <c r="G219" s="46">
        <v>0</v>
      </c>
      <c r="H219" s="1" t="e">
        <f t="shared" si="87"/>
        <v>#DIV/0!</v>
      </c>
      <c r="I219" s="48">
        <v>0</v>
      </c>
      <c r="J219" s="46">
        <v>0</v>
      </c>
      <c r="K219" s="1" t="e">
        <f t="shared" si="88"/>
        <v>#DIV/0!</v>
      </c>
      <c r="L219" s="48">
        <f t="shared" ref="L219" si="89">O219+R219</f>
        <v>0</v>
      </c>
      <c r="M219" s="87">
        <v>0</v>
      </c>
      <c r="N219" s="1" t="e">
        <f t="shared" si="80"/>
        <v>#DIV/0!</v>
      </c>
      <c r="O219" s="48">
        <v>0</v>
      </c>
      <c r="P219" s="46">
        <v>0</v>
      </c>
      <c r="Q219" s="1" t="e">
        <f t="shared" si="81"/>
        <v>#DIV/0!</v>
      </c>
      <c r="R219" s="48">
        <v>0</v>
      </c>
      <c r="S219" s="87">
        <v>0</v>
      </c>
      <c r="T219" s="46" t="e">
        <f t="shared" si="82"/>
        <v>#DIV/0!</v>
      </c>
    </row>
    <row r="220" spans="1:20" s="23" customFormat="1" ht="17.25" x14ac:dyDescent="0.25">
      <c r="A220" s="53">
        <v>6</v>
      </c>
      <c r="B220" s="4" t="s">
        <v>54</v>
      </c>
      <c r="C220" s="48">
        <v>11256</v>
      </c>
      <c r="D220" s="48">
        <v>23421</v>
      </c>
      <c r="E220" s="25">
        <f t="shared" si="86"/>
        <v>48.059433841424365</v>
      </c>
      <c r="F220" s="48">
        <v>6423</v>
      </c>
      <c r="G220" s="48">
        <v>18057</v>
      </c>
      <c r="H220" s="25">
        <f t="shared" si="87"/>
        <v>35.570692806113975</v>
      </c>
      <c r="I220" s="48">
        <v>18366</v>
      </c>
      <c r="J220" s="48">
        <v>30158</v>
      </c>
      <c r="K220" s="25">
        <f t="shared" si="88"/>
        <v>60.899263876914908</v>
      </c>
      <c r="L220" s="48">
        <v>0</v>
      </c>
      <c r="M220" s="87">
        <v>0</v>
      </c>
      <c r="N220" s="25" t="e">
        <f t="shared" si="80"/>
        <v>#DIV/0!</v>
      </c>
      <c r="O220" s="48">
        <v>0</v>
      </c>
      <c r="P220" s="48">
        <v>0</v>
      </c>
      <c r="Q220" s="25" t="e">
        <f t="shared" si="81"/>
        <v>#DIV/0!</v>
      </c>
      <c r="R220" s="48">
        <v>0</v>
      </c>
      <c r="S220" s="87">
        <v>0</v>
      </c>
      <c r="T220" s="48" t="e">
        <f t="shared" si="82"/>
        <v>#DIV/0!</v>
      </c>
    </row>
    <row r="221" spans="1:20" s="23" customFormat="1" ht="17.25" customHeight="1" x14ac:dyDescent="0.25">
      <c r="A221" s="349"/>
      <c r="B221" s="350"/>
      <c r="C221" s="350"/>
      <c r="D221" s="350"/>
      <c r="E221" s="350"/>
      <c r="F221" s="350"/>
      <c r="G221" s="350"/>
      <c r="H221" s="350"/>
      <c r="I221" s="350"/>
      <c r="J221" s="350"/>
      <c r="K221" s="350"/>
      <c r="L221" s="350"/>
      <c r="M221" s="350"/>
      <c r="N221" s="350"/>
      <c r="O221" s="350"/>
      <c r="P221" s="350"/>
      <c r="Q221" s="350"/>
      <c r="R221" s="350"/>
      <c r="S221" s="350"/>
      <c r="T221" s="351"/>
    </row>
    <row r="222" spans="1:20" s="23" customFormat="1" ht="36" customHeight="1" x14ac:dyDescent="0.25">
      <c r="A222" s="352" t="s">
        <v>239</v>
      </c>
      <c r="B222" s="353"/>
      <c r="C222" s="41">
        <f>SUM(C223:C229)</f>
        <v>1185270</v>
      </c>
      <c r="D222" s="41">
        <f>SUM(D223:D229)</f>
        <v>917256</v>
      </c>
      <c r="E222" s="50">
        <f t="shared" ref="E222:E229" si="90">C222/D222*100</f>
        <v>129.21910568042074</v>
      </c>
      <c r="F222" s="41">
        <f>SUM(F223:F229)</f>
        <v>780037</v>
      </c>
      <c r="G222" s="41">
        <f>SUM(G223:G229)</f>
        <v>610083</v>
      </c>
      <c r="H222" s="50">
        <f t="shared" ref="H222:H229" si="91">F222/G222*100</f>
        <v>127.85752102582764</v>
      </c>
      <c r="I222" s="41">
        <f>SUM(I223:I229)</f>
        <v>996767</v>
      </c>
      <c r="J222" s="41">
        <f>SUM(J223:J229)</f>
        <v>862426</v>
      </c>
      <c r="K222" s="50">
        <f t="shared" ref="K222:K229" si="92">I222/J222*100</f>
        <v>115.57710458636453</v>
      </c>
      <c r="L222" s="41">
        <f>SUM(L223:L229)</f>
        <v>635589</v>
      </c>
      <c r="M222" s="41">
        <f>SUM(M223:M229)</f>
        <v>500407</v>
      </c>
      <c r="N222" s="6">
        <f t="shared" ref="N222:N229" si="93">L222/M222*100</f>
        <v>127.01441027004019</v>
      </c>
      <c r="O222" s="41">
        <f>SUM(O223:O229)</f>
        <v>376657</v>
      </c>
      <c r="P222" s="41">
        <f>SUM(P223:P229)</f>
        <v>244079</v>
      </c>
      <c r="Q222" s="5">
        <f t="shared" ref="Q222:Q229" si="94">O222/P222*100</f>
        <v>154.31765944632681</v>
      </c>
      <c r="R222" s="41">
        <f>SUM(R223:R229)</f>
        <v>258932</v>
      </c>
      <c r="S222" s="41">
        <f>SUM(S223:S229)</f>
        <v>256328</v>
      </c>
      <c r="T222" s="6">
        <f t="shared" ref="T222:T229" si="95">R222/S222*100</f>
        <v>101.0158858961955</v>
      </c>
    </row>
    <row r="223" spans="1:20" s="23" customFormat="1" ht="17.25" x14ac:dyDescent="0.25">
      <c r="A223" s="53">
        <v>1</v>
      </c>
      <c r="B223" s="4" t="s">
        <v>55</v>
      </c>
      <c r="C223" s="48">
        <v>368802</v>
      </c>
      <c r="D223" s="48">
        <v>290443</v>
      </c>
      <c r="E223" s="25">
        <f t="shared" si="90"/>
        <v>126.97913187785555</v>
      </c>
      <c r="F223" s="48">
        <v>218915</v>
      </c>
      <c r="G223" s="48">
        <v>206604</v>
      </c>
      <c r="H223" s="25">
        <f t="shared" si="91"/>
        <v>105.95874232831891</v>
      </c>
      <c r="I223" s="48">
        <v>302210</v>
      </c>
      <c r="J223" s="48">
        <v>274598</v>
      </c>
      <c r="K223" s="25">
        <f t="shared" si="92"/>
        <v>110.05542647797873</v>
      </c>
      <c r="L223" s="48">
        <v>214775</v>
      </c>
      <c r="M223" s="87">
        <v>172299</v>
      </c>
      <c r="N223" s="25">
        <f t="shared" si="93"/>
        <v>124.65249363025903</v>
      </c>
      <c r="O223" s="48">
        <v>67552</v>
      </c>
      <c r="P223" s="48">
        <v>88306</v>
      </c>
      <c r="Q223" s="25">
        <f t="shared" si="94"/>
        <v>76.497633229905105</v>
      </c>
      <c r="R223" s="48">
        <v>147223</v>
      </c>
      <c r="S223" s="48">
        <v>83993</v>
      </c>
      <c r="T223" s="48">
        <f t="shared" si="95"/>
        <v>175.28008286404818</v>
      </c>
    </row>
    <row r="224" spans="1:20" s="23" customFormat="1" ht="17.25" x14ac:dyDescent="0.25">
      <c r="A224" s="54">
        <v>2</v>
      </c>
      <c r="B224" s="4" t="s">
        <v>56</v>
      </c>
      <c r="C224" s="48">
        <v>297389</v>
      </c>
      <c r="D224" s="48">
        <v>145206</v>
      </c>
      <c r="E224" s="25">
        <f t="shared" si="90"/>
        <v>204.80489786923405</v>
      </c>
      <c r="F224" s="48">
        <v>210234</v>
      </c>
      <c r="G224" s="48">
        <v>70904</v>
      </c>
      <c r="H224" s="25">
        <f t="shared" si="91"/>
        <v>296.5051337019068</v>
      </c>
      <c r="I224" s="48">
        <v>181809</v>
      </c>
      <c r="J224" s="48">
        <v>131182</v>
      </c>
      <c r="K224" s="25">
        <f t="shared" si="92"/>
        <v>138.59294720312238</v>
      </c>
      <c r="L224" s="48">
        <v>35627</v>
      </c>
      <c r="M224" s="87">
        <v>50470</v>
      </c>
      <c r="N224" s="1">
        <f t="shared" si="93"/>
        <v>70.590449772141866</v>
      </c>
      <c r="O224" s="48">
        <v>35627</v>
      </c>
      <c r="P224" s="48">
        <v>46026</v>
      </c>
      <c r="Q224" s="1">
        <f t="shared" si="94"/>
        <v>77.406248642071873</v>
      </c>
      <c r="R224" s="48">
        <v>0</v>
      </c>
      <c r="S224" s="48">
        <v>4444</v>
      </c>
      <c r="T224" s="48">
        <f t="shared" si="95"/>
        <v>0</v>
      </c>
    </row>
    <row r="225" spans="1:20" s="23" customFormat="1" ht="17.25" x14ac:dyDescent="0.25">
      <c r="A225" s="53">
        <v>3</v>
      </c>
      <c r="B225" s="4" t="s">
        <v>57</v>
      </c>
      <c r="C225" s="48">
        <v>0</v>
      </c>
      <c r="D225" s="48">
        <v>0</v>
      </c>
      <c r="E225" s="25" t="e">
        <f t="shared" si="90"/>
        <v>#DIV/0!</v>
      </c>
      <c r="F225" s="48">
        <v>0</v>
      </c>
      <c r="G225" s="48">
        <v>0</v>
      </c>
      <c r="H225" s="25" t="e">
        <f t="shared" si="91"/>
        <v>#DIV/0!</v>
      </c>
      <c r="I225" s="48">
        <v>0</v>
      </c>
      <c r="J225" s="48">
        <v>0</v>
      </c>
      <c r="K225" s="25" t="e">
        <f t="shared" si="92"/>
        <v>#DIV/0!</v>
      </c>
      <c r="L225" s="48">
        <f t="shared" ref="L225" si="96">O225+R225</f>
        <v>0</v>
      </c>
      <c r="M225" s="87">
        <v>0</v>
      </c>
      <c r="N225" s="25" t="e">
        <f t="shared" si="93"/>
        <v>#DIV/0!</v>
      </c>
      <c r="O225" s="48"/>
      <c r="P225" s="48">
        <v>0</v>
      </c>
      <c r="Q225" s="25" t="e">
        <f t="shared" si="94"/>
        <v>#DIV/0!</v>
      </c>
      <c r="R225" s="48"/>
      <c r="S225" s="48">
        <v>0</v>
      </c>
      <c r="T225" s="48" t="e">
        <f t="shared" si="95"/>
        <v>#DIV/0!</v>
      </c>
    </row>
    <row r="226" spans="1:20" s="23" customFormat="1" ht="17.25" x14ac:dyDescent="0.25">
      <c r="A226" s="54">
        <v>4</v>
      </c>
      <c r="B226" s="4" t="s">
        <v>58</v>
      </c>
      <c r="C226" s="48">
        <v>213934</v>
      </c>
      <c r="D226" s="48">
        <v>277234</v>
      </c>
      <c r="E226" s="1">
        <f t="shared" si="90"/>
        <v>77.167302711788594</v>
      </c>
      <c r="F226" s="48">
        <v>187644</v>
      </c>
      <c r="G226" s="48">
        <v>208070</v>
      </c>
      <c r="H226" s="25">
        <f t="shared" si="91"/>
        <v>90.183111452876446</v>
      </c>
      <c r="I226" s="48">
        <v>192066</v>
      </c>
      <c r="J226" s="48">
        <v>277234</v>
      </c>
      <c r="K226" s="1">
        <f t="shared" si="92"/>
        <v>69.279381316865894</v>
      </c>
      <c r="L226" s="48">
        <v>111709</v>
      </c>
      <c r="M226" s="87">
        <v>167891</v>
      </c>
      <c r="N226" s="1">
        <f t="shared" si="93"/>
        <v>66.536621974971851</v>
      </c>
      <c r="O226" s="48">
        <v>0</v>
      </c>
      <c r="P226" s="48">
        <v>0</v>
      </c>
      <c r="Q226" s="1" t="e">
        <f t="shared" si="94"/>
        <v>#DIV/0!</v>
      </c>
      <c r="R226" s="48">
        <v>111709</v>
      </c>
      <c r="S226" s="48">
        <v>167891</v>
      </c>
      <c r="T226" s="46">
        <f t="shared" si="95"/>
        <v>66.536621974971851</v>
      </c>
    </row>
    <row r="227" spans="1:20" s="23" customFormat="1" ht="34.5" x14ac:dyDescent="0.25">
      <c r="A227" s="53">
        <v>5</v>
      </c>
      <c r="B227" s="4" t="s">
        <v>59</v>
      </c>
      <c r="C227" s="48">
        <v>72</v>
      </c>
      <c r="D227" s="48">
        <v>120</v>
      </c>
      <c r="E227" s="1">
        <f t="shared" si="90"/>
        <v>60</v>
      </c>
      <c r="F227" s="48">
        <v>45</v>
      </c>
      <c r="G227" s="48">
        <v>120</v>
      </c>
      <c r="H227" s="1">
        <f t="shared" si="91"/>
        <v>37.5</v>
      </c>
      <c r="I227" s="48">
        <v>103</v>
      </c>
      <c r="J227" s="48">
        <v>124</v>
      </c>
      <c r="K227" s="1">
        <f t="shared" si="92"/>
        <v>83.064516129032256</v>
      </c>
      <c r="L227" s="48">
        <v>0</v>
      </c>
      <c r="M227" s="87">
        <v>0</v>
      </c>
      <c r="N227" s="25" t="e">
        <f t="shared" si="93"/>
        <v>#DIV/0!</v>
      </c>
      <c r="O227" s="48">
        <v>0</v>
      </c>
      <c r="P227" s="48">
        <v>0</v>
      </c>
      <c r="Q227" s="25" t="e">
        <f t="shared" si="94"/>
        <v>#DIV/0!</v>
      </c>
      <c r="R227" s="48">
        <v>0</v>
      </c>
      <c r="S227" s="48">
        <v>0</v>
      </c>
      <c r="T227" s="46" t="e">
        <f t="shared" si="95"/>
        <v>#DIV/0!</v>
      </c>
    </row>
    <row r="228" spans="1:20" s="23" customFormat="1" ht="17.25" x14ac:dyDescent="0.25">
      <c r="A228" s="54">
        <v>6</v>
      </c>
      <c r="B228" s="4" t="s">
        <v>60</v>
      </c>
      <c r="C228" s="48">
        <v>148980</v>
      </c>
      <c r="D228" s="48">
        <v>23734</v>
      </c>
      <c r="E228" s="25">
        <f t="shared" si="90"/>
        <v>627.70708687958199</v>
      </c>
      <c r="F228" s="48">
        <v>99812</v>
      </c>
      <c r="G228" s="48">
        <v>12486</v>
      </c>
      <c r="H228" s="25">
        <f t="shared" si="91"/>
        <v>799.39131827646963</v>
      </c>
      <c r="I228" s="48">
        <v>146720</v>
      </c>
      <c r="J228" s="48">
        <v>20991</v>
      </c>
      <c r="K228" s="25">
        <f t="shared" si="92"/>
        <v>698.96622361964648</v>
      </c>
      <c r="L228" s="48">
        <v>114620</v>
      </c>
      <c r="M228" s="87">
        <v>1541</v>
      </c>
      <c r="N228" s="25">
        <f t="shared" si="93"/>
        <v>7438.027255029202</v>
      </c>
      <c r="O228" s="48">
        <v>114620</v>
      </c>
      <c r="P228" s="48">
        <v>1541</v>
      </c>
      <c r="Q228" s="25">
        <f t="shared" si="94"/>
        <v>7438.027255029202</v>
      </c>
      <c r="R228" s="48">
        <v>0</v>
      </c>
      <c r="S228" s="48">
        <v>0</v>
      </c>
      <c r="T228" s="48" t="e">
        <f t="shared" si="95"/>
        <v>#DIV/0!</v>
      </c>
    </row>
    <row r="229" spans="1:20" s="23" customFormat="1" ht="17.25" x14ac:dyDescent="0.25">
      <c r="A229" s="53">
        <v>7</v>
      </c>
      <c r="B229" s="4" t="s">
        <v>61</v>
      </c>
      <c r="C229" s="48">
        <v>156093</v>
      </c>
      <c r="D229" s="48">
        <v>180519</v>
      </c>
      <c r="E229" s="45">
        <f t="shared" si="90"/>
        <v>86.469014341980625</v>
      </c>
      <c r="F229" s="48">
        <v>63387</v>
      </c>
      <c r="G229" s="48">
        <v>111899</v>
      </c>
      <c r="H229" s="45">
        <f t="shared" si="91"/>
        <v>56.646618825905506</v>
      </c>
      <c r="I229" s="48">
        <v>173859</v>
      </c>
      <c r="J229" s="48">
        <v>158297</v>
      </c>
      <c r="K229" s="45">
        <f t="shared" si="92"/>
        <v>109.8308875089231</v>
      </c>
      <c r="L229" s="48">
        <v>158858</v>
      </c>
      <c r="M229" s="87">
        <v>108206</v>
      </c>
      <c r="N229" s="25">
        <f t="shared" si="93"/>
        <v>146.81071289946951</v>
      </c>
      <c r="O229" s="48">
        <v>158858</v>
      </c>
      <c r="P229" s="48">
        <v>108206</v>
      </c>
      <c r="Q229" s="25">
        <f t="shared" si="94"/>
        <v>146.81071289946951</v>
      </c>
      <c r="R229" s="48">
        <v>0</v>
      </c>
      <c r="S229" s="48">
        <v>0</v>
      </c>
      <c r="T229" s="44" t="e">
        <f t="shared" si="95"/>
        <v>#DIV/0!</v>
      </c>
    </row>
    <row r="230" spans="1:20" s="23" customFormat="1" ht="17.25" customHeight="1" x14ac:dyDescent="0.25">
      <c r="A230" s="349"/>
      <c r="B230" s="350"/>
      <c r="C230" s="350"/>
      <c r="D230" s="350"/>
      <c r="E230" s="350"/>
      <c r="F230" s="350"/>
      <c r="G230" s="350"/>
      <c r="H230" s="350"/>
      <c r="I230" s="350"/>
      <c r="J230" s="350"/>
      <c r="K230" s="350"/>
      <c r="L230" s="350"/>
      <c r="M230" s="350"/>
      <c r="N230" s="350"/>
      <c r="O230" s="350"/>
      <c r="P230" s="350"/>
      <c r="Q230" s="350"/>
      <c r="R230" s="350"/>
      <c r="S230" s="350"/>
      <c r="T230" s="351"/>
    </row>
    <row r="231" spans="1:20" s="23" customFormat="1" ht="54" customHeight="1" x14ac:dyDescent="0.25">
      <c r="A231" s="352" t="s">
        <v>240</v>
      </c>
      <c r="B231" s="353"/>
      <c r="C231" s="41">
        <f>SUM(C232:C236)</f>
        <v>411893</v>
      </c>
      <c r="D231" s="41">
        <f>SUM(D232:D236)</f>
        <v>281261</v>
      </c>
      <c r="E231" s="50">
        <f>C231/D231*100</f>
        <v>146.4451168132091</v>
      </c>
      <c r="F231" s="41">
        <f>SUM(F232:F236)</f>
        <v>259850</v>
      </c>
      <c r="G231" s="41">
        <f>SUM(G232:G236)</f>
        <v>181482</v>
      </c>
      <c r="H231" s="50">
        <f>F231/G231*100</f>
        <v>143.18224396909886</v>
      </c>
      <c r="I231" s="41">
        <f>SUM(I232:I236)</f>
        <v>424314</v>
      </c>
      <c r="J231" s="41">
        <f>SUM(J232:J236)</f>
        <v>363699</v>
      </c>
      <c r="K231" s="50">
        <f>I231/J231*100</f>
        <v>116.66625423770756</v>
      </c>
      <c r="L231" s="41">
        <f>SUM(L232:L236)</f>
        <v>27667</v>
      </c>
      <c r="M231" s="41">
        <f>SUM(M232:M236)</f>
        <v>18144</v>
      </c>
      <c r="N231" s="6">
        <f t="shared" ref="N231:N235" si="97">L231/M231*100</f>
        <v>152.48567019400352</v>
      </c>
      <c r="O231" s="41">
        <f>SUM(O232:O236)</f>
        <v>0</v>
      </c>
      <c r="P231" s="41">
        <f>SUM(P232:P236)</f>
        <v>0</v>
      </c>
      <c r="Q231" s="5" t="e">
        <f t="shared" ref="Q231:Q235" si="98">O231/P231*100</f>
        <v>#DIV/0!</v>
      </c>
      <c r="R231" s="41">
        <f>SUM(R232:R236)</f>
        <v>27667</v>
      </c>
      <c r="S231" s="41">
        <f>SUM(S232:S236)</f>
        <v>18144</v>
      </c>
      <c r="T231" s="6">
        <f t="shared" ref="T231:T235" si="99">R231/S231*100</f>
        <v>152.48567019400352</v>
      </c>
    </row>
    <row r="232" spans="1:20" s="23" customFormat="1" ht="17.25" x14ac:dyDescent="0.25">
      <c r="A232" s="56">
        <v>1</v>
      </c>
      <c r="B232" s="8" t="s">
        <v>82</v>
      </c>
      <c r="C232" s="48">
        <v>17974</v>
      </c>
      <c r="D232" s="46">
        <v>14515</v>
      </c>
      <c r="E232" s="1">
        <f t="shared" ref="E232:E235" si="100">C232/D232*100</f>
        <v>123.83052015156734</v>
      </c>
      <c r="F232" s="48">
        <v>12424</v>
      </c>
      <c r="G232" s="46">
        <v>8982</v>
      </c>
      <c r="H232" s="1">
        <f t="shared" ref="H232:H235" si="101">F232/G232*100</f>
        <v>138.32108661767981</v>
      </c>
      <c r="I232" s="48">
        <v>23210</v>
      </c>
      <c r="J232" s="46">
        <v>15190</v>
      </c>
      <c r="K232" s="1">
        <f t="shared" ref="K232:K235" si="102">I232/J232*100</f>
        <v>152.79789335088873</v>
      </c>
      <c r="L232" s="48">
        <v>6467</v>
      </c>
      <c r="M232" s="48">
        <v>0</v>
      </c>
      <c r="N232" s="1" t="e">
        <f t="shared" si="97"/>
        <v>#DIV/0!</v>
      </c>
      <c r="O232" s="46">
        <v>0</v>
      </c>
      <c r="P232" s="46">
        <v>0</v>
      </c>
      <c r="Q232" s="1" t="e">
        <f t="shared" si="98"/>
        <v>#DIV/0!</v>
      </c>
      <c r="R232" s="48">
        <v>6467</v>
      </c>
      <c r="S232" s="48">
        <v>0</v>
      </c>
      <c r="T232" s="1" t="e">
        <f t="shared" si="99"/>
        <v>#DIV/0!</v>
      </c>
    </row>
    <row r="233" spans="1:20" s="23" customFormat="1" ht="17.25" x14ac:dyDescent="0.25">
      <c r="A233" s="62">
        <v>2</v>
      </c>
      <c r="B233" s="4" t="s">
        <v>50</v>
      </c>
      <c r="C233" s="48">
        <v>66192</v>
      </c>
      <c r="D233" s="46">
        <v>72052</v>
      </c>
      <c r="E233" s="25">
        <f t="shared" si="100"/>
        <v>91.866984955310045</v>
      </c>
      <c r="F233" s="48">
        <v>30258</v>
      </c>
      <c r="G233" s="46">
        <v>40725</v>
      </c>
      <c r="H233" s="25">
        <f t="shared" si="101"/>
        <v>74.298342541436469</v>
      </c>
      <c r="I233" s="48">
        <v>83889</v>
      </c>
      <c r="J233" s="46">
        <v>84315</v>
      </c>
      <c r="K233" s="25">
        <f t="shared" si="102"/>
        <v>99.494751823518939</v>
      </c>
      <c r="L233" s="48">
        <v>0</v>
      </c>
      <c r="M233" s="48">
        <v>0</v>
      </c>
      <c r="N233" s="25" t="e">
        <f t="shared" si="97"/>
        <v>#DIV/0!</v>
      </c>
      <c r="O233" s="48">
        <v>0</v>
      </c>
      <c r="P233" s="48">
        <v>0</v>
      </c>
      <c r="Q233" s="25" t="e">
        <f t="shared" si="98"/>
        <v>#DIV/0!</v>
      </c>
      <c r="R233" s="48">
        <v>0</v>
      </c>
      <c r="S233" s="48">
        <v>0</v>
      </c>
      <c r="T233" s="48" t="e">
        <f t="shared" si="99"/>
        <v>#DIV/0!</v>
      </c>
    </row>
    <row r="234" spans="1:20" s="23" customFormat="1" ht="17.25" x14ac:dyDescent="0.25">
      <c r="A234" s="62">
        <v>3</v>
      </c>
      <c r="B234" s="10" t="s">
        <v>285</v>
      </c>
      <c r="C234" s="48">
        <v>3985</v>
      </c>
      <c r="D234" s="46">
        <v>4962</v>
      </c>
      <c r="E234" s="25">
        <f t="shared" si="100"/>
        <v>80.310358726320032</v>
      </c>
      <c r="F234" s="48">
        <v>2626</v>
      </c>
      <c r="G234" s="46">
        <v>3000</v>
      </c>
      <c r="H234" s="25">
        <f t="shared" si="101"/>
        <v>87.533333333333331</v>
      </c>
      <c r="I234" s="48">
        <v>3985</v>
      </c>
      <c r="J234" s="46">
        <v>4962</v>
      </c>
      <c r="K234" s="25">
        <f t="shared" si="102"/>
        <v>80.310358726320032</v>
      </c>
      <c r="L234" s="48">
        <v>0</v>
      </c>
      <c r="M234" s="48">
        <v>0</v>
      </c>
      <c r="N234" s="25" t="e">
        <f t="shared" si="97"/>
        <v>#DIV/0!</v>
      </c>
      <c r="O234" s="46">
        <v>0</v>
      </c>
      <c r="P234" s="46">
        <v>0</v>
      </c>
      <c r="Q234" s="25" t="e">
        <f t="shared" si="98"/>
        <v>#DIV/0!</v>
      </c>
      <c r="R234" s="48">
        <v>0</v>
      </c>
      <c r="S234" s="48">
        <v>0</v>
      </c>
      <c r="T234" s="48" t="e">
        <f t="shared" si="99"/>
        <v>#DIV/0!</v>
      </c>
    </row>
    <row r="235" spans="1:20" s="23" customFormat="1" ht="17.25" x14ac:dyDescent="0.25">
      <c r="A235" s="62">
        <v>4</v>
      </c>
      <c r="B235" s="16" t="s">
        <v>293</v>
      </c>
      <c r="C235" s="46">
        <v>323742</v>
      </c>
      <c r="D235" s="46">
        <v>189732</v>
      </c>
      <c r="E235" s="25">
        <f t="shared" si="100"/>
        <v>170.6312061223199</v>
      </c>
      <c r="F235" s="46">
        <v>214542</v>
      </c>
      <c r="G235" s="46">
        <v>128775</v>
      </c>
      <c r="H235" s="25">
        <f t="shared" si="101"/>
        <v>166.60221316249272</v>
      </c>
      <c r="I235" s="46">
        <v>313230</v>
      </c>
      <c r="J235" s="46">
        <v>259232</v>
      </c>
      <c r="K235" s="25">
        <f t="shared" si="102"/>
        <v>120.82999012467597</v>
      </c>
      <c r="L235" s="48">
        <v>21200</v>
      </c>
      <c r="M235" s="48">
        <v>18144</v>
      </c>
      <c r="N235" s="25">
        <f t="shared" si="97"/>
        <v>116.84303350970018</v>
      </c>
      <c r="O235" s="46">
        <v>0</v>
      </c>
      <c r="P235" s="46">
        <v>0</v>
      </c>
      <c r="Q235" s="25" t="e">
        <f t="shared" si="98"/>
        <v>#DIV/0!</v>
      </c>
      <c r="R235" s="48">
        <v>21200</v>
      </c>
      <c r="S235" s="48">
        <v>18144</v>
      </c>
      <c r="T235" s="48">
        <f t="shared" si="99"/>
        <v>116.84303350970018</v>
      </c>
    </row>
    <row r="236" spans="1:20" s="23" customFormat="1" ht="17.25" x14ac:dyDescent="0.25">
      <c r="A236" s="63"/>
      <c r="B236" s="16"/>
      <c r="C236" s="46"/>
      <c r="D236" s="46"/>
      <c r="E236" s="1"/>
      <c r="F236" s="46"/>
      <c r="G236" s="46"/>
      <c r="H236" s="1"/>
      <c r="I236" s="46"/>
      <c r="J236" s="46"/>
      <c r="K236" s="1"/>
      <c r="L236" s="48"/>
      <c r="M236" s="46"/>
      <c r="N236" s="1"/>
      <c r="O236" s="46"/>
      <c r="P236" s="46"/>
      <c r="Q236" s="1"/>
      <c r="R236" s="46"/>
      <c r="S236" s="46"/>
      <c r="T236" s="1"/>
    </row>
    <row r="237" spans="1:20" s="23" customFormat="1" ht="17.25" customHeight="1" x14ac:dyDescent="0.25">
      <c r="A237" s="349"/>
      <c r="B237" s="350"/>
      <c r="C237" s="350"/>
      <c r="D237" s="350"/>
      <c r="E237" s="350"/>
      <c r="F237" s="350"/>
      <c r="G237" s="350"/>
      <c r="H237" s="350"/>
      <c r="I237" s="350"/>
      <c r="J237" s="350"/>
      <c r="K237" s="350"/>
      <c r="L237" s="350"/>
      <c r="M237" s="350"/>
      <c r="N237" s="350"/>
      <c r="O237" s="350"/>
      <c r="P237" s="350"/>
      <c r="Q237" s="350"/>
      <c r="R237" s="350"/>
      <c r="S237" s="350"/>
      <c r="T237" s="351"/>
    </row>
    <row r="238" spans="1:20" s="23" customFormat="1" ht="71.25" customHeight="1" x14ac:dyDescent="0.25">
      <c r="A238" s="352" t="s">
        <v>241</v>
      </c>
      <c r="B238" s="353"/>
      <c r="C238" s="41">
        <f>SUM(C239:C248)</f>
        <v>1044055</v>
      </c>
      <c r="D238" s="41">
        <f>SUM(D239:D248)</f>
        <v>1107491</v>
      </c>
      <c r="E238" s="50">
        <f>C238/D238*100</f>
        <v>94.272097922240448</v>
      </c>
      <c r="F238" s="41">
        <f>SUM(F239:F248)</f>
        <v>832000</v>
      </c>
      <c r="G238" s="41">
        <f>SUM(G239:G248)</f>
        <v>744918</v>
      </c>
      <c r="H238" s="50">
        <f>F238/G238*100</f>
        <v>111.69014576100993</v>
      </c>
      <c r="I238" s="41">
        <f>SUM(I239:I248)</f>
        <v>1080795</v>
      </c>
      <c r="J238" s="41">
        <f>SUM(J239:J248)</f>
        <v>1718874</v>
      </c>
      <c r="K238" s="50">
        <f>I238/J238*100</f>
        <v>62.878081814024767</v>
      </c>
      <c r="L238" s="41">
        <f>SUM(L239:L248)</f>
        <v>450194</v>
      </c>
      <c r="M238" s="41">
        <f>SUM(M239:M248)</f>
        <v>1111973</v>
      </c>
      <c r="N238" s="6">
        <f t="shared" ref="N238:N248" si="103">L238/M238*100</f>
        <v>40.486054967161969</v>
      </c>
      <c r="O238" s="41">
        <f>SUM(O239:O248)</f>
        <v>450194</v>
      </c>
      <c r="P238" s="41">
        <f>SUM(P239:P248)</f>
        <v>1110402</v>
      </c>
      <c r="Q238" s="5">
        <f t="shared" ref="Q238:Q248" si="104">O238/P238*100</f>
        <v>40.543334756241435</v>
      </c>
      <c r="R238" s="41">
        <f>SUM(R239:R248)</f>
        <v>0</v>
      </c>
      <c r="S238" s="41">
        <f>SUM(S239:S248)</f>
        <v>1571</v>
      </c>
      <c r="T238" s="6">
        <f t="shared" ref="T238:T248" si="105">R238/S238*100</f>
        <v>0</v>
      </c>
    </row>
    <row r="239" spans="1:20" s="24" customFormat="1" ht="18.75" customHeight="1" x14ac:dyDescent="0.25">
      <c r="A239" s="62">
        <v>1</v>
      </c>
      <c r="B239" s="4" t="s">
        <v>98</v>
      </c>
      <c r="C239" s="48">
        <v>730</v>
      </c>
      <c r="D239" s="48">
        <v>72936</v>
      </c>
      <c r="E239" s="25">
        <f>C239/D239*100</f>
        <v>1.0008774816277284</v>
      </c>
      <c r="F239" s="48">
        <v>0</v>
      </c>
      <c r="G239" s="48">
        <v>72936</v>
      </c>
      <c r="H239" s="25">
        <f>F239/G239*100</f>
        <v>0</v>
      </c>
      <c r="I239" s="48">
        <v>5443</v>
      </c>
      <c r="J239" s="48">
        <v>0</v>
      </c>
      <c r="K239" s="25" t="e">
        <f>I239/J239*100</f>
        <v>#DIV/0!</v>
      </c>
      <c r="L239" s="48">
        <f t="shared" ref="L239" si="106">O239+R239</f>
        <v>0</v>
      </c>
      <c r="M239" s="48">
        <v>0</v>
      </c>
      <c r="N239" s="25" t="e">
        <f t="shared" si="103"/>
        <v>#DIV/0!</v>
      </c>
      <c r="O239" s="48">
        <v>0</v>
      </c>
      <c r="P239" s="48">
        <v>0</v>
      </c>
      <c r="Q239" s="25" t="e">
        <f t="shared" si="104"/>
        <v>#DIV/0!</v>
      </c>
      <c r="R239" s="48">
        <v>0</v>
      </c>
      <c r="S239" s="48">
        <v>0</v>
      </c>
      <c r="T239" s="25" t="e">
        <f t="shared" si="105"/>
        <v>#DIV/0!</v>
      </c>
    </row>
    <row r="240" spans="1:20" s="24" customFormat="1" ht="18.75" customHeight="1" x14ac:dyDescent="0.25">
      <c r="A240" s="62">
        <v>2</v>
      </c>
      <c r="B240" s="4" t="s">
        <v>264</v>
      </c>
      <c r="C240" s="48">
        <v>31176</v>
      </c>
      <c r="D240" s="48">
        <v>74770</v>
      </c>
      <c r="E240" s="25">
        <f>C240/D240*100</f>
        <v>41.695867326467834</v>
      </c>
      <c r="F240" s="48">
        <v>22235</v>
      </c>
      <c r="G240" s="48">
        <v>64577</v>
      </c>
      <c r="H240" s="25">
        <f>F240/G240*100</f>
        <v>34.431763631014142</v>
      </c>
      <c r="I240" s="48">
        <v>31176</v>
      </c>
      <c r="J240" s="48">
        <v>74770</v>
      </c>
      <c r="K240" s="25">
        <f>I240/J240*100</f>
        <v>41.695867326467834</v>
      </c>
      <c r="L240" s="48">
        <v>0</v>
      </c>
      <c r="M240" s="48">
        <v>4292</v>
      </c>
      <c r="N240" s="25">
        <f t="shared" si="103"/>
        <v>0</v>
      </c>
      <c r="O240" s="48">
        <v>0</v>
      </c>
      <c r="P240" s="48">
        <v>4292</v>
      </c>
      <c r="Q240" s="25">
        <f t="shared" si="104"/>
        <v>0</v>
      </c>
      <c r="R240" s="48">
        <v>0</v>
      </c>
      <c r="S240" s="48">
        <v>0</v>
      </c>
      <c r="T240" s="25" t="e">
        <f t="shared" si="105"/>
        <v>#DIV/0!</v>
      </c>
    </row>
    <row r="241" spans="1:20" s="24" customFormat="1" ht="18.75" customHeight="1" x14ac:dyDescent="0.25">
      <c r="A241" s="62">
        <v>3</v>
      </c>
      <c r="B241" s="4" t="s">
        <v>221</v>
      </c>
      <c r="C241" s="48">
        <v>212298</v>
      </c>
      <c r="D241" s="48">
        <v>253562</v>
      </c>
      <c r="E241" s="25">
        <f>C241/D241*100</f>
        <v>83.726268131660106</v>
      </c>
      <c r="F241" s="48">
        <v>190672</v>
      </c>
      <c r="G241" s="48">
        <v>253562</v>
      </c>
      <c r="H241" s="25">
        <f>F241/G241*100</f>
        <v>75.197387621173519</v>
      </c>
      <c r="I241" s="48">
        <v>239083</v>
      </c>
      <c r="J241" s="48">
        <v>782436</v>
      </c>
      <c r="K241" s="25">
        <f>I241/J241*100</f>
        <v>30.556237187450474</v>
      </c>
      <c r="L241" s="48">
        <v>0</v>
      </c>
      <c r="M241" s="48">
        <v>768236</v>
      </c>
      <c r="N241" s="25">
        <f t="shared" si="103"/>
        <v>0</v>
      </c>
      <c r="O241" s="48">
        <v>0</v>
      </c>
      <c r="P241" s="48">
        <v>768236</v>
      </c>
      <c r="Q241" s="25">
        <f t="shared" si="104"/>
        <v>0</v>
      </c>
      <c r="R241" s="48">
        <v>0</v>
      </c>
      <c r="S241" s="48">
        <v>0</v>
      </c>
      <c r="T241" s="25" t="e">
        <f t="shared" si="105"/>
        <v>#DIV/0!</v>
      </c>
    </row>
    <row r="242" spans="1:20" s="23" customFormat="1" ht="17.25" x14ac:dyDescent="0.25">
      <c r="A242" s="63">
        <v>4</v>
      </c>
      <c r="B242" s="9" t="s">
        <v>109</v>
      </c>
      <c r="C242" s="48">
        <v>751241</v>
      </c>
      <c r="D242" s="48">
        <v>465087</v>
      </c>
      <c r="E242" s="1">
        <f t="shared" ref="E242:E243" si="107">C242/D242*100</f>
        <v>161.52698312358763</v>
      </c>
      <c r="F242" s="48">
        <v>576669</v>
      </c>
      <c r="G242" s="48">
        <v>195569</v>
      </c>
      <c r="H242" s="1">
        <f t="shared" ref="H242:H243" si="108">F242/G242*100</f>
        <v>294.86728469235925</v>
      </c>
      <c r="I242" s="48">
        <v>756483</v>
      </c>
      <c r="J242" s="48">
        <v>620423</v>
      </c>
      <c r="K242" s="1">
        <f t="shared" ref="K242:K243" si="109">I242/J242*100</f>
        <v>121.93019923503803</v>
      </c>
      <c r="L242" s="48">
        <v>402087</v>
      </c>
      <c r="M242" s="48">
        <v>293735</v>
      </c>
      <c r="N242" s="1">
        <f t="shared" si="103"/>
        <v>136.88767085978859</v>
      </c>
      <c r="O242" s="48">
        <v>402087</v>
      </c>
      <c r="P242" s="48">
        <v>293735</v>
      </c>
      <c r="Q242" s="1">
        <f t="shared" si="104"/>
        <v>136.88767085978859</v>
      </c>
      <c r="R242" s="48">
        <v>0</v>
      </c>
      <c r="S242" s="48">
        <v>0</v>
      </c>
      <c r="T242" s="1" t="e">
        <f t="shared" si="105"/>
        <v>#DIV/0!</v>
      </c>
    </row>
    <row r="243" spans="1:20" s="23" customFormat="1" ht="34.5" x14ac:dyDescent="0.25">
      <c r="A243" s="62">
        <v>5</v>
      </c>
      <c r="B243" s="10" t="s">
        <v>110</v>
      </c>
      <c r="C243" s="48">
        <v>0</v>
      </c>
      <c r="D243" s="48">
        <v>0</v>
      </c>
      <c r="E243" s="1" t="e">
        <f t="shared" si="107"/>
        <v>#DIV/0!</v>
      </c>
      <c r="F243" s="48">
        <v>0</v>
      </c>
      <c r="G243" s="48">
        <v>0</v>
      </c>
      <c r="H243" s="1" t="e">
        <f t="shared" si="108"/>
        <v>#DIV/0!</v>
      </c>
      <c r="I243" s="48">
        <v>0</v>
      </c>
      <c r="J243" s="48"/>
      <c r="K243" s="1" t="e">
        <f t="shared" si="109"/>
        <v>#DIV/0!</v>
      </c>
      <c r="L243" s="48">
        <v>0</v>
      </c>
      <c r="M243" s="48"/>
      <c r="N243" s="1" t="e">
        <f t="shared" si="103"/>
        <v>#DIV/0!</v>
      </c>
      <c r="O243" s="48">
        <v>0</v>
      </c>
      <c r="P243" s="48"/>
      <c r="Q243" s="1" t="e">
        <f t="shared" si="104"/>
        <v>#DIV/0!</v>
      </c>
      <c r="R243" s="48">
        <v>0</v>
      </c>
      <c r="S243" s="48">
        <v>0</v>
      </c>
      <c r="T243" s="1" t="e">
        <f t="shared" si="105"/>
        <v>#DIV/0!</v>
      </c>
    </row>
    <row r="244" spans="1:20" s="23" customFormat="1" ht="18.75" customHeight="1" x14ac:dyDescent="0.25">
      <c r="A244" s="63">
        <v>6</v>
      </c>
      <c r="B244" s="144" t="s">
        <v>108</v>
      </c>
      <c r="C244" s="48">
        <v>503</v>
      </c>
      <c r="D244" s="48">
        <v>202856</v>
      </c>
      <c r="E244" s="1">
        <f>C244/D244*100</f>
        <v>0.24795914343179398</v>
      </c>
      <c r="F244" s="48">
        <v>503</v>
      </c>
      <c r="G244" s="48">
        <v>134994</v>
      </c>
      <c r="H244" s="1">
        <f>F244/G244*100</f>
        <v>0.37260915299939257</v>
      </c>
      <c r="I244" s="48">
        <v>503</v>
      </c>
      <c r="J244" s="48">
        <v>200081</v>
      </c>
      <c r="K244" s="1">
        <f>I244/J244*100</f>
        <v>0.25139818373558709</v>
      </c>
      <c r="L244" s="48">
        <v>0</v>
      </c>
      <c r="M244" s="48">
        <v>7430</v>
      </c>
      <c r="N244" s="1">
        <f t="shared" si="103"/>
        <v>0</v>
      </c>
      <c r="O244" s="48">
        <v>0</v>
      </c>
      <c r="P244" s="48">
        <v>5859</v>
      </c>
      <c r="Q244" s="1">
        <f t="shared" si="104"/>
        <v>0</v>
      </c>
      <c r="R244" s="48">
        <v>0</v>
      </c>
      <c r="S244" s="48">
        <v>1571</v>
      </c>
      <c r="T244" s="1">
        <f t="shared" si="105"/>
        <v>0</v>
      </c>
    </row>
    <row r="245" spans="1:20" s="23" customFormat="1" ht="17.25" x14ac:dyDescent="0.25">
      <c r="A245" s="63">
        <v>7</v>
      </c>
      <c r="B245" s="16" t="s">
        <v>267</v>
      </c>
      <c r="C245" s="48">
        <v>0</v>
      </c>
      <c r="D245" s="48">
        <v>0</v>
      </c>
      <c r="E245" s="1" t="e">
        <f>C245/D245*100</f>
        <v>#DIV/0!</v>
      </c>
      <c r="F245" s="48">
        <v>0</v>
      </c>
      <c r="G245" s="48">
        <v>0</v>
      </c>
      <c r="H245" s="1" t="e">
        <f>F245/G245*100</f>
        <v>#DIV/0!</v>
      </c>
      <c r="I245" s="48">
        <v>0</v>
      </c>
      <c r="J245" s="48">
        <v>2884</v>
      </c>
      <c r="K245" s="1">
        <f>I245/J245*100</f>
        <v>0</v>
      </c>
      <c r="L245" s="48">
        <v>0</v>
      </c>
      <c r="M245" s="48">
        <v>0</v>
      </c>
      <c r="N245" s="1" t="e">
        <f t="shared" si="103"/>
        <v>#DIV/0!</v>
      </c>
      <c r="O245" s="48">
        <v>0</v>
      </c>
      <c r="P245" s="48">
        <v>0</v>
      </c>
      <c r="Q245" s="1" t="e">
        <f t="shared" si="104"/>
        <v>#DIV/0!</v>
      </c>
      <c r="R245" s="48">
        <v>0</v>
      </c>
      <c r="S245" s="48">
        <v>0</v>
      </c>
      <c r="T245" s="1" t="e">
        <f t="shared" si="105"/>
        <v>#DIV/0!</v>
      </c>
    </row>
    <row r="246" spans="1:20" s="23" customFormat="1" ht="17.25" x14ac:dyDescent="0.25">
      <c r="A246" s="62">
        <v>8</v>
      </c>
      <c r="B246" s="10" t="s">
        <v>268</v>
      </c>
      <c r="C246" s="48">
        <v>0</v>
      </c>
      <c r="D246" s="48"/>
      <c r="E246" s="1" t="e">
        <f>C246/D246*100</f>
        <v>#DIV/0!</v>
      </c>
      <c r="F246" s="48">
        <v>0</v>
      </c>
      <c r="G246" s="48"/>
      <c r="H246" s="1">
        <v>0</v>
      </c>
      <c r="I246" s="48">
        <v>0</v>
      </c>
      <c r="J246" s="48"/>
      <c r="K246" s="1" t="e">
        <f>I246/J246*100</f>
        <v>#DIV/0!</v>
      </c>
      <c r="L246" s="48">
        <v>0</v>
      </c>
      <c r="M246" s="48"/>
      <c r="N246" s="1" t="e">
        <f t="shared" si="103"/>
        <v>#DIV/0!</v>
      </c>
      <c r="O246" s="48">
        <v>0</v>
      </c>
      <c r="P246" s="48"/>
      <c r="Q246" s="1" t="e">
        <f t="shared" si="104"/>
        <v>#DIV/0!</v>
      </c>
      <c r="R246" s="48">
        <v>0</v>
      </c>
      <c r="S246" s="48"/>
      <c r="T246" s="1" t="e">
        <f t="shared" si="105"/>
        <v>#DIV/0!</v>
      </c>
    </row>
    <row r="247" spans="1:20" s="23" customFormat="1" ht="17.25" x14ac:dyDescent="0.25">
      <c r="A247" s="62">
        <v>9</v>
      </c>
      <c r="B247" s="10" t="s">
        <v>277</v>
      </c>
      <c r="C247" s="48">
        <v>0</v>
      </c>
      <c r="D247" s="48">
        <v>0</v>
      </c>
      <c r="E247" s="1" t="e">
        <f>C247/D247*100</f>
        <v>#DIV/0!</v>
      </c>
      <c r="F247" s="48">
        <v>0</v>
      </c>
      <c r="G247" s="48">
        <v>0</v>
      </c>
      <c r="H247" s="1" t="e">
        <f>F247/G247*100</f>
        <v>#DIV/0!</v>
      </c>
      <c r="I247" s="48">
        <v>0</v>
      </c>
      <c r="J247" s="48">
        <v>0</v>
      </c>
      <c r="K247" s="1" t="e">
        <f>I247/J247*100</f>
        <v>#DIV/0!</v>
      </c>
      <c r="L247" s="48">
        <v>0</v>
      </c>
      <c r="M247" s="48">
        <v>0</v>
      </c>
      <c r="N247" s="1" t="e">
        <f t="shared" si="103"/>
        <v>#DIV/0!</v>
      </c>
      <c r="O247" s="48">
        <v>0</v>
      </c>
      <c r="P247" s="48">
        <v>0</v>
      </c>
      <c r="Q247" s="1" t="e">
        <f t="shared" si="104"/>
        <v>#DIV/0!</v>
      </c>
      <c r="R247" s="48">
        <v>0</v>
      </c>
      <c r="S247" s="48">
        <v>0</v>
      </c>
      <c r="T247" s="1" t="e">
        <f t="shared" si="105"/>
        <v>#DIV/0!</v>
      </c>
    </row>
    <row r="248" spans="1:20" s="23" customFormat="1" ht="17.25" x14ac:dyDescent="0.25">
      <c r="A248" s="62">
        <v>10</v>
      </c>
      <c r="B248" s="10" t="s">
        <v>269</v>
      </c>
      <c r="C248" s="48">
        <v>48107</v>
      </c>
      <c r="D248" s="48">
        <v>38280</v>
      </c>
      <c r="E248" s="1">
        <f>C248/D248*100</f>
        <v>125.67136886102404</v>
      </c>
      <c r="F248" s="48">
        <v>41921</v>
      </c>
      <c r="G248" s="48">
        <v>23280</v>
      </c>
      <c r="H248" s="1">
        <f>F248/G248*100</f>
        <v>180.07302405498282</v>
      </c>
      <c r="I248" s="48">
        <v>48107</v>
      </c>
      <c r="J248" s="48">
        <v>38280</v>
      </c>
      <c r="K248" s="1">
        <f>I248/J248*100</f>
        <v>125.67136886102404</v>
      </c>
      <c r="L248" s="48">
        <v>48107</v>
      </c>
      <c r="M248" s="48">
        <v>38280</v>
      </c>
      <c r="N248" s="1">
        <f t="shared" si="103"/>
        <v>125.67136886102404</v>
      </c>
      <c r="O248" s="48">
        <v>48107</v>
      </c>
      <c r="P248" s="48">
        <v>38280</v>
      </c>
      <c r="Q248" s="1">
        <f t="shared" si="104"/>
        <v>125.67136886102404</v>
      </c>
      <c r="R248" s="48">
        <v>0</v>
      </c>
      <c r="S248" s="48">
        <v>0</v>
      </c>
      <c r="T248" s="1" t="e">
        <f t="shared" si="105"/>
        <v>#DIV/0!</v>
      </c>
    </row>
    <row r="249" spans="1:20" s="23" customFormat="1" ht="17.25" customHeight="1" x14ac:dyDescent="0.25">
      <c r="A249" s="349"/>
      <c r="B249" s="350"/>
      <c r="C249" s="350"/>
      <c r="D249" s="350"/>
      <c r="E249" s="350"/>
      <c r="F249" s="350"/>
      <c r="G249" s="350"/>
      <c r="H249" s="350"/>
      <c r="I249" s="350"/>
      <c r="J249" s="350"/>
      <c r="K249" s="350"/>
      <c r="L249" s="350"/>
      <c r="M249" s="350"/>
      <c r="N249" s="350"/>
      <c r="O249" s="350"/>
      <c r="P249" s="350"/>
      <c r="Q249" s="350"/>
      <c r="R249" s="350"/>
      <c r="S249" s="350"/>
      <c r="T249" s="351"/>
    </row>
    <row r="250" spans="1:20" s="23" customFormat="1" ht="52.5" customHeight="1" x14ac:dyDescent="0.25">
      <c r="A250" s="352" t="s">
        <v>242</v>
      </c>
      <c r="B250" s="353"/>
      <c r="C250" s="41">
        <f>SUM(C251:C257)</f>
        <v>27112360</v>
      </c>
      <c r="D250" s="41">
        <f>SUM(D251:D257)</f>
        <v>19152826</v>
      </c>
      <c r="E250" s="50">
        <f>C250/D250*100</f>
        <v>141.55801342318884</v>
      </c>
      <c r="F250" s="41">
        <f>SUM(F251:F257)</f>
        <v>13187919</v>
      </c>
      <c r="G250" s="41">
        <f>SUM(G251:G257)</f>
        <v>9361772</v>
      </c>
      <c r="H250" s="50">
        <f>F250/G250*100</f>
        <v>140.8699015528257</v>
      </c>
      <c r="I250" s="41">
        <f>SUM(I251:I257)</f>
        <v>25575996</v>
      </c>
      <c r="J250" s="41">
        <f>SUM(J251:J257)</f>
        <v>19076537</v>
      </c>
      <c r="K250" s="50">
        <f>I250/J250*100</f>
        <v>134.07043427221618</v>
      </c>
      <c r="L250" s="35">
        <f>SUM(L251:L257)</f>
        <v>23279474</v>
      </c>
      <c r="M250" s="35">
        <f>SUM(M251:M257)</f>
        <v>18136135</v>
      </c>
      <c r="N250" s="6">
        <f t="shared" ref="N250:N257" si="110">L250/M250*100</f>
        <v>128.35962017265533</v>
      </c>
      <c r="O250" s="5">
        <f>SUM(O251:O257)</f>
        <v>20091</v>
      </c>
      <c r="P250" s="5">
        <f>SUM(P251:P257)</f>
        <v>0</v>
      </c>
      <c r="Q250" s="5" t="e">
        <f t="shared" ref="Q250:Q257" si="111">O250/P250*100</f>
        <v>#DIV/0!</v>
      </c>
      <c r="R250" s="5">
        <f>SUM(R251:R257)</f>
        <v>23259383</v>
      </c>
      <c r="S250" s="5">
        <f>SUM(S251:S257)</f>
        <v>18136135</v>
      </c>
      <c r="T250" s="6">
        <f t="shared" ref="T250:T257" si="112">R250/S250*100</f>
        <v>128.24884133251103</v>
      </c>
    </row>
    <row r="251" spans="1:20" s="23" customFormat="1" ht="19.5" customHeight="1" x14ac:dyDescent="0.25">
      <c r="A251" s="63">
        <v>1</v>
      </c>
      <c r="B251" s="8" t="s">
        <v>100</v>
      </c>
      <c r="C251" s="44">
        <v>938143</v>
      </c>
      <c r="D251" s="44">
        <v>606417</v>
      </c>
      <c r="E251" s="45">
        <f t="shared" ref="E251:E257" si="113">C251/D251*100</f>
        <v>154.70262212306054</v>
      </c>
      <c r="F251" s="44">
        <v>433393</v>
      </c>
      <c r="G251" s="44">
        <v>190897</v>
      </c>
      <c r="H251" s="45">
        <f t="shared" ref="H251:H257" si="114">F251/G251*100</f>
        <v>227.02975950381619</v>
      </c>
      <c r="I251" s="44">
        <v>938143</v>
      </c>
      <c r="J251" s="44">
        <v>606417</v>
      </c>
      <c r="K251" s="45">
        <f t="shared" ref="K251:K257" si="115">I251/J251*100</f>
        <v>154.70262212306054</v>
      </c>
      <c r="L251" s="87">
        <v>0</v>
      </c>
      <c r="M251" s="87">
        <v>0</v>
      </c>
      <c r="N251" s="25" t="e">
        <f t="shared" si="110"/>
        <v>#DIV/0!</v>
      </c>
      <c r="O251" s="44">
        <v>0</v>
      </c>
      <c r="P251" s="44">
        <v>0</v>
      </c>
      <c r="Q251" s="25" t="e">
        <f>O251/S251*100</f>
        <v>#DIV/0!</v>
      </c>
      <c r="R251" s="64">
        <v>0</v>
      </c>
      <c r="S251" s="64">
        <v>0</v>
      </c>
      <c r="T251" s="45" t="e">
        <f t="shared" si="112"/>
        <v>#DIV/0!</v>
      </c>
    </row>
    <row r="252" spans="1:20" s="23" customFormat="1" ht="34.5" x14ac:dyDescent="0.25">
      <c r="A252" s="62">
        <v>2</v>
      </c>
      <c r="B252" s="4" t="s">
        <v>101</v>
      </c>
      <c r="C252" s="44">
        <v>5270370</v>
      </c>
      <c r="D252" s="44">
        <v>5392386</v>
      </c>
      <c r="E252" s="45">
        <f t="shared" si="113"/>
        <v>97.73725397254573</v>
      </c>
      <c r="F252" s="44">
        <v>2224824</v>
      </c>
      <c r="G252" s="44">
        <v>2772492</v>
      </c>
      <c r="H252" s="45">
        <f t="shared" si="114"/>
        <v>80.24636319960527</v>
      </c>
      <c r="I252" s="44">
        <v>5420215</v>
      </c>
      <c r="J252" s="44">
        <v>5454216</v>
      </c>
      <c r="K252" s="45">
        <f t="shared" si="115"/>
        <v>99.376610680618441</v>
      </c>
      <c r="L252" s="44">
        <v>5418035</v>
      </c>
      <c r="M252" s="87">
        <v>5454216</v>
      </c>
      <c r="N252" s="25">
        <f t="shared" si="110"/>
        <v>99.336641599819302</v>
      </c>
      <c r="O252" s="44">
        <v>0</v>
      </c>
      <c r="P252" s="44">
        <v>0</v>
      </c>
      <c r="Q252" s="25" t="e">
        <f t="shared" si="111"/>
        <v>#DIV/0!</v>
      </c>
      <c r="R252" s="44">
        <v>5418035</v>
      </c>
      <c r="S252" s="64">
        <v>5454216</v>
      </c>
      <c r="T252" s="45">
        <f t="shared" si="112"/>
        <v>99.336641599819302</v>
      </c>
    </row>
    <row r="253" spans="1:20" s="23" customFormat="1" ht="18" customHeight="1" x14ac:dyDescent="0.25">
      <c r="A253" s="62">
        <v>3</v>
      </c>
      <c r="B253" s="8" t="s">
        <v>102</v>
      </c>
      <c r="C253" s="44">
        <v>1557277</v>
      </c>
      <c r="D253" s="44">
        <v>242196</v>
      </c>
      <c r="E253" s="45">
        <f t="shared" si="113"/>
        <v>642.98213017556031</v>
      </c>
      <c r="F253" s="44">
        <v>728639</v>
      </c>
      <c r="G253" s="44">
        <v>120361</v>
      </c>
      <c r="H253" s="45">
        <f t="shared" si="114"/>
        <v>605.37798788644159</v>
      </c>
      <c r="I253" s="44">
        <v>1114424</v>
      </c>
      <c r="J253" s="44">
        <v>117089</v>
      </c>
      <c r="K253" s="45">
        <f t="shared" si="115"/>
        <v>951.77514540221534</v>
      </c>
      <c r="L253" s="87">
        <v>0</v>
      </c>
      <c r="M253" s="87">
        <v>0</v>
      </c>
      <c r="N253" s="25" t="e">
        <f t="shared" si="110"/>
        <v>#DIV/0!</v>
      </c>
      <c r="O253" s="44">
        <v>0</v>
      </c>
      <c r="P253" s="44">
        <v>0</v>
      </c>
      <c r="Q253" s="25" t="e">
        <f t="shared" si="111"/>
        <v>#DIV/0!</v>
      </c>
      <c r="R253" s="64">
        <v>0</v>
      </c>
      <c r="S253" s="64">
        <v>0</v>
      </c>
      <c r="T253" s="45" t="e">
        <f t="shared" si="112"/>
        <v>#DIV/0!</v>
      </c>
    </row>
    <row r="254" spans="1:20" s="23" customFormat="1" ht="17.25" customHeight="1" x14ac:dyDescent="0.25">
      <c r="A254" s="62">
        <v>4</v>
      </c>
      <c r="B254" s="4" t="s">
        <v>103</v>
      </c>
      <c r="C254" s="44"/>
      <c r="D254" s="44"/>
      <c r="E254" s="25" t="e">
        <f t="shared" si="113"/>
        <v>#DIV/0!</v>
      </c>
      <c r="F254" s="44"/>
      <c r="G254" s="44"/>
      <c r="H254" s="25" t="e">
        <f t="shared" si="114"/>
        <v>#DIV/0!</v>
      </c>
      <c r="I254" s="44"/>
      <c r="J254" s="44"/>
      <c r="K254" s="25" t="e">
        <f t="shared" si="115"/>
        <v>#DIV/0!</v>
      </c>
      <c r="L254" s="87"/>
      <c r="M254" s="87"/>
      <c r="N254" s="25" t="e">
        <f t="shared" si="110"/>
        <v>#DIV/0!</v>
      </c>
      <c r="O254" s="44"/>
      <c r="P254" s="44"/>
      <c r="Q254" s="25" t="e">
        <f t="shared" si="111"/>
        <v>#DIV/0!</v>
      </c>
      <c r="R254" s="64"/>
      <c r="S254" s="64"/>
      <c r="T254" s="25" t="e">
        <f t="shared" si="112"/>
        <v>#DIV/0!</v>
      </c>
    </row>
    <row r="255" spans="1:20" s="23" customFormat="1" ht="17.25" customHeight="1" x14ac:dyDescent="0.25">
      <c r="A255" s="62">
        <v>5</v>
      </c>
      <c r="B255" s="4" t="s">
        <v>104</v>
      </c>
      <c r="C255" s="44">
        <v>12117647</v>
      </c>
      <c r="D255" s="44">
        <v>6619774</v>
      </c>
      <c r="E255" s="45">
        <f t="shared" si="113"/>
        <v>183.05227640701932</v>
      </c>
      <c r="F255" s="44">
        <v>6406267</v>
      </c>
      <c r="G255" s="44">
        <v>3109261</v>
      </c>
      <c r="H255" s="45">
        <f t="shared" si="114"/>
        <v>206.03825153308134</v>
      </c>
      <c r="I255" s="44">
        <v>10783602</v>
      </c>
      <c r="J255" s="44">
        <v>7468803</v>
      </c>
      <c r="K255" s="45">
        <f t="shared" si="115"/>
        <v>144.38193108052255</v>
      </c>
      <c r="L255" s="44">
        <v>10783602</v>
      </c>
      <c r="M255" s="87">
        <v>7468803</v>
      </c>
      <c r="N255" s="25">
        <f t="shared" si="110"/>
        <v>144.38193108052255</v>
      </c>
      <c r="O255" s="44">
        <v>0</v>
      </c>
      <c r="P255" s="44">
        <v>0</v>
      </c>
      <c r="Q255" s="25" t="e">
        <f t="shared" si="111"/>
        <v>#DIV/0!</v>
      </c>
      <c r="R255" s="44">
        <v>10783602</v>
      </c>
      <c r="S255" s="87">
        <v>7468803</v>
      </c>
      <c r="T255" s="45">
        <f t="shared" si="112"/>
        <v>144.38193108052255</v>
      </c>
    </row>
    <row r="256" spans="1:20" s="23" customFormat="1" ht="15" customHeight="1" x14ac:dyDescent="0.25">
      <c r="A256" s="63">
        <v>6</v>
      </c>
      <c r="B256" s="8" t="s">
        <v>105</v>
      </c>
      <c r="C256" s="44">
        <v>6818618</v>
      </c>
      <c r="D256" s="44">
        <v>6125896</v>
      </c>
      <c r="E256" s="1">
        <f t="shared" si="113"/>
        <v>111.30809272635382</v>
      </c>
      <c r="F256" s="44">
        <v>3162000</v>
      </c>
      <c r="G256" s="44">
        <v>3124175</v>
      </c>
      <c r="H256" s="1">
        <f t="shared" si="114"/>
        <v>101.21071962998232</v>
      </c>
      <c r="I256" s="44">
        <v>7079283</v>
      </c>
      <c r="J256" s="44">
        <v>5213116</v>
      </c>
      <c r="K256" s="1">
        <f t="shared" si="115"/>
        <v>135.79753452637539</v>
      </c>
      <c r="L256" s="87">
        <v>7077837</v>
      </c>
      <c r="M256" s="87">
        <v>5213116</v>
      </c>
      <c r="N256" s="1">
        <f t="shared" si="110"/>
        <v>135.76979679715549</v>
      </c>
      <c r="O256" s="44">
        <v>20091</v>
      </c>
      <c r="P256" s="44">
        <v>0</v>
      </c>
      <c r="Q256" s="1" t="e">
        <f t="shared" si="111"/>
        <v>#DIV/0!</v>
      </c>
      <c r="R256" s="87">
        <v>7057746</v>
      </c>
      <c r="S256" s="64">
        <v>5213116</v>
      </c>
      <c r="T256" s="1">
        <f t="shared" si="112"/>
        <v>135.38440349303565</v>
      </c>
    </row>
    <row r="257" spans="1:20" s="23" customFormat="1" ht="19.5" customHeight="1" x14ac:dyDescent="0.25">
      <c r="A257" s="62">
        <v>7</v>
      </c>
      <c r="B257" s="3" t="s">
        <v>106</v>
      </c>
      <c r="C257" s="44">
        <v>410305</v>
      </c>
      <c r="D257" s="44">
        <v>166157</v>
      </c>
      <c r="E257" s="45">
        <f t="shared" si="113"/>
        <v>246.9381368224029</v>
      </c>
      <c r="F257" s="44">
        <v>232796</v>
      </c>
      <c r="G257" s="44">
        <v>44586</v>
      </c>
      <c r="H257" s="45">
        <f t="shared" si="114"/>
        <v>522.12802224913651</v>
      </c>
      <c r="I257" s="44">
        <v>240329</v>
      </c>
      <c r="J257" s="44">
        <v>216896</v>
      </c>
      <c r="K257" s="45">
        <f t="shared" si="115"/>
        <v>110.803795367365</v>
      </c>
      <c r="L257" s="87">
        <v>0</v>
      </c>
      <c r="M257" s="87">
        <v>0</v>
      </c>
      <c r="N257" s="25" t="e">
        <f t="shared" si="110"/>
        <v>#DIV/0!</v>
      </c>
      <c r="O257" s="44">
        <v>0</v>
      </c>
      <c r="P257" s="44">
        <v>0</v>
      </c>
      <c r="Q257" s="25" t="e">
        <f t="shared" si="111"/>
        <v>#DIV/0!</v>
      </c>
      <c r="R257" s="64">
        <v>0</v>
      </c>
      <c r="S257" s="64">
        <v>0</v>
      </c>
      <c r="T257" s="45" t="e">
        <f t="shared" si="112"/>
        <v>#DIV/0!</v>
      </c>
    </row>
    <row r="258" spans="1:20" s="23" customFormat="1" ht="17.25" customHeight="1" x14ac:dyDescent="0.25">
      <c r="A258" s="349"/>
      <c r="B258" s="350"/>
      <c r="C258" s="350"/>
      <c r="D258" s="350"/>
      <c r="E258" s="350"/>
      <c r="F258" s="350"/>
      <c r="G258" s="350"/>
      <c r="H258" s="350"/>
      <c r="I258" s="350"/>
      <c r="J258" s="350"/>
      <c r="K258" s="350"/>
      <c r="L258" s="350"/>
      <c r="M258" s="350"/>
      <c r="N258" s="350"/>
      <c r="O258" s="350"/>
      <c r="P258" s="350"/>
      <c r="Q258" s="350"/>
      <c r="R258" s="350"/>
      <c r="S258" s="350"/>
      <c r="T258" s="351"/>
    </row>
    <row r="259" spans="1:20" s="23" customFormat="1" ht="91.5" customHeight="1" x14ac:dyDescent="0.25">
      <c r="A259" s="352" t="s">
        <v>243</v>
      </c>
      <c r="B259" s="353"/>
      <c r="C259" s="41">
        <f>SUM(C260:C263)</f>
        <v>681864</v>
      </c>
      <c r="D259" s="41">
        <f>SUM(D260:D263)</f>
        <v>849343</v>
      </c>
      <c r="E259" s="50">
        <f>C259/D259*100</f>
        <v>80.281346876350312</v>
      </c>
      <c r="F259" s="41">
        <f>SUM(F260:F263)</f>
        <v>449707</v>
      </c>
      <c r="G259" s="41">
        <f>SUM(G260:G263)</f>
        <v>289254</v>
      </c>
      <c r="H259" s="50">
        <f>F259/G259*100</f>
        <v>155.47131586771488</v>
      </c>
      <c r="I259" s="41">
        <f>SUM(I260:I263)</f>
        <v>861799</v>
      </c>
      <c r="J259" s="41">
        <f>SUM(J260:J263)</f>
        <v>959849</v>
      </c>
      <c r="K259" s="50">
        <f>I259/J259*100</f>
        <v>89.784851575612407</v>
      </c>
      <c r="L259" s="41">
        <f>SUM(L260:L263)</f>
        <v>0</v>
      </c>
      <c r="M259" s="41">
        <f>SUM(M260:M263)</f>
        <v>0</v>
      </c>
      <c r="N259" s="6" t="e">
        <f t="shared" ref="N259:N261" si="116">L259/M259*100</f>
        <v>#DIV/0!</v>
      </c>
      <c r="O259" s="41">
        <f>SUM(O260:O263)</f>
        <v>0</v>
      </c>
      <c r="P259" s="41">
        <f>SUM(P260:P263)</f>
        <v>0</v>
      </c>
      <c r="Q259" s="5" t="e">
        <f t="shared" ref="Q259:Q261" si="117">O259/P259*100</f>
        <v>#DIV/0!</v>
      </c>
      <c r="R259" s="41">
        <f>SUM(R260:R263)</f>
        <v>0</v>
      </c>
      <c r="S259" s="41">
        <f>SUM(S260:S263)</f>
        <v>0</v>
      </c>
      <c r="T259" s="6" t="e">
        <f t="shared" ref="T259:T261" si="118">R259/S259*100</f>
        <v>#DIV/0!</v>
      </c>
    </row>
    <row r="260" spans="1:20" s="23" customFormat="1" ht="42" customHeight="1" x14ac:dyDescent="0.25">
      <c r="A260" s="56">
        <v>1</v>
      </c>
      <c r="B260" s="8" t="s">
        <v>84</v>
      </c>
      <c r="C260" s="46">
        <v>315</v>
      </c>
      <c r="D260" s="46">
        <v>1153</v>
      </c>
      <c r="E260" s="1">
        <f t="shared" ref="E260:E261" si="119">C260/D260*100</f>
        <v>27.320034692107548</v>
      </c>
      <c r="F260" s="46">
        <v>220</v>
      </c>
      <c r="G260" s="46">
        <v>914</v>
      </c>
      <c r="H260" s="1">
        <f t="shared" ref="H260:H261" si="120">F260/G260*100</f>
        <v>24.070021881838073</v>
      </c>
      <c r="I260" s="46">
        <v>315</v>
      </c>
      <c r="J260" s="46">
        <v>1153</v>
      </c>
      <c r="K260" s="1">
        <f t="shared" ref="K260:K261" si="121">I260/J260*100</f>
        <v>27.320034692107548</v>
      </c>
      <c r="L260" s="87">
        <f>O260+R260</f>
        <v>0</v>
      </c>
      <c r="M260" s="87">
        <f>P260+S260</f>
        <v>0</v>
      </c>
      <c r="N260" s="1" t="e">
        <f t="shared" si="116"/>
        <v>#DIV/0!</v>
      </c>
      <c r="O260" s="46">
        <v>0</v>
      </c>
      <c r="P260" s="46">
        <v>0</v>
      </c>
      <c r="Q260" s="1" t="e">
        <f t="shared" si="117"/>
        <v>#DIV/0!</v>
      </c>
      <c r="R260" s="46">
        <v>0</v>
      </c>
      <c r="S260" s="46">
        <v>0</v>
      </c>
      <c r="T260" s="1" t="e">
        <f t="shared" si="118"/>
        <v>#DIV/0!</v>
      </c>
    </row>
    <row r="261" spans="1:20" s="23" customFormat="1" ht="17.25" x14ac:dyDescent="0.25">
      <c r="A261" s="62">
        <v>2</v>
      </c>
      <c r="B261" s="4" t="s">
        <v>107</v>
      </c>
      <c r="C261" s="46">
        <v>681549</v>
      </c>
      <c r="D261" s="46">
        <v>848190</v>
      </c>
      <c r="E261" s="25">
        <f t="shared" si="119"/>
        <v>80.353340643016296</v>
      </c>
      <c r="F261" s="46">
        <v>449487</v>
      </c>
      <c r="G261" s="46">
        <v>288340</v>
      </c>
      <c r="H261" s="25">
        <f t="shared" si="120"/>
        <v>155.88784074356664</v>
      </c>
      <c r="I261" s="46">
        <v>861484</v>
      </c>
      <c r="J261" s="46">
        <v>958696</v>
      </c>
      <c r="K261" s="25">
        <f t="shared" si="121"/>
        <v>89.859976468035754</v>
      </c>
      <c r="L261" s="87">
        <f>O261+R261</f>
        <v>0</v>
      </c>
      <c r="M261" s="87">
        <f>P261+S261</f>
        <v>0</v>
      </c>
      <c r="N261" s="25" t="e">
        <f t="shared" si="116"/>
        <v>#DIV/0!</v>
      </c>
      <c r="O261" s="48">
        <v>0</v>
      </c>
      <c r="P261" s="48">
        <v>0</v>
      </c>
      <c r="Q261" s="25" t="e">
        <f t="shared" si="117"/>
        <v>#DIV/0!</v>
      </c>
      <c r="R261" s="48">
        <v>0</v>
      </c>
      <c r="S261" s="48">
        <v>0</v>
      </c>
      <c r="T261" s="25" t="e">
        <f t="shared" si="118"/>
        <v>#DIV/0!</v>
      </c>
    </row>
    <row r="262" spans="1:20" s="23" customFormat="1" ht="17.25" x14ac:dyDescent="0.25">
      <c r="A262" s="62"/>
      <c r="B262" s="4"/>
      <c r="C262" s="48"/>
      <c r="D262" s="48"/>
      <c r="E262" s="25"/>
      <c r="F262" s="48"/>
      <c r="G262" s="48"/>
      <c r="H262" s="25"/>
      <c r="I262" s="48"/>
      <c r="J262" s="48"/>
      <c r="K262" s="25"/>
      <c r="L262" s="87"/>
      <c r="M262" s="46"/>
      <c r="N262" s="25"/>
      <c r="O262" s="48"/>
      <c r="P262" s="48"/>
      <c r="Q262" s="25"/>
      <c r="R262" s="48"/>
      <c r="S262" s="48"/>
      <c r="T262" s="25"/>
    </row>
    <row r="263" spans="1:20" s="23" customFormat="1" ht="17.25" x14ac:dyDescent="0.25">
      <c r="A263" s="63"/>
      <c r="B263" s="16"/>
      <c r="C263" s="46"/>
      <c r="D263" s="46"/>
      <c r="E263" s="1"/>
      <c r="F263" s="46"/>
      <c r="G263" s="46"/>
      <c r="H263" s="1"/>
      <c r="I263" s="46"/>
      <c r="J263" s="46"/>
      <c r="K263" s="1"/>
      <c r="L263" s="46"/>
      <c r="M263" s="46"/>
      <c r="N263" s="1"/>
      <c r="O263" s="46"/>
      <c r="P263" s="46"/>
      <c r="Q263" s="1"/>
      <c r="R263" s="46"/>
      <c r="S263" s="46"/>
      <c r="T263" s="1"/>
    </row>
    <row r="264" spans="1:20" s="23" customFormat="1" ht="17.25" customHeight="1" x14ac:dyDescent="0.25">
      <c r="A264" s="349"/>
      <c r="B264" s="350"/>
      <c r="C264" s="350"/>
      <c r="D264" s="350"/>
      <c r="E264" s="350"/>
      <c r="F264" s="350"/>
      <c r="G264" s="350"/>
      <c r="H264" s="350"/>
      <c r="I264" s="350"/>
      <c r="J264" s="350"/>
      <c r="K264" s="350"/>
      <c r="L264" s="350"/>
      <c r="M264" s="350"/>
      <c r="N264" s="350"/>
      <c r="O264" s="350"/>
      <c r="P264" s="350"/>
      <c r="Q264" s="350"/>
      <c r="R264" s="350"/>
      <c r="S264" s="350"/>
      <c r="T264" s="351"/>
    </row>
    <row r="265" spans="1:20" s="23" customFormat="1" ht="72.75" customHeight="1" x14ac:dyDescent="0.25">
      <c r="A265" s="352" t="s">
        <v>244</v>
      </c>
      <c r="B265" s="353"/>
      <c r="C265" s="41">
        <f>SUM(C266:C277)</f>
        <v>145151</v>
      </c>
      <c r="D265" s="41">
        <f>SUM(D266:D277)</f>
        <v>230094</v>
      </c>
      <c r="E265" s="50">
        <f>C265/D265*100</f>
        <v>63.083348544507899</v>
      </c>
      <c r="F265" s="41">
        <f>SUM(F266:F277)</f>
        <v>35234</v>
      </c>
      <c r="G265" s="41">
        <f>SUM(G266:G277)</f>
        <v>126607</v>
      </c>
      <c r="H265" s="50">
        <f>F265/G265*100</f>
        <v>27.829424913314433</v>
      </c>
      <c r="I265" s="41">
        <f>SUM(I266:I277)</f>
        <v>140208</v>
      </c>
      <c r="J265" s="41">
        <f>SUM(J266:J277)</f>
        <v>112723</v>
      </c>
      <c r="K265" s="50">
        <f>I265/J265*100</f>
        <v>124.38277902468884</v>
      </c>
      <c r="L265" s="41">
        <f>SUM(L266:L277)</f>
        <v>53685</v>
      </c>
      <c r="M265" s="41">
        <f>SUM(M266:M277)</f>
        <v>14401</v>
      </c>
      <c r="N265" s="6">
        <f t="shared" ref="N265:N277" si="122">L265/M265*100</f>
        <v>372.78661204083051</v>
      </c>
      <c r="O265" s="41">
        <f>SUM(O266:O277)</f>
        <v>34214</v>
      </c>
      <c r="P265" s="41">
        <f>SUM(P266:P277)</f>
        <v>4284</v>
      </c>
      <c r="Q265" s="5">
        <f t="shared" ref="Q265:Q277" si="123">O265/P265*100</f>
        <v>798.64612511671339</v>
      </c>
      <c r="R265" s="41">
        <f>SUM(R266:R277)</f>
        <v>19471</v>
      </c>
      <c r="S265" s="41">
        <f>SUM(S266:S277)</f>
        <v>10117</v>
      </c>
      <c r="T265" s="6">
        <f t="shared" ref="T265:T277" si="124">R265/S265*100</f>
        <v>192.4582386082831</v>
      </c>
    </row>
    <row r="266" spans="1:20" s="23" customFormat="1" ht="17.25" x14ac:dyDescent="0.25">
      <c r="A266" s="49">
        <v>1</v>
      </c>
      <c r="B266" s="3" t="s">
        <v>28</v>
      </c>
      <c r="C266" s="44">
        <v>0</v>
      </c>
      <c r="D266" s="44">
        <v>2509</v>
      </c>
      <c r="E266" s="45">
        <f t="shared" ref="E266:E274" si="125">C266/D266*100</f>
        <v>0</v>
      </c>
      <c r="F266" s="44">
        <v>0</v>
      </c>
      <c r="G266" s="44">
        <v>2509</v>
      </c>
      <c r="H266" s="45">
        <f t="shared" ref="H266:H277" si="126">F266/G266*100</f>
        <v>0</v>
      </c>
      <c r="I266" s="44">
        <v>0</v>
      </c>
      <c r="J266" s="44">
        <v>2884</v>
      </c>
      <c r="K266" s="45">
        <f t="shared" ref="K266:K277" si="127">I266/J266*100</f>
        <v>0</v>
      </c>
      <c r="L266" s="44">
        <v>0</v>
      </c>
      <c r="M266" s="87">
        <v>2884</v>
      </c>
      <c r="N266" s="25">
        <f t="shared" si="122"/>
        <v>0</v>
      </c>
      <c r="O266" s="44">
        <v>0</v>
      </c>
      <c r="P266" s="44">
        <v>2884</v>
      </c>
      <c r="Q266" s="25">
        <f t="shared" si="123"/>
        <v>0</v>
      </c>
      <c r="R266" s="44">
        <v>0</v>
      </c>
      <c r="S266" s="44">
        <v>0</v>
      </c>
      <c r="T266" s="44" t="e">
        <f t="shared" si="124"/>
        <v>#DIV/0!</v>
      </c>
    </row>
    <row r="267" spans="1:20" s="23" customFormat="1" ht="17.25" x14ac:dyDescent="0.25">
      <c r="A267" s="51">
        <v>2</v>
      </c>
      <c r="B267" s="8" t="s">
        <v>29</v>
      </c>
      <c r="C267" s="44">
        <v>586</v>
      </c>
      <c r="D267" s="44">
        <v>4288</v>
      </c>
      <c r="E267" s="1">
        <f t="shared" si="125"/>
        <v>13.666044776119405</v>
      </c>
      <c r="F267" s="44">
        <v>481</v>
      </c>
      <c r="G267" s="44">
        <v>4288</v>
      </c>
      <c r="H267" s="1">
        <f t="shared" si="126"/>
        <v>11.217350746268655</v>
      </c>
      <c r="I267" s="44">
        <v>586</v>
      </c>
      <c r="J267" s="44">
        <v>4181</v>
      </c>
      <c r="K267" s="1">
        <f t="shared" si="127"/>
        <v>14.015785697201627</v>
      </c>
      <c r="L267" s="87">
        <v>0</v>
      </c>
      <c r="M267" s="87">
        <v>0</v>
      </c>
      <c r="N267" s="25" t="e">
        <f t="shared" si="122"/>
        <v>#DIV/0!</v>
      </c>
      <c r="O267" s="44">
        <v>0</v>
      </c>
      <c r="P267" s="44">
        <v>0</v>
      </c>
      <c r="Q267" s="25" t="e">
        <f t="shared" si="123"/>
        <v>#DIV/0!</v>
      </c>
      <c r="R267" s="44">
        <v>0</v>
      </c>
      <c r="S267" s="46">
        <v>0</v>
      </c>
      <c r="T267" s="46" t="e">
        <f t="shared" si="124"/>
        <v>#DIV/0!</v>
      </c>
    </row>
    <row r="268" spans="1:20" s="23" customFormat="1" ht="17.25" x14ac:dyDescent="0.25">
      <c r="A268" s="43">
        <v>3</v>
      </c>
      <c r="B268" s="3" t="s">
        <v>30</v>
      </c>
      <c r="C268" s="44">
        <v>11783</v>
      </c>
      <c r="D268" s="44">
        <v>11127</v>
      </c>
      <c r="E268" s="45">
        <f t="shared" si="125"/>
        <v>105.89556933584974</v>
      </c>
      <c r="F268" s="44">
        <v>7073</v>
      </c>
      <c r="G268" s="44">
        <v>5082</v>
      </c>
      <c r="H268" s="45">
        <f t="shared" si="126"/>
        <v>139.17748917748918</v>
      </c>
      <c r="I268" s="44">
        <v>11783</v>
      </c>
      <c r="J268" s="44">
        <v>11127</v>
      </c>
      <c r="K268" s="45">
        <f t="shared" si="127"/>
        <v>105.89556933584974</v>
      </c>
      <c r="L268" s="87">
        <v>0</v>
      </c>
      <c r="M268" s="87">
        <v>0</v>
      </c>
      <c r="N268" s="25" t="e">
        <f t="shared" si="122"/>
        <v>#DIV/0!</v>
      </c>
      <c r="O268" s="44">
        <v>0</v>
      </c>
      <c r="P268" s="44">
        <v>0</v>
      </c>
      <c r="Q268" s="25" t="e">
        <f t="shared" si="123"/>
        <v>#DIV/0!</v>
      </c>
      <c r="R268" s="44">
        <v>0</v>
      </c>
      <c r="S268" s="44">
        <v>0</v>
      </c>
      <c r="T268" s="44" t="e">
        <f t="shared" si="124"/>
        <v>#DIV/0!</v>
      </c>
    </row>
    <row r="269" spans="1:20" s="23" customFormat="1" ht="17.25" x14ac:dyDescent="0.25">
      <c r="A269" s="43">
        <v>4</v>
      </c>
      <c r="B269" s="3" t="s">
        <v>31</v>
      </c>
      <c r="C269" s="44">
        <v>89345</v>
      </c>
      <c r="D269" s="44">
        <v>71598</v>
      </c>
      <c r="E269" s="45">
        <f t="shared" si="125"/>
        <v>124.7870052236096</v>
      </c>
      <c r="F269" s="44">
        <v>3876</v>
      </c>
      <c r="G269" s="44">
        <v>43672</v>
      </c>
      <c r="H269" s="45">
        <f t="shared" si="126"/>
        <v>8.8752518776332661</v>
      </c>
      <c r="I269" s="44">
        <v>89471</v>
      </c>
      <c r="J269" s="44">
        <v>71765</v>
      </c>
      <c r="K269" s="45">
        <f t="shared" si="127"/>
        <v>124.67219396641818</v>
      </c>
      <c r="L269" s="87">
        <v>31593</v>
      </c>
      <c r="M269" s="87">
        <v>0</v>
      </c>
      <c r="N269" s="25" t="e">
        <f t="shared" si="122"/>
        <v>#DIV/0!</v>
      </c>
      <c r="O269" s="44">
        <v>25824</v>
      </c>
      <c r="P269" s="44">
        <v>0</v>
      </c>
      <c r="Q269" s="25" t="e">
        <f t="shared" si="123"/>
        <v>#DIV/0!</v>
      </c>
      <c r="R269" s="44">
        <v>5769</v>
      </c>
      <c r="S269" s="44">
        <v>0</v>
      </c>
      <c r="T269" s="44" t="e">
        <f t="shared" si="124"/>
        <v>#DIV/0!</v>
      </c>
    </row>
    <row r="270" spans="1:20" s="23" customFormat="1" ht="17.25" x14ac:dyDescent="0.25">
      <c r="A270" s="43">
        <v>5</v>
      </c>
      <c r="B270" s="3" t="s">
        <v>32</v>
      </c>
      <c r="C270" s="44">
        <v>0</v>
      </c>
      <c r="D270" s="44">
        <v>0</v>
      </c>
      <c r="E270" s="45" t="e">
        <f>C273/D270*100</f>
        <v>#DIV/0!</v>
      </c>
      <c r="F270" s="44">
        <v>0</v>
      </c>
      <c r="G270" s="44">
        <v>0</v>
      </c>
      <c r="H270" s="45" t="e">
        <f>F273/G270*100</f>
        <v>#DIV/0!</v>
      </c>
      <c r="I270" s="44">
        <v>0</v>
      </c>
      <c r="J270" s="44">
        <v>0</v>
      </c>
      <c r="K270" s="45" t="e">
        <f>I273/J270*100</f>
        <v>#DIV/0!</v>
      </c>
      <c r="L270" s="87">
        <v>0</v>
      </c>
      <c r="M270" s="87">
        <v>0</v>
      </c>
      <c r="N270" s="25" t="e">
        <f>L273/M270*100</f>
        <v>#DIV/0!</v>
      </c>
      <c r="O270" s="44">
        <v>0</v>
      </c>
      <c r="P270" s="44">
        <v>0</v>
      </c>
      <c r="Q270" s="25" t="e">
        <f>O273/P270*100</f>
        <v>#DIV/0!</v>
      </c>
      <c r="R270" s="44">
        <v>0</v>
      </c>
      <c r="S270" s="44">
        <v>0</v>
      </c>
      <c r="T270" s="44" t="e">
        <f t="shared" si="124"/>
        <v>#DIV/0!</v>
      </c>
    </row>
    <row r="271" spans="1:20" s="23" customFormat="1" ht="17.25" x14ac:dyDescent="0.25">
      <c r="A271" s="49">
        <v>6</v>
      </c>
      <c r="B271" s="4" t="s">
        <v>33</v>
      </c>
      <c r="C271" s="44">
        <v>1312</v>
      </c>
      <c r="D271" s="44">
        <v>9053</v>
      </c>
      <c r="E271" s="45">
        <f t="shared" si="125"/>
        <v>14.492433447475975</v>
      </c>
      <c r="F271" s="44">
        <v>1312</v>
      </c>
      <c r="G271" s="44">
        <v>5091</v>
      </c>
      <c r="H271" s="45">
        <f t="shared" si="126"/>
        <v>25.770968375564724</v>
      </c>
      <c r="I271" s="44">
        <v>4664</v>
      </c>
      <c r="J271" s="44">
        <v>0</v>
      </c>
      <c r="K271" s="45" t="e">
        <f t="shared" si="127"/>
        <v>#DIV/0!</v>
      </c>
      <c r="L271" s="44">
        <v>4664</v>
      </c>
      <c r="M271" s="87">
        <v>0</v>
      </c>
      <c r="N271" s="25" t="e">
        <f t="shared" si="122"/>
        <v>#DIV/0!</v>
      </c>
      <c r="O271" s="44">
        <v>4664</v>
      </c>
      <c r="P271" s="44">
        <v>0</v>
      </c>
      <c r="Q271" s="25" t="e">
        <f t="shared" si="123"/>
        <v>#DIV/0!</v>
      </c>
      <c r="R271" s="44">
        <v>0</v>
      </c>
      <c r="S271" s="44">
        <v>0</v>
      </c>
      <c r="T271" s="44" t="e">
        <f t="shared" si="124"/>
        <v>#DIV/0!</v>
      </c>
    </row>
    <row r="272" spans="1:20" s="23" customFormat="1" ht="17.25" x14ac:dyDescent="0.25">
      <c r="A272" s="49">
        <v>7</v>
      </c>
      <c r="B272" s="4" t="s">
        <v>34</v>
      </c>
      <c r="C272" s="44">
        <v>11163</v>
      </c>
      <c r="D272" s="44">
        <v>23149</v>
      </c>
      <c r="E272" s="45">
        <f t="shared" si="125"/>
        <v>48.222385416216682</v>
      </c>
      <c r="F272" s="44">
        <v>11163</v>
      </c>
      <c r="G272" s="44">
        <v>16855</v>
      </c>
      <c r="H272" s="45">
        <f t="shared" si="126"/>
        <v>66.229605458320975</v>
      </c>
      <c r="I272" s="44">
        <v>15742</v>
      </c>
      <c r="J272" s="44">
        <v>10496</v>
      </c>
      <c r="K272" s="45">
        <f t="shared" si="127"/>
        <v>149.98094512195121</v>
      </c>
      <c r="L272" s="87">
        <v>0</v>
      </c>
      <c r="M272" s="87">
        <v>0</v>
      </c>
      <c r="N272" s="25" t="e">
        <f t="shared" si="122"/>
        <v>#DIV/0!</v>
      </c>
      <c r="O272" s="44">
        <v>0</v>
      </c>
      <c r="P272" s="44">
        <v>0</v>
      </c>
      <c r="Q272" s="25" t="e">
        <f t="shared" si="123"/>
        <v>#DIV/0!</v>
      </c>
      <c r="R272" s="44">
        <v>0</v>
      </c>
      <c r="S272" s="44">
        <v>0</v>
      </c>
      <c r="T272" s="44" t="e">
        <f t="shared" si="124"/>
        <v>#DIV/0!</v>
      </c>
    </row>
    <row r="273" spans="1:20" s="23" customFormat="1" ht="17.25" x14ac:dyDescent="0.25">
      <c r="A273" s="43">
        <v>8</v>
      </c>
      <c r="B273" s="3" t="s">
        <v>35</v>
      </c>
      <c r="C273" s="44">
        <v>13000</v>
      </c>
      <c r="D273" s="44">
        <v>96100</v>
      </c>
      <c r="E273" s="45">
        <f t="shared" si="125"/>
        <v>13.527575442247658</v>
      </c>
      <c r="F273" s="44">
        <v>0</v>
      </c>
      <c r="G273" s="44">
        <v>40300</v>
      </c>
      <c r="H273" s="45">
        <f t="shared" si="126"/>
        <v>0</v>
      </c>
      <c r="I273" s="44">
        <v>0</v>
      </c>
      <c r="J273" s="44">
        <v>0</v>
      </c>
      <c r="K273" s="45" t="e">
        <f t="shared" si="127"/>
        <v>#DIV/0!</v>
      </c>
      <c r="L273" s="44">
        <v>0</v>
      </c>
      <c r="M273" s="87">
        <v>0</v>
      </c>
      <c r="N273" s="25" t="e">
        <f t="shared" si="122"/>
        <v>#DIV/0!</v>
      </c>
      <c r="O273" s="44">
        <v>0</v>
      </c>
      <c r="P273" s="44">
        <v>0</v>
      </c>
      <c r="Q273" s="25" t="e">
        <f t="shared" si="123"/>
        <v>#DIV/0!</v>
      </c>
      <c r="R273" s="44">
        <v>0</v>
      </c>
      <c r="S273" s="44">
        <v>0</v>
      </c>
      <c r="T273" s="44" t="e">
        <f t="shared" si="124"/>
        <v>#DIV/0!</v>
      </c>
    </row>
    <row r="274" spans="1:20" s="23" customFormat="1" ht="17.25" x14ac:dyDescent="0.25">
      <c r="A274" s="43">
        <v>9</v>
      </c>
      <c r="B274" s="3" t="s">
        <v>36</v>
      </c>
      <c r="C274" s="44">
        <v>0</v>
      </c>
      <c r="D274" s="44">
        <v>0</v>
      </c>
      <c r="E274" s="45" t="e">
        <f t="shared" si="125"/>
        <v>#DIV/0!</v>
      </c>
      <c r="F274" s="44">
        <v>0</v>
      </c>
      <c r="G274" s="44">
        <v>0</v>
      </c>
      <c r="H274" s="45" t="e">
        <f t="shared" si="126"/>
        <v>#DIV/0!</v>
      </c>
      <c r="I274" s="44">
        <v>0</v>
      </c>
      <c r="J274" s="44">
        <v>0</v>
      </c>
      <c r="K274" s="45" t="e">
        <f t="shared" si="127"/>
        <v>#DIV/0!</v>
      </c>
      <c r="L274" s="87">
        <f t="shared" ref="L274" si="128">O274+R274</f>
        <v>0</v>
      </c>
      <c r="M274" s="87">
        <v>0</v>
      </c>
      <c r="N274" s="25" t="e">
        <f t="shared" si="122"/>
        <v>#DIV/0!</v>
      </c>
      <c r="O274" s="44">
        <v>0</v>
      </c>
      <c r="P274" s="44">
        <v>0</v>
      </c>
      <c r="Q274" s="25" t="e">
        <f t="shared" si="123"/>
        <v>#DIV/0!</v>
      </c>
      <c r="R274" s="44">
        <v>0</v>
      </c>
      <c r="S274" s="44">
        <v>0</v>
      </c>
      <c r="T274" s="44" t="e">
        <f t="shared" si="124"/>
        <v>#DIV/0!</v>
      </c>
    </row>
    <row r="275" spans="1:20" s="23" customFormat="1" ht="17.25" x14ac:dyDescent="0.25">
      <c r="A275" s="49">
        <v>10</v>
      </c>
      <c r="B275" s="4" t="s">
        <v>37</v>
      </c>
      <c r="C275" s="44">
        <v>0</v>
      </c>
      <c r="D275" s="44">
        <v>0</v>
      </c>
      <c r="E275" s="45" t="e">
        <f>C275/D275*100</f>
        <v>#DIV/0!</v>
      </c>
      <c r="F275" s="44">
        <v>0</v>
      </c>
      <c r="G275" s="44">
        <v>0</v>
      </c>
      <c r="H275" s="45" t="e">
        <f t="shared" si="126"/>
        <v>#DIV/0!</v>
      </c>
      <c r="I275" s="44">
        <v>0</v>
      </c>
      <c r="J275" s="44">
        <v>0</v>
      </c>
      <c r="K275" s="45" t="e">
        <f t="shared" si="127"/>
        <v>#DIV/0!</v>
      </c>
      <c r="L275" s="87">
        <v>0</v>
      </c>
      <c r="M275" s="87">
        <v>0</v>
      </c>
      <c r="N275" s="25" t="e">
        <f t="shared" si="122"/>
        <v>#DIV/0!</v>
      </c>
      <c r="O275" s="44">
        <v>0</v>
      </c>
      <c r="P275" s="44">
        <v>0</v>
      </c>
      <c r="Q275" s="25" t="e">
        <f t="shared" si="123"/>
        <v>#DIV/0!</v>
      </c>
      <c r="R275" s="44">
        <v>0</v>
      </c>
      <c r="S275" s="44">
        <v>0</v>
      </c>
      <c r="T275" s="44" t="e">
        <f t="shared" si="124"/>
        <v>#DIV/0!</v>
      </c>
    </row>
    <row r="276" spans="1:20" s="23" customFormat="1" ht="17.25" x14ac:dyDescent="0.25">
      <c r="A276" s="49">
        <v>11</v>
      </c>
      <c r="B276" s="4" t="s">
        <v>38</v>
      </c>
      <c r="C276" s="44">
        <v>17428</v>
      </c>
      <c r="D276" s="44">
        <v>11517</v>
      </c>
      <c r="E276" s="25">
        <f>C276/D276*100</f>
        <v>151.32412954762523</v>
      </c>
      <c r="F276" s="44">
        <v>11105</v>
      </c>
      <c r="G276" s="44">
        <v>8100</v>
      </c>
      <c r="H276" s="25">
        <f t="shared" si="126"/>
        <v>137.09876543209876</v>
      </c>
      <c r="I276" s="44">
        <v>17428</v>
      </c>
      <c r="J276" s="44">
        <v>11517</v>
      </c>
      <c r="K276" s="25">
        <f t="shared" si="127"/>
        <v>151.32412954762523</v>
      </c>
      <c r="L276" s="87">
        <v>17428</v>
      </c>
      <c r="M276" s="87">
        <v>11517</v>
      </c>
      <c r="N276" s="25">
        <f t="shared" si="122"/>
        <v>151.32412954762523</v>
      </c>
      <c r="O276" s="44">
        <v>3726</v>
      </c>
      <c r="P276" s="44">
        <v>1400</v>
      </c>
      <c r="Q276" s="25">
        <f t="shared" si="123"/>
        <v>266.14285714285717</v>
      </c>
      <c r="R276" s="44">
        <v>13702</v>
      </c>
      <c r="S276" s="48">
        <v>10117</v>
      </c>
      <c r="T276" s="48">
        <f t="shared" si="124"/>
        <v>135.43540575269347</v>
      </c>
    </row>
    <row r="277" spans="1:20" s="23" customFormat="1" ht="34.5" x14ac:dyDescent="0.25">
      <c r="A277" s="49">
        <v>12</v>
      </c>
      <c r="B277" s="8" t="s">
        <v>39</v>
      </c>
      <c r="C277" s="44">
        <v>534</v>
      </c>
      <c r="D277" s="44">
        <v>753</v>
      </c>
      <c r="E277" s="1">
        <f>C277/D277*100</f>
        <v>70.916334661354583</v>
      </c>
      <c r="F277" s="44">
        <v>224</v>
      </c>
      <c r="G277" s="44">
        <v>710</v>
      </c>
      <c r="H277" s="1">
        <f t="shared" si="126"/>
        <v>31.549295774647888</v>
      </c>
      <c r="I277" s="44">
        <v>534</v>
      </c>
      <c r="J277" s="44">
        <v>753</v>
      </c>
      <c r="K277" s="1">
        <f t="shared" si="127"/>
        <v>70.916334661354583</v>
      </c>
      <c r="L277" s="87">
        <v>0</v>
      </c>
      <c r="M277" s="87">
        <v>0</v>
      </c>
      <c r="N277" s="1" t="e">
        <f t="shared" si="122"/>
        <v>#DIV/0!</v>
      </c>
      <c r="O277" s="44">
        <v>0</v>
      </c>
      <c r="P277" s="44">
        <v>0</v>
      </c>
      <c r="Q277" s="1" t="e">
        <f t="shared" si="123"/>
        <v>#DIV/0!</v>
      </c>
      <c r="R277" s="44">
        <v>0</v>
      </c>
      <c r="S277" s="46">
        <v>0</v>
      </c>
      <c r="T277" s="46" t="e">
        <f t="shared" si="124"/>
        <v>#DIV/0!</v>
      </c>
    </row>
    <row r="278" spans="1:20" s="23" customFormat="1" ht="17.25" customHeight="1" x14ac:dyDescent="0.25">
      <c r="A278" s="349"/>
      <c r="B278" s="350"/>
      <c r="C278" s="350"/>
      <c r="D278" s="350"/>
      <c r="E278" s="350"/>
      <c r="F278" s="350"/>
      <c r="G278" s="350"/>
      <c r="H278" s="350"/>
      <c r="I278" s="350"/>
      <c r="J278" s="350"/>
      <c r="K278" s="350"/>
      <c r="L278" s="350"/>
      <c r="M278" s="350"/>
      <c r="N278" s="350"/>
      <c r="O278" s="350"/>
      <c r="P278" s="350"/>
      <c r="Q278" s="350"/>
      <c r="R278" s="350"/>
      <c r="S278" s="350"/>
      <c r="T278" s="351"/>
    </row>
    <row r="279" spans="1:20" s="23" customFormat="1" ht="58.5" customHeight="1" x14ac:dyDescent="0.25">
      <c r="A279" s="352" t="s">
        <v>245</v>
      </c>
      <c r="B279" s="353"/>
      <c r="C279" s="41">
        <f>SUM(C280:C287)</f>
        <v>53788</v>
      </c>
      <c r="D279" s="41">
        <f>SUM(D280:D287)</f>
        <v>62090</v>
      </c>
      <c r="E279" s="50">
        <f>C279/D279*100</f>
        <v>86.629086809470124</v>
      </c>
      <c r="F279" s="41">
        <f>SUM(F280:F287)</f>
        <v>22184</v>
      </c>
      <c r="G279" s="41">
        <f>SUM(G280:G287)</f>
        <v>31739</v>
      </c>
      <c r="H279" s="50">
        <f>F279/G279*100</f>
        <v>69.895081760609983</v>
      </c>
      <c r="I279" s="41">
        <f>SUM(I280:I287)</f>
        <v>63855</v>
      </c>
      <c r="J279" s="41">
        <f>SUM(J280:J287)</f>
        <v>57853</v>
      </c>
      <c r="K279" s="50">
        <f>I279/J279*100</f>
        <v>110.37457003094049</v>
      </c>
      <c r="L279" s="33">
        <f>SUM(L280:L287)</f>
        <v>0</v>
      </c>
      <c r="M279" s="33">
        <f>SUM(M280:M287)</f>
        <v>480</v>
      </c>
      <c r="N279" s="6">
        <f t="shared" ref="N279:N287" si="129">L279/M279*100</f>
        <v>0</v>
      </c>
      <c r="O279" s="5">
        <f>SUM(O280:O287)</f>
        <v>0</v>
      </c>
      <c r="P279" s="5">
        <f>SUM(P280:P287)</f>
        <v>480</v>
      </c>
      <c r="Q279" s="5">
        <f t="shared" ref="Q279:Q282" si="130">O279/P279*100</f>
        <v>0</v>
      </c>
      <c r="R279" s="5">
        <f>SUM(R280:R287)</f>
        <v>0</v>
      </c>
      <c r="S279" s="5">
        <f>SUM(S280:S287)</f>
        <v>0</v>
      </c>
      <c r="T279" s="6" t="e">
        <f>R279/S279*100</f>
        <v>#DIV/0!</v>
      </c>
    </row>
    <row r="280" spans="1:20" s="23" customFormat="1" ht="17.25" x14ac:dyDescent="0.25">
      <c r="A280" s="43">
        <v>1</v>
      </c>
      <c r="B280" s="4" t="s">
        <v>40</v>
      </c>
      <c r="C280" s="44">
        <v>395</v>
      </c>
      <c r="D280" s="44">
        <v>0</v>
      </c>
      <c r="E280" s="44" t="e">
        <f t="shared" ref="E280:E287" si="131">C280/D280*100</f>
        <v>#DIV/0!</v>
      </c>
      <c r="F280" s="44">
        <v>256</v>
      </c>
      <c r="G280" s="44">
        <v>0</v>
      </c>
      <c r="H280" s="44" t="e">
        <f t="shared" ref="H280:H287" si="132">F280/G280*100</f>
        <v>#DIV/0!</v>
      </c>
      <c r="I280" s="44">
        <v>395</v>
      </c>
      <c r="J280" s="44">
        <v>0</v>
      </c>
      <c r="K280" s="44" t="e">
        <f t="shared" ref="K280:K287" si="133">I280/J280*100</f>
        <v>#DIV/0!</v>
      </c>
      <c r="L280" s="44">
        <v>0</v>
      </c>
      <c r="M280" s="44">
        <v>0</v>
      </c>
      <c r="N280" s="44" t="e">
        <f t="shared" si="129"/>
        <v>#DIV/0!</v>
      </c>
      <c r="O280" s="44">
        <v>0</v>
      </c>
      <c r="P280" s="44">
        <v>0</v>
      </c>
      <c r="Q280" s="44" t="e">
        <f t="shared" si="130"/>
        <v>#DIV/0!</v>
      </c>
      <c r="R280" s="44">
        <v>0</v>
      </c>
      <c r="S280" s="44">
        <v>0</v>
      </c>
      <c r="T280" s="44" t="e">
        <f t="shared" ref="T280:T287" si="134">R280/S280*100</f>
        <v>#DIV/0!</v>
      </c>
    </row>
    <row r="281" spans="1:20" s="23" customFormat="1" ht="17.25" x14ac:dyDescent="0.25">
      <c r="A281" s="49">
        <v>2</v>
      </c>
      <c r="B281" s="4" t="s">
        <v>41</v>
      </c>
      <c r="C281" s="44">
        <v>0</v>
      </c>
      <c r="D281" s="44">
        <v>0</v>
      </c>
      <c r="E281" s="44" t="e">
        <f t="shared" si="131"/>
        <v>#DIV/0!</v>
      </c>
      <c r="F281" s="44">
        <v>0</v>
      </c>
      <c r="G281" s="44">
        <v>0</v>
      </c>
      <c r="H281" s="44" t="e">
        <f t="shared" si="132"/>
        <v>#DIV/0!</v>
      </c>
      <c r="I281" s="44">
        <v>0</v>
      </c>
      <c r="J281" s="44">
        <v>0</v>
      </c>
      <c r="K281" s="44" t="e">
        <f t="shared" si="133"/>
        <v>#DIV/0!</v>
      </c>
      <c r="L281" s="44">
        <v>0</v>
      </c>
      <c r="M281" s="44">
        <v>0</v>
      </c>
      <c r="N281" s="44" t="e">
        <f t="shared" si="129"/>
        <v>#DIV/0!</v>
      </c>
      <c r="O281" s="44">
        <v>0</v>
      </c>
      <c r="P281" s="44">
        <v>0</v>
      </c>
      <c r="Q281" s="44" t="e">
        <f t="shared" si="130"/>
        <v>#DIV/0!</v>
      </c>
      <c r="R281" s="44">
        <v>0</v>
      </c>
      <c r="S281" s="44">
        <v>0</v>
      </c>
      <c r="T281" s="44" t="e">
        <f t="shared" si="134"/>
        <v>#DIV/0!</v>
      </c>
    </row>
    <row r="282" spans="1:20" s="23" customFormat="1" ht="17.25" x14ac:dyDescent="0.25">
      <c r="A282" s="49">
        <v>3</v>
      </c>
      <c r="B282" s="4" t="s">
        <v>42</v>
      </c>
      <c r="C282" s="44">
        <v>0</v>
      </c>
      <c r="D282" s="44">
        <v>0</v>
      </c>
      <c r="E282" s="44" t="e">
        <f t="shared" si="131"/>
        <v>#DIV/0!</v>
      </c>
      <c r="F282" s="44">
        <v>0</v>
      </c>
      <c r="G282" s="44">
        <v>450</v>
      </c>
      <c r="H282" s="44">
        <f t="shared" si="132"/>
        <v>0</v>
      </c>
      <c r="I282" s="44">
        <v>0</v>
      </c>
      <c r="J282" s="44">
        <v>450</v>
      </c>
      <c r="K282" s="44">
        <f t="shared" si="133"/>
        <v>0</v>
      </c>
      <c r="L282" s="44">
        <f t="shared" ref="L282:L283" si="135">O282+R282</f>
        <v>0</v>
      </c>
      <c r="M282" s="44">
        <v>0</v>
      </c>
      <c r="N282" s="44" t="e">
        <f t="shared" si="129"/>
        <v>#DIV/0!</v>
      </c>
      <c r="O282" s="44">
        <v>0</v>
      </c>
      <c r="P282" s="44">
        <v>0</v>
      </c>
      <c r="Q282" s="44" t="e">
        <f t="shared" si="130"/>
        <v>#DIV/0!</v>
      </c>
      <c r="R282" s="44">
        <v>0</v>
      </c>
      <c r="S282" s="44">
        <v>0</v>
      </c>
      <c r="T282" s="44" t="e">
        <f t="shared" si="134"/>
        <v>#DIV/0!</v>
      </c>
    </row>
    <row r="283" spans="1:20" s="23" customFormat="1" ht="17.25" x14ac:dyDescent="0.25">
      <c r="A283" s="49">
        <v>4</v>
      </c>
      <c r="B283" s="4" t="s">
        <v>43</v>
      </c>
      <c r="C283" s="44">
        <v>0</v>
      </c>
      <c r="D283" s="44">
        <v>425</v>
      </c>
      <c r="E283" s="44">
        <f t="shared" si="131"/>
        <v>0</v>
      </c>
      <c r="F283" s="44">
        <v>0</v>
      </c>
      <c r="G283" s="44">
        <v>425</v>
      </c>
      <c r="H283" s="44">
        <f t="shared" si="132"/>
        <v>0</v>
      </c>
      <c r="I283" s="44">
        <v>0</v>
      </c>
      <c r="J283" s="44">
        <v>621</v>
      </c>
      <c r="K283" s="44">
        <f t="shared" si="133"/>
        <v>0</v>
      </c>
      <c r="L283" s="44">
        <f t="shared" si="135"/>
        <v>0</v>
      </c>
      <c r="M283" s="44">
        <v>0</v>
      </c>
      <c r="N283" s="44" t="e">
        <f t="shared" si="129"/>
        <v>#DIV/0!</v>
      </c>
      <c r="O283" s="44">
        <v>0</v>
      </c>
      <c r="P283" s="44">
        <v>0</v>
      </c>
      <c r="Q283" s="44" t="e">
        <f>O283/P283*100</f>
        <v>#DIV/0!</v>
      </c>
      <c r="R283" s="44">
        <v>0</v>
      </c>
      <c r="S283" s="44">
        <v>0</v>
      </c>
      <c r="T283" s="44" t="e">
        <f t="shared" si="134"/>
        <v>#DIV/0!</v>
      </c>
    </row>
    <row r="284" spans="1:20" s="23" customFormat="1" ht="17.25" x14ac:dyDescent="0.25">
      <c r="A284" s="49">
        <v>5</v>
      </c>
      <c r="B284" s="4" t="s">
        <v>44</v>
      </c>
      <c r="C284" s="44">
        <v>436</v>
      </c>
      <c r="D284" s="44">
        <v>436</v>
      </c>
      <c r="E284" s="44">
        <f t="shared" si="131"/>
        <v>100</v>
      </c>
      <c r="F284" s="44">
        <v>218</v>
      </c>
      <c r="G284" s="44">
        <v>218</v>
      </c>
      <c r="H284" s="44">
        <f t="shared" si="132"/>
        <v>100</v>
      </c>
      <c r="I284" s="44">
        <v>436</v>
      </c>
      <c r="J284" s="44">
        <v>436</v>
      </c>
      <c r="K284" s="44">
        <f t="shared" si="133"/>
        <v>100</v>
      </c>
      <c r="L284" s="44">
        <v>0</v>
      </c>
      <c r="M284" s="44">
        <v>0</v>
      </c>
      <c r="N284" s="44" t="e">
        <f t="shared" si="129"/>
        <v>#DIV/0!</v>
      </c>
      <c r="O284" s="44">
        <v>0</v>
      </c>
      <c r="P284" s="44">
        <v>0</v>
      </c>
      <c r="Q284" s="44" t="e">
        <f t="shared" ref="Q284:Q287" si="136">O284/P284*100</f>
        <v>#DIV/0!</v>
      </c>
      <c r="R284" s="44">
        <v>0</v>
      </c>
      <c r="S284" s="44">
        <v>0</v>
      </c>
      <c r="T284" s="44" t="e">
        <f t="shared" si="134"/>
        <v>#DIV/0!</v>
      </c>
    </row>
    <row r="285" spans="1:20" s="23" customFormat="1" ht="17.25" x14ac:dyDescent="0.25">
      <c r="A285" s="47">
        <v>6</v>
      </c>
      <c r="B285" s="4" t="s">
        <v>45</v>
      </c>
      <c r="C285" s="44">
        <v>48</v>
      </c>
      <c r="D285" s="44">
        <v>481</v>
      </c>
      <c r="E285" s="44">
        <f t="shared" si="131"/>
        <v>9.9792099792099798</v>
      </c>
      <c r="F285" s="44">
        <v>48</v>
      </c>
      <c r="G285" s="44">
        <v>0</v>
      </c>
      <c r="H285" s="44" t="e">
        <f t="shared" si="132"/>
        <v>#DIV/0!</v>
      </c>
      <c r="I285" s="44">
        <v>0</v>
      </c>
      <c r="J285" s="44">
        <v>495</v>
      </c>
      <c r="K285" s="44">
        <f t="shared" si="133"/>
        <v>0</v>
      </c>
      <c r="L285" s="44">
        <v>0</v>
      </c>
      <c r="M285" s="44">
        <v>480</v>
      </c>
      <c r="N285" s="44">
        <f t="shared" si="129"/>
        <v>0</v>
      </c>
      <c r="O285" s="44">
        <v>0</v>
      </c>
      <c r="P285" s="44">
        <v>480</v>
      </c>
      <c r="Q285" s="44">
        <f t="shared" si="136"/>
        <v>0</v>
      </c>
      <c r="R285" s="44">
        <v>0</v>
      </c>
      <c r="S285" s="44">
        <v>0</v>
      </c>
      <c r="T285" s="44" t="e">
        <f t="shared" si="134"/>
        <v>#DIV/0!</v>
      </c>
    </row>
    <row r="286" spans="1:20" s="23" customFormat="1" ht="17.25" x14ac:dyDescent="0.25">
      <c r="A286" s="51">
        <v>7</v>
      </c>
      <c r="B286" s="4" t="s">
        <v>46</v>
      </c>
      <c r="C286" s="44">
        <v>52909</v>
      </c>
      <c r="D286" s="46">
        <v>60748</v>
      </c>
      <c r="E286" s="44">
        <f t="shared" si="131"/>
        <v>87.095871469019556</v>
      </c>
      <c r="F286" s="44">
        <v>21662</v>
      </c>
      <c r="G286" s="46">
        <v>30646</v>
      </c>
      <c r="H286" s="44">
        <f t="shared" si="132"/>
        <v>70.684591790119427</v>
      </c>
      <c r="I286" s="44">
        <v>63024</v>
      </c>
      <c r="J286" s="46">
        <v>55851</v>
      </c>
      <c r="K286" s="44">
        <f t="shared" si="133"/>
        <v>112.84310039211474</v>
      </c>
      <c r="L286" s="44">
        <v>0</v>
      </c>
      <c r="M286" s="46">
        <v>0</v>
      </c>
      <c r="N286" s="44" t="e">
        <f t="shared" si="129"/>
        <v>#DIV/0!</v>
      </c>
      <c r="O286" s="44">
        <v>0</v>
      </c>
      <c r="P286" s="46">
        <v>0</v>
      </c>
      <c r="Q286" s="44" t="e">
        <f t="shared" si="136"/>
        <v>#DIV/0!</v>
      </c>
      <c r="R286" s="44">
        <v>0</v>
      </c>
      <c r="S286" s="46">
        <v>0</v>
      </c>
      <c r="T286" s="44" t="e">
        <f t="shared" si="134"/>
        <v>#DIV/0!</v>
      </c>
    </row>
    <row r="287" spans="1:20" s="23" customFormat="1" ht="34.5" x14ac:dyDescent="0.25">
      <c r="A287" s="43">
        <v>8</v>
      </c>
      <c r="B287" s="4" t="s">
        <v>47</v>
      </c>
      <c r="C287" s="44">
        <v>0</v>
      </c>
      <c r="D287" s="44">
        <v>0</v>
      </c>
      <c r="E287" s="44" t="e">
        <f t="shared" si="131"/>
        <v>#DIV/0!</v>
      </c>
      <c r="F287" s="44">
        <v>0</v>
      </c>
      <c r="G287" s="44">
        <v>0</v>
      </c>
      <c r="H287" s="44" t="e">
        <f t="shared" si="132"/>
        <v>#DIV/0!</v>
      </c>
      <c r="I287" s="44">
        <v>0</v>
      </c>
      <c r="J287" s="44">
        <v>0</v>
      </c>
      <c r="K287" s="44" t="e">
        <f t="shared" si="133"/>
        <v>#DIV/0!</v>
      </c>
      <c r="L287" s="44">
        <f t="shared" ref="L287" si="137">O287+R287</f>
        <v>0</v>
      </c>
      <c r="M287" s="44">
        <v>0</v>
      </c>
      <c r="N287" s="44" t="e">
        <f t="shared" si="129"/>
        <v>#DIV/0!</v>
      </c>
      <c r="O287" s="44">
        <v>0</v>
      </c>
      <c r="P287" s="44">
        <v>0</v>
      </c>
      <c r="Q287" s="44" t="e">
        <f t="shared" si="136"/>
        <v>#DIV/0!</v>
      </c>
      <c r="R287" s="44">
        <v>0</v>
      </c>
      <c r="S287" s="44">
        <v>0</v>
      </c>
      <c r="T287" s="44" t="e">
        <f t="shared" si="134"/>
        <v>#DIV/0!</v>
      </c>
    </row>
    <row r="288" spans="1:20" s="23" customFormat="1" x14ac:dyDescent="0.25">
      <c r="A288" s="102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</row>
    <row r="289" spans="1:20" s="23" customFormat="1" ht="70.5" customHeight="1" x14ac:dyDescent="0.25">
      <c r="A289" s="352" t="s">
        <v>246</v>
      </c>
      <c r="B289" s="353"/>
      <c r="C289" s="41">
        <f>SUM(C290:C309)</f>
        <v>185239</v>
      </c>
      <c r="D289" s="41">
        <f>SUM(D290:D309)</f>
        <v>126180</v>
      </c>
      <c r="E289" s="42">
        <f>C289/D289*100</f>
        <v>146.8053574258995</v>
      </c>
      <c r="F289" s="41">
        <f>SUM(F290:F309)</f>
        <v>144753</v>
      </c>
      <c r="G289" s="41">
        <f>SUM(G290:G309)</f>
        <v>98192</v>
      </c>
      <c r="H289" s="41">
        <f>F289/G289*100</f>
        <v>147.41832328499268</v>
      </c>
      <c r="I289" s="41">
        <f>SUM(I290:I309)</f>
        <v>197854</v>
      </c>
      <c r="J289" s="41">
        <f>SUM(J290:J309)</f>
        <v>142393</v>
      </c>
      <c r="K289" s="41">
        <f>I289/J289*100</f>
        <v>138.94924610058078</v>
      </c>
      <c r="L289" s="32">
        <f>SUM(L290:L309)</f>
        <v>118730</v>
      </c>
      <c r="M289" s="32">
        <f>SUM(M290:M309)</f>
        <v>49655</v>
      </c>
      <c r="N289" s="5">
        <f t="shared" ref="N289:N309" si="138">L289/M289*100</f>
        <v>239.10985802034034</v>
      </c>
      <c r="O289" s="5">
        <f>SUM(O290:O309)</f>
        <v>118730</v>
      </c>
      <c r="P289" s="5">
        <f>SUM(P290:P309)</f>
        <v>48976</v>
      </c>
      <c r="Q289" s="6" t="e">
        <f>A291O291/P289*100</f>
        <v>#NAME?</v>
      </c>
      <c r="R289" s="5">
        <f>SUM(R290:R309)</f>
        <v>0</v>
      </c>
      <c r="S289" s="5">
        <f>SUM(S290:S309)</f>
        <v>679</v>
      </c>
      <c r="T289" s="5">
        <f t="shared" ref="T289:T308" si="139">R289/S289*100</f>
        <v>0</v>
      </c>
    </row>
    <row r="290" spans="1:20" s="23" customFormat="1" ht="19.5" customHeight="1" x14ac:dyDescent="0.25">
      <c r="A290" s="43">
        <v>1</v>
      </c>
      <c r="B290" s="4" t="s">
        <v>12</v>
      </c>
      <c r="C290" s="46">
        <v>35492</v>
      </c>
      <c r="D290" s="46">
        <v>9283</v>
      </c>
      <c r="E290" s="45">
        <f>C290/D290*100</f>
        <v>382.33329742540127</v>
      </c>
      <c r="F290" s="46">
        <v>18521</v>
      </c>
      <c r="G290" s="46">
        <v>2664</v>
      </c>
      <c r="H290" s="45">
        <f>F290/G290*100</f>
        <v>695.23273273273276</v>
      </c>
      <c r="I290" s="46">
        <v>34095</v>
      </c>
      <c r="J290" s="46">
        <v>15118</v>
      </c>
      <c r="K290" s="45">
        <f>I290/J290*100</f>
        <v>225.52586320941924</v>
      </c>
      <c r="L290" s="46">
        <v>33000</v>
      </c>
      <c r="M290" s="46">
        <v>0</v>
      </c>
      <c r="N290" s="25" t="e">
        <f t="shared" si="138"/>
        <v>#DIV/0!</v>
      </c>
      <c r="O290" s="46">
        <v>33000</v>
      </c>
      <c r="P290" s="46">
        <v>0</v>
      </c>
      <c r="Q290" s="25" t="e">
        <f t="shared" ref="Q290:Q309" si="140">O290/P290*100</f>
        <v>#DIV/0!</v>
      </c>
      <c r="R290" s="46">
        <v>0</v>
      </c>
      <c r="S290" s="46">
        <v>0</v>
      </c>
      <c r="T290" s="45" t="e">
        <f t="shared" si="139"/>
        <v>#DIV/0!</v>
      </c>
    </row>
    <row r="291" spans="1:20" s="23" customFormat="1" ht="34.5" x14ac:dyDescent="0.25">
      <c r="A291" s="47">
        <v>2</v>
      </c>
      <c r="B291" s="4" t="s">
        <v>305</v>
      </c>
      <c r="C291" s="46">
        <v>12237</v>
      </c>
      <c r="D291" s="46">
        <v>21667</v>
      </c>
      <c r="E291" s="45">
        <f t="shared" ref="E291:E309" si="141">C291/D291*100</f>
        <v>56.477592652420725</v>
      </c>
      <c r="F291" s="46">
        <v>12237</v>
      </c>
      <c r="G291" s="46">
        <v>17500</v>
      </c>
      <c r="H291" s="25">
        <f t="shared" ref="H291:H300" si="142">F291/G291*100</f>
        <v>69.925714285714292</v>
      </c>
      <c r="I291" s="46">
        <v>12237</v>
      </c>
      <c r="J291" s="46">
        <v>21667</v>
      </c>
      <c r="K291" s="25">
        <f t="shared" ref="K291:K309" si="143">I291/J291*100</f>
        <v>56.477592652420725</v>
      </c>
      <c r="L291" s="46">
        <v>0</v>
      </c>
      <c r="M291" s="46">
        <v>0</v>
      </c>
      <c r="N291" s="25" t="e">
        <f t="shared" si="138"/>
        <v>#DIV/0!</v>
      </c>
      <c r="O291" s="46">
        <v>0</v>
      </c>
      <c r="P291" s="46">
        <v>0</v>
      </c>
      <c r="Q291" s="25" t="e">
        <f t="shared" si="140"/>
        <v>#DIV/0!</v>
      </c>
      <c r="R291" s="46">
        <v>0</v>
      </c>
      <c r="S291" s="46">
        <v>0</v>
      </c>
      <c r="T291" s="25" t="e">
        <f t="shared" si="139"/>
        <v>#DIV/0!</v>
      </c>
    </row>
    <row r="292" spans="1:20" s="23" customFormat="1" ht="17.25" x14ac:dyDescent="0.25">
      <c r="A292" s="43">
        <v>3</v>
      </c>
      <c r="B292" s="3" t="s">
        <v>13</v>
      </c>
      <c r="C292" s="46">
        <v>16835</v>
      </c>
      <c r="D292" s="46">
        <v>0</v>
      </c>
      <c r="E292" s="45" t="e">
        <f t="shared" si="141"/>
        <v>#DIV/0!</v>
      </c>
      <c r="F292" s="46">
        <v>10101</v>
      </c>
      <c r="G292" s="46">
        <v>0</v>
      </c>
      <c r="H292" s="45" t="e">
        <f t="shared" si="142"/>
        <v>#DIV/0!</v>
      </c>
      <c r="I292" s="46">
        <v>19755</v>
      </c>
      <c r="J292" s="46">
        <v>4048</v>
      </c>
      <c r="K292" s="45">
        <f t="shared" si="143"/>
        <v>488.01877470355731</v>
      </c>
      <c r="L292" s="46">
        <v>0</v>
      </c>
      <c r="M292" s="46">
        <v>0</v>
      </c>
      <c r="N292" s="25" t="e">
        <f t="shared" si="138"/>
        <v>#DIV/0!</v>
      </c>
      <c r="O292" s="46">
        <v>0</v>
      </c>
      <c r="P292" s="46">
        <v>0</v>
      </c>
      <c r="Q292" s="25" t="e">
        <f t="shared" si="140"/>
        <v>#DIV/0!</v>
      </c>
      <c r="R292" s="46">
        <v>0</v>
      </c>
      <c r="S292" s="46">
        <v>0</v>
      </c>
      <c r="T292" s="45" t="e">
        <f t="shared" si="139"/>
        <v>#DIV/0!</v>
      </c>
    </row>
    <row r="293" spans="1:20" s="23" customFormat="1" ht="34.5" x14ac:dyDescent="0.25">
      <c r="A293" s="47">
        <v>4</v>
      </c>
      <c r="B293" s="3" t="s">
        <v>14</v>
      </c>
      <c r="C293" s="46">
        <v>0</v>
      </c>
      <c r="D293" s="46">
        <v>0</v>
      </c>
      <c r="E293" s="45" t="e">
        <f t="shared" si="141"/>
        <v>#DIV/0!</v>
      </c>
      <c r="F293" s="46">
        <v>0</v>
      </c>
      <c r="G293" s="46">
        <v>0</v>
      </c>
      <c r="H293" s="45" t="e">
        <f t="shared" si="142"/>
        <v>#DIV/0!</v>
      </c>
      <c r="I293" s="46">
        <v>0</v>
      </c>
      <c r="J293" s="46">
        <v>0</v>
      </c>
      <c r="K293" s="45" t="e">
        <f t="shared" si="143"/>
        <v>#DIV/0!</v>
      </c>
      <c r="L293" s="46">
        <v>0</v>
      </c>
      <c r="M293" s="46">
        <v>0</v>
      </c>
      <c r="N293" s="25" t="e">
        <f t="shared" si="138"/>
        <v>#DIV/0!</v>
      </c>
      <c r="O293" s="46">
        <v>0</v>
      </c>
      <c r="P293" s="46">
        <v>0</v>
      </c>
      <c r="Q293" s="25" t="e">
        <f t="shared" si="140"/>
        <v>#DIV/0!</v>
      </c>
      <c r="R293" s="46">
        <v>0</v>
      </c>
      <c r="S293" s="46">
        <v>0</v>
      </c>
      <c r="T293" s="45" t="e">
        <f t="shared" si="139"/>
        <v>#DIV/0!</v>
      </c>
    </row>
    <row r="294" spans="1:20" s="46" customFormat="1" ht="33" customHeight="1" x14ac:dyDescent="0.25">
      <c r="A294" s="48">
        <v>5</v>
      </c>
      <c r="B294" s="4" t="s">
        <v>15</v>
      </c>
      <c r="C294" s="46">
        <v>11818</v>
      </c>
      <c r="D294" s="46">
        <v>2902</v>
      </c>
      <c r="E294" s="45">
        <f t="shared" si="141"/>
        <v>407.23638869745002</v>
      </c>
      <c r="F294" s="46">
        <v>10109</v>
      </c>
      <c r="G294" s="46">
        <v>1476</v>
      </c>
      <c r="H294" s="46">
        <f t="shared" si="142"/>
        <v>684.89159891598911</v>
      </c>
      <c r="I294" s="46">
        <v>13867</v>
      </c>
      <c r="J294" s="46">
        <v>2741</v>
      </c>
      <c r="K294" s="46">
        <f t="shared" si="143"/>
        <v>505.91025173294418</v>
      </c>
      <c r="L294" s="46">
        <v>2800</v>
      </c>
      <c r="M294" s="46">
        <v>0</v>
      </c>
      <c r="N294" s="46" t="e">
        <f t="shared" si="138"/>
        <v>#DIV/0!</v>
      </c>
      <c r="O294" s="46">
        <v>2800</v>
      </c>
      <c r="P294" s="46">
        <v>0</v>
      </c>
      <c r="Q294" s="46" t="e">
        <f t="shared" si="140"/>
        <v>#DIV/0!</v>
      </c>
      <c r="R294" s="46">
        <v>0</v>
      </c>
      <c r="S294" s="46">
        <v>0</v>
      </c>
      <c r="T294" s="46" t="e">
        <f t="shared" si="139"/>
        <v>#DIV/0!</v>
      </c>
    </row>
    <row r="295" spans="1:20" s="161" customFormat="1" ht="33" customHeight="1" x14ac:dyDescent="0.25">
      <c r="A295" s="48">
        <v>6</v>
      </c>
      <c r="B295" s="4" t="s">
        <v>286</v>
      </c>
      <c r="C295" s="46">
        <v>6407</v>
      </c>
      <c r="D295" s="46">
        <v>11086</v>
      </c>
      <c r="E295" s="45">
        <f t="shared" si="141"/>
        <v>57.793613566660653</v>
      </c>
      <c r="F295" s="46">
        <v>4197</v>
      </c>
      <c r="G295" s="46">
        <v>7508</v>
      </c>
      <c r="H295" s="46">
        <f t="shared" si="142"/>
        <v>55.900372935535422</v>
      </c>
      <c r="I295" s="46">
        <v>2556</v>
      </c>
      <c r="J295" s="46">
        <v>9375</v>
      </c>
      <c r="K295" s="46">
        <f t="shared" si="143"/>
        <v>27.263999999999999</v>
      </c>
      <c r="L295" s="46">
        <v>0</v>
      </c>
      <c r="M295" s="46">
        <v>679</v>
      </c>
      <c r="N295" s="46">
        <f t="shared" si="138"/>
        <v>0</v>
      </c>
      <c r="O295" s="46">
        <v>0</v>
      </c>
      <c r="P295" s="46">
        <v>0</v>
      </c>
      <c r="Q295" s="46" t="e">
        <f t="shared" si="140"/>
        <v>#DIV/0!</v>
      </c>
      <c r="R295" s="46">
        <v>0</v>
      </c>
      <c r="S295" s="46">
        <v>679</v>
      </c>
      <c r="T295" s="46">
        <f t="shared" si="139"/>
        <v>0</v>
      </c>
    </row>
    <row r="296" spans="1:20" s="23" customFormat="1" ht="17.25" x14ac:dyDescent="0.25">
      <c r="A296" s="47">
        <v>7</v>
      </c>
      <c r="B296" s="4" t="s">
        <v>287</v>
      </c>
      <c r="C296" s="46">
        <v>0</v>
      </c>
      <c r="D296" s="46">
        <v>302</v>
      </c>
      <c r="E296" s="45">
        <f t="shared" si="141"/>
        <v>0</v>
      </c>
      <c r="F296" s="46">
        <v>0</v>
      </c>
      <c r="G296" s="46">
        <v>0</v>
      </c>
      <c r="H296" s="45" t="e">
        <f t="shared" si="142"/>
        <v>#DIV/0!</v>
      </c>
      <c r="I296" s="46">
        <v>2447</v>
      </c>
      <c r="J296" s="46">
        <v>5252</v>
      </c>
      <c r="K296" s="45">
        <f t="shared" si="143"/>
        <v>46.591774562071592</v>
      </c>
      <c r="L296" s="46">
        <v>0</v>
      </c>
      <c r="M296" s="46">
        <v>0</v>
      </c>
      <c r="N296" s="25" t="e">
        <f t="shared" si="138"/>
        <v>#DIV/0!</v>
      </c>
      <c r="O296" s="46">
        <v>0</v>
      </c>
      <c r="P296" s="46">
        <v>0</v>
      </c>
      <c r="Q296" s="25" t="e">
        <f t="shared" si="140"/>
        <v>#DIV/0!</v>
      </c>
      <c r="R296" s="46">
        <v>0</v>
      </c>
      <c r="S296" s="46">
        <v>0</v>
      </c>
      <c r="T296" s="45" t="e">
        <f t="shared" si="139"/>
        <v>#DIV/0!</v>
      </c>
    </row>
    <row r="297" spans="1:20" s="23" customFormat="1" ht="22.5" customHeight="1" x14ac:dyDescent="0.25">
      <c r="A297" s="43">
        <v>8</v>
      </c>
      <c r="B297" s="3" t="s">
        <v>16</v>
      </c>
      <c r="C297" s="46">
        <v>0</v>
      </c>
      <c r="D297" s="46">
        <v>0</v>
      </c>
      <c r="E297" s="45" t="e">
        <f t="shared" si="141"/>
        <v>#DIV/0!</v>
      </c>
      <c r="F297" s="46">
        <v>0</v>
      </c>
      <c r="G297" s="46">
        <v>0</v>
      </c>
      <c r="H297" s="45" t="e">
        <f t="shared" si="142"/>
        <v>#DIV/0!</v>
      </c>
      <c r="I297" s="46">
        <v>0</v>
      </c>
      <c r="J297" s="46">
        <v>0</v>
      </c>
      <c r="K297" s="45" t="e">
        <f t="shared" si="143"/>
        <v>#DIV/0!</v>
      </c>
      <c r="L297" s="46">
        <f t="shared" ref="L297:L299" si="144">O297+R297</f>
        <v>0</v>
      </c>
      <c r="M297" s="46">
        <v>0</v>
      </c>
      <c r="N297" s="25" t="e">
        <f t="shared" si="138"/>
        <v>#DIV/0!</v>
      </c>
      <c r="O297" s="46">
        <v>0</v>
      </c>
      <c r="P297" s="46">
        <v>0</v>
      </c>
      <c r="Q297" s="25" t="e">
        <f t="shared" si="140"/>
        <v>#DIV/0!</v>
      </c>
      <c r="R297" s="46">
        <v>0</v>
      </c>
      <c r="S297" s="46">
        <v>0</v>
      </c>
      <c r="T297" s="45" t="e">
        <f t="shared" si="139"/>
        <v>#DIV/0!</v>
      </c>
    </row>
    <row r="298" spans="1:20" s="23" customFormat="1" ht="51.75" x14ac:dyDescent="0.25">
      <c r="A298" s="47">
        <v>9</v>
      </c>
      <c r="B298" s="3" t="s">
        <v>17</v>
      </c>
      <c r="C298" s="46">
        <v>16946</v>
      </c>
      <c r="D298" s="46">
        <v>18204</v>
      </c>
      <c r="E298" s="45">
        <f t="shared" si="141"/>
        <v>93.089430894308947</v>
      </c>
      <c r="F298" s="46">
        <v>8001</v>
      </c>
      <c r="G298" s="46">
        <v>11990</v>
      </c>
      <c r="H298" s="45">
        <f t="shared" si="142"/>
        <v>66.730608840700583</v>
      </c>
      <c r="I298" s="46">
        <v>16946</v>
      </c>
      <c r="J298" s="46">
        <v>18204</v>
      </c>
      <c r="K298" s="45">
        <f t="shared" si="143"/>
        <v>93.089430894308947</v>
      </c>
      <c r="L298" s="46">
        <f t="shared" si="144"/>
        <v>0</v>
      </c>
      <c r="M298" s="46">
        <v>0</v>
      </c>
      <c r="N298" s="25" t="e">
        <f t="shared" si="138"/>
        <v>#DIV/0!</v>
      </c>
      <c r="O298" s="46">
        <v>0</v>
      </c>
      <c r="P298" s="46">
        <v>0</v>
      </c>
      <c r="Q298" s="25" t="e">
        <f t="shared" si="140"/>
        <v>#DIV/0!</v>
      </c>
      <c r="R298" s="46">
        <v>0</v>
      </c>
      <c r="S298" s="46">
        <v>0</v>
      </c>
      <c r="T298" s="45" t="e">
        <f t="shared" si="139"/>
        <v>#DIV/0!</v>
      </c>
    </row>
    <row r="299" spans="1:20" s="23" customFormat="1" ht="17.25" x14ac:dyDescent="0.25">
      <c r="A299" s="43">
        <v>10</v>
      </c>
      <c r="B299" s="3" t="s">
        <v>18</v>
      </c>
      <c r="C299" s="46">
        <v>3318</v>
      </c>
      <c r="D299" s="46">
        <v>10830</v>
      </c>
      <c r="E299" s="45">
        <f t="shared" si="141"/>
        <v>30.637119113573409</v>
      </c>
      <c r="F299" s="46">
        <v>2287</v>
      </c>
      <c r="G299" s="46">
        <v>5148</v>
      </c>
      <c r="H299" s="45">
        <f t="shared" si="142"/>
        <v>44.425019425019421</v>
      </c>
      <c r="I299" s="46">
        <v>7127</v>
      </c>
      <c r="J299" s="46">
        <v>1855</v>
      </c>
      <c r="K299" s="45">
        <f t="shared" si="143"/>
        <v>384.20485175202157</v>
      </c>
      <c r="L299" s="46">
        <f t="shared" si="144"/>
        <v>0</v>
      </c>
      <c r="M299" s="46">
        <v>0</v>
      </c>
      <c r="N299" s="25" t="e">
        <f t="shared" si="138"/>
        <v>#DIV/0!</v>
      </c>
      <c r="O299" s="46">
        <v>0</v>
      </c>
      <c r="P299" s="46">
        <v>0</v>
      </c>
      <c r="Q299" s="25" t="e">
        <f t="shared" si="140"/>
        <v>#DIV/0!</v>
      </c>
      <c r="R299" s="46">
        <v>0</v>
      </c>
      <c r="S299" s="46">
        <v>0</v>
      </c>
      <c r="T299" s="45" t="e">
        <f t="shared" si="139"/>
        <v>#DIV/0!</v>
      </c>
    </row>
    <row r="300" spans="1:20" s="23" customFormat="1" ht="17.25" x14ac:dyDescent="0.25">
      <c r="A300" s="47">
        <v>11</v>
      </c>
      <c r="B300" s="3" t="s">
        <v>19</v>
      </c>
      <c r="C300" s="46">
        <v>76292</v>
      </c>
      <c r="D300" s="46">
        <v>44626</v>
      </c>
      <c r="E300" s="45">
        <f t="shared" si="141"/>
        <v>170.95863398019091</v>
      </c>
      <c r="F300" s="46">
        <v>76292</v>
      </c>
      <c r="G300" s="46">
        <v>44626</v>
      </c>
      <c r="H300" s="45">
        <f t="shared" si="142"/>
        <v>170.95863398019091</v>
      </c>
      <c r="I300" s="46">
        <v>82930</v>
      </c>
      <c r="J300" s="46">
        <v>48033</v>
      </c>
      <c r="K300" s="45">
        <f t="shared" si="143"/>
        <v>172.65213499052734</v>
      </c>
      <c r="L300" s="46">
        <v>82930</v>
      </c>
      <c r="M300" s="46">
        <v>48031</v>
      </c>
      <c r="N300" s="25">
        <f t="shared" si="138"/>
        <v>172.6593241864629</v>
      </c>
      <c r="O300" s="46">
        <v>82930</v>
      </c>
      <c r="P300" s="46">
        <v>48031</v>
      </c>
      <c r="Q300" s="25">
        <f t="shared" si="140"/>
        <v>172.6593241864629</v>
      </c>
      <c r="R300" s="46">
        <v>0</v>
      </c>
      <c r="S300" s="46">
        <v>0</v>
      </c>
      <c r="T300" s="45" t="e">
        <f t="shared" si="139"/>
        <v>#DIV/0!</v>
      </c>
    </row>
    <row r="301" spans="1:20" s="23" customFormat="1" ht="17.25" x14ac:dyDescent="0.25">
      <c r="A301" s="49">
        <v>12</v>
      </c>
      <c r="B301" s="4" t="s">
        <v>20</v>
      </c>
      <c r="C301" s="46">
        <v>0</v>
      </c>
      <c r="D301" s="46">
        <v>0</v>
      </c>
      <c r="E301" s="45" t="e">
        <f t="shared" si="141"/>
        <v>#DIV/0!</v>
      </c>
      <c r="F301" s="46">
        <v>0</v>
      </c>
      <c r="G301" s="46">
        <v>0</v>
      </c>
      <c r="H301" s="45" t="e">
        <f>F301/G301*100</f>
        <v>#DIV/0!</v>
      </c>
      <c r="I301" s="46">
        <v>0</v>
      </c>
      <c r="J301" s="46">
        <v>0</v>
      </c>
      <c r="K301" s="45" t="e">
        <f t="shared" si="143"/>
        <v>#DIV/0!</v>
      </c>
      <c r="L301" s="46">
        <f t="shared" ref="L301:M309" si="145">O301+R301</f>
        <v>0</v>
      </c>
      <c r="M301" s="46">
        <v>0</v>
      </c>
      <c r="N301" s="25" t="e">
        <f t="shared" si="138"/>
        <v>#DIV/0!</v>
      </c>
      <c r="O301" s="46">
        <v>0</v>
      </c>
      <c r="P301" s="46">
        <v>0</v>
      </c>
      <c r="Q301" s="25" t="e">
        <f t="shared" si="140"/>
        <v>#DIV/0!</v>
      </c>
      <c r="R301" s="46">
        <v>0</v>
      </c>
      <c r="S301" s="46">
        <v>0</v>
      </c>
      <c r="T301" s="45" t="e">
        <f t="shared" si="139"/>
        <v>#DIV/0!</v>
      </c>
    </row>
    <row r="302" spans="1:20" s="23" customFormat="1" ht="17.25" x14ac:dyDescent="0.25">
      <c r="A302" s="47">
        <v>13</v>
      </c>
      <c r="B302" s="4" t="s">
        <v>21</v>
      </c>
      <c r="C302" s="46">
        <v>0</v>
      </c>
      <c r="D302" s="46">
        <v>0</v>
      </c>
      <c r="E302" s="45" t="e">
        <f t="shared" si="141"/>
        <v>#DIV/0!</v>
      </c>
      <c r="F302" s="46">
        <v>0</v>
      </c>
      <c r="G302" s="46">
        <v>0</v>
      </c>
      <c r="H302" s="45" t="e">
        <f>F302/G302*100</f>
        <v>#DIV/0!</v>
      </c>
      <c r="I302" s="46">
        <v>0</v>
      </c>
      <c r="J302" s="46">
        <v>0</v>
      </c>
      <c r="K302" s="45" t="e">
        <f t="shared" si="143"/>
        <v>#DIV/0!</v>
      </c>
      <c r="L302" s="46">
        <v>0</v>
      </c>
      <c r="M302" s="46">
        <v>0</v>
      </c>
      <c r="N302" s="25" t="e">
        <f t="shared" si="138"/>
        <v>#DIV/0!</v>
      </c>
      <c r="O302" s="46">
        <v>0</v>
      </c>
      <c r="P302" s="46">
        <v>0</v>
      </c>
      <c r="Q302" s="25" t="e">
        <f t="shared" si="140"/>
        <v>#DIV/0!</v>
      </c>
      <c r="R302" s="46">
        <v>0</v>
      </c>
      <c r="S302" s="46">
        <v>0</v>
      </c>
      <c r="T302" s="45" t="e">
        <f t="shared" si="139"/>
        <v>#DIV/0!</v>
      </c>
    </row>
    <row r="303" spans="1:20" s="23" customFormat="1" ht="31.5" customHeight="1" x14ac:dyDescent="0.25">
      <c r="A303" s="43">
        <v>14</v>
      </c>
      <c r="B303" s="4" t="s">
        <v>22</v>
      </c>
      <c r="C303" s="46">
        <v>0</v>
      </c>
      <c r="D303" s="46">
        <v>0</v>
      </c>
      <c r="E303" s="45" t="e">
        <f t="shared" si="141"/>
        <v>#DIV/0!</v>
      </c>
      <c r="F303" s="46">
        <v>0</v>
      </c>
      <c r="G303" s="46">
        <v>0</v>
      </c>
      <c r="H303" s="25" t="e">
        <f>F303/G303*100</f>
        <v>#DIV/0!</v>
      </c>
      <c r="I303" s="46">
        <v>0</v>
      </c>
      <c r="J303" s="46">
        <v>10000</v>
      </c>
      <c r="K303" s="25">
        <f t="shared" si="143"/>
        <v>0</v>
      </c>
      <c r="L303" s="46">
        <v>0</v>
      </c>
      <c r="M303" s="46">
        <v>0</v>
      </c>
      <c r="N303" s="25" t="e">
        <f t="shared" si="138"/>
        <v>#DIV/0!</v>
      </c>
      <c r="O303" s="46">
        <v>0</v>
      </c>
      <c r="P303" s="46">
        <v>0</v>
      </c>
      <c r="Q303" s="25" t="e">
        <f t="shared" si="140"/>
        <v>#DIV/0!</v>
      </c>
      <c r="R303" s="46">
        <v>0</v>
      </c>
      <c r="S303" s="46">
        <v>0</v>
      </c>
      <c r="T303" s="25" t="e">
        <f t="shared" si="139"/>
        <v>#DIV/0!</v>
      </c>
    </row>
    <row r="304" spans="1:20" s="23" customFormat="1" ht="17.25" x14ac:dyDescent="0.25">
      <c r="A304" s="47">
        <v>15</v>
      </c>
      <c r="B304" s="4" t="s">
        <v>23</v>
      </c>
      <c r="C304" s="46">
        <v>0</v>
      </c>
      <c r="D304" s="46">
        <v>2530</v>
      </c>
      <c r="E304" s="45">
        <f t="shared" si="141"/>
        <v>0</v>
      </c>
      <c r="F304" s="46">
        <v>0</v>
      </c>
      <c r="G304" s="46">
        <v>2530</v>
      </c>
      <c r="H304" s="1">
        <f t="shared" ref="H304:H309" si="146">F304/G304*100</f>
        <v>0</v>
      </c>
      <c r="I304" s="46">
        <v>0</v>
      </c>
      <c r="J304" s="46">
        <v>1350</v>
      </c>
      <c r="K304" s="1">
        <f t="shared" si="143"/>
        <v>0</v>
      </c>
      <c r="L304" s="46">
        <v>0</v>
      </c>
      <c r="M304" s="46">
        <v>945</v>
      </c>
      <c r="N304" s="1">
        <f t="shared" si="138"/>
        <v>0</v>
      </c>
      <c r="O304" s="46">
        <v>0</v>
      </c>
      <c r="P304" s="46">
        <v>945</v>
      </c>
      <c r="Q304" s="1">
        <f t="shared" si="140"/>
        <v>0</v>
      </c>
      <c r="R304" s="46">
        <v>0</v>
      </c>
      <c r="S304" s="46">
        <v>0</v>
      </c>
      <c r="T304" s="1" t="e">
        <f t="shared" si="139"/>
        <v>#DIV/0!</v>
      </c>
    </row>
    <row r="305" spans="1:20" s="23" customFormat="1" ht="17.25" x14ac:dyDescent="0.25">
      <c r="A305" s="49">
        <v>16</v>
      </c>
      <c r="B305" s="4" t="s">
        <v>24</v>
      </c>
      <c r="C305" s="46">
        <v>0</v>
      </c>
      <c r="D305" s="46">
        <v>0</v>
      </c>
      <c r="E305" s="45" t="e">
        <f t="shared" si="141"/>
        <v>#DIV/0!</v>
      </c>
      <c r="F305" s="46">
        <v>0</v>
      </c>
      <c r="G305" s="46">
        <v>0</v>
      </c>
      <c r="H305" s="45" t="e">
        <f t="shared" si="146"/>
        <v>#DIV/0!</v>
      </c>
      <c r="I305" s="46">
        <v>0</v>
      </c>
      <c r="J305" s="46">
        <v>0</v>
      </c>
      <c r="K305" s="45" t="e">
        <f t="shared" si="143"/>
        <v>#DIV/0!</v>
      </c>
      <c r="L305" s="46">
        <f t="shared" si="145"/>
        <v>0</v>
      </c>
      <c r="M305" s="46">
        <v>0</v>
      </c>
      <c r="N305" s="25" t="e">
        <f t="shared" si="138"/>
        <v>#DIV/0!</v>
      </c>
      <c r="O305" s="46">
        <v>0</v>
      </c>
      <c r="P305" s="46">
        <v>0</v>
      </c>
      <c r="Q305" s="25" t="e">
        <f t="shared" si="140"/>
        <v>#DIV/0!</v>
      </c>
      <c r="R305" s="46">
        <v>0</v>
      </c>
      <c r="S305" s="46">
        <v>0</v>
      </c>
      <c r="T305" s="45" t="e">
        <f t="shared" si="139"/>
        <v>#DIV/0!</v>
      </c>
    </row>
    <row r="306" spans="1:20" s="23" customFormat="1" ht="17.25" x14ac:dyDescent="0.25">
      <c r="A306" s="47">
        <v>17</v>
      </c>
      <c r="B306" s="4" t="s">
        <v>25</v>
      </c>
      <c r="C306" s="46">
        <v>0</v>
      </c>
      <c r="D306" s="46">
        <v>0</v>
      </c>
      <c r="E306" s="45" t="e">
        <f t="shared" si="141"/>
        <v>#DIV/0!</v>
      </c>
      <c r="F306" s="46">
        <v>0</v>
      </c>
      <c r="G306" s="46">
        <v>0</v>
      </c>
      <c r="H306" s="45" t="e">
        <f t="shared" si="146"/>
        <v>#DIV/0!</v>
      </c>
      <c r="I306" s="46">
        <v>0</v>
      </c>
      <c r="J306" s="46">
        <v>0</v>
      </c>
      <c r="K306" s="45" t="e">
        <f t="shared" si="143"/>
        <v>#DIV/0!</v>
      </c>
      <c r="L306" s="46">
        <f t="shared" si="145"/>
        <v>0</v>
      </c>
      <c r="M306" s="46">
        <v>0</v>
      </c>
      <c r="N306" s="25" t="e">
        <f t="shared" si="138"/>
        <v>#DIV/0!</v>
      </c>
      <c r="O306" s="46">
        <v>0</v>
      </c>
      <c r="P306" s="46">
        <v>0</v>
      </c>
      <c r="Q306" s="25" t="e">
        <f t="shared" si="140"/>
        <v>#DIV/0!</v>
      </c>
      <c r="R306" s="46">
        <v>0</v>
      </c>
      <c r="S306" s="46">
        <v>0</v>
      </c>
      <c r="T306" s="45" t="e">
        <f t="shared" si="139"/>
        <v>#DIV/0!</v>
      </c>
    </row>
    <row r="307" spans="1:20" s="23" customFormat="1" ht="17.25" x14ac:dyDescent="0.25">
      <c r="A307" s="43">
        <v>18</v>
      </c>
      <c r="B307" s="3" t="s">
        <v>26</v>
      </c>
      <c r="C307" s="46">
        <v>0</v>
      </c>
      <c r="D307" s="46">
        <v>4750</v>
      </c>
      <c r="E307" s="45">
        <f t="shared" si="141"/>
        <v>0</v>
      </c>
      <c r="F307" s="46">
        <v>0</v>
      </c>
      <c r="G307" s="46">
        <v>4750</v>
      </c>
      <c r="H307" s="45">
        <f t="shared" si="146"/>
        <v>0</v>
      </c>
      <c r="I307" s="46">
        <v>0</v>
      </c>
      <c r="J307" s="46">
        <v>4750</v>
      </c>
      <c r="K307" s="45">
        <f t="shared" si="143"/>
        <v>0</v>
      </c>
      <c r="L307" s="46">
        <f t="shared" si="145"/>
        <v>0</v>
      </c>
      <c r="M307" s="46">
        <v>0</v>
      </c>
      <c r="N307" s="25" t="e">
        <f t="shared" si="138"/>
        <v>#DIV/0!</v>
      </c>
      <c r="O307" s="46">
        <v>0</v>
      </c>
      <c r="P307" s="46">
        <v>0</v>
      </c>
      <c r="Q307" s="25" t="e">
        <f t="shared" si="140"/>
        <v>#DIV/0!</v>
      </c>
      <c r="R307" s="46">
        <v>0</v>
      </c>
      <c r="S307" s="46">
        <v>0</v>
      </c>
      <c r="T307" s="45" t="e">
        <f t="shared" si="139"/>
        <v>#DIV/0!</v>
      </c>
    </row>
    <row r="308" spans="1:20" s="23" customFormat="1" ht="17.25" x14ac:dyDescent="0.25">
      <c r="A308" s="49">
        <v>19</v>
      </c>
      <c r="B308" s="4" t="s">
        <v>27</v>
      </c>
      <c r="C308" s="46">
        <v>0</v>
      </c>
      <c r="D308" s="46">
        <v>0</v>
      </c>
      <c r="E308" s="45" t="e">
        <f t="shared" si="141"/>
        <v>#DIV/0!</v>
      </c>
      <c r="F308" s="46">
        <v>0</v>
      </c>
      <c r="G308" s="46">
        <v>0</v>
      </c>
      <c r="H308" s="45" t="e">
        <f t="shared" si="146"/>
        <v>#DIV/0!</v>
      </c>
      <c r="I308" s="46">
        <v>0</v>
      </c>
      <c r="J308" s="46">
        <v>0</v>
      </c>
      <c r="K308" s="45" t="e">
        <f t="shared" si="143"/>
        <v>#DIV/0!</v>
      </c>
      <c r="L308" s="46">
        <f t="shared" si="145"/>
        <v>0</v>
      </c>
      <c r="M308" s="46">
        <v>0</v>
      </c>
      <c r="N308" s="25" t="e">
        <f t="shared" si="138"/>
        <v>#DIV/0!</v>
      </c>
      <c r="O308" s="46">
        <v>0</v>
      </c>
      <c r="P308" s="46">
        <v>0</v>
      </c>
      <c r="Q308" s="25" t="e">
        <f t="shared" si="140"/>
        <v>#DIV/0!</v>
      </c>
      <c r="R308" s="46">
        <v>0</v>
      </c>
      <c r="S308" s="46">
        <v>0</v>
      </c>
      <c r="T308" s="45" t="e">
        <f t="shared" si="139"/>
        <v>#DIV/0!</v>
      </c>
    </row>
    <row r="309" spans="1:20" s="23" customFormat="1" ht="17.25" x14ac:dyDescent="0.25">
      <c r="A309" s="47">
        <v>20</v>
      </c>
      <c r="B309" s="3" t="s">
        <v>292</v>
      </c>
      <c r="C309" s="46">
        <v>5894</v>
      </c>
      <c r="D309" s="48">
        <v>0</v>
      </c>
      <c r="E309" s="45" t="e">
        <f t="shared" si="141"/>
        <v>#DIV/0!</v>
      </c>
      <c r="F309" s="46">
        <v>3008</v>
      </c>
      <c r="G309" s="48">
        <v>0</v>
      </c>
      <c r="H309" s="25" t="e">
        <f t="shared" si="146"/>
        <v>#DIV/0!</v>
      </c>
      <c r="I309" s="46">
        <v>5894</v>
      </c>
      <c r="J309" s="48">
        <v>0</v>
      </c>
      <c r="K309" s="25" t="e">
        <f t="shared" si="143"/>
        <v>#DIV/0!</v>
      </c>
      <c r="L309" s="46">
        <f t="shared" si="145"/>
        <v>0</v>
      </c>
      <c r="M309" s="167">
        <f t="shared" si="145"/>
        <v>0</v>
      </c>
      <c r="N309" s="25" t="e">
        <f t="shared" si="138"/>
        <v>#DIV/0!</v>
      </c>
      <c r="O309" s="46">
        <v>0</v>
      </c>
      <c r="P309" s="164">
        <v>0</v>
      </c>
      <c r="Q309" s="25" t="e">
        <f t="shared" si="140"/>
        <v>#DIV/0!</v>
      </c>
      <c r="R309" s="46">
        <v>0</v>
      </c>
      <c r="S309" s="164">
        <v>0</v>
      </c>
      <c r="T309" s="25" t="e">
        <f>R309/S309*100</f>
        <v>#DIV/0!</v>
      </c>
    </row>
    <row r="310" spans="1:20" s="23" customFormat="1" ht="15.75" customHeight="1" x14ac:dyDescent="0.25">
      <c r="A310" s="349"/>
      <c r="B310" s="350"/>
      <c r="C310" s="350"/>
      <c r="D310" s="350"/>
      <c r="E310" s="350"/>
      <c r="F310" s="350"/>
      <c r="G310" s="350"/>
      <c r="H310" s="350"/>
      <c r="I310" s="350"/>
      <c r="J310" s="350"/>
      <c r="K310" s="350"/>
      <c r="L310" s="350"/>
      <c r="M310" s="350"/>
      <c r="N310" s="350"/>
      <c r="O310" s="350"/>
      <c r="P310" s="350"/>
      <c r="Q310" s="350"/>
      <c r="R310" s="350"/>
      <c r="S310" s="350"/>
      <c r="T310" s="351"/>
    </row>
    <row r="311" spans="1:20" s="23" customFormat="1" ht="57.75" hidden="1" customHeight="1" x14ac:dyDescent="0.25">
      <c r="A311" s="352" t="s">
        <v>247</v>
      </c>
      <c r="B311" s="353"/>
      <c r="C311" s="41">
        <f>SUM(C312:C317)</f>
        <v>0</v>
      </c>
      <c r="D311" s="41">
        <f>SUM(D312:D317)</f>
        <v>0</v>
      </c>
      <c r="E311" s="42" t="e">
        <f>C311/D311*100</f>
        <v>#DIV/0!</v>
      </c>
      <c r="F311" s="41">
        <f>SUM(F312:F317)</f>
        <v>0</v>
      </c>
      <c r="G311" s="41">
        <f>SUM(G312:G317)</f>
        <v>0</v>
      </c>
      <c r="H311" s="41" t="e">
        <f>F311/G311*100</f>
        <v>#DIV/0!</v>
      </c>
      <c r="I311" s="41">
        <f>SUM(I312:I317)</f>
        <v>0</v>
      </c>
      <c r="J311" s="41">
        <f>SUM(J312:J317)</f>
        <v>0</v>
      </c>
      <c r="K311" s="41" t="e">
        <f>I311/J311*100</f>
        <v>#DIV/0!</v>
      </c>
      <c r="L311" s="41">
        <f>SUM(L312:L317)</f>
        <v>0</v>
      </c>
      <c r="M311" s="41">
        <f>SUM(M312:M317)</f>
        <v>0</v>
      </c>
      <c r="N311" s="5" t="e">
        <f t="shared" ref="N311" si="147">L311/M311*100</f>
        <v>#DIV/0!</v>
      </c>
      <c r="O311" s="41">
        <f>SUM(O312:O317)</f>
        <v>0</v>
      </c>
      <c r="P311" s="41">
        <f>SUM(P312:P317)</f>
        <v>0</v>
      </c>
      <c r="Q311" s="6" t="e">
        <f>A291O291/P311*100</f>
        <v>#NAME?</v>
      </c>
      <c r="R311" s="41">
        <f>SUM(R312:R317)</f>
        <v>0</v>
      </c>
      <c r="S311" s="41">
        <f>SUM(S312:S317)</f>
        <v>0</v>
      </c>
      <c r="T311" s="5" t="e">
        <f t="shared" ref="T311" si="148">R311/S311*100</f>
        <v>#DIV/0!</v>
      </c>
    </row>
    <row r="312" spans="1:20" s="23" customFormat="1" hidden="1" x14ac:dyDescent="0.25">
      <c r="A312" s="63">
        <v>1</v>
      </c>
      <c r="C312" s="46"/>
      <c r="D312" s="46"/>
      <c r="E312" s="25"/>
      <c r="F312" s="46"/>
      <c r="G312" s="46"/>
      <c r="H312" s="25"/>
      <c r="I312" s="46"/>
      <c r="J312" s="46"/>
      <c r="K312" s="25"/>
      <c r="L312" s="46"/>
      <c r="M312" s="46"/>
      <c r="N312" s="25"/>
      <c r="O312" s="46"/>
      <c r="P312" s="46"/>
      <c r="Q312" s="25"/>
      <c r="R312" s="46"/>
      <c r="S312" s="46"/>
      <c r="T312" s="25"/>
    </row>
    <row r="313" spans="1:20" s="23" customFormat="1" ht="17.25" hidden="1" x14ac:dyDescent="0.25">
      <c r="A313" s="63">
        <v>2</v>
      </c>
      <c r="B313" s="4"/>
      <c r="C313" s="46"/>
      <c r="D313" s="46"/>
      <c r="E313" s="25"/>
      <c r="F313" s="46"/>
      <c r="G313" s="46"/>
      <c r="H313" s="25"/>
      <c r="I313" s="46"/>
      <c r="J313" s="46"/>
      <c r="K313" s="25"/>
      <c r="L313" s="46"/>
      <c r="M313" s="46"/>
      <c r="N313" s="25"/>
      <c r="O313" s="46"/>
      <c r="P313" s="46"/>
      <c r="Q313" s="25"/>
      <c r="R313" s="46"/>
      <c r="S313" s="46"/>
      <c r="T313" s="25"/>
    </row>
    <row r="314" spans="1:20" s="23" customFormat="1" ht="17.25" hidden="1" x14ac:dyDescent="0.25">
      <c r="A314" s="63">
        <v>3</v>
      </c>
      <c r="B314" s="4"/>
      <c r="C314" s="46"/>
      <c r="D314" s="46"/>
      <c r="E314" s="25"/>
      <c r="F314" s="46"/>
      <c r="G314" s="46"/>
      <c r="H314" s="25"/>
      <c r="I314" s="46"/>
      <c r="J314" s="46"/>
      <c r="K314" s="25"/>
      <c r="L314" s="46"/>
      <c r="M314" s="46"/>
      <c r="N314" s="25"/>
      <c r="O314" s="46"/>
      <c r="P314" s="46"/>
      <c r="Q314" s="25"/>
      <c r="R314" s="46"/>
      <c r="S314" s="46"/>
      <c r="T314" s="25"/>
    </row>
    <row r="315" spans="1:20" s="23" customFormat="1" ht="17.25" hidden="1" x14ac:dyDescent="0.25">
      <c r="A315" s="63">
        <v>4</v>
      </c>
      <c r="B315" s="4"/>
      <c r="C315" s="46"/>
      <c r="D315" s="46"/>
      <c r="E315" s="25"/>
      <c r="F315" s="46"/>
      <c r="G315" s="46"/>
      <c r="H315" s="25"/>
      <c r="I315" s="46"/>
      <c r="J315" s="46"/>
      <c r="K315" s="25"/>
      <c r="L315" s="46"/>
      <c r="M315" s="46"/>
      <c r="N315" s="25"/>
      <c r="O315" s="46"/>
      <c r="P315" s="46"/>
      <c r="Q315" s="25"/>
      <c r="R315" s="46"/>
      <c r="S315" s="46"/>
      <c r="T315" s="25"/>
    </row>
    <row r="316" spans="1:20" s="23" customFormat="1" ht="17.25" hidden="1" x14ac:dyDescent="0.25">
      <c r="A316" s="63"/>
      <c r="B316" s="16"/>
      <c r="C316" s="46"/>
      <c r="D316" s="46"/>
      <c r="E316" s="25"/>
      <c r="F316" s="46"/>
      <c r="G316" s="46"/>
      <c r="H316" s="1"/>
      <c r="I316" s="46"/>
      <c r="J316" s="46"/>
      <c r="K316" s="1"/>
      <c r="L316" s="46"/>
      <c r="M316" s="46"/>
      <c r="N316" s="1"/>
      <c r="O316" s="46"/>
      <c r="P316" s="46"/>
      <c r="Q316" s="1"/>
      <c r="R316" s="46"/>
      <c r="S316" s="46"/>
      <c r="T316" s="1"/>
    </row>
    <row r="317" spans="1:20" s="23" customFormat="1" ht="17.25" hidden="1" x14ac:dyDescent="0.25">
      <c r="A317" s="63"/>
      <c r="B317" s="16"/>
      <c r="C317" s="46"/>
      <c r="D317" s="46"/>
      <c r="E317" s="25"/>
      <c r="F317" s="46"/>
      <c r="G317" s="46"/>
      <c r="H317" s="1"/>
      <c r="I317" s="46"/>
      <c r="J317" s="46"/>
      <c r="K317" s="1"/>
      <c r="L317" s="46"/>
      <c r="M317" s="46"/>
      <c r="N317" s="1"/>
      <c r="O317" s="46"/>
      <c r="P317" s="46"/>
      <c r="Q317" s="1"/>
      <c r="R317" s="46"/>
      <c r="S317" s="46"/>
      <c r="T317" s="1"/>
    </row>
    <row r="318" spans="1:20" s="23" customFormat="1" hidden="1" x14ac:dyDescent="0.25">
      <c r="A318" s="349"/>
      <c r="B318" s="350"/>
      <c r="C318" s="350"/>
      <c r="D318" s="350"/>
      <c r="E318" s="350"/>
      <c r="F318" s="350"/>
      <c r="G318" s="350"/>
      <c r="H318" s="350"/>
      <c r="I318" s="350"/>
      <c r="J318" s="350"/>
      <c r="K318" s="350"/>
      <c r="L318" s="350"/>
      <c r="M318" s="350"/>
      <c r="N318" s="350"/>
      <c r="O318" s="350"/>
      <c r="P318" s="350"/>
      <c r="Q318" s="350"/>
      <c r="R318" s="350"/>
      <c r="S318" s="350"/>
      <c r="T318" s="351"/>
    </row>
    <row r="319" spans="1:20" s="23" customFormat="1" ht="17.25" x14ac:dyDescent="0.25">
      <c r="A319" s="352" t="s">
        <v>248</v>
      </c>
      <c r="B319" s="353"/>
      <c r="C319" s="58">
        <f>SUM(C320:C325)</f>
        <v>0</v>
      </c>
      <c r="D319" s="59">
        <f>SUM(D320:D325)</f>
        <v>18512</v>
      </c>
      <c r="E319" s="50">
        <f>C319/D319*100</f>
        <v>0</v>
      </c>
      <c r="F319" s="59">
        <f>SUM(F320:F325)</f>
        <v>0</v>
      </c>
      <c r="G319" s="59">
        <f>SUM(G320:G325)</f>
        <v>13818</v>
      </c>
      <c r="H319" s="50">
        <f>F319/G319*100</f>
        <v>0</v>
      </c>
      <c r="I319" s="59">
        <f>SUM(I320:I325)</f>
        <v>675</v>
      </c>
      <c r="J319" s="59">
        <f>SUM(J320:J325)</f>
        <v>18512</v>
      </c>
      <c r="K319" s="50">
        <f>I319/J319*100</f>
        <v>3.6462834917891094</v>
      </c>
      <c r="L319" s="35">
        <f>SUM(L320:L325)</f>
        <v>0</v>
      </c>
      <c r="M319" s="35">
        <f>SUM(M320:M325)</f>
        <v>0</v>
      </c>
      <c r="N319" s="6" t="e">
        <f t="shared" ref="N319:N325" si="149">L319/M319*100</f>
        <v>#DIV/0!</v>
      </c>
      <c r="O319" s="7">
        <f>SUM(O320:O325)</f>
        <v>0</v>
      </c>
      <c r="P319" s="7">
        <f>SUM(P320:P325)</f>
        <v>0</v>
      </c>
      <c r="Q319" s="7" t="e">
        <f t="shared" ref="Q319:Q325" si="150">O319/P319*100</f>
        <v>#DIV/0!</v>
      </c>
      <c r="R319" s="7">
        <f>SUM(R320:R325)</f>
        <v>0</v>
      </c>
      <c r="S319" s="7">
        <f>SUM(S320:S325)</f>
        <v>0</v>
      </c>
      <c r="T319" s="6" t="e">
        <f t="shared" ref="T319:T325" si="151">R319/S319*100</f>
        <v>#DIV/0!</v>
      </c>
    </row>
    <row r="320" spans="1:20" s="23" customFormat="1" ht="17.25" x14ac:dyDescent="0.25">
      <c r="A320" s="60">
        <v>1</v>
      </c>
      <c r="B320" s="8" t="s">
        <v>87</v>
      </c>
      <c r="C320" s="46">
        <v>0</v>
      </c>
      <c r="D320" s="46">
        <v>11919</v>
      </c>
      <c r="E320" s="1">
        <f t="shared" ref="E320:E325" si="152">C320/D320*100</f>
        <v>0</v>
      </c>
      <c r="F320" s="46">
        <v>0</v>
      </c>
      <c r="G320" s="46">
        <v>7225</v>
      </c>
      <c r="H320" s="1">
        <f t="shared" ref="H320:H325" si="153">F320/G320*100</f>
        <v>0</v>
      </c>
      <c r="I320" s="44">
        <v>0</v>
      </c>
      <c r="J320" s="44">
        <v>11919</v>
      </c>
      <c r="K320" s="1">
        <f t="shared" ref="K320:K325" si="154">I320/J320*100</f>
        <v>0</v>
      </c>
      <c r="L320" s="48">
        <v>0</v>
      </c>
      <c r="M320" s="48">
        <v>0</v>
      </c>
      <c r="N320" s="1" t="e">
        <f t="shared" si="149"/>
        <v>#DIV/0!</v>
      </c>
      <c r="O320" s="48">
        <v>0</v>
      </c>
      <c r="P320" s="48">
        <v>0</v>
      </c>
      <c r="Q320" s="1" t="e">
        <f t="shared" si="150"/>
        <v>#DIV/0!</v>
      </c>
      <c r="R320" s="48">
        <v>0</v>
      </c>
      <c r="S320" s="48">
        <v>0</v>
      </c>
      <c r="T320" s="1" t="e">
        <f t="shared" si="151"/>
        <v>#DIV/0!</v>
      </c>
    </row>
    <row r="321" spans="1:20" s="23" customFormat="1" ht="17.25" x14ac:dyDescent="0.25">
      <c r="A321" s="61">
        <v>2</v>
      </c>
      <c r="B321" s="3" t="s">
        <v>88</v>
      </c>
      <c r="C321" s="46">
        <v>0</v>
      </c>
      <c r="D321" s="46">
        <v>0</v>
      </c>
      <c r="E321" s="45" t="e">
        <f t="shared" si="152"/>
        <v>#DIV/0!</v>
      </c>
      <c r="F321" s="46">
        <v>0</v>
      </c>
      <c r="G321" s="46">
        <v>0</v>
      </c>
      <c r="H321" s="45" t="e">
        <f t="shared" si="153"/>
        <v>#DIV/0!</v>
      </c>
      <c r="I321" s="44">
        <v>0</v>
      </c>
      <c r="J321" s="44">
        <v>0</v>
      </c>
      <c r="K321" s="45" t="e">
        <f t="shared" si="154"/>
        <v>#DIV/0!</v>
      </c>
      <c r="L321" s="48">
        <f t="shared" ref="L321:L325" si="155">O321+R321</f>
        <v>0</v>
      </c>
      <c r="M321" s="48">
        <v>0</v>
      </c>
      <c r="N321" s="25" t="e">
        <f t="shared" si="149"/>
        <v>#DIV/0!</v>
      </c>
      <c r="O321" s="48">
        <v>0</v>
      </c>
      <c r="P321" s="48">
        <v>0</v>
      </c>
      <c r="Q321" s="25" t="e">
        <f t="shared" si="150"/>
        <v>#DIV/0!</v>
      </c>
      <c r="R321" s="48">
        <v>0</v>
      </c>
      <c r="S321" s="48">
        <v>0</v>
      </c>
      <c r="T321" s="1" t="e">
        <f t="shared" si="151"/>
        <v>#DIV/0!</v>
      </c>
    </row>
    <row r="322" spans="1:20" s="23" customFormat="1" ht="17.25" x14ac:dyDescent="0.25">
      <c r="A322" s="61">
        <v>3</v>
      </c>
      <c r="B322" s="3" t="s">
        <v>89</v>
      </c>
      <c r="C322" s="46">
        <v>0</v>
      </c>
      <c r="D322" s="46">
        <v>0</v>
      </c>
      <c r="E322" s="45" t="e">
        <f t="shared" si="152"/>
        <v>#DIV/0!</v>
      </c>
      <c r="F322" s="46">
        <v>0</v>
      </c>
      <c r="G322" s="46">
        <v>0</v>
      </c>
      <c r="H322" s="45" t="e">
        <f t="shared" si="153"/>
        <v>#DIV/0!</v>
      </c>
      <c r="I322" s="44">
        <v>0</v>
      </c>
      <c r="J322" s="44">
        <v>0</v>
      </c>
      <c r="K322" s="45" t="e">
        <f t="shared" si="154"/>
        <v>#DIV/0!</v>
      </c>
      <c r="L322" s="48">
        <f t="shared" si="155"/>
        <v>0</v>
      </c>
      <c r="M322" s="48">
        <v>0</v>
      </c>
      <c r="N322" s="25" t="e">
        <f t="shared" si="149"/>
        <v>#DIV/0!</v>
      </c>
      <c r="O322" s="48">
        <v>0</v>
      </c>
      <c r="P322" s="48">
        <v>0</v>
      </c>
      <c r="Q322" s="25" t="e">
        <f t="shared" si="150"/>
        <v>#DIV/0!</v>
      </c>
      <c r="R322" s="48">
        <v>0</v>
      </c>
      <c r="S322" s="48">
        <v>0</v>
      </c>
      <c r="T322" s="1" t="e">
        <f t="shared" si="151"/>
        <v>#DIV/0!</v>
      </c>
    </row>
    <row r="323" spans="1:20" s="23" customFormat="1" ht="17.25" x14ac:dyDescent="0.25">
      <c r="A323" s="60">
        <v>4</v>
      </c>
      <c r="B323" s="8" t="s">
        <v>90</v>
      </c>
      <c r="C323" s="46">
        <v>0</v>
      </c>
      <c r="D323" s="46">
        <v>0</v>
      </c>
      <c r="E323" s="1" t="e">
        <f t="shared" si="152"/>
        <v>#DIV/0!</v>
      </c>
      <c r="F323" s="46">
        <v>0</v>
      </c>
      <c r="G323" s="46">
        <v>0</v>
      </c>
      <c r="H323" s="1" t="e">
        <f t="shared" si="153"/>
        <v>#DIV/0!</v>
      </c>
      <c r="I323" s="44">
        <v>675</v>
      </c>
      <c r="J323" s="46">
        <v>0</v>
      </c>
      <c r="K323" s="1" t="e">
        <f t="shared" si="154"/>
        <v>#DIV/0!</v>
      </c>
      <c r="L323" s="48">
        <f t="shared" si="155"/>
        <v>0</v>
      </c>
      <c r="M323" s="48">
        <v>0</v>
      </c>
      <c r="N323" s="1" t="e">
        <f t="shared" si="149"/>
        <v>#DIV/0!</v>
      </c>
      <c r="O323" s="48">
        <v>0</v>
      </c>
      <c r="P323" s="48">
        <v>0</v>
      </c>
      <c r="Q323" s="1" t="e">
        <f t="shared" si="150"/>
        <v>#DIV/0!</v>
      </c>
      <c r="R323" s="46">
        <v>0</v>
      </c>
      <c r="S323" s="48">
        <v>0</v>
      </c>
      <c r="T323" s="1" t="e">
        <f t="shared" si="151"/>
        <v>#DIV/0!</v>
      </c>
    </row>
    <row r="324" spans="1:20" s="23" customFormat="1" ht="17.25" x14ac:dyDescent="0.25">
      <c r="A324" s="61">
        <v>5</v>
      </c>
      <c r="B324" s="3" t="s">
        <v>91</v>
      </c>
      <c r="C324" s="46">
        <v>0</v>
      </c>
      <c r="D324" s="46">
        <v>0</v>
      </c>
      <c r="E324" s="45" t="e">
        <f t="shared" si="152"/>
        <v>#DIV/0!</v>
      </c>
      <c r="F324" s="46">
        <v>0</v>
      </c>
      <c r="G324" s="46">
        <v>0</v>
      </c>
      <c r="H324" s="45" t="e">
        <f t="shared" si="153"/>
        <v>#DIV/0!</v>
      </c>
      <c r="I324" s="44">
        <v>0</v>
      </c>
      <c r="J324" s="44">
        <v>0</v>
      </c>
      <c r="K324" s="45" t="e">
        <f t="shared" si="154"/>
        <v>#DIV/0!</v>
      </c>
      <c r="L324" s="48">
        <f t="shared" si="155"/>
        <v>0</v>
      </c>
      <c r="M324" s="48">
        <v>0</v>
      </c>
      <c r="N324" s="25" t="e">
        <f t="shared" si="149"/>
        <v>#DIV/0!</v>
      </c>
      <c r="O324" s="48">
        <v>0</v>
      </c>
      <c r="P324" s="48">
        <v>0</v>
      </c>
      <c r="Q324" s="25" t="e">
        <f t="shared" si="150"/>
        <v>#DIV/0!</v>
      </c>
      <c r="R324" s="48">
        <v>0</v>
      </c>
      <c r="S324" s="48">
        <v>0</v>
      </c>
      <c r="T324" s="1" t="e">
        <f t="shared" si="151"/>
        <v>#DIV/0!</v>
      </c>
    </row>
    <row r="325" spans="1:20" s="23" customFormat="1" ht="17.25" x14ac:dyDescent="0.25">
      <c r="A325" s="47">
        <v>6</v>
      </c>
      <c r="B325" s="4" t="s">
        <v>92</v>
      </c>
      <c r="C325" s="46">
        <v>0</v>
      </c>
      <c r="D325" s="46">
        <v>6593</v>
      </c>
      <c r="E325" s="25">
        <f t="shared" si="152"/>
        <v>0</v>
      </c>
      <c r="F325" s="46">
        <v>0</v>
      </c>
      <c r="G325" s="46">
        <v>6593</v>
      </c>
      <c r="H325" s="25">
        <f t="shared" si="153"/>
        <v>0</v>
      </c>
      <c r="I325" s="44">
        <v>0</v>
      </c>
      <c r="J325" s="44">
        <v>6593</v>
      </c>
      <c r="K325" s="25">
        <f t="shared" si="154"/>
        <v>0</v>
      </c>
      <c r="L325" s="48">
        <f t="shared" si="155"/>
        <v>0</v>
      </c>
      <c r="M325" s="48">
        <v>0</v>
      </c>
      <c r="N325" s="25" t="e">
        <f t="shared" si="149"/>
        <v>#DIV/0!</v>
      </c>
      <c r="O325" s="48">
        <v>0</v>
      </c>
      <c r="P325" s="48">
        <v>0</v>
      </c>
      <c r="Q325" s="25" t="e">
        <f t="shared" si="150"/>
        <v>#DIV/0!</v>
      </c>
      <c r="R325" s="48">
        <v>0</v>
      </c>
      <c r="S325" s="48">
        <v>0</v>
      </c>
      <c r="T325" s="25" t="e">
        <f t="shared" si="151"/>
        <v>#DIV/0!</v>
      </c>
    </row>
    <row r="326" spans="1:20" s="23" customFormat="1" ht="17.25" customHeight="1" x14ac:dyDescent="0.25">
      <c r="A326" s="349"/>
      <c r="B326" s="350"/>
      <c r="C326" s="350"/>
      <c r="D326" s="350"/>
      <c r="E326" s="350"/>
      <c r="F326" s="350"/>
      <c r="G326" s="350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1"/>
    </row>
    <row r="327" spans="1:20" s="23" customFormat="1" ht="67.5" customHeight="1" x14ac:dyDescent="0.25">
      <c r="A327" s="352" t="s">
        <v>249</v>
      </c>
      <c r="B327" s="353"/>
      <c r="C327" s="129">
        <f>C328+C336+C350</f>
        <v>4076485.69</v>
      </c>
      <c r="D327" s="129">
        <f>D328+D336+D350</f>
        <v>2254576.16</v>
      </c>
      <c r="E327" s="50">
        <f>C327/D327*100</f>
        <v>180.80940277484348</v>
      </c>
      <c r="F327" s="129">
        <f>F328+F336+F350</f>
        <v>3330843.69</v>
      </c>
      <c r="G327" s="129">
        <f>G328+G336+G350</f>
        <v>1347306.49</v>
      </c>
      <c r="H327" s="50">
        <f>F327/G327*100</f>
        <v>247.22241856045687</v>
      </c>
      <c r="I327" s="129">
        <f>I328+I336+I350</f>
        <v>4481153.0999999996</v>
      </c>
      <c r="J327" s="129">
        <f>J328+J336+J350</f>
        <v>1787930.7</v>
      </c>
      <c r="K327" s="50">
        <f>I327/J327*100</f>
        <v>250.63348931812627</v>
      </c>
      <c r="L327" s="129">
        <f>L328+L336+L350</f>
        <v>3324737</v>
      </c>
      <c r="M327" s="129">
        <f>M328+M336+M350</f>
        <v>1675818</v>
      </c>
      <c r="N327" s="6">
        <f t="shared" ref="N327:N334" si="156">L327/M327*100</f>
        <v>198.39487342897618</v>
      </c>
      <c r="O327" s="129">
        <f>O328+O336+O350</f>
        <v>2835947</v>
      </c>
      <c r="P327" s="129">
        <f>P328+P336+P350</f>
        <v>1409089</v>
      </c>
      <c r="Q327" s="7">
        <f t="shared" ref="Q327:Q334" si="157">O327/P327*100</f>
        <v>201.26102751494051</v>
      </c>
      <c r="R327" s="129">
        <f>R328+R336+R350</f>
        <v>432136</v>
      </c>
      <c r="S327" s="129">
        <f>S328+S336+S350</f>
        <v>266729</v>
      </c>
      <c r="T327" s="6">
        <f t="shared" ref="T327:T334" si="158">R327/S327*100</f>
        <v>162.01312943099552</v>
      </c>
    </row>
    <row r="328" spans="1:20" s="23" customFormat="1" ht="66.75" customHeight="1" x14ac:dyDescent="0.25">
      <c r="A328" s="361" t="s">
        <v>250</v>
      </c>
      <c r="B328" s="362" t="s">
        <v>139</v>
      </c>
      <c r="C328" s="121">
        <f>SUM(C329:C334)</f>
        <v>144971</v>
      </c>
      <c r="D328" s="121">
        <f>SUM(D329:D334)</f>
        <v>156623</v>
      </c>
      <c r="E328" s="122">
        <f>C328/D328*100</f>
        <v>92.560479623043861</v>
      </c>
      <c r="F328" s="121">
        <f>SUM(F329:F334)</f>
        <v>109183</v>
      </c>
      <c r="G328" s="121">
        <f>SUM(G329:G334)</f>
        <v>111319</v>
      </c>
      <c r="H328" s="122">
        <f>F328/G328*100</f>
        <v>98.081190093335366</v>
      </c>
      <c r="I328" s="121">
        <f>SUM(I329:I334)</f>
        <v>216119</v>
      </c>
      <c r="J328" s="121">
        <f>SUM(J329:J334)</f>
        <v>162092</v>
      </c>
      <c r="K328" s="122">
        <f>I328/J328*100</f>
        <v>133.33107124349135</v>
      </c>
      <c r="L328" s="123">
        <f>SUM(L329:L334)</f>
        <v>164072</v>
      </c>
      <c r="M328" s="123">
        <f>SUM(M329:M334)</f>
        <v>106155</v>
      </c>
      <c r="N328" s="124">
        <f t="shared" si="156"/>
        <v>154.55889972210446</v>
      </c>
      <c r="O328" s="125">
        <f>SUM(O329:O334)</f>
        <v>141667</v>
      </c>
      <c r="P328" s="125">
        <f>SUM(P329:P334)</f>
        <v>59523</v>
      </c>
      <c r="Q328" s="126">
        <f t="shared" si="157"/>
        <v>238.00379685163716</v>
      </c>
      <c r="R328" s="125">
        <f>SUM(R329:R334)</f>
        <v>22405</v>
      </c>
      <c r="S328" s="125">
        <f>SUM(S329:S334)</f>
        <v>46632</v>
      </c>
      <c r="T328" s="126">
        <f t="shared" si="158"/>
        <v>48.046405901526853</v>
      </c>
    </row>
    <row r="329" spans="1:20" s="23" customFormat="1" ht="17.25" x14ac:dyDescent="0.25">
      <c r="A329" s="67">
        <v>1</v>
      </c>
      <c r="B329" s="10" t="s">
        <v>185</v>
      </c>
      <c r="C329" s="44">
        <v>76404</v>
      </c>
      <c r="D329" s="44">
        <v>118589</v>
      </c>
      <c r="E329" s="45">
        <f t="shared" ref="E329:E334" si="159">C329/D329*100</f>
        <v>64.427560734975415</v>
      </c>
      <c r="F329" s="68">
        <v>57702</v>
      </c>
      <c r="G329" s="44">
        <v>87094</v>
      </c>
      <c r="H329" s="45">
        <f t="shared" ref="H329:H334" si="160">F329/G329*100</f>
        <v>66.252554711001906</v>
      </c>
      <c r="I329" s="44">
        <v>139990</v>
      </c>
      <c r="J329" s="44">
        <v>122864</v>
      </c>
      <c r="K329" s="45">
        <f t="shared" ref="K329:K334" si="161">I329/J329*100</f>
        <v>113.93898945175154</v>
      </c>
      <c r="L329" s="87">
        <v>116393</v>
      </c>
      <c r="M329" s="87">
        <v>89478</v>
      </c>
      <c r="N329" s="25">
        <f t="shared" si="156"/>
        <v>130.08001966963946</v>
      </c>
      <c r="O329" s="46">
        <v>116393</v>
      </c>
      <c r="P329" s="44">
        <v>59523</v>
      </c>
      <c r="Q329" s="25">
        <f t="shared" si="157"/>
        <v>195.5428993834316</v>
      </c>
      <c r="R329" s="87">
        <v>0</v>
      </c>
      <c r="S329" s="44">
        <v>29955</v>
      </c>
      <c r="T329" s="45">
        <f t="shared" si="158"/>
        <v>0</v>
      </c>
    </row>
    <row r="330" spans="1:20" s="23" customFormat="1" ht="17.25" x14ac:dyDescent="0.25">
      <c r="A330" s="66">
        <v>2</v>
      </c>
      <c r="B330" s="11" t="s">
        <v>186</v>
      </c>
      <c r="C330" s="44">
        <v>2120</v>
      </c>
      <c r="D330" s="44">
        <v>0</v>
      </c>
      <c r="E330" s="45" t="e">
        <f t="shared" si="159"/>
        <v>#DIV/0!</v>
      </c>
      <c r="F330" s="68">
        <v>2120</v>
      </c>
      <c r="G330" s="44">
        <v>0</v>
      </c>
      <c r="H330" s="45" t="e">
        <f t="shared" si="160"/>
        <v>#DIV/0!</v>
      </c>
      <c r="I330" s="44">
        <v>7571</v>
      </c>
      <c r="J330" s="44">
        <v>3859</v>
      </c>
      <c r="K330" s="45">
        <f t="shared" si="161"/>
        <v>196.19072298522931</v>
      </c>
      <c r="L330" s="87">
        <f>O330+R330</f>
        <v>0</v>
      </c>
      <c r="M330" s="87">
        <v>0</v>
      </c>
      <c r="N330" s="25" t="e">
        <f t="shared" si="156"/>
        <v>#DIV/0!</v>
      </c>
      <c r="O330" s="46">
        <v>0</v>
      </c>
      <c r="P330" s="44">
        <v>0</v>
      </c>
      <c r="Q330" s="25" t="e">
        <f t="shared" si="157"/>
        <v>#DIV/0!</v>
      </c>
      <c r="R330" s="87">
        <v>0</v>
      </c>
      <c r="S330" s="44">
        <v>0</v>
      </c>
      <c r="T330" s="45" t="e">
        <f t="shared" si="158"/>
        <v>#DIV/0!</v>
      </c>
    </row>
    <row r="331" spans="1:20" s="23" customFormat="1" ht="17.25" x14ac:dyDescent="0.25">
      <c r="A331" s="67">
        <v>3</v>
      </c>
      <c r="B331" s="10" t="s">
        <v>187</v>
      </c>
      <c r="C331" s="44">
        <v>0</v>
      </c>
      <c r="D331" s="44">
        <v>0</v>
      </c>
      <c r="E331" s="45" t="e">
        <f t="shared" si="159"/>
        <v>#DIV/0!</v>
      </c>
      <c r="F331" s="68">
        <v>0</v>
      </c>
      <c r="G331" s="44">
        <v>0</v>
      </c>
      <c r="H331" s="45" t="e">
        <f t="shared" si="160"/>
        <v>#DIV/0!</v>
      </c>
      <c r="I331" s="44">
        <v>0</v>
      </c>
      <c r="J331" s="44">
        <v>0</v>
      </c>
      <c r="K331" s="45" t="e">
        <f t="shared" si="161"/>
        <v>#DIV/0!</v>
      </c>
      <c r="L331" s="87">
        <f t="shared" ref="L331" si="162">O331+R331</f>
        <v>0</v>
      </c>
      <c r="M331" s="87">
        <v>0</v>
      </c>
      <c r="N331" s="25" t="e">
        <f t="shared" si="156"/>
        <v>#DIV/0!</v>
      </c>
      <c r="O331" s="46">
        <v>0</v>
      </c>
      <c r="P331" s="44">
        <v>0</v>
      </c>
      <c r="Q331" s="25" t="e">
        <f t="shared" si="157"/>
        <v>#DIV/0!</v>
      </c>
      <c r="R331" s="87">
        <v>0</v>
      </c>
      <c r="S331" s="44">
        <v>0</v>
      </c>
      <c r="T331" s="45" t="e">
        <f t="shared" si="158"/>
        <v>#DIV/0!</v>
      </c>
    </row>
    <row r="332" spans="1:20" s="23" customFormat="1" ht="17.25" x14ac:dyDescent="0.25">
      <c r="A332" s="66">
        <v>4</v>
      </c>
      <c r="B332" s="16" t="s">
        <v>188</v>
      </c>
      <c r="C332" s="44">
        <v>63585</v>
      </c>
      <c r="D332" s="46">
        <v>773</v>
      </c>
      <c r="E332" s="1">
        <f t="shared" si="159"/>
        <v>8225.7438551099604</v>
      </c>
      <c r="F332" s="68">
        <v>47679</v>
      </c>
      <c r="G332" s="46">
        <v>773</v>
      </c>
      <c r="H332" s="1">
        <f t="shared" si="160"/>
        <v>6168.0465717981888</v>
      </c>
      <c r="I332" s="44">
        <v>47679</v>
      </c>
      <c r="J332" s="46">
        <v>773</v>
      </c>
      <c r="K332" s="1">
        <f t="shared" si="161"/>
        <v>6168.0465717981888</v>
      </c>
      <c r="L332" s="87">
        <v>47679</v>
      </c>
      <c r="M332" s="87">
        <v>773</v>
      </c>
      <c r="N332" s="1">
        <f t="shared" si="156"/>
        <v>6168.0465717981888</v>
      </c>
      <c r="O332" s="46">
        <v>25274</v>
      </c>
      <c r="P332" s="46">
        <v>0</v>
      </c>
      <c r="Q332" s="1" t="e">
        <f t="shared" si="157"/>
        <v>#DIV/0!</v>
      </c>
      <c r="R332" s="87">
        <v>22405</v>
      </c>
      <c r="S332" s="46">
        <v>773</v>
      </c>
      <c r="T332" s="1">
        <f t="shared" si="158"/>
        <v>2898.4476067270375</v>
      </c>
    </row>
    <row r="333" spans="1:20" s="23" customFormat="1" ht="34.5" x14ac:dyDescent="0.25">
      <c r="A333" s="66">
        <v>5</v>
      </c>
      <c r="B333" s="16" t="s">
        <v>265</v>
      </c>
      <c r="C333" s="44">
        <v>2862</v>
      </c>
      <c r="D333" s="46">
        <v>21357</v>
      </c>
      <c r="E333" s="1">
        <f t="shared" si="159"/>
        <v>13.400758533501897</v>
      </c>
      <c r="F333" s="68">
        <v>1682</v>
      </c>
      <c r="G333" s="46">
        <v>7548</v>
      </c>
      <c r="H333" s="1">
        <f t="shared" si="160"/>
        <v>22.284048754636991</v>
      </c>
      <c r="I333" s="44">
        <v>20879</v>
      </c>
      <c r="J333" s="46">
        <v>18692</v>
      </c>
      <c r="K333" s="1">
        <f t="shared" si="161"/>
        <v>111.7001925957629</v>
      </c>
      <c r="L333" s="87">
        <v>0</v>
      </c>
      <c r="M333" s="87">
        <v>0</v>
      </c>
      <c r="N333" s="1" t="e">
        <f t="shared" si="156"/>
        <v>#DIV/0!</v>
      </c>
      <c r="O333" s="46">
        <v>0</v>
      </c>
      <c r="P333" s="46">
        <v>0</v>
      </c>
      <c r="Q333" s="1" t="e">
        <f t="shared" si="157"/>
        <v>#DIV/0!</v>
      </c>
      <c r="R333" s="87">
        <v>0</v>
      </c>
      <c r="S333" s="87">
        <v>0</v>
      </c>
      <c r="T333" s="1" t="e">
        <f t="shared" si="158"/>
        <v>#DIV/0!</v>
      </c>
    </row>
    <row r="334" spans="1:20" s="23" customFormat="1" ht="17.25" x14ac:dyDescent="0.25">
      <c r="A334" s="66">
        <v>6</v>
      </c>
      <c r="B334" s="28" t="s">
        <v>189</v>
      </c>
      <c r="C334" s="44">
        <v>0</v>
      </c>
      <c r="D334" s="68">
        <v>15904</v>
      </c>
      <c r="E334" s="1">
        <f t="shared" si="159"/>
        <v>0</v>
      </c>
      <c r="F334" s="68">
        <v>0</v>
      </c>
      <c r="G334" s="68">
        <v>15904</v>
      </c>
      <c r="H334" s="1">
        <f t="shared" si="160"/>
        <v>0</v>
      </c>
      <c r="I334" s="44">
        <v>0</v>
      </c>
      <c r="J334" s="68">
        <v>15904</v>
      </c>
      <c r="K334" s="1">
        <f t="shared" si="161"/>
        <v>0</v>
      </c>
      <c r="L334" s="44">
        <v>0</v>
      </c>
      <c r="M334" s="87">
        <v>15904</v>
      </c>
      <c r="N334" s="1">
        <f t="shared" si="156"/>
        <v>0</v>
      </c>
      <c r="O334" s="46">
        <v>0</v>
      </c>
      <c r="P334" s="46">
        <v>0</v>
      </c>
      <c r="Q334" s="1" t="e">
        <f t="shared" si="157"/>
        <v>#DIV/0!</v>
      </c>
      <c r="R334" s="44">
        <v>0</v>
      </c>
      <c r="S334" s="87">
        <v>15904</v>
      </c>
      <c r="T334" s="1">
        <f t="shared" si="158"/>
        <v>0</v>
      </c>
    </row>
    <row r="335" spans="1:20" s="23" customFormat="1" ht="17.25" customHeight="1" x14ac:dyDescent="0.25">
      <c r="A335" s="349"/>
      <c r="B335" s="350"/>
      <c r="C335" s="350"/>
      <c r="D335" s="350"/>
      <c r="E335" s="350"/>
      <c r="F335" s="350"/>
      <c r="G335" s="350"/>
      <c r="H335" s="350"/>
      <c r="I335" s="350"/>
      <c r="J335" s="350"/>
      <c r="K335" s="350"/>
      <c r="L335" s="350"/>
      <c r="M335" s="350"/>
      <c r="N335" s="350"/>
      <c r="O335" s="350"/>
      <c r="P335" s="350"/>
      <c r="Q335" s="350"/>
      <c r="R335" s="350"/>
      <c r="S335" s="350"/>
      <c r="T335" s="351"/>
    </row>
    <row r="336" spans="1:20" s="23" customFormat="1" ht="17.25" x14ac:dyDescent="0.25">
      <c r="A336" s="354" t="s">
        <v>251</v>
      </c>
      <c r="B336" s="355" t="s">
        <v>139</v>
      </c>
      <c r="C336" s="121">
        <f>SUM(C337:C346)</f>
        <v>3714426</v>
      </c>
      <c r="D336" s="121">
        <f>SUM(D337:D346)</f>
        <v>2009960</v>
      </c>
      <c r="E336" s="121">
        <f>C336/D336*100</f>
        <v>184.80099106449879</v>
      </c>
      <c r="F336" s="121">
        <f>SUM(F337:F346)</f>
        <v>3051578</v>
      </c>
      <c r="G336" s="121">
        <f>SUM(G337:G346)</f>
        <v>1188878</v>
      </c>
      <c r="H336" s="121">
        <f>F336/G336*100</f>
        <v>256.67713592143178</v>
      </c>
      <c r="I336" s="121">
        <f>SUM(I337:I346)</f>
        <v>4001398</v>
      </c>
      <c r="J336" s="121">
        <f>SUM(J337:J346)</f>
        <v>1570514</v>
      </c>
      <c r="K336" s="121">
        <f>I336/J336*100</f>
        <v>254.78270171421588</v>
      </c>
      <c r="L336" s="123">
        <f>SUM(L337:L346)</f>
        <v>3160665</v>
      </c>
      <c r="M336" s="123">
        <f>SUM(M337:M346)</f>
        <v>1569663</v>
      </c>
      <c r="N336" s="125">
        <f t="shared" ref="N336:N348" si="163">L336/M336*100</f>
        <v>201.35946378299033</v>
      </c>
      <c r="O336" s="125">
        <f>SUM(O337:O346)</f>
        <v>2694280</v>
      </c>
      <c r="P336" s="125">
        <f>SUM(P337:P346)</f>
        <v>1349566</v>
      </c>
      <c r="Q336" s="125">
        <f t="shared" ref="Q336:Q348" si="164">O336/P336*100</f>
        <v>199.64047701260998</v>
      </c>
      <c r="R336" s="125">
        <f>SUM(R337:R346)</f>
        <v>409731</v>
      </c>
      <c r="S336" s="125">
        <f>SUM(S337:S346)</f>
        <v>220097</v>
      </c>
      <c r="T336" s="125">
        <f t="shared" ref="T336:T345" si="165">R336/S336*100</f>
        <v>186.15928431555179</v>
      </c>
    </row>
    <row r="337" spans="1:20" s="23" customFormat="1" ht="17.25" x14ac:dyDescent="0.25">
      <c r="A337" s="184">
        <v>1</v>
      </c>
      <c r="B337" s="10" t="s">
        <v>178</v>
      </c>
      <c r="C337" s="48">
        <v>56654</v>
      </c>
      <c r="D337" s="48">
        <v>34316</v>
      </c>
      <c r="E337" s="25">
        <f t="shared" ref="E337:E348" si="166">C337/D337*100</f>
        <v>165.0949994171815</v>
      </c>
      <c r="F337" s="48">
        <v>33621</v>
      </c>
      <c r="G337" s="48">
        <v>22929</v>
      </c>
      <c r="H337" s="25">
        <f t="shared" ref="H337:H340" si="167">F337/G337*100</f>
        <v>146.63090409525054</v>
      </c>
      <c r="I337" s="48">
        <v>56654</v>
      </c>
      <c r="J337" s="48">
        <v>11387</v>
      </c>
      <c r="K337" s="25">
        <f t="shared" ref="K337:K348" si="168">I337/J337*100</f>
        <v>497.53227364538509</v>
      </c>
      <c r="L337" s="48">
        <v>56654</v>
      </c>
      <c r="M337" s="87">
        <v>11387</v>
      </c>
      <c r="N337" s="25">
        <f t="shared" si="163"/>
        <v>497.53227364538509</v>
      </c>
      <c r="O337" s="48">
        <v>0</v>
      </c>
      <c r="P337" s="48">
        <v>0</v>
      </c>
      <c r="Q337" s="25" t="e">
        <f t="shared" si="164"/>
        <v>#DIV/0!</v>
      </c>
      <c r="R337" s="48">
        <v>0</v>
      </c>
      <c r="S337" s="48">
        <v>11387</v>
      </c>
      <c r="T337" s="25">
        <f t="shared" si="165"/>
        <v>0</v>
      </c>
    </row>
    <row r="338" spans="1:20" s="23" customFormat="1" ht="17.25" x14ac:dyDescent="0.25">
      <c r="A338" s="184">
        <v>2</v>
      </c>
      <c r="B338" s="10" t="s">
        <v>179</v>
      </c>
      <c r="C338" s="48">
        <v>0</v>
      </c>
      <c r="D338" s="48">
        <v>0</v>
      </c>
      <c r="E338" s="25" t="e">
        <f t="shared" si="166"/>
        <v>#DIV/0!</v>
      </c>
      <c r="F338" s="48">
        <v>0</v>
      </c>
      <c r="G338" s="48">
        <v>0</v>
      </c>
      <c r="H338" s="25" t="e">
        <f t="shared" si="167"/>
        <v>#DIV/0!</v>
      </c>
      <c r="I338" s="48">
        <v>0</v>
      </c>
      <c r="J338" s="48">
        <v>0</v>
      </c>
      <c r="K338" s="25" t="e">
        <f t="shared" si="168"/>
        <v>#DIV/0!</v>
      </c>
      <c r="L338" s="48">
        <v>0</v>
      </c>
      <c r="M338" s="87">
        <v>0</v>
      </c>
      <c r="N338" s="25" t="e">
        <f t="shared" si="163"/>
        <v>#DIV/0!</v>
      </c>
      <c r="O338" s="48">
        <v>0</v>
      </c>
      <c r="P338" s="48">
        <v>0</v>
      </c>
      <c r="Q338" s="25" t="e">
        <f t="shared" si="164"/>
        <v>#DIV/0!</v>
      </c>
      <c r="R338" s="48">
        <v>0</v>
      </c>
      <c r="S338" s="48">
        <v>0</v>
      </c>
      <c r="T338" s="25" t="e">
        <f t="shared" si="165"/>
        <v>#DIV/0!</v>
      </c>
    </row>
    <row r="339" spans="1:20" s="23" customFormat="1" ht="17.25" x14ac:dyDescent="0.25">
      <c r="A339" s="183">
        <v>3</v>
      </c>
      <c r="B339" s="16" t="s">
        <v>180</v>
      </c>
      <c r="C339" s="48">
        <v>445773</v>
      </c>
      <c r="D339" s="46">
        <v>378482</v>
      </c>
      <c r="E339" s="1">
        <f t="shared" si="166"/>
        <v>117.77918104427687</v>
      </c>
      <c r="F339" s="48">
        <v>311172</v>
      </c>
      <c r="G339" s="46">
        <v>218592</v>
      </c>
      <c r="H339" s="1">
        <f t="shared" si="167"/>
        <v>142.35287659200702</v>
      </c>
      <c r="I339" s="48">
        <v>37868</v>
      </c>
      <c r="J339" s="46">
        <v>37456</v>
      </c>
      <c r="K339" s="1">
        <f t="shared" si="168"/>
        <v>101.09995728321231</v>
      </c>
      <c r="L339" s="48">
        <v>37868</v>
      </c>
      <c r="M339" s="46">
        <v>37456</v>
      </c>
      <c r="N339" s="1">
        <f t="shared" si="163"/>
        <v>101.09995728321231</v>
      </c>
      <c r="O339" s="48">
        <v>0</v>
      </c>
      <c r="P339" s="46">
        <v>0</v>
      </c>
      <c r="Q339" s="1" t="e">
        <f t="shared" si="164"/>
        <v>#DIV/0!</v>
      </c>
      <c r="R339" s="48">
        <v>37868</v>
      </c>
      <c r="S339" s="46">
        <v>37456</v>
      </c>
      <c r="T339" s="1">
        <f t="shared" si="165"/>
        <v>101.09995728321231</v>
      </c>
    </row>
    <row r="340" spans="1:20" s="23" customFormat="1" ht="17.25" x14ac:dyDescent="0.25">
      <c r="A340" s="183">
        <v>4</v>
      </c>
      <c r="B340" s="16" t="s">
        <v>181</v>
      </c>
      <c r="C340" s="48">
        <v>257836</v>
      </c>
      <c r="D340" s="46">
        <v>230385</v>
      </c>
      <c r="E340" s="1">
        <f t="shared" si="166"/>
        <v>111.91527226164897</v>
      </c>
      <c r="F340" s="48">
        <v>99754</v>
      </c>
      <c r="G340" s="46">
        <v>149032</v>
      </c>
      <c r="H340" s="1">
        <f t="shared" si="167"/>
        <v>66.934618068602717</v>
      </c>
      <c r="I340" s="48">
        <v>215354</v>
      </c>
      <c r="J340" s="46">
        <v>171254</v>
      </c>
      <c r="K340" s="1">
        <f t="shared" si="168"/>
        <v>125.75122332909012</v>
      </c>
      <c r="L340" s="48">
        <v>215354</v>
      </c>
      <c r="M340" s="87">
        <v>171254</v>
      </c>
      <c r="N340" s="1">
        <f t="shared" si="163"/>
        <v>125.75122332909012</v>
      </c>
      <c r="O340" s="48">
        <v>0</v>
      </c>
      <c r="P340" s="46">
        <v>0</v>
      </c>
      <c r="Q340" s="1" t="e">
        <f t="shared" si="164"/>
        <v>#DIV/0!</v>
      </c>
      <c r="R340" s="48">
        <v>215354</v>
      </c>
      <c r="S340" s="46">
        <v>171254</v>
      </c>
      <c r="T340" s="1">
        <f t="shared" si="165"/>
        <v>125.75122332909012</v>
      </c>
    </row>
    <row r="341" spans="1:20" s="23" customFormat="1" ht="17.25" x14ac:dyDescent="0.25">
      <c r="A341" s="183">
        <v>5</v>
      </c>
      <c r="B341" s="16" t="s">
        <v>182</v>
      </c>
      <c r="C341" s="48">
        <v>2768881</v>
      </c>
      <c r="D341" s="44">
        <v>984814</v>
      </c>
      <c r="E341" s="45">
        <f t="shared" si="166"/>
        <v>281.15776177024287</v>
      </c>
      <c r="F341" s="48">
        <v>2522782</v>
      </c>
      <c r="G341" s="44">
        <v>564046</v>
      </c>
      <c r="H341" s="45">
        <f>F341/G341*100</f>
        <v>447.26529396538581</v>
      </c>
      <c r="I341" s="162">
        <v>3402516</v>
      </c>
      <c r="J341" s="44">
        <v>989672</v>
      </c>
      <c r="K341" s="1">
        <f t="shared" si="168"/>
        <v>343.80239109523154</v>
      </c>
      <c r="L341" s="48">
        <v>2562330</v>
      </c>
      <c r="M341" s="87">
        <v>989064</v>
      </c>
      <c r="N341" s="25">
        <f t="shared" si="163"/>
        <v>259.06614738783333</v>
      </c>
      <c r="O341" s="48">
        <v>2562330</v>
      </c>
      <c r="P341" s="44">
        <v>989064</v>
      </c>
      <c r="Q341" s="25">
        <f t="shared" si="164"/>
        <v>259.06614738783333</v>
      </c>
      <c r="R341" s="87">
        <v>0</v>
      </c>
      <c r="S341" s="87">
        <v>0</v>
      </c>
      <c r="T341" s="45" t="e">
        <f t="shared" si="165"/>
        <v>#DIV/0!</v>
      </c>
    </row>
    <row r="342" spans="1:20" s="23" customFormat="1" ht="17.25" x14ac:dyDescent="0.25">
      <c r="A342" s="183">
        <v>6</v>
      </c>
      <c r="B342" s="11" t="s">
        <v>183</v>
      </c>
      <c r="C342" s="48">
        <v>0</v>
      </c>
      <c r="D342" s="44">
        <v>0</v>
      </c>
      <c r="E342" s="45" t="e">
        <f t="shared" si="166"/>
        <v>#DIV/0!</v>
      </c>
      <c r="F342" s="48">
        <v>0</v>
      </c>
      <c r="G342" s="44">
        <v>0</v>
      </c>
      <c r="H342" s="45" t="e">
        <f t="shared" ref="H342:H345" si="169">F342/G342*100</f>
        <v>#DIV/0!</v>
      </c>
      <c r="I342" s="48">
        <v>0</v>
      </c>
      <c r="J342" s="44">
        <v>0</v>
      </c>
      <c r="K342" s="45" t="e">
        <f t="shared" si="168"/>
        <v>#DIV/0!</v>
      </c>
      <c r="L342" s="48">
        <v>0</v>
      </c>
      <c r="M342" s="87">
        <v>0</v>
      </c>
      <c r="N342" s="25" t="e">
        <f t="shared" si="163"/>
        <v>#DIV/0!</v>
      </c>
      <c r="O342" s="48">
        <v>0</v>
      </c>
      <c r="P342" s="44">
        <v>0</v>
      </c>
      <c r="Q342" s="25" t="e">
        <f t="shared" si="164"/>
        <v>#DIV/0!</v>
      </c>
      <c r="R342" s="44">
        <v>0</v>
      </c>
      <c r="S342" s="44">
        <v>0</v>
      </c>
      <c r="T342" s="45" t="e">
        <f t="shared" si="165"/>
        <v>#DIV/0!</v>
      </c>
    </row>
    <row r="343" spans="1:20" s="23" customFormat="1" ht="17.25" x14ac:dyDescent="0.25">
      <c r="A343" s="183">
        <v>7</v>
      </c>
      <c r="B343" s="16" t="s">
        <v>279</v>
      </c>
      <c r="C343" s="48">
        <v>78662</v>
      </c>
      <c r="D343" s="46">
        <v>322364</v>
      </c>
      <c r="E343" s="1">
        <f t="shared" si="166"/>
        <v>24.401608120013403</v>
      </c>
      <c r="F343" s="48">
        <v>43530</v>
      </c>
      <c r="G343" s="46">
        <v>174680</v>
      </c>
      <c r="H343" s="1">
        <f t="shared" si="169"/>
        <v>24.919853446301808</v>
      </c>
      <c r="I343" s="48">
        <v>182386</v>
      </c>
      <c r="J343" s="46">
        <v>301146</v>
      </c>
      <c r="K343" s="1">
        <f t="shared" si="168"/>
        <v>60.563978933806197</v>
      </c>
      <c r="L343" s="48">
        <v>181839</v>
      </c>
      <c r="M343" s="87">
        <v>300903</v>
      </c>
      <c r="N343" s="1">
        <f t="shared" si="163"/>
        <v>60.431102381830691</v>
      </c>
      <c r="O343" s="48">
        <v>131950</v>
      </c>
      <c r="P343" s="46">
        <v>300903</v>
      </c>
      <c r="Q343" s="1">
        <f t="shared" si="164"/>
        <v>43.851340797532764</v>
      </c>
      <c r="R343" s="46">
        <v>49889</v>
      </c>
      <c r="S343" s="46">
        <v>0</v>
      </c>
      <c r="T343" s="1" t="e">
        <f t="shared" si="165"/>
        <v>#DIV/0!</v>
      </c>
    </row>
    <row r="344" spans="1:20" s="23" customFormat="1" ht="17.25" x14ac:dyDescent="0.25">
      <c r="A344" s="189">
        <v>8</v>
      </c>
      <c r="B344" s="16" t="s">
        <v>280</v>
      </c>
      <c r="C344" s="48"/>
      <c r="D344" s="46"/>
      <c r="E344" s="1" t="e">
        <f t="shared" si="166"/>
        <v>#DIV/0!</v>
      </c>
      <c r="F344" s="48"/>
      <c r="G344" s="46"/>
      <c r="H344" s="1" t="e">
        <f t="shared" si="169"/>
        <v>#DIV/0!</v>
      </c>
      <c r="I344" s="48"/>
      <c r="J344" s="46"/>
      <c r="K344" s="1" t="e">
        <f t="shared" si="168"/>
        <v>#DIV/0!</v>
      </c>
      <c r="L344" s="48"/>
      <c r="M344" s="87"/>
      <c r="N344" s="1" t="e">
        <f t="shared" si="163"/>
        <v>#DIV/0!</v>
      </c>
      <c r="O344" s="48"/>
      <c r="P344" s="46"/>
      <c r="Q344" s="1" t="e">
        <f t="shared" si="164"/>
        <v>#DIV/0!</v>
      </c>
      <c r="R344" s="46">
        <v>0</v>
      </c>
      <c r="S344" s="46"/>
      <c r="T344" s="1" t="e">
        <f t="shared" si="165"/>
        <v>#DIV/0!</v>
      </c>
    </row>
    <row r="345" spans="1:20" s="23" customFormat="1" ht="34.5" x14ac:dyDescent="0.25">
      <c r="A345" s="184">
        <v>9</v>
      </c>
      <c r="B345" s="10" t="s">
        <v>281</v>
      </c>
      <c r="C345" s="46">
        <v>106620</v>
      </c>
      <c r="D345" s="46">
        <v>59599</v>
      </c>
      <c r="E345" s="1">
        <f t="shared" si="166"/>
        <v>178.89561905401098</v>
      </c>
      <c r="F345" s="46">
        <v>40719</v>
      </c>
      <c r="G345" s="46">
        <v>59599</v>
      </c>
      <c r="H345" s="1">
        <f t="shared" si="169"/>
        <v>68.321616134498896</v>
      </c>
      <c r="I345" s="46">
        <v>106620</v>
      </c>
      <c r="J345" s="46">
        <v>59599</v>
      </c>
      <c r="K345" s="1">
        <f t="shared" si="168"/>
        <v>178.89561905401098</v>
      </c>
      <c r="L345" s="46">
        <v>106620</v>
      </c>
      <c r="M345" s="87">
        <v>59599</v>
      </c>
      <c r="N345" s="1">
        <f t="shared" si="163"/>
        <v>178.89561905401098</v>
      </c>
      <c r="O345" s="48">
        <v>0</v>
      </c>
      <c r="P345" s="46">
        <v>59599</v>
      </c>
      <c r="Q345" s="1">
        <f t="shared" si="164"/>
        <v>0</v>
      </c>
      <c r="R345" s="46">
        <v>106620</v>
      </c>
      <c r="S345" s="46">
        <v>0</v>
      </c>
      <c r="T345" s="1" t="e">
        <f t="shared" si="165"/>
        <v>#DIV/0!</v>
      </c>
    </row>
    <row r="346" spans="1:20" s="23" customFormat="1" ht="17.25" x14ac:dyDescent="0.25">
      <c r="A346" s="184">
        <v>10</v>
      </c>
      <c r="B346" s="10" t="s">
        <v>184</v>
      </c>
      <c r="C346" s="48">
        <v>0</v>
      </c>
      <c r="D346" s="48">
        <v>0</v>
      </c>
      <c r="E346" s="25" t="e">
        <f t="shared" si="166"/>
        <v>#DIV/0!</v>
      </c>
      <c r="F346" s="48">
        <v>0</v>
      </c>
      <c r="G346" s="48">
        <v>0</v>
      </c>
      <c r="H346" s="25" t="e">
        <f>F346/G346*100</f>
        <v>#DIV/0!</v>
      </c>
      <c r="I346" s="48">
        <v>0</v>
      </c>
      <c r="J346" s="48">
        <v>0</v>
      </c>
      <c r="K346" s="25" t="e">
        <f t="shared" si="168"/>
        <v>#DIV/0!</v>
      </c>
      <c r="L346" s="48">
        <v>0</v>
      </c>
      <c r="M346" s="87">
        <v>0</v>
      </c>
      <c r="N346" s="25" t="e">
        <f t="shared" si="163"/>
        <v>#DIV/0!</v>
      </c>
      <c r="O346" s="48">
        <v>0</v>
      </c>
      <c r="P346" s="48">
        <v>0</v>
      </c>
      <c r="Q346" s="25" t="e">
        <f t="shared" si="164"/>
        <v>#DIV/0!</v>
      </c>
      <c r="R346" s="48">
        <v>0</v>
      </c>
      <c r="S346" s="48">
        <v>0</v>
      </c>
      <c r="T346" s="25" t="e">
        <f>R346/S346*100</f>
        <v>#DIV/0!</v>
      </c>
    </row>
    <row r="347" spans="1:20" s="23" customFormat="1" ht="17.25" x14ac:dyDescent="0.25">
      <c r="A347" s="63">
        <v>11</v>
      </c>
      <c r="B347" s="16" t="s">
        <v>284</v>
      </c>
      <c r="C347" s="48">
        <v>3925</v>
      </c>
      <c r="D347" s="48">
        <v>71290</v>
      </c>
      <c r="E347" s="25">
        <f t="shared" si="166"/>
        <v>5.5056810211810916</v>
      </c>
      <c r="F347" s="48">
        <v>2471</v>
      </c>
      <c r="G347" s="48">
        <v>29939</v>
      </c>
      <c r="H347" s="25">
        <f>F347/G347*100</f>
        <v>8.2534486789805932</v>
      </c>
      <c r="I347" s="48">
        <v>0</v>
      </c>
      <c r="J347" s="48">
        <v>0</v>
      </c>
      <c r="K347" s="25" t="e">
        <f t="shared" si="168"/>
        <v>#DIV/0!</v>
      </c>
      <c r="L347" s="48">
        <v>0</v>
      </c>
      <c r="M347" s="46">
        <v>0</v>
      </c>
      <c r="N347" s="25" t="e">
        <f t="shared" si="163"/>
        <v>#DIV/0!</v>
      </c>
      <c r="O347" s="48">
        <v>0</v>
      </c>
      <c r="P347" s="48">
        <v>0</v>
      </c>
      <c r="Q347" s="25" t="e">
        <f t="shared" si="164"/>
        <v>#DIV/0!</v>
      </c>
      <c r="R347" s="48">
        <v>0</v>
      </c>
      <c r="S347" s="48">
        <v>0</v>
      </c>
      <c r="T347" s="25" t="e">
        <f>R347/S347*100</f>
        <v>#DIV/0!</v>
      </c>
    </row>
    <row r="348" spans="1:20" s="23" customFormat="1" ht="17.25" x14ac:dyDescent="0.25">
      <c r="A348" s="62">
        <v>12</v>
      </c>
      <c r="B348" s="16" t="s">
        <v>304</v>
      </c>
      <c r="C348" s="48"/>
      <c r="D348" s="48"/>
      <c r="E348" s="25" t="e">
        <f t="shared" si="166"/>
        <v>#DIV/0!</v>
      </c>
      <c r="F348" s="48"/>
      <c r="G348" s="48"/>
      <c r="H348" s="25" t="e">
        <f>F348/G348*100</f>
        <v>#DIV/0!</v>
      </c>
      <c r="I348" s="48"/>
      <c r="J348" s="48"/>
      <c r="K348" s="25" t="e">
        <f t="shared" si="168"/>
        <v>#DIV/0!</v>
      </c>
      <c r="L348" s="48"/>
      <c r="M348" s="165"/>
      <c r="N348" s="25" t="e">
        <f t="shared" si="163"/>
        <v>#DIV/0!</v>
      </c>
      <c r="O348" s="48"/>
      <c r="P348" s="48"/>
      <c r="Q348" s="25" t="e">
        <f t="shared" si="164"/>
        <v>#DIV/0!</v>
      </c>
      <c r="R348" s="48">
        <v>0</v>
      </c>
      <c r="S348" s="48"/>
      <c r="T348" s="25" t="e">
        <f>R348/S348*100</f>
        <v>#DIV/0!</v>
      </c>
    </row>
    <row r="349" spans="1:20" s="23" customFormat="1" ht="17.25" x14ac:dyDescent="0.25">
      <c r="A349" s="102"/>
      <c r="B349" s="103"/>
      <c r="C349" s="104"/>
      <c r="D349" s="104"/>
      <c r="E349" s="105"/>
      <c r="F349" s="104"/>
      <c r="G349" s="104"/>
      <c r="H349" s="105"/>
      <c r="I349" s="104"/>
      <c r="J349" s="104"/>
      <c r="K349" s="105"/>
      <c r="L349" s="106"/>
      <c r="M349" s="106"/>
      <c r="N349" s="105"/>
      <c r="O349" s="104"/>
      <c r="P349" s="104"/>
      <c r="Q349" s="105"/>
      <c r="R349" s="104"/>
      <c r="S349" s="104"/>
      <c r="T349" s="105"/>
    </row>
    <row r="350" spans="1:20" s="23" customFormat="1" ht="17.25" x14ac:dyDescent="0.25">
      <c r="A350" s="354" t="s">
        <v>252</v>
      </c>
      <c r="B350" s="355"/>
      <c r="C350" s="121">
        <f>SUM(C351:C359)</f>
        <v>217088.69</v>
      </c>
      <c r="D350" s="121">
        <f>SUM(D351:D359)</f>
        <v>87993.16</v>
      </c>
      <c r="E350" s="121">
        <f>C350/D350*100</f>
        <v>246.71086934484455</v>
      </c>
      <c r="F350" s="121">
        <f>SUM(F351:F359)</f>
        <v>170082.69</v>
      </c>
      <c r="G350" s="121">
        <f>SUM(G351:G359)</f>
        <v>47109.490000000005</v>
      </c>
      <c r="H350" s="121">
        <f>F350/G350*100</f>
        <v>361.03700124964206</v>
      </c>
      <c r="I350" s="121">
        <f>SUM(I351:I359)</f>
        <v>263636.09999999998</v>
      </c>
      <c r="J350" s="121">
        <f>SUM(J351:J359)</f>
        <v>55324.7</v>
      </c>
      <c r="K350" s="121">
        <f>I350/J350*100</f>
        <v>476.52513253573898</v>
      </c>
      <c r="L350" s="121">
        <f>SUM(L351:L359)</f>
        <v>0</v>
      </c>
      <c r="M350" s="121">
        <f>SUM(M351:M359)</f>
        <v>0</v>
      </c>
      <c r="N350" s="125" t="e">
        <f t="shared" ref="N350:N359" si="170">L350/M350*100</f>
        <v>#DIV/0!</v>
      </c>
      <c r="O350" s="121">
        <f>SUM(O351:O359)</f>
        <v>0</v>
      </c>
      <c r="P350" s="121">
        <f>SUM(P351:P359)</f>
        <v>0</v>
      </c>
      <c r="Q350" s="125" t="e">
        <f t="shared" ref="Q350:Q359" si="171">O350/P350*100</f>
        <v>#DIV/0!</v>
      </c>
      <c r="R350" s="121">
        <f>SUM(R351:R359)</f>
        <v>0</v>
      </c>
      <c r="S350" s="121">
        <f>SUM(S351:S359)</f>
        <v>0</v>
      </c>
      <c r="T350" s="125" t="e">
        <f t="shared" ref="T350:T359" si="172">R350/S350*100</f>
        <v>#DIV/0!</v>
      </c>
    </row>
    <row r="351" spans="1:20" s="23" customFormat="1" ht="34.5" x14ac:dyDescent="0.25">
      <c r="A351" s="2">
        <v>1</v>
      </c>
      <c r="B351" s="11" t="s">
        <v>190</v>
      </c>
      <c r="C351" s="46">
        <v>190544.69</v>
      </c>
      <c r="D351" s="46">
        <v>68241.16</v>
      </c>
      <c r="E351" s="1">
        <f>C351/D351*100</f>
        <v>279.22252493949401</v>
      </c>
      <c r="F351" s="46">
        <v>156140.69</v>
      </c>
      <c r="G351" s="46">
        <v>32161.49</v>
      </c>
      <c r="H351" s="1">
        <f t="shared" ref="H351:H359" si="173">F351/G351*100</f>
        <v>485.48960262724148</v>
      </c>
      <c r="I351" s="48">
        <v>261536.1</v>
      </c>
      <c r="J351" s="48">
        <v>52159.7</v>
      </c>
      <c r="K351" s="44">
        <f t="shared" ref="K351:K359" si="174">I351/J351*100</f>
        <v>501.41411856279854</v>
      </c>
      <c r="L351" s="44">
        <v>0</v>
      </c>
      <c r="M351" s="44">
        <v>0</v>
      </c>
      <c r="N351" s="44" t="e">
        <f t="shared" si="170"/>
        <v>#DIV/0!</v>
      </c>
      <c r="O351" s="44">
        <v>0</v>
      </c>
      <c r="P351" s="44">
        <v>0</v>
      </c>
      <c r="Q351" s="44" t="e">
        <f t="shared" si="171"/>
        <v>#DIV/0!</v>
      </c>
      <c r="R351" s="44">
        <v>0</v>
      </c>
      <c r="S351" s="44">
        <v>0</v>
      </c>
      <c r="T351" s="45" t="e">
        <f t="shared" si="172"/>
        <v>#DIV/0!</v>
      </c>
    </row>
    <row r="352" spans="1:20" s="23" customFormat="1" ht="34.5" x14ac:dyDescent="0.25">
      <c r="A352" s="69">
        <v>2</v>
      </c>
      <c r="B352" s="11" t="s">
        <v>191</v>
      </c>
      <c r="C352" s="46">
        <v>17331</v>
      </c>
      <c r="D352" s="46">
        <v>10208</v>
      </c>
      <c r="E352" s="1">
        <f t="shared" ref="E352:E359" si="175">C352/D352*100</f>
        <v>169.77860501567397</v>
      </c>
      <c r="F352" s="46">
        <v>8709</v>
      </c>
      <c r="G352" s="46">
        <v>9574</v>
      </c>
      <c r="H352" s="1">
        <f t="shared" si="173"/>
        <v>90.965113850010454</v>
      </c>
      <c r="I352" s="48">
        <v>0</v>
      </c>
      <c r="J352" s="48">
        <v>0</v>
      </c>
      <c r="K352" s="44" t="e">
        <f t="shared" si="174"/>
        <v>#DIV/0!</v>
      </c>
      <c r="L352" s="44">
        <v>0</v>
      </c>
      <c r="M352" s="44">
        <v>0</v>
      </c>
      <c r="N352" s="44" t="e">
        <f t="shared" si="170"/>
        <v>#DIV/0!</v>
      </c>
      <c r="O352" s="44">
        <v>0</v>
      </c>
      <c r="P352" s="44">
        <v>0</v>
      </c>
      <c r="Q352" s="44" t="e">
        <f t="shared" si="171"/>
        <v>#DIV/0!</v>
      </c>
      <c r="R352" s="44">
        <v>0</v>
      </c>
      <c r="S352" s="44">
        <v>0</v>
      </c>
      <c r="T352" s="45" t="e">
        <f t="shared" si="172"/>
        <v>#DIV/0!</v>
      </c>
    </row>
    <row r="353" spans="1:20" s="23" customFormat="1" ht="34.5" x14ac:dyDescent="0.25">
      <c r="A353" s="2">
        <v>3</v>
      </c>
      <c r="B353" s="11" t="s">
        <v>192</v>
      </c>
      <c r="C353" s="46">
        <v>0</v>
      </c>
      <c r="D353" s="46">
        <v>0</v>
      </c>
      <c r="E353" s="1">
        <v>0</v>
      </c>
      <c r="F353" s="46">
        <v>0</v>
      </c>
      <c r="G353" s="46">
        <v>0</v>
      </c>
      <c r="H353" s="1" t="e">
        <f t="shared" si="173"/>
        <v>#DIV/0!</v>
      </c>
      <c r="I353" s="48">
        <v>0</v>
      </c>
      <c r="J353" s="48">
        <v>0</v>
      </c>
      <c r="K353" s="44">
        <v>0</v>
      </c>
      <c r="L353" s="44">
        <v>0</v>
      </c>
      <c r="M353" s="44">
        <v>0</v>
      </c>
      <c r="N353" s="44" t="e">
        <f t="shared" si="170"/>
        <v>#DIV/0!</v>
      </c>
      <c r="O353" s="44">
        <v>0</v>
      </c>
      <c r="P353" s="44">
        <v>0</v>
      </c>
      <c r="Q353" s="44" t="e">
        <f t="shared" si="171"/>
        <v>#DIV/0!</v>
      </c>
      <c r="R353" s="44">
        <v>0</v>
      </c>
      <c r="S353" s="44">
        <v>0</v>
      </c>
      <c r="T353" s="45" t="e">
        <f t="shared" si="172"/>
        <v>#DIV/0!</v>
      </c>
    </row>
    <row r="354" spans="1:20" s="23" customFormat="1" ht="17.25" x14ac:dyDescent="0.25">
      <c r="A354" s="69">
        <v>4</v>
      </c>
      <c r="B354" s="11" t="s">
        <v>193</v>
      </c>
      <c r="C354" s="46">
        <v>307</v>
      </c>
      <c r="D354" s="46">
        <v>434</v>
      </c>
      <c r="E354" s="1">
        <f t="shared" si="175"/>
        <v>70.737327188940085</v>
      </c>
      <c r="F354" s="46">
        <v>307</v>
      </c>
      <c r="G354" s="46">
        <v>212</v>
      </c>
      <c r="H354" s="1">
        <f t="shared" si="173"/>
        <v>144.81132075471697</v>
      </c>
      <c r="I354" s="48">
        <v>0</v>
      </c>
      <c r="J354" s="48">
        <v>0</v>
      </c>
      <c r="K354" s="44" t="e">
        <f t="shared" si="174"/>
        <v>#DIV/0!</v>
      </c>
      <c r="L354" s="44">
        <v>0</v>
      </c>
      <c r="M354" s="44">
        <v>0</v>
      </c>
      <c r="N354" s="44" t="e">
        <f t="shared" si="170"/>
        <v>#DIV/0!</v>
      </c>
      <c r="O354" s="44">
        <v>0</v>
      </c>
      <c r="P354" s="44">
        <v>0</v>
      </c>
      <c r="Q354" s="44" t="e">
        <f t="shared" si="171"/>
        <v>#DIV/0!</v>
      </c>
      <c r="R354" s="44">
        <v>0</v>
      </c>
      <c r="S354" s="44">
        <v>0</v>
      </c>
      <c r="T354" s="45" t="e">
        <f t="shared" si="172"/>
        <v>#DIV/0!</v>
      </c>
    </row>
    <row r="355" spans="1:20" s="23" customFormat="1" ht="17.25" x14ac:dyDescent="0.25">
      <c r="A355" s="2">
        <v>5</v>
      </c>
      <c r="B355" s="11" t="s">
        <v>194</v>
      </c>
      <c r="C355" s="46">
        <v>0</v>
      </c>
      <c r="D355" s="46">
        <v>0</v>
      </c>
      <c r="E355" s="1" t="e">
        <f t="shared" si="175"/>
        <v>#DIV/0!</v>
      </c>
      <c r="F355" s="46">
        <v>0</v>
      </c>
      <c r="G355" s="46">
        <v>0</v>
      </c>
      <c r="H355" s="1" t="e">
        <f t="shared" si="173"/>
        <v>#DIV/0!</v>
      </c>
      <c r="I355" s="48">
        <v>0</v>
      </c>
      <c r="J355" s="48">
        <v>0</v>
      </c>
      <c r="K355" s="44" t="e">
        <f t="shared" si="174"/>
        <v>#DIV/0!</v>
      </c>
      <c r="L355" s="44">
        <v>0</v>
      </c>
      <c r="M355" s="44">
        <v>0</v>
      </c>
      <c r="N355" s="44" t="e">
        <f t="shared" si="170"/>
        <v>#DIV/0!</v>
      </c>
      <c r="O355" s="44">
        <v>0</v>
      </c>
      <c r="P355" s="44">
        <v>0</v>
      </c>
      <c r="Q355" s="44" t="e">
        <f t="shared" si="171"/>
        <v>#DIV/0!</v>
      </c>
      <c r="R355" s="44">
        <v>0</v>
      </c>
      <c r="S355" s="44">
        <v>0</v>
      </c>
      <c r="T355" s="45">
        <v>0</v>
      </c>
    </row>
    <row r="356" spans="1:20" s="23" customFormat="1" ht="17.25" customHeight="1" x14ac:dyDescent="0.25">
      <c r="A356" s="69">
        <v>6</v>
      </c>
      <c r="B356" s="16" t="s">
        <v>195</v>
      </c>
      <c r="C356" s="46">
        <v>7000</v>
      </c>
      <c r="D356" s="46">
        <v>6810</v>
      </c>
      <c r="E356" s="1">
        <f t="shared" si="175"/>
        <v>102.79001468428781</v>
      </c>
      <c r="F356" s="46">
        <v>4000</v>
      </c>
      <c r="G356" s="46">
        <v>3800</v>
      </c>
      <c r="H356" s="1">
        <f t="shared" si="173"/>
        <v>105.26315789473684</v>
      </c>
      <c r="I356" s="48">
        <v>0</v>
      </c>
      <c r="J356" s="48">
        <v>0</v>
      </c>
      <c r="K356" s="46" t="e">
        <f t="shared" si="174"/>
        <v>#DIV/0!</v>
      </c>
      <c r="L356" s="46">
        <v>0</v>
      </c>
      <c r="M356" s="46">
        <v>0</v>
      </c>
      <c r="N356" s="46" t="e">
        <f t="shared" si="170"/>
        <v>#DIV/0!</v>
      </c>
      <c r="O356" s="46">
        <v>0</v>
      </c>
      <c r="P356" s="46">
        <v>0</v>
      </c>
      <c r="Q356" s="46" t="e">
        <f t="shared" si="171"/>
        <v>#DIV/0!</v>
      </c>
      <c r="R356" s="46">
        <v>0</v>
      </c>
      <c r="S356" s="46">
        <v>0</v>
      </c>
      <c r="T356" s="1" t="e">
        <f t="shared" si="172"/>
        <v>#DIV/0!</v>
      </c>
    </row>
    <row r="357" spans="1:20" s="23" customFormat="1" ht="52.5" customHeight="1" x14ac:dyDescent="0.25">
      <c r="A357" s="2">
        <v>7</v>
      </c>
      <c r="B357" s="11" t="s">
        <v>263</v>
      </c>
      <c r="C357" s="46">
        <v>0</v>
      </c>
      <c r="D357" s="46">
        <v>0</v>
      </c>
      <c r="E357" s="1" t="e">
        <f t="shared" si="175"/>
        <v>#DIV/0!</v>
      </c>
      <c r="F357" s="46">
        <v>0</v>
      </c>
      <c r="G357" s="46">
        <v>0</v>
      </c>
      <c r="H357" s="1" t="e">
        <f t="shared" si="173"/>
        <v>#DIV/0!</v>
      </c>
      <c r="I357" s="48">
        <v>0</v>
      </c>
      <c r="J357" s="48">
        <v>0</v>
      </c>
      <c r="K357" s="44" t="e">
        <f t="shared" si="174"/>
        <v>#DIV/0!</v>
      </c>
      <c r="L357" s="44">
        <v>0</v>
      </c>
      <c r="M357" s="44">
        <v>0</v>
      </c>
      <c r="N357" s="44" t="e">
        <f t="shared" si="170"/>
        <v>#DIV/0!</v>
      </c>
      <c r="O357" s="44">
        <v>0</v>
      </c>
      <c r="P357" s="44">
        <v>0</v>
      </c>
      <c r="Q357" s="44" t="e">
        <f t="shared" si="171"/>
        <v>#DIV/0!</v>
      </c>
      <c r="R357" s="44">
        <v>0</v>
      </c>
      <c r="S357" s="44">
        <v>0</v>
      </c>
      <c r="T357" s="45" t="e">
        <f t="shared" si="172"/>
        <v>#DIV/0!</v>
      </c>
    </row>
    <row r="358" spans="1:20" s="23" customFormat="1" ht="17.25" x14ac:dyDescent="0.25">
      <c r="A358" s="69">
        <v>8</v>
      </c>
      <c r="B358" s="11" t="s">
        <v>196</v>
      </c>
      <c r="C358" s="46">
        <v>0</v>
      </c>
      <c r="D358" s="46">
        <v>0</v>
      </c>
      <c r="E358" s="1" t="e">
        <f>C358/D358*100</f>
        <v>#DIV/0!</v>
      </c>
      <c r="F358" s="46">
        <v>0</v>
      </c>
      <c r="G358" s="46">
        <v>0</v>
      </c>
      <c r="H358" s="1" t="e">
        <f t="shared" si="173"/>
        <v>#DIV/0!</v>
      </c>
      <c r="I358" s="48">
        <v>194</v>
      </c>
      <c r="J358" s="48">
        <v>865</v>
      </c>
      <c r="K358" s="44">
        <f t="shared" si="174"/>
        <v>22.427745664739884</v>
      </c>
      <c r="L358" s="44">
        <v>0</v>
      </c>
      <c r="M358" s="44">
        <v>0</v>
      </c>
      <c r="N358" s="44" t="e">
        <f t="shared" si="170"/>
        <v>#DIV/0!</v>
      </c>
      <c r="O358" s="44">
        <v>0</v>
      </c>
      <c r="P358" s="44">
        <v>0</v>
      </c>
      <c r="Q358" s="44" t="e">
        <f t="shared" si="171"/>
        <v>#DIV/0!</v>
      </c>
      <c r="R358" s="44">
        <v>0</v>
      </c>
      <c r="S358" s="44">
        <v>0</v>
      </c>
      <c r="T358" s="45" t="e">
        <f t="shared" si="172"/>
        <v>#DIV/0!</v>
      </c>
    </row>
    <row r="359" spans="1:20" s="23" customFormat="1" ht="17.25" x14ac:dyDescent="0.25">
      <c r="A359" s="2">
        <v>9</v>
      </c>
      <c r="B359" s="11" t="s">
        <v>197</v>
      </c>
      <c r="C359" s="46">
        <v>1906</v>
      </c>
      <c r="D359" s="46">
        <v>2300</v>
      </c>
      <c r="E359" s="1">
        <f t="shared" si="175"/>
        <v>82.869565217391312</v>
      </c>
      <c r="F359" s="46">
        <v>926</v>
      </c>
      <c r="G359" s="46">
        <v>1362</v>
      </c>
      <c r="H359" s="1">
        <f t="shared" si="173"/>
        <v>67.988252569750358</v>
      </c>
      <c r="I359" s="48">
        <v>1906</v>
      </c>
      <c r="J359" s="48">
        <v>2300</v>
      </c>
      <c r="K359" s="44">
        <f t="shared" si="174"/>
        <v>82.869565217391312</v>
      </c>
      <c r="L359" s="44">
        <v>0</v>
      </c>
      <c r="M359" s="44">
        <v>0</v>
      </c>
      <c r="N359" s="44" t="e">
        <f t="shared" si="170"/>
        <v>#DIV/0!</v>
      </c>
      <c r="O359" s="44">
        <v>0</v>
      </c>
      <c r="P359" s="44">
        <v>0</v>
      </c>
      <c r="Q359" s="44" t="e">
        <f t="shared" si="171"/>
        <v>#DIV/0!</v>
      </c>
      <c r="R359" s="44">
        <v>0</v>
      </c>
      <c r="S359" s="44">
        <v>0</v>
      </c>
      <c r="T359" s="45" t="e">
        <f t="shared" si="172"/>
        <v>#DIV/0!</v>
      </c>
    </row>
    <row r="360" spans="1:20" s="23" customFormat="1" ht="17.25" customHeight="1" x14ac:dyDescent="0.25">
      <c r="A360" s="349"/>
      <c r="B360" s="350"/>
      <c r="C360" s="350"/>
      <c r="D360" s="350"/>
      <c r="E360" s="350"/>
      <c r="F360" s="350"/>
      <c r="G360" s="350"/>
      <c r="H360" s="350"/>
      <c r="I360" s="350"/>
      <c r="J360" s="350"/>
      <c r="K360" s="350"/>
      <c r="L360" s="350"/>
      <c r="M360" s="350"/>
      <c r="N360" s="350"/>
      <c r="O360" s="350"/>
      <c r="P360" s="350"/>
      <c r="Q360" s="350"/>
      <c r="R360" s="350"/>
      <c r="S360" s="350"/>
      <c r="T360" s="351"/>
    </row>
    <row r="361" spans="1:20" ht="57.75" customHeight="1" x14ac:dyDescent="0.25">
      <c r="A361" s="356" t="s">
        <v>254</v>
      </c>
      <c r="B361" s="357"/>
      <c r="C361" s="116">
        <f>C362+C379+C387</f>
        <v>55344712</v>
      </c>
      <c r="D361" s="116">
        <f>D362+D379+D387</f>
        <v>53405614</v>
      </c>
      <c r="E361" s="127">
        <f t="shared" ref="E361:E377" si="176">C361/D361*100</f>
        <v>103.63088794372817</v>
      </c>
      <c r="F361" s="116">
        <f>F362+F379+F387</f>
        <v>25451504</v>
      </c>
      <c r="G361" s="116">
        <f>G362+G379+G387</f>
        <v>24786306</v>
      </c>
      <c r="H361" s="127">
        <f t="shared" ref="H361" si="177">F361/G361*100</f>
        <v>102.68373189615265</v>
      </c>
      <c r="I361" s="116">
        <f>I362+I379+I387</f>
        <v>55344712</v>
      </c>
      <c r="J361" s="116">
        <f>J362+J379+J387</f>
        <v>53405614</v>
      </c>
      <c r="K361" s="127">
        <f t="shared" ref="K361:K377" si="178">I361/J361*100</f>
        <v>103.63088794372817</v>
      </c>
      <c r="L361" s="116">
        <f>L362+L379+L387</f>
        <v>3909968</v>
      </c>
      <c r="M361" s="116">
        <f>M362+M379+M387</f>
        <v>4627899</v>
      </c>
      <c r="N361" s="128">
        <f t="shared" ref="N361:N381" si="179">L361/M361*100</f>
        <v>84.486891351777558</v>
      </c>
      <c r="O361" s="116">
        <f>O362+O379+O387</f>
        <v>0</v>
      </c>
      <c r="P361" s="116">
        <f>P362+P379+P387</f>
        <v>0</v>
      </c>
      <c r="Q361" s="128" t="e">
        <f t="shared" ref="Q361:Q381" si="180">O361/P361*100</f>
        <v>#DIV/0!</v>
      </c>
      <c r="R361" s="116">
        <f>R362+R379+R387</f>
        <v>0</v>
      </c>
      <c r="S361" s="116">
        <f>S362+S379+S387</f>
        <v>0</v>
      </c>
      <c r="T361" s="128" t="e">
        <f t="shared" ref="T361:T381" si="181">R361/S361*100</f>
        <v>#DIV/0!</v>
      </c>
    </row>
    <row r="362" spans="1:20" ht="75" customHeight="1" x14ac:dyDescent="0.25">
      <c r="A362" s="352" t="s">
        <v>255</v>
      </c>
      <c r="B362" s="353"/>
      <c r="C362" s="41">
        <f>SUM(C363:C377)</f>
        <v>41144855</v>
      </c>
      <c r="D362" s="41">
        <f>SUM(D363:D377)</f>
        <v>39675993</v>
      </c>
      <c r="E362" s="41">
        <f>C362/D362*100</f>
        <v>103.70214300622544</v>
      </c>
      <c r="F362" s="41">
        <f>SUM(F363:F377)</f>
        <v>18935866</v>
      </c>
      <c r="G362" s="41">
        <f>SUM(G363:G377)</f>
        <v>18666875</v>
      </c>
      <c r="H362" s="41">
        <f>F362/G362*100</f>
        <v>101.44100713161683</v>
      </c>
      <c r="I362" s="41">
        <f>SUM(I363:I377)</f>
        <v>41144855</v>
      </c>
      <c r="J362" s="41">
        <f>SUM(J363:J377)</f>
        <v>39675993</v>
      </c>
      <c r="K362" s="41">
        <f>I362/J362*100</f>
        <v>103.70214300622544</v>
      </c>
      <c r="L362" s="41">
        <f>SUM(L363:L377)</f>
        <v>3909968</v>
      </c>
      <c r="M362" s="41">
        <f>SUM(M363:M377)</f>
        <v>4627899</v>
      </c>
      <c r="N362" s="151">
        <f t="shared" si="179"/>
        <v>84.486891351777558</v>
      </c>
      <c r="O362" s="41">
        <f>SUM(O363:O377)</f>
        <v>0</v>
      </c>
      <c r="P362" s="41">
        <f>SUM(P363:P377)</f>
        <v>0</v>
      </c>
      <c r="Q362" s="5" t="e">
        <f t="shared" si="180"/>
        <v>#DIV/0!</v>
      </c>
      <c r="R362" s="41">
        <f>SUM(R363:R377)</f>
        <v>0</v>
      </c>
      <c r="S362" s="41">
        <f>SUM(S363:S377)</f>
        <v>0</v>
      </c>
      <c r="T362" s="5" t="e">
        <f t="shared" si="181"/>
        <v>#DIV/0!</v>
      </c>
    </row>
    <row r="363" spans="1:20" ht="17.25" x14ac:dyDescent="0.25">
      <c r="A363" s="62">
        <v>1</v>
      </c>
      <c r="B363" s="12" t="s">
        <v>198</v>
      </c>
      <c r="C363" s="150">
        <v>5925290</v>
      </c>
      <c r="D363" s="150">
        <v>5080364</v>
      </c>
      <c r="E363" s="148">
        <f t="shared" si="176"/>
        <v>116.63120988968507</v>
      </c>
      <c r="F363" s="150">
        <v>2743233</v>
      </c>
      <c r="G363" s="150">
        <v>2489776</v>
      </c>
      <c r="H363" s="148">
        <f t="shared" ref="H363:H376" si="182">F363/G363*100</f>
        <v>110.17991176716299</v>
      </c>
      <c r="I363" s="150">
        <v>5925290</v>
      </c>
      <c r="J363" s="150">
        <v>5080364</v>
      </c>
      <c r="K363" s="148">
        <f t="shared" si="178"/>
        <v>116.63120988968507</v>
      </c>
      <c r="L363" s="150">
        <v>0</v>
      </c>
      <c r="M363" s="150">
        <v>0</v>
      </c>
      <c r="N363" s="68">
        <v>83.9</v>
      </c>
      <c r="O363" s="44">
        <v>0</v>
      </c>
      <c r="P363" s="44">
        <v>0</v>
      </c>
      <c r="Q363" s="68" t="e">
        <f t="shared" si="180"/>
        <v>#DIV/0!</v>
      </c>
      <c r="R363" s="68">
        <v>0</v>
      </c>
      <c r="S363" s="68">
        <v>0</v>
      </c>
      <c r="T363" s="68" t="e">
        <f t="shared" si="181"/>
        <v>#DIV/0!</v>
      </c>
    </row>
    <row r="364" spans="1:20" s="23" customFormat="1" ht="17.25" x14ac:dyDescent="0.25">
      <c r="A364" s="63">
        <v>2</v>
      </c>
      <c r="B364" s="9" t="s">
        <v>199</v>
      </c>
      <c r="C364" s="150">
        <v>7465411</v>
      </c>
      <c r="D364" s="150">
        <v>8294463</v>
      </c>
      <c r="E364" s="148">
        <f t="shared" si="176"/>
        <v>90.004753773692158</v>
      </c>
      <c r="F364" s="150">
        <v>3719898</v>
      </c>
      <c r="G364" s="150">
        <v>3835680</v>
      </c>
      <c r="H364" s="148">
        <f t="shared" si="182"/>
        <v>96.981447878863719</v>
      </c>
      <c r="I364" s="150">
        <v>7465411</v>
      </c>
      <c r="J364" s="150">
        <v>8294463</v>
      </c>
      <c r="K364" s="148">
        <f t="shared" si="178"/>
        <v>90.004753773692158</v>
      </c>
      <c r="L364" s="150">
        <v>1498017</v>
      </c>
      <c r="M364" s="150">
        <v>4554142</v>
      </c>
      <c r="N364" s="148">
        <f t="shared" si="179"/>
        <v>32.893506614418264</v>
      </c>
      <c r="O364" s="150">
        <v>0</v>
      </c>
      <c r="P364" s="150">
        <v>0</v>
      </c>
      <c r="Q364" s="68" t="e">
        <f t="shared" si="180"/>
        <v>#DIV/0!</v>
      </c>
      <c r="R364" s="68">
        <v>0</v>
      </c>
      <c r="S364" s="68">
        <v>0</v>
      </c>
      <c r="T364" s="68" t="e">
        <f t="shared" si="181"/>
        <v>#DIV/0!</v>
      </c>
    </row>
    <row r="365" spans="1:20" ht="17.25" x14ac:dyDescent="0.25">
      <c r="A365" s="62">
        <v>3</v>
      </c>
      <c r="B365" s="12" t="s">
        <v>258</v>
      </c>
      <c r="C365" s="150">
        <v>5384642</v>
      </c>
      <c r="D365" s="150">
        <v>5943605</v>
      </c>
      <c r="E365" s="148">
        <f t="shared" si="176"/>
        <v>90.595556064038576</v>
      </c>
      <c r="F365" s="150">
        <v>2374795</v>
      </c>
      <c r="G365" s="150">
        <v>2796298</v>
      </c>
      <c r="H365" s="148">
        <f t="shared" si="182"/>
        <v>84.926391965377078</v>
      </c>
      <c r="I365" s="150">
        <v>5384642</v>
      </c>
      <c r="J365" s="150">
        <v>5943605</v>
      </c>
      <c r="K365" s="148">
        <f t="shared" si="178"/>
        <v>90.595556064038576</v>
      </c>
      <c r="L365" s="150">
        <v>0</v>
      </c>
      <c r="M365" s="150">
        <v>0</v>
      </c>
      <c r="N365" s="68" t="e">
        <f t="shared" si="179"/>
        <v>#DIV/0!</v>
      </c>
      <c r="O365" s="44">
        <v>0</v>
      </c>
      <c r="P365" s="44">
        <v>0</v>
      </c>
      <c r="Q365" s="68" t="e">
        <f t="shared" si="180"/>
        <v>#DIV/0!</v>
      </c>
      <c r="R365" s="68">
        <v>0</v>
      </c>
      <c r="S365" s="68">
        <v>0</v>
      </c>
      <c r="T365" s="68" t="e">
        <f t="shared" si="181"/>
        <v>#DIV/0!</v>
      </c>
    </row>
    <row r="366" spans="1:20" ht="86.25" x14ac:dyDescent="0.25">
      <c r="A366" s="62">
        <v>4</v>
      </c>
      <c r="B366" s="10" t="s">
        <v>276</v>
      </c>
      <c r="C366" s="150">
        <v>2313225</v>
      </c>
      <c r="D366" s="150">
        <v>2069157</v>
      </c>
      <c r="E366" s="148">
        <f t="shared" si="176"/>
        <v>111.79552832385362</v>
      </c>
      <c r="F366" s="150">
        <v>1058474</v>
      </c>
      <c r="G366" s="150">
        <v>1156093</v>
      </c>
      <c r="H366" s="148">
        <f t="shared" si="182"/>
        <v>91.556129134939837</v>
      </c>
      <c r="I366" s="150">
        <v>2313225</v>
      </c>
      <c r="J366" s="150">
        <v>2069157</v>
      </c>
      <c r="K366" s="148">
        <f t="shared" si="178"/>
        <v>111.79552832385362</v>
      </c>
      <c r="L366" s="150">
        <v>0</v>
      </c>
      <c r="M366" s="150">
        <v>0</v>
      </c>
      <c r="N366" s="68" t="e">
        <f t="shared" si="179"/>
        <v>#DIV/0!</v>
      </c>
      <c r="O366" s="150">
        <v>0</v>
      </c>
      <c r="P366" s="150">
        <v>0</v>
      </c>
      <c r="Q366" s="68" t="e">
        <f t="shared" si="180"/>
        <v>#DIV/0!</v>
      </c>
      <c r="R366" s="68">
        <v>0</v>
      </c>
      <c r="S366" s="68">
        <v>0</v>
      </c>
      <c r="T366" s="68" t="e">
        <f t="shared" si="181"/>
        <v>#DIV/0!</v>
      </c>
    </row>
    <row r="367" spans="1:20" ht="34.5" x14ac:dyDescent="0.25">
      <c r="A367" s="62">
        <v>5</v>
      </c>
      <c r="B367" s="10" t="s">
        <v>200</v>
      </c>
      <c r="C367" s="150">
        <v>500587</v>
      </c>
      <c r="D367" s="150">
        <v>578599</v>
      </c>
      <c r="E367" s="148">
        <f t="shared" si="176"/>
        <v>86.517086963510138</v>
      </c>
      <c r="F367" s="150">
        <v>270813</v>
      </c>
      <c r="G367" s="150">
        <v>302081</v>
      </c>
      <c r="H367" s="148">
        <f t="shared" si="182"/>
        <v>89.649133841585538</v>
      </c>
      <c r="I367" s="150">
        <v>500587</v>
      </c>
      <c r="J367" s="150">
        <v>578599</v>
      </c>
      <c r="K367" s="148">
        <f t="shared" si="178"/>
        <v>86.517086963510138</v>
      </c>
      <c r="L367" s="150">
        <v>0</v>
      </c>
      <c r="M367" s="150">
        <v>0</v>
      </c>
      <c r="N367" s="68" t="e">
        <f t="shared" si="179"/>
        <v>#DIV/0!</v>
      </c>
      <c r="O367" s="150">
        <v>0</v>
      </c>
      <c r="P367" s="150">
        <v>0</v>
      </c>
      <c r="Q367" s="68" t="e">
        <f t="shared" si="180"/>
        <v>#DIV/0!</v>
      </c>
      <c r="R367" s="68">
        <v>0</v>
      </c>
      <c r="S367" s="68">
        <v>0</v>
      </c>
      <c r="T367" s="68" t="e">
        <f t="shared" si="181"/>
        <v>#DIV/0!</v>
      </c>
    </row>
    <row r="368" spans="1:20" s="23" customFormat="1" ht="34.5" x14ac:dyDescent="0.25">
      <c r="A368" s="63">
        <v>6</v>
      </c>
      <c r="B368" s="16" t="s">
        <v>201</v>
      </c>
      <c r="C368" s="150">
        <v>4779887</v>
      </c>
      <c r="D368" s="150">
        <v>84485</v>
      </c>
      <c r="E368" s="148">
        <f t="shared" si="176"/>
        <v>5657.6753269811206</v>
      </c>
      <c r="F368" s="150">
        <v>2526120</v>
      </c>
      <c r="G368" s="150">
        <v>44024</v>
      </c>
      <c r="H368" s="148">
        <f t="shared" si="182"/>
        <v>5738.0519716518265</v>
      </c>
      <c r="I368" s="150">
        <v>4779887</v>
      </c>
      <c r="J368" s="150">
        <v>84485</v>
      </c>
      <c r="K368" s="148">
        <f t="shared" si="178"/>
        <v>5657.6753269811206</v>
      </c>
      <c r="L368" s="150">
        <v>2411951</v>
      </c>
      <c r="M368" s="150">
        <v>73757</v>
      </c>
      <c r="N368" s="148">
        <f t="shared" si="179"/>
        <v>3270.1316485214961</v>
      </c>
      <c r="O368" s="150">
        <v>0</v>
      </c>
      <c r="P368" s="150">
        <v>0</v>
      </c>
      <c r="Q368" s="68" t="e">
        <f t="shared" si="180"/>
        <v>#DIV/0!</v>
      </c>
      <c r="R368" s="68">
        <v>0</v>
      </c>
      <c r="S368" s="68">
        <v>0</v>
      </c>
      <c r="T368" s="68" t="e">
        <f t="shared" si="181"/>
        <v>#DIV/0!</v>
      </c>
    </row>
    <row r="369" spans="1:20" ht="21.75" customHeight="1" x14ac:dyDescent="0.25">
      <c r="A369" s="62">
        <v>7</v>
      </c>
      <c r="B369" s="12" t="s">
        <v>202</v>
      </c>
      <c r="C369" s="150">
        <v>1912646</v>
      </c>
      <c r="D369" s="150">
        <v>2206519</v>
      </c>
      <c r="E369" s="148">
        <f t="shared" si="176"/>
        <v>86.681601200805432</v>
      </c>
      <c r="F369" s="150">
        <v>900861</v>
      </c>
      <c r="G369" s="150">
        <v>1204937</v>
      </c>
      <c r="H369" s="148">
        <f t="shared" si="182"/>
        <v>74.764157794141937</v>
      </c>
      <c r="I369" s="150">
        <v>1912646</v>
      </c>
      <c r="J369" s="150">
        <v>2206519</v>
      </c>
      <c r="K369" s="148">
        <f t="shared" si="178"/>
        <v>86.681601200805432</v>
      </c>
      <c r="L369" s="150">
        <v>0</v>
      </c>
      <c r="M369" s="150">
        <v>0</v>
      </c>
      <c r="N369" s="68" t="e">
        <f t="shared" si="179"/>
        <v>#DIV/0!</v>
      </c>
      <c r="O369" s="44">
        <v>0</v>
      </c>
      <c r="P369" s="44">
        <v>0</v>
      </c>
      <c r="Q369" s="68" t="e">
        <f t="shared" si="180"/>
        <v>#DIV/0!</v>
      </c>
      <c r="R369" s="68">
        <v>0</v>
      </c>
      <c r="S369" s="68">
        <v>0</v>
      </c>
      <c r="T369" s="68" t="e">
        <f t="shared" si="181"/>
        <v>#DIV/0!</v>
      </c>
    </row>
    <row r="370" spans="1:20" ht="27" customHeight="1" x14ac:dyDescent="0.25">
      <c r="A370" s="62">
        <v>8</v>
      </c>
      <c r="B370" s="12" t="s">
        <v>203</v>
      </c>
      <c r="C370" s="150">
        <v>2082289</v>
      </c>
      <c r="D370" s="150">
        <v>996759</v>
      </c>
      <c r="E370" s="148">
        <f t="shared" si="176"/>
        <v>208.90596423006963</v>
      </c>
      <c r="F370" s="150">
        <v>1268594</v>
      </c>
      <c r="G370" s="150">
        <v>475976</v>
      </c>
      <c r="H370" s="148">
        <f t="shared" si="182"/>
        <v>266.52478276215606</v>
      </c>
      <c r="I370" s="150">
        <v>2082289</v>
      </c>
      <c r="J370" s="150">
        <v>996759</v>
      </c>
      <c r="K370" s="148">
        <f t="shared" si="178"/>
        <v>208.90596423006963</v>
      </c>
      <c r="L370" s="150">
        <v>0</v>
      </c>
      <c r="M370" s="150">
        <v>0</v>
      </c>
      <c r="N370" s="68" t="e">
        <f t="shared" si="179"/>
        <v>#DIV/0!</v>
      </c>
      <c r="O370" s="150">
        <v>0</v>
      </c>
      <c r="P370" s="150">
        <v>0</v>
      </c>
      <c r="Q370" s="68" t="e">
        <f t="shared" si="180"/>
        <v>#DIV/0!</v>
      </c>
      <c r="R370" s="68">
        <v>0</v>
      </c>
      <c r="S370" s="68">
        <v>0</v>
      </c>
      <c r="T370" s="68" t="e">
        <f t="shared" si="181"/>
        <v>#DIV/0!</v>
      </c>
    </row>
    <row r="371" spans="1:20" s="23" customFormat="1" ht="34.5" x14ac:dyDescent="0.25">
      <c r="A371" s="63">
        <v>9</v>
      </c>
      <c r="B371" s="16" t="s">
        <v>204</v>
      </c>
      <c r="C371" s="150">
        <v>10432332</v>
      </c>
      <c r="D371" s="150">
        <v>14113257</v>
      </c>
      <c r="E371" s="148">
        <f t="shared" si="176"/>
        <v>73.918670934710534</v>
      </c>
      <c r="F371" s="150">
        <v>3900268</v>
      </c>
      <c r="G371" s="150">
        <v>6204887</v>
      </c>
      <c r="H371" s="148">
        <f t="shared" si="182"/>
        <v>62.858002087709252</v>
      </c>
      <c r="I371" s="150">
        <v>10432332</v>
      </c>
      <c r="J371" s="150">
        <v>14113257</v>
      </c>
      <c r="K371" s="148">
        <f t="shared" si="178"/>
        <v>73.918670934710534</v>
      </c>
      <c r="L371" s="150">
        <v>0</v>
      </c>
      <c r="M371" s="150">
        <v>0</v>
      </c>
      <c r="N371" s="68" t="e">
        <f t="shared" si="179"/>
        <v>#DIV/0!</v>
      </c>
      <c r="O371" s="150">
        <v>0</v>
      </c>
      <c r="P371" s="150">
        <v>0</v>
      </c>
      <c r="Q371" s="68" t="e">
        <f t="shared" si="180"/>
        <v>#DIV/0!</v>
      </c>
      <c r="R371" s="68">
        <v>0</v>
      </c>
      <c r="S371" s="68">
        <v>0</v>
      </c>
      <c r="T371" s="68" t="e">
        <f t="shared" si="181"/>
        <v>#DIV/0!</v>
      </c>
    </row>
    <row r="372" spans="1:20" ht="33" customHeight="1" x14ac:dyDescent="0.25">
      <c r="A372" s="62">
        <v>10</v>
      </c>
      <c r="B372" s="10" t="s">
        <v>206</v>
      </c>
      <c r="C372" s="150">
        <v>75941</v>
      </c>
      <c r="D372" s="150">
        <v>67210</v>
      </c>
      <c r="E372" s="148">
        <f t="shared" si="176"/>
        <v>112.99062639488172</v>
      </c>
      <c r="F372" s="150">
        <v>38287</v>
      </c>
      <c r="G372" s="150">
        <v>34198</v>
      </c>
      <c r="H372" s="148">
        <f t="shared" si="182"/>
        <v>111.95683958126206</v>
      </c>
      <c r="I372" s="150">
        <v>75941</v>
      </c>
      <c r="J372" s="150">
        <v>67210</v>
      </c>
      <c r="K372" s="148">
        <f t="shared" si="178"/>
        <v>112.99062639488172</v>
      </c>
      <c r="L372" s="150">
        <v>0</v>
      </c>
      <c r="M372" s="150">
        <v>0</v>
      </c>
      <c r="N372" s="68" t="e">
        <f t="shared" si="179"/>
        <v>#DIV/0!</v>
      </c>
      <c r="O372" s="150">
        <v>0</v>
      </c>
      <c r="P372" s="150">
        <v>0</v>
      </c>
      <c r="Q372" s="68" t="e">
        <f t="shared" si="180"/>
        <v>#DIV/0!</v>
      </c>
      <c r="R372" s="68">
        <v>0</v>
      </c>
      <c r="S372" s="68">
        <v>0</v>
      </c>
      <c r="T372" s="68" t="e">
        <f t="shared" si="181"/>
        <v>#DIV/0!</v>
      </c>
    </row>
    <row r="373" spans="1:20" ht="51.75" x14ac:dyDescent="0.25">
      <c r="A373" s="130">
        <v>11</v>
      </c>
      <c r="B373" s="131" t="s">
        <v>207</v>
      </c>
      <c r="C373" s="150">
        <v>272605</v>
      </c>
      <c r="D373" s="150">
        <v>241575</v>
      </c>
      <c r="E373" s="148">
        <f t="shared" si="176"/>
        <v>112.84487219290075</v>
      </c>
      <c r="F373" s="150">
        <v>134523</v>
      </c>
      <c r="G373" s="150">
        <v>122925</v>
      </c>
      <c r="H373" s="148">
        <f t="shared" si="182"/>
        <v>109.43502135448443</v>
      </c>
      <c r="I373" s="150">
        <v>272605</v>
      </c>
      <c r="J373" s="150">
        <v>241575</v>
      </c>
      <c r="K373" s="148">
        <f t="shared" si="178"/>
        <v>112.84487219290075</v>
      </c>
      <c r="L373" s="150">
        <v>0</v>
      </c>
      <c r="M373" s="150">
        <v>0</v>
      </c>
      <c r="N373" s="68" t="e">
        <f t="shared" si="179"/>
        <v>#DIV/0!</v>
      </c>
      <c r="O373" s="150">
        <v>0</v>
      </c>
      <c r="P373" s="150">
        <v>0</v>
      </c>
      <c r="Q373" s="68" t="e">
        <f t="shared" si="180"/>
        <v>#DIV/0!</v>
      </c>
      <c r="R373" s="68">
        <v>0</v>
      </c>
      <c r="S373" s="68">
        <v>0</v>
      </c>
      <c r="T373" s="68" t="e">
        <f t="shared" si="181"/>
        <v>#DIV/0!</v>
      </c>
    </row>
    <row r="374" spans="1:20" s="134" customFormat="1" ht="33.75" customHeight="1" x14ac:dyDescent="0.25">
      <c r="A374" s="62">
        <v>13</v>
      </c>
      <c r="B374" s="10" t="s">
        <v>208</v>
      </c>
      <c r="C374" s="44"/>
      <c r="D374" s="44"/>
      <c r="E374" s="148" t="e">
        <f t="shared" si="176"/>
        <v>#DIV/0!</v>
      </c>
      <c r="F374" s="48"/>
      <c r="G374" s="48"/>
      <c r="H374" s="68" t="e">
        <f t="shared" si="182"/>
        <v>#DIV/0!</v>
      </c>
      <c r="I374" s="44"/>
      <c r="J374" s="44"/>
      <c r="K374" s="148" t="e">
        <f t="shared" si="178"/>
        <v>#DIV/0!</v>
      </c>
      <c r="L374" s="44"/>
      <c r="M374" s="44"/>
      <c r="N374" s="68" t="e">
        <f t="shared" si="179"/>
        <v>#DIV/0!</v>
      </c>
      <c r="O374" s="68"/>
      <c r="P374" s="68"/>
      <c r="Q374" s="68" t="e">
        <f t="shared" si="180"/>
        <v>#DIV/0!</v>
      </c>
      <c r="R374" s="68"/>
      <c r="S374" s="68"/>
      <c r="T374" s="68"/>
    </row>
    <row r="375" spans="1:20" s="134" customFormat="1" ht="17.25" x14ac:dyDescent="0.25">
      <c r="A375" s="62">
        <v>14</v>
      </c>
      <c r="B375" s="12" t="s">
        <v>209</v>
      </c>
      <c r="C375" s="68"/>
      <c r="D375" s="149"/>
      <c r="E375" s="148" t="e">
        <f t="shared" si="176"/>
        <v>#DIV/0!</v>
      </c>
      <c r="F375" s="68"/>
      <c r="G375" s="68"/>
      <c r="H375" s="68" t="e">
        <f t="shared" si="182"/>
        <v>#DIV/0!</v>
      </c>
      <c r="I375" s="68"/>
      <c r="J375" s="68"/>
      <c r="K375" s="148" t="e">
        <f t="shared" si="178"/>
        <v>#DIV/0!</v>
      </c>
      <c r="L375" s="149"/>
      <c r="M375" s="149"/>
      <c r="N375" s="68" t="e">
        <f t="shared" si="179"/>
        <v>#DIV/0!</v>
      </c>
      <c r="O375" s="68"/>
      <c r="P375" s="68"/>
      <c r="Q375" s="68" t="e">
        <f t="shared" si="180"/>
        <v>#DIV/0!</v>
      </c>
      <c r="R375" s="68"/>
      <c r="S375" s="68"/>
      <c r="T375" s="68" t="e">
        <f t="shared" si="181"/>
        <v>#DIV/0!</v>
      </c>
    </row>
    <row r="376" spans="1:20" s="134" customFormat="1" ht="17.25" x14ac:dyDescent="0.25">
      <c r="A376" s="62">
        <v>15</v>
      </c>
      <c r="B376" s="12" t="s">
        <v>210</v>
      </c>
      <c r="C376" s="68"/>
      <c r="D376" s="149"/>
      <c r="E376" s="148" t="e">
        <f t="shared" si="176"/>
        <v>#DIV/0!</v>
      </c>
      <c r="F376" s="68"/>
      <c r="G376" s="68"/>
      <c r="H376" s="68" t="e">
        <f t="shared" si="182"/>
        <v>#DIV/0!</v>
      </c>
      <c r="I376" s="68"/>
      <c r="J376" s="68"/>
      <c r="K376" s="148" t="e">
        <f t="shared" si="178"/>
        <v>#DIV/0!</v>
      </c>
      <c r="L376" s="149"/>
      <c r="M376" s="149"/>
      <c r="N376" s="68" t="e">
        <f t="shared" si="179"/>
        <v>#DIV/0!</v>
      </c>
      <c r="O376" s="68"/>
      <c r="P376" s="68"/>
      <c r="Q376" s="68" t="e">
        <f t="shared" si="180"/>
        <v>#DIV/0!</v>
      </c>
      <c r="R376" s="68"/>
      <c r="S376" s="68"/>
      <c r="T376" s="68" t="e">
        <f t="shared" si="181"/>
        <v>#DIV/0!</v>
      </c>
    </row>
    <row r="377" spans="1:20" s="134" customFormat="1" ht="51.75" x14ac:dyDescent="0.25">
      <c r="A377" s="62">
        <v>16</v>
      </c>
      <c r="B377" s="10" t="s">
        <v>211</v>
      </c>
      <c r="C377" s="68"/>
      <c r="D377" s="68"/>
      <c r="E377" s="148" t="e">
        <f t="shared" si="176"/>
        <v>#DIV/0!</v>
      </c>
      <c r="F377" s="68"/>
      <c r="G377" s="68"/>
      <c r="H377" s="68" t="e">
        <f>F377/G377*100</f>
        <v>#DIV/0!</v>
      </c>
      <c r="I377" s="68"/>
      <c r="J377" s="68"/>
      <c r="K377" s="148" t="e">
        <f t="shared" si="178"/>
        <v>#DIV/0!</v>
      </c>
      <c r="L377" s="68"/>
      <c r="M377" s="68"/>
      <c r="N377" s="68" t="e">
        <f t="shared" si="179"/>
        <v>#DIV/0!</v>
      </c>
      <c r="O377" s="68"/>
      <c r="P377" s="68"/>
      <c r="Q377" s="68" t="e">
        <f t="shared" si="180"/>
        <v>#DIV/0!</v>
      </c>
      <c r="R377" s="68"/>
      <c r="S377" s="68"/>
      <c r="T377" s="68" t="e">
        <f t="shared" si="181"/>
        <v>#DIV/0!</v>
      </c>
    </row>
    <row r="378" spans="1:20" s="154" customFormat="1" ht="17.25" customHeight="1" x14ac:dyDescent="0.25">
      <c r="A378" s="358"/>
      <c r="B378" s="359"/>
      <c r="C378" s="359"/>
      <c r="D378" s="359"/>
      <c r="E378" s="359"/>
      <c r="F378" s="359"/>
      <c r="G378" s="359"/>
      <c r="H378" s="359"/>
      <c r="I378" s="359"/>
      <c r="J378" s="359"/>
      <c r="K378" s="360"/>
      <c r="L378" s="153"/>
      <c r="M378" s="153"/>
      <c r="N378" s="153"/>
      <c r="O378" s="153"/>
      <c r="P378" s="153"/>
      <c r="Q378" s="153"/>
      <c r="R378" s="153"/>
      <c r="S378" s="153"/>
      <c r="T378" s="153"/>
    </row>
    <row r="379" spans="1:20" ht="84.75" customHeight="1" x14ac:dyDescent="0.25">
      <c r="A379" s="347" t="s">
        <v>256</v>
      </c>
      <c r="B379" s="348"/>
      <c r="C379" s="132">
        <f>SUM(C380:C381)</f>
        <v>14199857</v>
      </c>
      <c r="D379" s="132">
        <f>SUM(D380:D381)</f>
        <v>13729621</v>
      </c>
      <c r="E379" s="132">
        <f>C379/D379*100</f>
        <v>103.42497436746434</v>
      </c>
      <c r="F379" s="132">
        <f>SUM(F380:F381)</f>
        <v>6515638</v>
      </c>
      <c r="G379" s="132">
        <f>SUM(G380:G381)</f>
        <v>6119431</v>
      </c>
      <c r="H379" s="132">
        <f>F379/G379*100</f>
        <v>106.47457255421298</v>
      </c>
      <c r="I379" s="132">
        <f>SUM(I380:I381)</f>
        <v>14199857</v>
      </c>
      <c r="J379" s="132">
        <f>SUM(J380:J381)</f>
        <v>13729621</v>
      </c>
      <c r="K379" s="132">
        <f>I379/J379*100</f>
        <v>103.42497436746434</v>
      </c>
      <c r="L379" s="132">
        <f>SUM(L380:L381)</f>
        <v>0</v>
      </c>
      <c r="M379" s="132">
        <f>SUM(M380:M381)</f>
        <v>0</v>
      </c>
      <c r="N379" s="133" t="e">
        <f t="shared" si="179"/>
        <v>#DIV/0!</v>
      </c>
      <c r="O379" s="132">
        <f>SUM(O380:O381)</f>
        <v>0</v>
      </c>
      <c r="P379" s="132">
        <f>SUM(P380:P381)</f>
        <v>0</v>
      </c>
      <c r="Q379" s="133" t="e">
        <f t="shared" si="180"/>
        <v>#DIV/0!</v>
      </c>
      <c r="R379" s="132">
        <f>SUM(R380:R381)</f>
        <v>0</v>
      </c>
      <c r="S379" s="132">
        <f>SUM(S380:S381)</f>
        <v>0</v>
      </c>
      <c r="T379" s="133" t="e">
        <f t="shared" si="181"/>
        <v>#DIV/0!</v>
      </c>
    </row>
    <row r="380" spans="1:20" ht="75" customHeight="1" x14ac:dyDescent="0.25">
      <c r="A380" s="62">
        <v>1</v>
      </c>
      <c r="B380" s="10" t="s">
        <v>205</v>
      </c>
      <c r="C380" s="150">
        <v>14199857</v>
      </c>
      <c r="D380" s="150">
        <v>13729621</v>
      </c>
      <c r="E380" s="148">
        <f t="shared" ref="E380:E381" si="183">C380/D380*100</f>
        <v>103.42497436746434</v>
      </c>
      <c r="F380" s="150">
        <v>6515638</v>
      </c>
      <c r="G380" s="150">
        <v>6119431</v>
      </c>
      <c r="H380" s="20">
        <f t="shared" ref="H380:H381" si="184">F380/G380*100</f>
        <v>106.47457255421298</v>
      </c>
      <c r="I380" s="150">
        <v>14199857</v>
      </c>
      <c r="J380" s="150">
        <v>13729621</v>
      </c>
      <c r="K380" s="148">
        <f t="shared" ref="K380:K381" si="185">I380/J380*100</f>
        <v>103.42497436746434</v>
      </c>
      <c r="L380" s="48">
        <v>0</v>
      </c>
      <c r="M380" s="48">
        <v>0</v>
      </c>
      <c r="N380" s="68" t="e">
        <f t="shared" si="179"/>
        <v>#DIV/0!</v>
      </c>
      <c r="O380" s="150">
        <v>0</v>
      </c>
      <c r="P380" s="150">
        <v>0</v>
      </c>
      <c r="Q380" s="68" t="e">
        <f t="shared" si="180"/>
        <v>#DIV/0!</v>
      </c>
      <c r="R380" s="68">
        <v>0</v>
      </c>
      <c r="S380" s="68">
        <v>0</v>
      </c>
      <c r="T380" s="68" t="e">
        <f t="shared" si="181"/>
        <v>#DIV/0!</v>
      </c>
    </row>
    <row r="381" spans="1:20" ht="17.25" x14ac:dyDescent="0.25">
      <c r="A381" s="62">
        <v>2</v>
      </c>
      <c r="B381" s="12" t="s">
        <v>212</v>
      </c>
      <c r="C381" s="20"/>
      <c r="D381" s="20"/>
      <c r="E381" s="25" t="e">
        <f t="shared" si="183"/>
        <v>#DIV/0!</v>
      </c>
      <c r="F381" s="44"/>
      <c r="G381" s="44"/>
      <c r="H381" s="20" t="e">
        <f t="shared" si="184"/>
        <v>#DIV/0!</v>
      </c>
      <c r="I381" s="44"/>
      <c r="J381" s="44"/>
      <c r="K381" s="25" t="e">
        <f t="shared" si="185"/>
        <v>#DIV/0!</v>
      </c>
      <c r="L381" s="34"/>
      <c r="M381" s="34"/>
      <c r="N381" s="30" t="e">
        <f t="shared" si="179"/>
        <v>#DIV/0!</v>
      </c>
      <c r="O381" s="20"/>
      <c r="P381" s="20"/>
      <c r="Q381" s="30" t="e">
        <f t="shared" si="180"/>
        <v>#DIV/0!</v>
      </c>
      <c r="R381" s="20"/>
      <c r="S381" s="20"/>
      <c r="T381" s="20" t="e">
        <f t="shared" si="181"/>
        <v>#DIV/0!</v>
      </c>
    </row>
    <row r="382" spans="1:20" s="23" customFormat="1" ht="17.25" x14ac:dyDescent="0.25">
      <c r="A382" s="63"/>
      <c r="B382" s="16"/>
      <c r="C382" s="46"/>
      <c r="D382" s="46"/>
      <c r="E382" s="1"/>
      <c r="F382" s="44"/>
      <c r="G382" s="44"/>
      <c r="H382" s="1"/>
      <c r="I382" s="46"/>
      <c r="J382" s="46"/>
      <c r="K382" s="1"/>
      <c r="L382" s="46"/>
      <c r="M382" s="46"/>
      <c r="N382" s="1"/>
      <c r="O382" s="46"/>
      <c r="P382" s="46"/>
      <c r="Q382" s="1"/>
      <c r="R382" s="46"/>
      <c r="S382" s="46"/>
      <c r="T382" s="1"/>
    </row>
    <row r="383" spans="1:20" s="23" customFormat="1" ht="17.25" x14ac:dyDescent="0.25">
      <c r="A383" s="63"/>
      <c r="B383" s="16"/>
      <c r="C383" s="46"/>
      <c r="D383" s="46"/>
      <c r="E383" s="1"/>
      <c r="F383" s="46"/>
      <c r="G383" s="46"/>
      <c r="H383" s="1"/>
      <c r="I383" s="46"/>
      <c r="J383" s="46"/>
      <c r="K383" s="1"/>
      <c r="L383" s="46"/>
      <c r="M383" s="46"/>
      <c r="N383" s="1"/>
      <c r="O383" s="46"/>
      <c r="P383" s="46"/>
      <c r="Q383" s="1"/>
      <c r="R383" s="46"/>
      <c r="S383" s="46"/>
      <c r="T383" s="1"/>
    </row>
    <row r="384" spans="1:20" s="23" customFormat="1" ht="17.25" x14ac:dyDescent="0.25">
      <c r="A384" s="63"/>
      <c r="B384" s="16"/>
      <c r="C384" s="46"/>
      <c r="D384" s="46"/>
      <c r="E384" s="1"/>
      <c r="F384" s="46"/>
      <c r="G384" s="46"/>
      <c r="H384" s="1"/>
      <c r="I384" s="46"/>
      <c r="J384" s="46"/>
      <c r="K384" s="1"/>
      <c r="L384" s="46"/>
      <c r="M384" s="46"/>
      <c r="N384" s="1"/>
      <c r="O384" s="46"/>
      <c r="P384" s="46"/>
      <c r="Q384" s="1"/>
      <c r="R384" s="46"/>
      <c r="S384" s="46"/>
      <c r="T384" s="1"/>
    </row>
    <row r="385" spans="1:20" s="23" customFormat="1" ht="17.25" x14ac:dyDescent="0.25">
      <c r="A385" s="63"/>
      <c r="B385" s="16"/>
      <c r="C385" s="46"/>
      <c r="D385" s="46"/>
      <c r="E385" s="1"/>
      <c r="F385" s="46"/>
      <c r="G385" s="46"/>
      <c r="H385" s="1"/>
      <c r="I385" s="46"/>
      <c r="J385" s="46"/>
      <c r="K385" s="1"/>
      <c r="L385" s="46"/>
      <c r="M385" s="46"/>
      <c r="N385" s="1"/>
      <c r="O385" s="46"/>
      <c r="P385" s="46"/>
      <c r="Q385" s="1"/>
      <c r="R385" s="46"/>
      <c r="S385" s="46"/>
      <c r="T385" s="1"/>
    </row>
    <row r="386" spans="1:20" s="23" customFormat="1" x14ac:dyDescent="0.25">
      <c r="A386" s="349"/>
      <c r="B386" s="350"/>
      <c r="C386" s="350"/>
      <c r="D386" s="350"/>
      <c r="E386" s="350"/>
      <c r="F386" s="350"/>
      <c r="G386" s="350"/>
      <c r="H386" s="350"/>
      <c r="I386" s="350"/>
      <c r="J386" s="350"/>
      <c r="K386" s="350"/>
      <c r="L386" s="350"/>
      <c r="M386" s="350"/>
      <c r="N386" s="350"/>
      <c r="O386" s="350"/>
      <c r="P386" s="350"/>
      <c r="Q386" s="350"/>
      <c r="R386" s="350"/>
      <c r="S386" s="350"/>
      <c r="T386" s="351"/>
    </row>
    <row r="387" spans="1:20" s="23" customFormat="1" ht="17.25" customHeight="1" x14ac:dyDescent="0.25">
      <c r="A387" s="352" t="s">
        <v>257</v>
      </c>
      <c r="B387" s="353"/>
      <c r="C387" s="41">
        <f>SUM(C388:C395)</f>
        <v>0</v>
      </c>
      <c r="D387" s="41">
        <f>SUM(D388:D395)</f>
        <v>0</v>
      </c>
      <c r="E387" s="41" t="e">
        <f>C387/D387*100</f>
        <v>#DIV/0!</v>
      </c>
      <c r="F387" s="41">
        <f>SUM(F388:F395)</f>
        <v>0</v>
      </c>
      <c r="G387" s="41">
        <f>SUM(G388:G395)</f>
        <v>0</v>
      </c>
      <c r="H387" s="41" t="e">
        <f>F387/G387*100</f>
        <v>#DIV/0!</v>
      </c>
      <c r="I387" s="41">
        <f>SUM(I388:I395)</f>
        <v>0</v>
      </c>
      <c r="J387" s="41">
        <f>SUM(J388:J395)</f>
        <v>0</v>
      </c>
      <c r="K387" s="41" t="e">
        <f>I387/J387*100</f>
        <v>#DIV/0!</v>
      </c>
      <c r="L387" s="35">
        <f>SUM(L388:L395)</f>
        <v>0</v>
      </c>
      <c r="M387" s="35">
        <f>SUM(M388:M395)</f>
        <v>0</v>
      </c>
      <c r="N387" s="5" t="e">
        <f t="shared" ref="N387" si="186">L387/M387*100</f>
        <v>#DIV/0!</v>
      </c>
      <c r="O387" s="5">
        <f>SUM(O388:O395)</f>
        <v>0</v>
      </c>
      <c r="P387" s="5">
        <f>SUM(P388:P395)</f>
        <v>0</v>
      </c>
      <c r="Q387" s="5" t="e">
        <f t="shared" ref="Q387" si="187">O387/P387*100</f>
        <v>#DIV/0!</v>
      </c>
      <c r="R387" s="5">
        <f>SUM(R388:R395)</f>
        <v>0</v>
      </c>
      <c r="S387" s="5">
        <f>SUM(S388:S395)</f>
        <v>0</v>
      </c>
      <c r="T387" s="5" t="e">
        <f t="shared" ref="T387" si="188">R387/S387*100</f>
        <v>#DIV/0!</v>
      </c>
    </row>
    <row r="388" spans="1:20" s="23" customFormat="1" ht="18" customHeight="1" x14ac:dyDescent="0.2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6"/>
      <c r="M388" s="136"/>
      <c r="N388" s="136"/>
      <c r="O388" s="136"/>
      <c r="P388" s="136"/>
      <c r="Q388" s="136"/>
      <c r="R388" s="136"/>
      <c r="S388" s="136"/>
      <c r="T388" s="136"/>
    </row>
    <row r="389" spans="1:20" ht="18" customHeight="1" x14ac:dyDescent="0.2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6"/>
      <c r="M389" s="136"/>
      <c r="N389" s="136"/>
      <c r="O389" s="136"/>
      <c r="P389" s="136"/>
      <c r="Q389" s="136"/>
      <c r="R389" s="136"/>
      <c r="S389" s="136"/>
      <c r="T389" s="136"/>
    </row>
    <row r="390" spans="1:20" x14ac:dyDescent="0.2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6"/>
      <c r="M390" s="136"/>
      <c r="N390" s="136"/>
      <c r="O390" s="136"/>
      <c r="P390" s="136"/>
      <c r="Q390" s="136"/>
      <c r="R390" s="136"/>
      <c r="S390" s="136"/>
      <c r="T390" s="136"/>
    </row>
    <row r="391" spans="1:20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</row>
    <row r="392" spans="1:20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</sheetData>
  <mergeCells count="115">
    <mergeCell ref="A379:B379"/>
    <mergeCell ref="A386:T386"/>
    <mergeCell ref="A387:B387"/>
    <mergeCell ref="A336:B336"/>
    <mergeCell ref="A350:B350"/>
    <mergeCell ref="A360:T360"/>
    <mergeCell ref="A361:B361"/>
    <mergeCell ref="A362:B362"/>
    <mergeCell ref="A378:K378"/>
    <mergeCell ref="A318:T318"/>
    <mergeCell ref="A319:B319"/>
    <mergeCell ref="A326:T326"/>
    <mergeCell ref="A327:B327"/>
    <mergeCell ref="A328:B328"/>
    <mergeCell ref="A335:T335"/>
    <mergeCell ref="A265:B265"/>
    <mergeCell ref="A278:T278"/>
    <mergeCell ref="A279:B279"/>
    <mergeCell ref="A289:B289"/>
    <mergeCell ref="A310:T310"/>
    <mergeCell ref="A311:B311"/>
    <mergeCell ref="A238:B238"/>
    <mergeCell ref="A249:T249"/>
    <mergeCell ref="A250:B250"/>
    <mergeCell ref="A258:T258"/>
    <mergeCell ref="A259:B259"/>
    <mergeCell ref="A264:T264"/>
    <mergeCell ref="A214:B214"/>
    <mergeCell ref="A221:T221"/>
    <mergeCell ref="A222:B222"/>
    <mergeCell ref="A230:T230"/>
    <mergeCell ref="A231:B231"/>
    <mergeCell ref="A237:T237"/>
    <mergeCell ref="A191:B191"/>
    <mergeCell ref="A199:T199"/>
    <mergeCell ref="A200:B200"/>
    <mergeCell ref="A205:T205"/>
    <mergeCell ref="A206:B206"/>
    <mergeCell ref="A213:T213"/>
    <mergeCell ref="A153:T153"/>
    <mergeCell ref="A154:B154"/>
    <mergeCell ref="A165:T165"/>
    <mergeCell ref="A166:B166"/>
    <mergeCell ref="A181:T181"/>
    <mergeCell ref="A182:B182"/>
    <mergeCell ref="A69:B69"/>
    <mergeCell ref="A70:B70"/>
    <mergeCell ref="A117:T117"/>
    <mergeCell ref="A118:B118"/>
    <mergeCell ref="A147:T147"/>
    <mergeCell ref="A148:B148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0"/>
  <sheetViews>
    <sheetView topLeftCell="A245" zoomScale="80" zoomScaleNormal="80" workbookViewId="0">
      <selection activeCell="I255" sqref="I255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7" width="14.140625" customWidth="1"/>
    <col min="8" max="8" width="10.42578125" customWidth="1"/>
    <col min="9" max="9" width="14.28515625" customWidth="1"/>
    <col min="10" max="10" width="14.85546875" customWidth="1"/>
    <col min="11" max="11" width="10" customWidth="1"/>
    <col min="12" max="12" width="13.8554687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0" x14ac:dyDescent="0.25">
      <c r="A1" s="402" t="s">
        <v>328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0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0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0" ht="16.5" customHeight="1" x14ac:dyDescent="0.25">
      <c r="A4" s="405"/>
      <c r="B4" s="408"/>
      <c r="C4" s="394" t="s">
        <v>329</v>
      </c>
      <c r="D4" s="394" t="s">
        <v>330</v>
      </c>
      <c r="E4" s="394" t="s">
        <v>5</v>
      </c>
      <c r="F4" s="394" t="s">
        <v>331</v>
      </c>
      <c r="G4" s="394" t="s">
        <v>302</v>
      </c>
      <c r="H4" s="394" t="s">
        <v>5</v>
      </c>
      <c r="I4" s="394" t="s">
        <v>329</v>
      </c>
      <c r="J4" s="394" t="s">
        <v>330</v>
      </c>
      <c r="K4" s="394" t="s">
        <v>5</v>
      </c>
      <c r="L4" s="394" t="s">
        <v>329</v>
      </c>
      <c r="M4" s="394" t="s">
        <v>330</v>
      </c>
      <c r="N4" s="394" t="s">
        <v>5</v>
      </c>
      <c r="O4" s="384" t="s">
        <v>332</v>
      </c>
      <c r="P4" s="384" t="s">
        <v>333</v>
      </c>
      <c r="Q4" s="394" t="s">
        <v>5</v>
      </c>
      <c r="R4" s="384" t="s">
        <v>334</v>
      </c>
      <c r="S4" s="384" t="s">
        <v>335</v>
      </c>
      <c r="T4" s="394" t="s">
        <v>5</v>
      </c>
    </row>
    <row r="5" spans="1:20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0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0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0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0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</row>
    <row r="10" spans="1:20" s="23" customFormat="1" ht="43.5" customHeight="1" thickBot="1" x14ac:dyDescent="0.3">
      <c r="A10" s="388" t="s">
        <v>6</v>
      </c>
      <c r="B10" s="389"/>
      <c r="C10" s="109">
        <f>C11+C38</f>
        <v>280.11832754</v>
      </c>
      <c r="D10" s="109">
        <f>D11+D38</f>
        <v>240.23625493</v>
      </c>
      <c r="E10" s="110">
        <f>C10/D10*100</f>
        <v>116.60118811859634</v>
      </c>
      <c r="F10" s="109">
        <f>F11+F38</f>
        <v>99.846836850000017</v>
      </c>
      <c r="G10" s="109">
        <f>G11+G38</f>
        <v>83.084762769999998</v>
      </c>
      <c r="H10" s="110">
        <f>F10/G10*100</f>
        <v>120.1746668356047</v>
      </c>
      <c r="I10" s="109">
        <f>I11+I38</f>
        <v>269.64478810000003</v>
      </c>
      <c r="J10" s="109">
        <f>J11+J38</f>
        <v>235.95310611999997</v>
      </c>
      <c r="K10" s="111">
        <f>I10/J10*100</f>
        <v>114.27897370542148</v>
      </c>
      <c r="L10" s="174">
        <f>L11+L38</f>
        <v>139.04537000000002</v>
      </c>
      <c r="M10" s="172">
        <f>M11+M38</f>
        <v>120.992441</v>
      </c>
      <c r="N10" s="173">
        <f>L10/M10*100</f>
        <v>114.92070814572624</v>
      </c>
      <c r="O10" s="173">
        <f>O11+O38</f>
        <v>26.200933999999997</v>
      </c>
      <c r="P10" s="173">
        <f>P11+P38</f>
        <v>15.274192000000003</v>
      </c>
      <c r="Q10" s="173">
        <f>O10/P10*100</f>
        <v>171.53728328149859</v>
      </c>
      <c r="R10" s="172">
        <f>R11+R38</f>
        <v>107.421215</v>
      </c>
      <c r="S10" s="172">
        <f>S11+S38</f>
        <v>99.181578999999999</v>
      </c>
      <c r="T10" s="175">
        <f t="shared" ref="T10:T40" si="0">R10/S10*100</f>
        <v>108.30762736697307</v>
      </c>
    </row>
    <row r="11" spans="1:20" ht="38.25" customHeight="1" thickBot="1" x14ac:dyDescent="0.3">
      <c r="A11" s="390" t="s">
        <v>7</v>
      </c>
      <c r="B11" s="391"/>
      <c r="C11" s="89">
        <f>C12+C13</f>
        <v>202.91897553999999</v>
      </c>
      <c r="D11" s="89">
        <f>D12+D13</f>
        <v>164.41992993</v>
      </c>
      <c r="E11" s="89">
        <f>C11/D11*100</f>
        <v>123.41507238592703</v>
      </c>
      <c r="F11" s="89">
        <f>F12+F13</f>
        <v>77.992196850000013</v>
      </c>
      <c r="G11" s="89">
        <f>G12+G13</f>
        <v>60.674051770000005</v>
      </c>
      <c r="H11" s="89">
        <f>F11/G11*100</f>
        <v>128.54291838898234</v>
      </c>
      <c r="I11" s="89">
        <f>I12+I13</f>
        <v>192.44543610000002</v>
      </c>
      <c r="J11" s="89">
        <f>J12+J13</f>
        <v>160.13678111999997</v>
      </c>
      <c r="K11" s="90">
        <f>I11/J11*100</f>
        <v>120.17566155260062</v>
      </c>
      <c r="L11" s="91">
        <f>L12+L13</f>
        <v>133.62214900000001</v>
      </c>
      <c r="M11" s="91">
        <f>M12+M13</f>
        <v>113.77387899999999</v>
      </c>
      <c r="N11" s="92">
        <f t="shared" ref="N11:N13" si="1">L11/M11*100</f>
        <v>117.44536634810527</v>
      </c>
      <c r="O11" s="89">
        <f>O12+O13</f>
        <v>26.200933999999997</v>
      </c>
      <c r="P11" s="89">
        <f>P12+P13</f>
        <v>15.274192000000003</v>
      </c>
      <c r="Q11" s="92">
        <f>O11/P11*100</f>
        <v>171.53728328149859</v>
      </c>
      <c r="R11" s="89">
        <f>R12+R13</f>
        <v>107.421215</v>
      </c>
      <c r="S11" s="89">
        <f>S12+S13</f>
        <v>99.181578999999999</v>
      </c>
      <c r="T11" s="93">
        <f t="shared" si="0"/>
        <v>108.30762736697307</v>
      </c>
    </row>
    <row r="12" spans="1:20" ht="54.75" customHeight="1" thickBot="1" x14ac:dyDescent="0.3">
      <c r="A12" s="392" t="s">
        <v>259</v>
      </c>
      <c r="B12" s="393"/>
      <c r="C12" s="113">
        <f>C46/1000000</f>
        <v>71.722590999999994</v>
      </c>
      <c r="D12" s="113">
        <f>D46/1000000</f>
        <v>52.961491000000002</v>
      </c>
      <c r="E12" s="113">
        <f>C12/D12*100</f>
        <v>135.42404045988809</v>
      </c>
      <c r="F12" s="112">
        <f>F46/1000000</f>
        <v>27.754366000000001</v>
      </c>
      <c r="G12" s="112">
        <f>G46/1000000</f>
        <v>18.100563000000001</v>
      </c>
      <c r="H12" s="113">
        <f>F12/G12*100</f>
        <v>153.33426921582495</v>
      </c>
      <c r="I12" s="112">
        <f>I46/1000000</f>
        <v>63.704946</v>
      </c>
      <c r="J12" s="112">
        <f>J46/1000000</f>
        <v>49.564014</v>
      </c>
      <c r="K12" s="113">
        <f>I12/J12*100</f>
        <v>128.53064322030093</v>
      </c>
      <c r="L12" s="112">
        <f>L46/1000000</f>
        <v>45.423386999999998</v>
      </c>
      <c r="M12" s="112">
        <f>M46/1000000</f>
        <v>43.977561000000001</v>
      </c>
      <c r="N12" s="113">
        <f t="shared" si="1"/>
        <v>103.28764480595001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45.423386999999998</v>
      </c>
      <c r="S12" s="112">
        <f>S46/1000000</f>
        <v>44.517561000000001</v>
      </c>
      <c r="T12" s="114">
        <f t="shared" si="0"/>
        <v>102.03476106878362</v>
      </c>
    </row>
    <row r="13" spans="1:20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131.19638454</v>
      </c>
      <c r="D13" s="115">
        <f>D14+D15+D16+D17+D18+D19+D20+D21+D22+D23+D24+D25+D26+D27+D28+D29+D30+D31+D32+D33+D34+D37</f>
        <v>111.45843893</v>
      </c>
      <c r="E13" s="113">
        <f t="shared" ref="E13:E40" si="2">C13/D13*100</f>
        <v>117.70879423710228</v>
      </c>
      <c r="F13" s="115">
        <f>F14+F15+F16+F17+F18+F19+F20+F21+F22+F23+F24+F25+F26+F27+F28+F29+F30+F31+F32+F33+F34+F37</f>
        <v>50.237830850000016</v>
      </c>
      <c r="G13" s="115">
        <f>G14+G15+G16+G17+G18+G19+G20+G21+G22+G23+G24+G25+G26+G27+G28+G29+G30+G31+G32+G33+G34+G37</f>
        <v>42.573488770000004</v>
      </c>
      <c r="H13" s="113">
        <f t="shared" ref="H13:H40" si="3">F13/G13*100</f>
        <v>118.00261689006986</v>
      </c>
      <c r="I13" s="115">
        <f>I14+I15+I16+I17+I18+I19+I20+I21+I22+I23+I24+I25+I26+I27+I28+I29+I30+I31+I32+I33+I34+I37</f>
        <v>128.74049010000002</v>
      </c>
      <c r="J13" s="115">
        <f>J14+J15+J16+J17+J18+J19+J20+J21+J22+J23+J24+J25+J26+J27+J28+J29+J30+J31+J32+J33+J34+J37</f>
        <v>110.57276711999998</v>
      </c>
      <c r="K13" s="113">
        <f t="shared" ref="K13:K40" si="4">I13/J13*100</f>
        <v>116.43055831304589</v>
      </c>
      <c r="L13" s="115">
        <f>L14+L15+L16+L17+L18+L19+L20+L21+L22+L23+L24+L25+L26+L27+L28+L29+L30+L31+L32+L33+L34+L37</f>
        <v>88.198762000000002</v>
      </c>
      <c r="M13" s="115">
        <f>M14+M15+M16+M17+M18+M19+M20+M21+M22+M23+M24+M25+M26+M27+M28+M29+M30+M31+M32+M33+M34+M37</f>
        <v>69.796317999999999</v>
      </c>
      <c r="N13" s="113">
        <f t="shared" si="1"/>
        <v>126.36592377265517</v>
      </c>
      <c r="O13" s="115">
        <f>O14+O15+O16+O17+O18+O19+O20+O21+O22+O23+O24+O25+O26+O27+O28+O29+O30+O31+O32+O33+O34+O37</f>
        <v>26.200933999999997</v>
      </c>
      <c r="P13" s="115">
        <f>P14+P15+P16+P17+P18+P19+P20+P21+P22+P23+P24+P25+P26+P27+P28+P29+P30+P31+P32+P33+P34+P37</f>
        <v>15.274192000000003</v>
      </c>
      <c r="Q13" s="113">
        <f t="shared" ref="Q13:Q40" si="5">O13/P13*100</f>
        <v>171.53728328149859</v>
      </c>
      <c r="R13" s="115">
        <f>R14+R15+R16+R17+R18+R19+R20+R21+R22+R23+R24+R25+R26+R27+R28+R29+R30+R31+R32+R33+R34+R37</f>
        <v>61.997828000000005</v>
      </c>
      <c r="S13" s="115">
        <f>S14+S15+S16+S17+S18+S19+S20+S21+S22+S23+S24+S25+S26+S27+S28+S29+S30+S31+S32+S33+S34+S37</f>
        <v>54.664017999999992</v>
      </c>
      <c r="T13" s="114">
        <f t="shared" si="0"/>
        <v>113.41615612668652</v>
      </c>
    </row>
    <row r="14" spans="1:20" ht="40.5" customHeight="1" thickBot="1" x14ac:dyDescent="0.3">
      <c r="A14" s="371" t="s">
        <v>228</v>
      </c>
      <c r="B14" s="372" t="s">
        <v>111</v>
      </c>
      <c r="C14" s="94">
        <f>C70/1000000</f>
        <v>17.821179999999998</v>
      </c>
      <c r="D14" s="94">
        <f>D70/1000000</f>
        <v>21.388621000000001</v>
      </c>
      <c r="E14" s="94">
        <f t="shared" si="2"/>
        <v>83.320846163948573</v>
      </c>
      <c r="F14" s="94">
        <f>F70/1000000</f>
        <v>6.8533619999999997</v>
      </c>
      <c r="G14" s="94">
        <f>G70/1000000</f>
        <v>7.8518730000000003</v>
      </c>
      <c r="H14" s="94">
        <f t="shared" si="3"/>
        <v>87.283148874160332</v>
      </c>
      <c r="I14" s="94">
        <f>I70/1000000</f>
        <v>22.367725</v>
      </c>
      <c r="J14" s="94">
        <f>J70/1000000</f>
        <v>23.370811</v>
      </c>
      <c r="K14" s="95">
        <f t="shared" si="4"/>
        <v>95.707953823254144</v>
      </c>
      <c r="L14" s="94">
        <f>L70/1000000</f>
        <v>2.4055089999999999</v>
      </c>
      <c r="M14" s="94">
        <f>M70/1000000</f>
        <v>2.171643</v>
      </c>
      <c r="N14" s="94">
        <f>L14/M14*100</f>
        <v>110.7690812900647</v>
      </c>
      <c r="O14" s="94">
        <f>O70/1000000</f>
        <v>1.8305359999999999</v>
      </c>
      <c r="P14" s="94">
        <f>P70/1000000</f>
        <v>1.539204</v>
      </c>
      <c r="Q14" s="94">
        <f t="shared" si="5"/>
        <v>118.9274456147463</v>
      </c>
      <c r="R14" s="94">
        <f>R70/1000000</f>
        <v>0.57497299999999996</v>
      </c>
      <c r="S14" s="94">
        <f>S70/1000000</f>
        <v>0.69183899999999998</v>
      </c>
      <c r="T14" s="95">
        <f t="shared" si="0"/>
        <v>83.107919617136346</v>
      </c>
    </row>
    <row r="15" spans="1:20" ht="19.5" customHeight="1" thickBot="1" x14ac:dyDescent="0.3">
      <c r="A15" s="382" t="s">
        <v>229</v>
      </c>
      <c r="B15" s="383" t="s">
        <v>111</v>
      </c>
      <c r="C15" s="94">
        <f>C118/1000000</f>
        <v>21.982316000000001</v>
      </c>
      <c r="D15" s="94">
        <f>D118/1000000</f>
        <v>13.949614</v>
      </c>
      <c r="E15" s="94">
        <f t="shared" si="2"/>
        <v>157.58368654501837</v>
      </c>
      <c r="F15" s="94">
        <f>F118/1000000</f>
        <v>8.5275580000000009</v>
      </c>
      <c r="G15" s="94">
        <f>G118/1000000</f>
        <v>6.2286960000000002</v>
      </c>
      <c r="H15" s="94">
        <f t="shared" si="3"/>
        <v>136.90759671045112</v>
      </c>
      <c r="I15" s="94">
        <f>I118/1000000</f>
        <v>23.042081</v>
      </c>
      <c r="J15" s="94">
        <f>J118/1000000</f>
        <v>14.025204</v>
      </c>
      <c r="K15" s="95">
        <f t="shared" si="4"/>
        <v>164.29052297563729</v>
      </c>
      <c r="L15" s="94">
        <f>L118/1000000</f>
        <v>18.603316</v>
      </c>
      <c r="M15" s="94">
        <f>M118/1000000</f>
        <v>9.5533570000000001</v>
      </c>
      <c r="N15" s="94">
        <f t="shared" ref="N15:N40" si="6">L15/M15*100</f>
        <v>194.73066902032448</v>
      </c>
      <c r="O15" s="94">
        <f>O118/1000000</f>
        <v>16.151637999999998</v>
      </c>
      <c r="P15" s="94">
        <f>P118/1000000</f>
        <v>7.819242</v>
      </c>
      <c r="Q15" s="94">
        <f t="shared" si="5"/>
        <v>206.56270774072473</v>
      </c>
      <c r="R15" s="94">
        <f>R118/1000000</f>
        <v>2.4516779999999998</v>
      </c>
      <c r="S15" s="94">
        <f>S118/1000000</f>
        <v>1.8169090000000001</v>
      </c>
      <c r="T15" s="95">
        <f t="shared" si="0"/>
        <v>134.9367524735691</v>
      </c>
    </row>
    <row r="16" spans="1:20" ht="19.5" customHeight="1" thickBot="1" x14ac:dyDescent="0.3">
      <c r="A16" s="371" t="s">
        <v>230</v>
      </c>
      <c r="B16" s="372" t="s">
        <v>139</v>
      </c>
      <c r="C16" s="94">
        <f>C148/1000000</f>
        <v>32.12079</v>
      </c>
      <c r="D16" s="94">
        <f>D148/1000000</f>
        <v>32.094042999999999</v>
      </c>
      <c r="E16" s="94">
        <f t="shared" si="2"/>
        <v>100.08333945336834</v>
      </c>
      <c r="F16" s="94">
        <f>F148/1000000</f>
        <v>11.911353</v>
      </c>
      <c r="G16" s="94">
        <f>G148/1000000</f>
        <v>11.273617</v>
      </c>
      <c r="H16" s="94">
        <f t="shared" si="3"/>
        <v>105.65688900022062</v>
      </c>
      <c r="I16" s="94">
        <f>I148/1000000</f>
        <v>25.906879</v>
      </c>
      <c r="J16" s="94">
        <f>J148/1000000</f>
        <v>30.614222999999999</v>
      </c>
      <c r="K16" s="95">
        <f t="shared" si="4"/>
        <v>84.623669854368018</v>
      </c>
      <c r="L16" s="94">
        <f>L148/1000000</f>
        <v>21.372720000000001</v>
      </c>
      <c r="M16" s="94">
        <f>M148/1000000</f>
        <v>22.391705999999999</v>
      </c>
      <c r="N16" s="94">
        <f t="shared" si="6"/>
        <v>95.44927036823367</v>
      </c>
      <c r="O16" s="94">
        <f>O148/1000000</f>
        <v>1.7372179999999999</v>
      </c>
      <c r="P16" s="94">
        <f>P148/1000000</f>
        <v>0.38188499999999997</v>
      </c>
      <c r="Q16" s="94">
        <f t="shared" si="5"/>
        <v>454.90605810649799</v>
      </c>
      <c r="R16" s="94">
        <f>R148/1000000</f>
        <v>19.635501999999999</v>
      </c>
      <c r="S16" s="94">
        <f>S148/1000000</f>
        <v>22.009820999999999</v>
      </c>
      <c r="T16" s="95">
        <f t="shared" si="0"/>
        <v>89.212456566548184</v>
      </c>
    </row>
    <row r="17" spans="1:20" ht="56.25" customHeight="1" thickBot="1" x14ac:dyDescent="0.3">
      <c r="A17" s="371" t="s">
        <v>231</v>
      </c>
      <c r="B17" s="372"/>
      <c r="C17" s="142">
        <f>C154/1000000</f>
        <v>2.7269999999999999E-2</v>
      </c>
      <c r="D17" s="142">
        <f>D154/1000000</f>
        <v>1.8654E-2</v>
      </c>
      <c r="E17" s="94">
        <f t="shared" si="2"/>
        <v>146.18848504342233</v>
      </c>
      <c r="F17" s="142">
        <f>F154/1000000</f>
        <v>1.044E-2</v>
      </c>
      <c r="G17" s="142">
        <f>G154/1000000</f>
        <v>9.4820000000000008E-3</v>
      </c>
      <c r="H17" s="94">
        <f t="shared" si="3"/>
        <v>110.10335372284328</v>
      </c>
      <c r="I17" s="142">
        <f>I154/1000000</f>
        <v>2.1819999999999999E-2</v>
      </c>
      <c r="J17" s="142">
        <f>J154/1000000</f>
        <v>3.7291999999999999E-2</v>
      </c>
      <c r="K17" s="95">
        <f t="shared" si="4"/>
        <v>58.511208838356751</v>
      </c>
      <c r="L17" s="94">
        <f>L154/1000000</f>
        <v>0</v>
      </c>
      <c r="M17" s="94">
        <f>M154/1000000</f>
        <v>0</v>
      </c>
      <c r="N17" s="94" t="e">
        <f t="shared" si="6"/>
        <v>#DIV/0!</v>
      </c>
      <c r="O17" s="94">
        <f>O154/1000000</f>
        <v>0</v>
      </c>
      <c r="P17" s="94">
        <f>P154/1000000</f>
        <v>0</v>
      </c>
      <c r="Q17" s="94" t="e">
        <f t="shared" si="5"/>
        <v>#DIV/0!</v>
      </c>
      <c r="R17" s="94">
        <f>R154/1000000</f>
        <v>0</v>
      </c>
      <c r="S17" s="94">
        <f>S154/1000000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C166/1000000</f>
        <v>1.612422</v>
      </c>
      <c r="D18" s="94">
        <f>D166/1000000</f>
        <v>1.2763329999999999</v>
      </c>
      <c r="E18" s="94">
        <f t="shared" si="2"/>
        <v>126.3323913116718</v>
      </c>
      <c r="F18" s="94">
        <f>F166/1000000</f>
        <v>0.61566699999999996</v>
      </c>
      <c r="G18" s="94">
        <f>G166/1000000</f>
        <v>0.60844500000000001</v>
      </c>
      <c r="H18" s="94">
        <f t="shared" si="3"/>
        <v>101.18696020182595</v>
      </c>
      <c r="I18" s="141">
        <f>I166/1000000</f>
        <v>1.5016499999999999</v>
      </c>
      <c r="J18" s="141">
        <f>J166/1000000</f>
        <v>1.076514</v>
      </c>
      <c r="K18" s="95">
        <f t="shared" si="4"/>
        <v>139.49191557192938</v>
      </c>
      <c r="L18" s="141">
        <f>L166/1000000</f>
        <v>1.0955900000000001</v>
      </c>
      <c r="M18" s="141">
        <f>M166/1000000</f>
        <v>0.89794300000000005</v>
      </c>
      <c r="N18" s="94">
        <f t="shared" si="6"/>
        <v>122.01108533615164</v>
      </c>
      <c r="O18" s="94">
        <f>O166/1000000</f>
        <v>0.44542799999999999</v>
      </c>
      <c r="P18" s="94">
        <f>P166/1000000</f>
        <v>0.12584300000000001</v>
      </c>
      <c r="Q18" s="94">
        <f t="shared" si="5"/>
        <v>353.95532528626939</v>
      </c>
      <c r="R18" s="94">
        <f>R166/1000000</f>
        <v>0.65016200000000002</v>
      </c>
      <c r="S18" s="94">
        <f>S166/1000000</f>
        <v>0.77210000000000001</v>
      </c>
      <c r="T18" s="95">
        <f t="shared" si="0"/>
        <v>84.206968009325223</v>
      </c>
    </row>
    <row r="19" spans="1:20" ht="63" customHeight="1" thickBot="1" x14ac:dyDescent="0.3">
      <c r="A19" s="371" t="s">
        <v>233</v>
      </c>
      <c r="B19" s="372"/>
      <c r="C19" s="143">
        <f>C183/1000000</f>
        <v>4.5513999999999999E-2</v>
      </c>
      <c r="D19" s="143">
        <f>D183/1000000</f>
        <v>3.6860999999999998E-2</v>
      </c>
      <c r="E19" s="94">
        <f t="shared" si="2"/>
        <v>123.47467513089715</v>
      </c>
      <c r="F19" s="143">
        <f>F183/1000000</f>
        <v>2.0662E-2</v>
      </c>
      <c r="G19" s="143">
        <f>G183/1000000</f>
        <v>1.5164E-2</v>
      </c>
      <c r="H19" s="94">
        <f t="shared" si="3"/>
        <v>136.25692429438143</v>
      </c>
      <c r="I19" s="142">
        <f>I183/1000000</f>
        <v>7.1994000000000002E-2</v>
      </c>
      <c r="J19" s="142">
        <f>J183/1000000</f>
        <v>9.9495E-2</v>
      </c>
      <c r="K19" s="95">
        <f t="shared" si="4"/>
        <v>72.359415045982217</v>
      </c>
      <c r="L19" s="143">
        <f>L183/1000000</f>
        <v>3.5785999999999998E-2</v>
      </c>
      <c r="M19" s="143">
        <f>M183/1000000</f>
        <v>1.1967999999999999E-2</v>
      </c>
      <c r="N19" s="94">
        <f t="shared" si="6"/>
        <v>299.01403743315507</v>
      </c>
      <c r="O19" s="142">
        <f>O183/1000000</f>
        <v>3.5785999999999998E-2</v>
      </c>
      <c r="P19" s="142">
        <f>P183/1000000</f>
        <v>1.1967999999999999E-2</v>
      </c>
      <c r="Q19" s="94">
        <f t="shared" si="5"/>
        <v>299.01403743315507</v>
      </c>
      <c r="R19" s="142">
        <f>R183/1000000</f>
        <v>0</v>
      </c>
      <c r="S19" s="142">
        <f>S183/1000000</f>
        <v>0</v>
      </c>
      <c r="T19" s="95" t="e">
        <f t="shared" si="0"/>
        <v>#DIV/0!</v>
      </c>
    </row>
    <row r="20" spans="1:20" ht="88.5" customHeight="1" thickBot="1" x14ac:dyDescent="0.3">
      <c r="A20" s="371" t="s">
        <v>235</v>
      </c>
      <c r="B20" s="372"/>
      <c r="C20" s="94">
        <f>C192/1000000</f>
        <v>0</v>
      </c>
      <c r="D20" s="94">
        <f>D192/1000000</f>
        <v>0</v>
      </c>
      <c r="E20" s="94" t="e">
        <f t="shared" si="2"/>
        <v>#DIV/0!</v>
      </c>
      <c r="F20" s="94">
        <f>F192/1000000</f>
        <v>0</v>
      </c>
      <c r="G20" s="94">
        <f>G192/1000000</f>
        <v>0</v>
      </c>
      <c r="H20" s="94" t="e">
        <f t="shared" si="3"/>
        <v>#DIV/0!</v>
      </c>
      <c r="I20" s="94">
        <f>I192/1000000</f>
        <v>0</v>
      </c>
      <c r="J20" s="94">
        <f>J192/1000000</f>
        <v>0</v>
      </c>
      <c r="K20" s="95" t="e">
        <f t="shared" si="4"/>
        <v>#DIV/0!</v>
      </c>
      <c r="L20" s="94">
        <f>L192/1000000</f>
        <v>0</v>
      </c>
      <c r="M20" s="94">
        <f>M192/1000000</f>
        <v>0</v>
      </c>
      <c r="N20" s="94" t="e">
        <f t="shared" si="6"/>
        <v>#DIV/0!</v>
      </c>
      <c r="O20" s="94">
        <f>O192/1000000</f>
        <v>0</v>
      </c>
      <c r="P20" s="94">
        <f>P192/1000000</f>
        <v>0</v>
      </c>
      <c r="Q20" s="94" t="e">
        <f t="shared" si="5"/>
        <v>#DIV/0!</v>
      </c>
      <c r="R20" s="94">
        <f>R192/1000000</f>
        <v>0</v>
      </c>
      <c r="S20" s="94">
        <f>S192/1000000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C201/1000000</f>
        <v>0</v>
      </c>
      <c r="D21" s="94">
        <f>D201/1000000</f>
        <v>0</v>
      </c>
      <c r="E21" s="94" t="e">
        <f t="shared" si="2"/>
        <v>#DIV/0!</v>
      </c>
      <c r="F21" s="94">
        <f>F201/1000000</f>
        <v>0</v>
      </c>
      <c r="G21" s="94">
        <f>G201/1000000</f>
        <v>0</v>
      </c>
      <c r="H21" s="94" t="e">
        <f t="shared" si="3"/>
        <v>#DIV/0!</v>
      </c>
      <c r="I21" s="94">
        <f>I201/1000000</f>
        <v>0</v>
      </c>
      <c r="J21" s="94">
        <f>J201/1000000</f>
        <v>0</v>
      </c>
      <c r="K21" s="95" t="e">
        <f t="shared" si="4"/>
        <v>#DIV/0!</v>
      </c>
      <c r="L21" s="94">
        <f>L201/1000000</f>
        <v>0</v>
      </c>
      <c r="M21" s="94">
        <f>M201/1000000</f>
        <v>0</v>
      </c>
      <c r="N21" s="94" t="e">
        <f t="shared" si="6"/>
        <v>#DIV/0!</v>
      </c>
      <c r="O21" s="94">
        <f>O201/1000000</f>
        <v>0</v>
      </c>
      <c r="P21" s="94">
        <f>P201/1000000</f>
        <v>0</v>
      </c>
      <c r="Q21" s="94" t="e">
        <f t="shared" si="5"/>
        <v>#DIV/0!</v>
      </c>
      <c r="R21" s="94">
        <f>R201/1000000</f>
        <v>0</v>
      </c>
      <c r="S21" s="94">
        <f>S201/1000000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C207/1000000</f>
        <v>0.10043100000000001</v>
      </c>
      <c r="D22" s="142">
        <f>D207/1000000</f>
        <v>0.115578</v>
      </c>
      <c r="E22" s="94">
        <f t="shared" si="2"/>
        <v>86.894564709546813</v>
      </c>
      <c r="F22" s="142">
        <f>F207/1000000</f>
        <v>4.9827999999999997E-2</v>
      </c>
      <c r="G22" s="142">
        <f>G207/1000000</f>
        <v>4.2707000000000002E-2</v>
      </c>
      <c r="H22" s="94">
        <f t="shared" si="3"/>
        <v>116.67408153230147</v>
      </c>
      <c r="I22" s="142">
        <f>I207/1000000</f>
        <v>8.2988000000000006E-2</v>
      </c>
      <c r="J22" s="142">
        <f>J207/1000000</f>
        <v>0.104297</v>
      </c>
      <c r="K22" s="95">
        <f t="shared" si="4"/>
        <v>79.568923363088103</v>
      </c>
      <c r="L22" s="94">
        <f>L207/1000000</f>
        <v>0</v>
      </c>
      <c r="M22" s="94">
        <f>M207/1000000</f>
        <v>0</v>
      </c>
      <c r="N22" s="94" t="e">
        <f t="shared" si="6"/>
        <v>#DIV/0!</v>
      </c>
      <c r="O22" s="94">
        <f>O207/1000000</f>
        <v>0</v>
      </c>
      <c r="P22" s="94">
        <f>P207/1000000</f>
        <v>0</v>
      </c>
      <c r="Q22" s="94" t="e">
        <f t="shared" si="5"/>
        <v>#DIV/0!</v>
      </c>
      <c r="R22" s="94">
        <f>R207/1000000</f>
        <v>0</v>
      </c>
      <c r="S22" s="94">
        <f>S207/1000000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C215/1000000</f>
        <v>5.8659999999999997E-2</v>
      </c>
      <c r="D23" s="141">
        <f>D215/1000000</f>
        <v>7.8439999999999996E-2</v>
      </c>
      <c r="E23" s="94">
        <f t="shared" si="2"/>
        <v>74.783273839877623</v>
      </c>
      <c r="F23" s="141">
        <f>F215/1000000</f>
        <v>3.7405000000000001E-2</v>
      </c>
      <c r="G23" s="141">
        <f>G215/1000000</f>
        <v>4.9487999999999997E-2</v>
      </c>
      <c r="H23" s="94">
        <f t="shared" si="3"/>
        <v>75.583979954736506</v>
      </c>
      <c r="I23" s="141">
        <f>I215/1000000</f>
        <v>7.0893999999999999E-2</v>
      </c>
      <c r="J23" s="141">
        <f>J215/1000000</f>
        <v>9.0874999999999997E-2</v>
      </c>
      <c r="K23" s="95">
        <f t="shared" si="4"/>
        <v>78.012654745529574</v>
      </c>
      <c r="L23" s="142">
        <f>L215/1000000</f>
        <v>1.1443999999999999E-2</v>
      </c>
      <c r="M23" s="142">
        <f>M215/1000000</f>
        <v>3.6056999999999999E-2</v>
      </c>
      <c r="N23" s="94">
        <f t="shared" si="6"/>
        <v>31.738636048478796</v>
      </c>
      <c r="O23" s="142">
        <f>O215/1000000</f>
        <v>0</v>
      </c>
      <c r="P23" s="142">
        <f>P215/1000000</f>
        <v>1.9067000000000001E-2</v>
      </c>
      <c r="Q23" s="94">
        <f t="shared" si="5"/>
        <v>0</v>
      </c>
      <c r="R23" s="142">
        <f>R215/1000000</f>
        <v>1.1443999999999999E-2</v>
      </c>
      <c r="S23" s="142">
        <f>S215/1000000</f>
        <v>1.6990000000000002E-2</v>
      </c>
      <c r="T23" s="95">
        <f t="shared" si="0"/>
        <v>67.357268981753961</v>
      </c>
    </row>
    <row r="24" spans="1:20" ht="47.25" customHeight="1" thickBot="1" x14ac:dyDescent="0.3">
      <c r="A24" s="371" t="s">
        <v>239</v>
      </c>
      <c r="B24" s="372"/>
      <c r="C24" s="141">
        <f>C223/1000000</f>
        <v>2.0481940000000001</v>
      </c>
      <c r="D24" s="141">
        <f>D223/1000000</f>
        <v>1.4655279999999999</v>
      </c>
      <c r="E24" s="94">
        <f t="shared" si="2"/>
        <v>139.75809401116868</v>
      </c>
      <c r="F24" s="141">
        <f>F223/1000000</f>
        <v>0.86292400000000002</v>
      </c>
      <c r="G24" s="141">
        <f>G223/1000000</f>
        <v>0.54787200000000003</v>
      </c>
      <c r="H24" s="94">
        <f t="shared" si="3"/>
        <v>157.50467262426261</v>
      </c>
      <c r="I24" s="141">
        <f>I223/1000000</f>
        <v>1.6136870000000001</v>
      </c>
      <c r="J24" s="141">
        <f>J223/1000000</f>
        <v>1.361065</v>
      </c>
      <c r="K24" s="95">
        <f t="shared" si="4"/>
        <v>118.56061246156504</v>
      </c>
      <c r="L24" s="141">
        <f>L223/1000000</f>
        <v>1.0123979999999999</v>
      </c>
      <c r="M24" s="141">
        <f>M223/1000000</f>
        <v>0.77190400000000003</v>
      </c>
      <c r="N24" s="94">
        <f t="shared" si="6"/>
        <v>131.15594685349473</v>
      </c>
      <c r="O24" s="141">
        <f>O223/1000000</f>
        <v>0.63780999999999999</v>
      </c>
      <c r="P24" s="141">
        <f>P223/1000000</f>
        <v>0.41077599999999997</v>
      </c>
      <c r="Q24" s="94">
        <f t="shared" si="5"/>
        <v>155.26953862932598</v>
      </c>
      <c r="R24" s="142">
        <f>R223/1000000</f>
        <v>0.37458799999999998</v>
      </c>
      <c r="S24" s="142">
        <f>S223/1000000</f>
        <v>0.361128</v>
      </c>
      <c r="T24" s="95">
        <f t="shared" si="0"/>
        <v>103.72721029662613</v>
      </c>
    </row>
    <row r="25" spans="1:20" ht="58.5" customHeight="1" thickBot="1" x14ac:dyDescent="0.3">
      <c r="A25" s="371" t="s">
        <v>240</v>
      </c>
      <c r="B25" s="372"/>
      <c r="C25" s="142">
        <f>C232/1000000</f>
        <v>0.74705500000000002</v>
      </c>
      <c r="D25" s="142">
        <f>D232/1000000</f>
        <v>0.56034099999999998</v>
      </c>
      <c r="E25" s="94">
        <f t="shared" si="2"/>
        <v>133.32149530375256</v>
      </c>
      <c r="F25" s="142">
        <f>F232/1000000</f>
        <v>0.33516200000000002</v>
      </c>
      <c r="G25" s="142">
        <f>G232/1000000</f>
        <v>0.27907700000000002</v>
      </c>
      <c r="H25" s="94">
        <f t="shared" si="3"/>
        <v>120.09660416300878</v>
      </c>
      <c r="I25" s="141">
        <f>I232/1000000</f>
        <v>0.76076299999999997</v>
      </c>
      <c r="J25" s="141">
        <f>J232/1000000</f>
        <v>0.63275300000000001</v>
      </c>
      <c r="K25" s="95">
        <f t="shared" si="4"/>
        <v>120.23064292069732</v>
      </c>
      <c r="L25" s="94">
        <f>L232/1000000</f>
        <v>2.9666999999999999E-2</v>
      </c>
      <c r="M25" s="94">
        <f>M232/1000000</f>
        <v>2.1713E-2</v>
      </c>
      <c r="N25" s="94">
        <f t="shared" si="6"/>
        <v>136.63243218348455</v>
      </c>
      <c r="O25" s="94">
        <f>O232/1000000</f>
        <v>0</v>
      </c>
      <c r="P25" s="94">
        <f>P232/1000000</f>
        <v>0</v>
      </c>
      <c r="Q25" s="94" t="e">
        <f t="shared" si="5"/>
        <v>#DIV/0!</v>
      </c>
      <c r="R25" s="94">
        <f>R232/1000000</f>
        <v>2.9666999999999999E-2</v>
      </c>
      <c r="S25" s="94">
        <f>S232/1000000</f>
        <v>2.1713E-2</v>
      </c>
      <c r="T25" s="95">
        <f t="shared" si="0"/>
        <v>136.63243218348455</v>
      </c>
    </row>
    <row r="26" spans="1:20" ht="69" customHeight="1" thickBot="1" x14ac:dyDescent="0.3">
      <c r="A26" s="371" t="s">
        <v>241</v>
      </c>
      <c r="B26" s="372"/>
      <c r="C26" s="94">
        <f>C239/1000000</f>
        <v>2.7235909999999999</v>
      </c>
      <c r="D26" s="94">
        <f>D239/1000000</f>
        <v>3.3760910000000002</v>
      </c>
      <c r="E26" s="94">
        <f t="shared" si="2"/>
        <v>80.672914326065253</v>
      </c>
      <c r="F26" s="94">
        <f>F239/1000000</f>
        <v>1.6800390000000001</v>
      </c>
      <c r="G26" s="94">
        <f>G239/1000000</f>
        <v>2.2686000000000002</v>
      </c>
      <c r="H26" s="94">
        <f t="shared" si="3"/>
        <v>74.056202062946312</v>
      </c>
      <c r="I26" s="94">
        <f>I239/1000000</f>
        <v>2.6070340000000001</v>
      </c>
      <c r="J26" s="94">
        <f>J239/1000000</f>
        <v>3.6294569999999999</v>
      </c>
      <c r="K26" s="95">
        <f t="shared" si="4"/>
        <v>71.829863255026865</v>
      </c>
      <c r="L26" s="141">
        <f>L239/1000000</f>
        <v>0.82250199999999996</v>
      </c>
      <c r="M26" s="141">
        <f>M239/1000000</f>
        <v>2.3741880000000002</v>
      </c>
      <c r="N26" s="94">
        <f t="shared" si="6"/>
        <v>34.643507590805775</v>
      </c>
      <c r="O26" s="94">
        <f>O239/1000000</f>
        <v>0.82250199999999996</v>
      </c>
      <c r="P26" s="94">
        <f>P239/1000000</f>
        <v>2.3425340000000001</v>
      </c>
      <c r="Q26" s="94">
        <f t="shared" si="5"/>
        <v>35.111635519484452</v>
      </c>
      <c r="R26" s="94">
        <f>R239/1000000</f>
        <v>0</v>
      </c>
      <c r="S26" s="94">
        <f>S239/1000000</f>
        <v>3.1654000000000002E-2</v>
      </c>
      <c r="T26" s="95">
        <f t="shared" si="0"/>
        <v>0</v>
      </c>
    </row>
    <row r="27" spans="1:20" ht="37.5" customHeight="1" thickBot="1" x14ac:dyDescent="0.3">
      <c r="A27" s="371" t="s">
        <v>242</v>
      </c>
      <c r="B27" s="372"/>
      <c r="C27" s="94">
        <f>C251/1000000</f>
        <v>42.504263999999999</v>
      </c>
      <c r="D27" s="94">
        <f>D251/1000000</f>
        <v>30.783132999999999</v>
      </c>
      <c r="E27" s="94">
        <f t="shared" si="2"/>
        <v>138.0764719432554</v>
      </c>
      <c r="F27" s="94">
        <f>F251/1000000</f>
        <v>15.092556</v>
      </c>
      <c r="G27" s="94">
        <f>G251/1000000</f>
        <v>10.690315</v>
      </c>
      <c r="H27" s="94">
        <f t="shared" si="3"/>
        <v>141.17971266515531</v>
      </c>
      <c r="I27" s="94">
        <f>I251/1000000</f>
        <v>41.628816999999998</v>
      </c>
      <c r="J27" s="94">
        <f>J251/1000000</f>
        <v>30.256551000000002</v>
      </c>
      <c r="K27" s="95">
        <f t="shared" si="4"/>
        <v>137.58612804215522</v>
      </c>
      <c r="L27" s="94">
        <f>L251/1000000</f>
        <v>37.451925000000003</v>
      </c>
      <c r="M27" s="94">
        <f>M251/1000000</f>
        <v>28.253378999999999</v>
      </c>
      <c r="N27" s="94">
        <f t="shared" si="6"/>
        <v>132.5573305762826</v>
      </c>
      <c r="O27" s="94">
        <f>O251/1000000</f>
        <v>6.0630999999999997E-2</v>
      </c>
      <c r="P27" s="94">
        <f>P251/1000000</f>
        <v>0</v>
      </c>
      <c r="Q27" s="94" t="e">
        <f t="shared" si="5"/>
        <v>#DIV/0!</v>
      </c>
      <c r="R27" s="94">
        <f>R251/1000000</f>
        <v>37.391294000000002</v>
      </c>
      <c r="S27" s="94">
        <f>S251/1000000</f>
        <v>28.253378999999999</v>
      </c>
      <c r="T27" s="95">
        <f t="shared" si="0"/>
        <v>132.34273323555391</v>
      </c>
    </row>
    <row r="28" spans="1:20" ht="83.25" customHeight="1" thickBot="1" x14ac:dyDescent="0.3">
      <c r="A28" s="371" t="s">
        <v>243</v>
      </c>
      <c r="B28" s="372"/>
      <c r="C28" s="94">
        <f>C260/1000000</f>
        <v>1.431948</v>
      </c>
      <c r="D28" s="94">
        <f>D260/1000000</f>
        <v>1.469231</v>
      </c>
      <c r="E28" s="94">
        <f t="shared" si="2"/>
        <v>97.46241401113916</v>
      </c>
      <c r="F28" s="94">
        <f>F260/1000000</f>
        <v>0.75008399999999997</v>
      </c>
      <c r="G28" s="94">
        <f>G260/1000000</f>
        <v>0.62019999999999997</v>
      </c>
      <c r="H28" s="94">
        <f t="shared" si="3"/>
        <v>120.94227668494035</v>
      </c>
      <c r="I28" s="94">
        <f>I260/1000000</f>
        <v>1.316441</v>
      </c>
      <c r="J28" s="94">
        <f>J260/1000000</f>
        <v>1.3852850000000001</v>
      </c>
      <c r="K28" s="95">
        <f t="shared" si="4"/>
        <v>95.030336717715116</v>
      </c>
      <c r="L28" s="94">
        <f>L260/1000000</f>
        <v>0</v>
      </c>
      <c r="M28" s="94">
        <f>M260/1000000</f>
        <v>0</v>
      </c>
      <c r="N28" s="94" t="e">
        <f t="shared" si="6"/>
        <v>#DIV/0!</v>
      </c>
      <c r="O28" s="94">
        <f>O260/1000000</f>
        <v>0</v>
      </c>
      <c r="P28" s="94">
        <f>P260/1000000</f>
        <v>0</v>
      </c>
      <c r="Q28" s="94" t="e">
        <f t="shared" si="5"/>
        <v>#DIV/0!</v>
      </c>
      <c r="R28" s="94">
        <f>R260/1000000</f>
        <v>0</v>
      </c>
      <c r="S28" s="94">
        <f>S260/1000000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C266/1000000</f>
        <v>0.21797</v>
      </c>
      <c r="D29" s="94">
        <f>D266/1000000</f>
        <v>0.34333999999999998</v>
      </c>
      <c r="E29" s="94">
        <f t="shared" si="2"/>
        <v>63.485175045144757</v>
      </c>
      <c r="F29" s="94">
        <f>F266/1000000</f>
        <v>7.2818999999999995E-2</v>
      </c>
      <c r="G29" s="94">
        <f>G266/1000000</f>
        <v>0.115755</v>
      </c>
      <c r="H29" s="94">
        <f t="shared" si="3"/>
        <v>62.907865750939486</v>
      </c>
      <c r="I29" s="94">
        <f>I266/1000000</f>
        <v>0.258857</v>
      </c>
      <c r="J29" s="94">
        <f>J266/1000000</f>
        <v>0.26267499999999999</v>
      </c>
      <c r="K29" s="95">
        <f t="shared" si="4"/>
        <v>98.546492814314263</v>
      </c>
      <c r="L29" s="141">
        <f>L266/1000000</f>
        <v>0.10576000000000001</v>
      </c>
      <c r="M29" s="141">
        <f>M266/1000000</f>
        <v>0.112485</v>
      </c>
      <c r="N29" s="94">
        <f t="shared" si="6"/>
        <v>94.021425078899412</v>
      </c>
      <c r="O29" s="94">
        <f>O266/1000000</f>
        <v>7.2374999999999995E-2</v>
      </c>
      <c r="P29" s="94">
        <f>P266/1000000</f>
        <v>9.5401E-2</v>
      </c>
      <c r="Q29" s="94">
        <f t="shared" si="5"/>
        <v>75.86398465424891</v>
      </c>
      <c r="R29" s="94">
        <f>R266/1000000</f>
        <v>3.3384999999999998E-2</v>
      </c>
      <c r="S29" s="94">
        <f>S266/1000000</f>
        <v>1.7083999999999998E-2</v>
      </c>
      <c r="T29" s="95">
        <f t="shared" si="0"/>
        <v>195.41676422383517</v>
      </c>
    </row>
    <row r="30" spans="1:20" ht="33" customHeight="1" thickBot="1" x14ac:dyDescent="0.3">
      <c r="A30" s="371" t="s">
        <v>245</v>
      </c>
      <c r="B30" s="372"/>
      <c r="C30" s="141">
        <f>C280/1000000</f>
        <v>0.114838</v>
      </c>
      <c r="D30" s="141">
        <f>D280/1000000</f>
        <v>8.4584000000000006E-2</v>
      </c>
      <c r="E30" s="94">
        <f t="shared" si="2"/>
        <v>135.76799394684573</v>
      </c>
      <c r="F30" s="141">
        <f>F280/1000000</f>
        <v>6.105E-2</v>
      </c>
      <c r="G30" s="141">
        <f>G280/1000000</f>
        <v>2.2918999999999998E-2</v>
      </c>
      <c r="H30" s="94">
        <f t="shared" si="3"/>
        <v>266.37287839783585</v>
      </c>
      <c r="I30" s="141">
        <f>I280/1000000</f>
        <v>0.11813899999999999</v>
      </c>
      <c r="J30" s="141">
        <f>J280/1000000</f>
        <v>8.8048000000000001E-2</v>
      </c>
      <c r="K30" s="95">
        <f t="shared" si="4"/>
        <v>134.17567690350717</v>
      </c>
      <c r="L30" s="143">
        <f>L280/1000000</f>
        <v>0</v>
      </c>
      <c r="M30" s="142">
        <f>M280/1000000</f>
        <v>4.8000000000000001E-4</v>
      </c>
      <c r="N30" s="94">
        <f t="shared" si="6"/>
        <v>0</v>
      </c>
      <c r="O30" s="141">
        <f>O280/1000000</f>
        <v>0</v>
      </c>
      <c r="P30" s="141">
        <f>P280/1000000</f>
        <v>4.8000000000000001E-4</v>
      </c>
      <c r="Q30" s="94">
        <f t="shared" si="5"/>
        <v>0</v>
      </c>
      <c r="R30" s="141">
        <f>R280/1000000</f>
        <v>0</v>
      </c>
      <c r="S30" s="141">
        <f>S280/1000000</f>
        <v>0</v>
      </c>
      <c r="T30" s="95" t="e">
        <f t="shared" si="0"/>
        <v>#DIV/0!</v>
      </c>
    </row>
    <row r="31" spans="1:20" ht="71.25" customHeight="1" thickBot="1" x14ac:dyDescent="0.3">
      <c r="A31" s="371" t="s">
        <v>246</v>
      </c>
      <c r="B31" s="372"/>
      <c r="C31" s="141">
        <f>C290/1000000</f>
        <v>0.41003000000000001</v>
      </c>
      <c r="D31" s="141">
        <f>D290/1000000</f>
        <v>0.250087</v>
      </c>
      <c r="E31" s="94">
        <f t="shared" si="2"/>
        <v>163.95494367959949</v>
      </c>
      <c r="F31" s="141">
        <f>F290/1000000</f>
        <v>0.22479399999999999</v>
      </c>
      <c r="G31" s="141">
        <f>G290/1000000</f>
        <v>0.122937</v>
      </c>
      <c r="H31" s="94">
        <f t="shared" si="3"/>
        <v>182.85300601120898</v>
      </c>
      <c r="I31" s="141">
        <f>I290/1000000</f>
        <v>0.339555</v>
      </c>
      <c r="J31" s="141">
        <f>J290/1000000</f>
        <v>0.200797</v>
      </c>
      <c r="K31" s="95">
        <f t="shared" si="4"/>
        <v>169.10362206606672</v>
      </c>
      <c r="L31" s="142">
        <f>L290/1000000</f>
        <v>0.12614600000000001</v>
      </c>
      <c r="M31" s="142">
        <f>M290/1000000</f>
        <v>8.4974999999999995E-2</v>
      </c>
      <c r="N31" s="94">
        <f t="shared" si="6"/>
        <v>148.45072080023539</v>
      </c>
      <c r="O31" s="141">
        <f>O290/1000000</f>
        <v>0.12614600000000001</v>
      </c>
      <c r="P31" s="141">
        <f>P290/1000000</f>
        <v>8.3993999999999999E-2</v>
      </c>
      <c r="Q31" s="94">
        <f t="shared" si="5"/>
        <v>150.18453699073743</v>
      </c>
      <c r="R31" s="142">
        <f>R290/1000000</f>
        <v>0</v>
      </c>
      <c r="S31" s="142">
        <f>S290/1000000</f>
        <v>6.7900000000000002E-4</v>
      </c>
      <c r="T31" s="95">
        <f t="shared" si="0"/>
        <v>0</v>
      </c>
    </row>
    <row r="32" spans="1:20" ht="53.25" customHeight="1" thickBot="1" x14ac:dyDescent="0.3">
      <c r="A32" s="371" t="s">
        <v>247</v>
      </c>
      <c r="B32" s="372"/>
      <c r="C32" s="94">
        <f>C312/1000000</f>
        <v>0</v>
      </c>
      <c r="D32" s="94">
        <f>D312/1000000</f>
        <v>0</v>
      </c>
      <c r="E32" s="94" t="e">
        <f t="shared" si="2"/>
        <v>#DIV/0!</v>
      </c>
      <c r="F32" s="94">
        <f>F312/1000000</f>
        <v>0</v>
      </c>
      <c r="G32" s="94">
        <f>G312/1000000</f>
        <v>0</v>
      </c>
      <c r="H32" s="94" t="e">
        <f t="shared" si="3"/>
        <v>#DIV/0!</v>
      </c>
      <c r="I32" s="94">
        <f>I312/1000000</f>
        <v>0</v>
      </c>
      <c r="J32" s="94">
        <f>J312/1000000</f>
        <v>0</v>
      </c>
      <c r="K32" s="95" t="e">
        <f t="shared" si="4"/>
        <v>#DIV/0!</v>
      </c>
      <c r="L32" s="94">
        <f>L312/1000000</f>
        <v>0</v>
      </c>
      <c r="M32" s="94">
        <f>M312/1000000</f>
        <v>0</v>
      </c>
      <c r="N32" s="94" t="e">
        <f t="shared" si="6"/>
        <v>#DIV/0!</v>
      </c>
      <c r="O32" s="94">
        <f>O312/1000000</f>
        <v>0</v>
      </c>
      <c r="P32" s="94">
        <f>P312/1000000</f>
        <v>0</v>
      </c>
      <c r="Q32" s="94" t="e">
        <f t="shared" si="5"/>
        <v>#DIV/0!</v>
      </c>
      <c r="R32" s="94">
        <f>R312/1000000</f>
        <v>0</v>
      </c>
      <c r="S32" s="94">
        <f>S312/1000000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C320/1000000</f>
        <v>1.3728000000000001E-2</v>
      </c>
      <c r="D33" s="142">
        <f>D320/1000000</f>
        <v>3.0720000000000001E-3</v>
      </c>
      <c r="E33" s="94">
        <f t="shared" si="2"/>
        <v>446.875</v>
      </c>
      <c r="F33" s="142">
        <f>F320/1000000</f>
        <v>1.3728000000000001E-2</v>
      </c>
      <c r="G33" s="142">
        <f>G320/1000000</f>
        <v>3.0720000000000001E-3</v>
      </c>
      <c r="H33" s="94">
        <f t="shared" si="3"/>
        <v>446.875</v>
      </c>
      <c r="I33" s="142">
        <f>I320/1000000</f>
        <v>1.37E-2</v>
      </c>
      <c r="J33" s="94">
        <f>J320/1000000</f>
        <v>2.6359999999999999E-3</v>
      </c>
      <c r="K33" s="95">
        <f t="shared" si="4"/>
        <v>519.72685887708656</v>
      </c>
      <c r="L33" s="94">
        <f>L320/1000000</f>
        <v>6.3559999999999997E-3</v>
      </c>
      <c r="M33" s="94">
        <f>M320/1000000</f>
        <v>0</v>
      </c>
      <c r="N33" s="94" t="e">
        <f t="shared" si="6"/>
        <v>#DIV/0!</v>
      </c>
      <c r="O33" s="94">
        <f>O320/1000000</f>
        <v>6.3559999999999997E-3</v>
      </c>
      <c r="P33" s="94">
        <f>P320/1000000</f>
        <v>0</v>
      </c>
      <c r="Q33" s="94" t="e">
        <f t="shared" si="5"/>
        <v>#DIV/0!</v>
      </c>
      <c r="R33" s="94">
        <f>R320/1000000</f>
        <v>0</v>
      </c>
      <c r="S33" s="94">
        <f>S320/1000000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C328/1000000</f>
        <v>7.2161835400000003</v>
      </c>
      <c r="D34" s="141">
        <f>D328/1000000</f>
        <v>4.1648879299999999</v>
      </c>
      <c r="E34" s="94">
        <f t="shared" si="2"/>
        <v>173.26237011136095</v>
      </c>
      <c r="F34" s="141">
        <f>F328/1000000</f>
        <v>3.1183998500000003</v>
      </c>
      <c r="G34" s="141">
        <f>G328/1000000</f>
        <v>1.82326977</v>
      </c>
      <c r="H34" s="94">
        <f t="shared" si="3"/>
        <v>171.03337648163827</v>
      </c>
      <c r="I34" s="94">
        <f>I328/1000000</f>
        <v>7.0174661</v>
      </c>
      <c r="J34" s="94">
        <f>J328/1000000</f>
        <v>3.3347891199999999</v>
      </c>
      <c r="K34" s="95">
        <f t="shared" si="4"/>
        <v>210.43207973522476</v>
      </c>
      <c r="L34" s="141">
        <f>L328/1000000</f>
        <v>5.1196429999999999</v>
      </c>
      <c r="M34" s="141">
        <f>M328/1000000</f>
        <v>3.1145200000000002</v>
      </c>
      <c r="N34" s="94">
        <f t="shared" si="6"/>
        <v>164.37984023220272</v>
      </c>
      <c r="O34" s="94">
        <f>O328/1000000</f>
        <v>4.274508</v>
      </c>
      <c r="P34" s="94">
        <f>P328/1000000</f>
        <v>2.4437980000000001</v>
      </c>
      <c r="Q34" s="94">
        <f t="shared" si="5"/>
        <v>174.91249276740547</v>
      </c>
      <c r="R34" s="94">
        <f>R328/1000000</f>
        <v>0.84513499999999997</v>
      </c>
      <c r="S34" s="94">
        <f>S328/1000000</f>
        <v>0.67072200000000004</v>
      </c>
      <c r="T34" s="95">
        <f t="shared" si="0"/>
        <v>126.00376907273056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C329/1000000</f>
        <v>0.322382</v>
      </c>
      <c r="D35" s="158">
        <f>D329/1000000</f>
        <v>0.36138199999999998</v>
      </c>
      <c r="E35" s="139">
        <f t="shared" si="2"/>
        <v>89.208095588601537</v>
      </c>
      <c r="F35" s="158">
        <f>F329/1000000</f>
        <v>0.17711099999999999</v>
      </c>
      <c r="G35" s="158">
        <f>G329/1000000</f>
        <v>0.204759</v>
      </c>
      <c r="H35" s="139">
        <f t="shared" si="3"/>
        <v>86.497296822117704</v>
      </c>
      <c r="I35" s="158">
        <f>I329/1000000</f>
        <v>0.40277200000000002</v>
      </c>
      <c r="J35" s="158">
        <f>J329/1000000</f>
        <v>0.34254000000000001</v>
      </c>
      <c r="K35" s="140">
        <f t="shared" si="4"/>
        <v>117.58393180358497</v>
      </c>
      <c r="L35" s="158">
        <f>L329/1000000</f>
        <v>0.29907699999999998</v>
      </c>
      <c r="M35" s="158">
        <f>M329/1000000</f>
        <v>0.23235600000000001</v>
      </c>
      <c r="N35" s="139">
        <f t="shared" si="6"/>
        <v>128.71498906849831</v>
      </c>
      <c r="O35" s="139">
        <f>O329/1000000</f>
        <v>0.24165600000000001</v>
      </c>
      <c r="P35" s="139">
        <f>P329/1000000</f>
        <v>0.174096</v>
      </c>
      <c r="Q35" s="139">
        <f t="shared" si="5"/>
        <v>138.80617590295009</v>
      </c>
      <c r="R35" s="139">
        <f>R329/1000000</f>
        <v>5.7421E-2</v>
      </c>
      <c r="S35" s="139">
        <f>S329/1000000</f>
        <v>5.8259999999999999E-2</v>
      </c>
      <c r="T35" s="140">
        <f t="shared" si="0"/>
        <v>98.559903879162377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C337/1000000</f>
        <v>6.4197920000000002</v>
      </c>
      <c r="D36" s="158">
        <f>D337/1000000</f>
        <v>3.639885</v>
      </c>
      <c r="E36" s="139">
        <f t="shared" si="2"/>
        <v>176.37348432711474</v>
      </c>
      <c r="F36" s="158">
        <f>F337/1000000</f>
        <v>2.684456</v>
      </c>
      <c r="G36" s="158">
        <f>G337/1000000</f>
        <v>1.5427500000000001</v>
      </c>
      <c r="H36" s="139">
        <f t="shared" si="3"/>
        <v>174.00460217144709</v>
      </c>
      <c r="I36" s="139">
        <f>I337/1000000</f>
        <v>6.0444690000000003</v>
      </c>
      <c r="J36" s="139">
        <f>J337/1000000</f>
        <v>2.8830149999999999</v>
      </c>
      <c r="K36" s="140">
        <f t="shared" si="4"/>
        <v>209.65791020858373</v>
      </c>
      <c r="L36" s="139">
        <f>L337/1000000</f>
        <v>4.8205660000000004</v>
      </c>
      <c r="M36" s="139">
        <f>M337/1000000</f>
        <v>2.8821639999999999</v>
      </c>
      <c r="N36" s="139">
        <f t="shared" si="6"/>
        <v>167.25509027244806</v>
      </c>
      <c r="O36" s="139">
        <f>O337/1000000</f>
        <v>4.0328520000000001</v>
      </c>
      <c r="P36" s="139">
        <f>P337/1000000</f>
        <v>2.2697020000000001</v>
      </c>
      <c r="Q36" s="139">
        <f t="shared" si="5"/>
        <v>177.68200406925666</v>
      </c>
      <c r="R36" s="139">
        <f>R337/1000000</f>
        <v>0.78771400000000003</v>
      </c>
      <c r="S36" s="139">
        <f>S337/1000000</f>
        <v>0.61246199999999995</v>
      </c>
      <c r="T36" s="140">
        <f t="shared" si="0"/>
        <v>128.6143466859985</v>
      </c>
    </row>
    <row r="37" spans="1:21" ht="58.5" customHeight="1" thickBot="1" x14ac:dyDescent="0.3">
      <c r="A37" s="371" t="s">
        <v>253</v>
      </c>
      <c r="B37" s="372"/>
      <c r="C37" s="141">
        <f>C358/1000000</f>
        <v>0</v>
      </c>
      <c r="D37" s="141">
        <f>D358/1000000</f>
        <v>0</v>
      </c>
      <c r="E37" s="94" t="e">
        <f t="shared" si="2"/>
        <v>#DIV/0!</v>
      </c>
      <c r="F37" s="94">
        <f>F358/1000000</f>
        <v>0</v>
      </c>
      <c r="G37" s="94">
        <f>G358/1000000</f>
        <v>0</v>
      </c>
      <c r="H37" s="94" t="e">
        <f t="shared" si="3"/>
        <v>#DIV/0!</v>
      </c>
      <c r="I37" s="94">
        <f>I358/1000000</f>
        <v>0</v>
      </c>
      <c r="J37" s="94">
        <f>J358/1000000</f>
        <v>0</v>
      </c>
      <c r="K37" s="95" t="e">
        <f t="shared" si="4"/>
        <v>#DIV/0!</v>
      </c>
      <c r="L37" s="94">
        <f>L358/1000000</f>
        <v>0</v>
      </c>
      <c r="M37" s="94">
        <f>M358/1000000</f>
        <v>0</v>
      </c>
      <c r="N37" s="94" t="e">
        <f t="shared" si="6"/>
        <v>#DIV/0!</v>
      </c>
      <c r="O37" s="94">
        <f>O358/1000000</f>
        <v>0</v>
      </c>
      <c r="P37" s="94">
        <f>P358/1000000</f>
        <v>0</v>
      </c>
      <c r="Q37" s="94" t="e">
        <f t="shared" si="5"/>
        <v>#DIV/0!</v>
      </c>
      <c r="R37" s="94">
        <f>R358/1000000</f>
        <v>0</v>
      </c>
      <c r="S37" s="94">
        <f>S358/1000000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C362/1000000</f>
        <v>77.199352000000005</v>
      </c>
      <c r="D38" s="137">
        <f>D362/1000000</f>
        <v>75.816325000000006</v>
      </c>
      <c r="E38" s="137">
        <f t="shared" si="2"/>
        <v>101.82418100587176</v>
      </c>
      <c r="F38" s="137">
        <f>F362/1000000</f>
        <v>21.85464</v>
      </c>
      <c r="G38" s="137">
        <f>G362/1000000</f>
        <v>22.410710999999999</v>
      </c>
      <c r="H38" s="137">
        <f t="shared" si="3"/>
        <v>97.518726648163906</v>
      </c>
      <c r="I38" s="137">
        <f>I362/1000000</f>
        <v>77.199352000000005</v>
      </c>
      <c r="J38" s="137">
        <f>J362/1000000</f>
        <v>75.816325000000006</v>
      </c>
      <c r="K38" s="138">
        <f t="shared" si="4"/>
        <v>101.82418100587176</v>
      </c>
      <c r="L38" s="137">
        <f>L362/1000000</f>
        <v>5.4232209999999998</v>
      </c>
      <c r="M38" s="137">
        <f>M362/1000000</f>
        <v>7.2185620000000004</v>
      </c>
      <c r="N38" s="137">
        <f t="shared" si="6"/>
        <v>75.128827597518722</v>
      </c>
      <c r="O38" s="137">
        <f>O362/1000000</f>
        <v>0</v>
      </c>
      <c r="P38" s="137">
        <f>P362/1000000</f>
        <v>0</v>
      </c>
      <c r="Q38" s="137" t="e">
        <f t="shared" si="5"/>
        <v>#DIV/0!</v>
      </c>
      <c r="R38" s="137">
        <f>R362/1000000</f>
        <v>0</v>
      </c>
      <c r="S38" s="137">
        <f>S362/1000000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C363/1000000</f>
        <v>58.530017999999998</v>
      </c>
      <c r="D39" s="94">
        <f>D363/1000000</f>
        <v>57.706820999999998</v>
      </c>
      <c r="E39" s="94">
        <f t="shared" si="2"/>
        <v>101.4265159399441</v>
      </c>
      <c r="F39" s="94">
        <f>F363/1000000</f>
        <v>17.385162999999999</v>
      </c>
      <c r="G39" s="94">
        <f>G363/1000000</f>
        <v>18.030828</v>
      </c>
      <c r="H39" s="94">
        <f t="shared" si="3"/>
        <v>96.419105101551622</v>
      </c>
      <c r="I39" s="94">
        <f>I363/1000000</f>
        <v>58.530017999999998</v>
      </c>
      <c r="J39" s="94">
        <f>J363/1000000</f>
        <v>57.706820999999998</v>
      </c>
      <c r="K39" s="95">
        <f t="shared" si="4"/>
        <v>101.4265159399441</v>
      </c>
      <c r="L39" s="94">
        <f>L363/1000000</f>
        <v>5.4232209999999998</v>
      </c>
      <c r="M39" s="94">
        <f>M363/1000000</f>
        <v>7.2185620000000004</v>
      </c>
      <c r="N39" s="94">
        <f t="shared" si="6"/>
        <v>75.128827597518722</v>
      </c>
      <c r="O39" s="94">
        <f>O363/1000000</f>
        <v>0</v>
      </c>
      <c r="P39" s="94">
        <f>P363/1000000</f>
        <v>0</v>
      </c>
      <c r="Q39" s="94" t="e">
        <f t="shared" si="5"/>
        <v>#DIV/0!</v>
      </c>
      <c r="R39" s="94">
        <f>R363/1000000</f>
        <v>0</v>
      </c>
      <c r="S39" s="94">
        <f>S363/1000000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C380/1000000</f>
        <v>18.669333999999999</v>
      </c>
      <c r="D40" s="94">
        <f>D380/1000000</f>
        <v>18.109504000000001</v>
      </c>
      <c r="E40" s="94">
        <f t="shared" si="2"/>
        <v>103.0913602051166</v>
      </c>
      <c r="F40" s="94">
        <f>F380/1000000</f>
        <v>4.4694770000000004</v>
      </c>
      <c r="G40" s="94">
        <f>G380/1000000</f>
        <v>4.3798830000000004</v>
      </c>
      <c r="H40" s="94">
        <f t="shared" si="3"/>
        <v>102.04557975635421</v>
      </c>
      <c r="I40" s="94">
        <f>I380/1000000</f>
        <v>18.669333999999999</v>
      </c>
      <c r="J40" s="94">
        <f>J380/1000000</f>
        <v>18.109504000000001</v>
      </c>
      <c r="K40" s="95">
        <f t="shared" si="4"/>
        <v>103.0913602051166</v>
      </c>
      <c r="L40" s="94">
        <f>L380/1000000</f>
        <v>0</v>
      </c>
      <c r="M40" s="94">
        <f>M380/1000000</f>
        <v>0</v>
      </c>
      <c r="N40" s="94" t="e">
        <f t="shared" si="6"/>
        <v>#DIV/0!</v>
      </c>
      <c r="O40" s="94">
        <f>O380/1000000</f>
        <v>0</v>
      </c>
      <c r="P40" s="94">
        <f>P380/1000000</f>
        <v>0</v>
      </c>
      <c r="Q40" s="94" t="e">
        <f t="shared" si="5"/>
        <v>#DIV/0!</v>
      </c>
      <c r="R40" s="94">
        <f>R380/1000000</f>
        <v>0</v>
      </c>
      <c r="S40" s="94">
        <f>S380/1000000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329</v>
      </c>
      <c r="D44" s="38" t="s">
        <v>330</v>
      </c>
      <c r="E44" s="38" t="s">
        <v>10</v>
      </c>
      <c r="F44" s="38" t="s">
        <v>336</v>
      </c>
      <c r="G44" s="38" t="s">
        <v>337</v>
      </c>
      <c r="H44" s="38" t="s">
        <v>10</v>
      </c>
      <c r="I44" s="38" t="s">
        <v>329</v>
      </c>
      <c r="J44" s="38" t="s">
        <v>330</v>
      </c>
      <c r="K44" s="38" t="s">
        <v>10</v>
      </c>
      <c r="L44" s="38" t="s">
        <v>329</v>
      </c>
      <c r="M44" s="38" t="s">
        <v>330</v>
      </c>
      <c r="N44" s="159" t="s">
        <v>10</v>
      </c>
      <c r="O44" s="160" t="s">
        <v>338</v>
      </c>
      <c r="P44" s="160" t="s">
        <v>339</v>
      </c>
      <c r="Q44" s="160" t="s">
        <v>5</v>
      </c>
      <c r="R44" s="160" t="s">
        <v>340</v>
      </c>
      <c r="S44" s="160" t="s">
        <v>341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71722591</v>
      </c>
      <c r="D46" s="116">
        <f>D47+D55</f>
        <v>52961491</v>
      </c>
      <c r="E46" s="117">
        <f>C46/D46*100</f>
        <v>135.42404045988812</v>
      </c>
      <c r="F46" s="116">
        <f>F47+F55</f>
        <v>27754366</v>
      </c>
      <c r="G46" s="116">
        <f>G47+G55</f>
        <v>18100563</v>
      </c>
      <c r="H46" s="117">
        <f>F46/G46*100</f>
        <v>153.33426921582495</v>
      </c>
      <c r="I46" s="116">
        <f>I47+I55</f>
        <v>63704946</v>
      </c>
      <c r="J46" s="116">
        <f>J47+J55</f>
        <v>49564014</v>
      </c>
      <c r="K46" s="117">
        <f>I46/J46*100</f>
        <v>128.53064322030093</v>
      </c>
      <c r="L46" s="118">
        <f>L47+L55</f>
        <v>45423387</v>
      </c>
      <c r="M46" s="118">
        <f>M47+M55</f>
        <v>43977561</v>
      </c>
      <c r="N46" s="119">
        <f t="shared" ref="N46:N53" si="7">L46/M46*100</f>
        <v>103.28764480595001</v>
      </c>
      <c r="O46" s="120">
        <f>O47+O55</f>
        <v>0</v>
      </c>
      <c r="P46" s="120">
        <f>P47+P55</f>
        <v>0</v>
      </c>
      <c r="Q46" s="120" t="e">
        <f t="shared" ref="Q46:Q53" si="8">O46/P46*100</f>
        <v>#DIV/0!</v>
      </c>
      <c r="R46" s="120">
        <f>R47+R55</f>
        <v>45423387</v>
      </c>
      <c r="S46" s="120">
        <f>S47+S55</f>
        <v>44517561</v>
      </c>
      <c r="T46" s="119">
        <f t="shared" ref="T46:T53" si="9">R46/S46*100</f>
        <v>102.03476106878362</v>
      </c>
      <c r="U46" s="203">
        <f>U47+U55+U70+U118+U148+U154+U166+U183+U207+U215+U223+U232+U239+U251+U260+U266+U280+U290+U320+U329+U337+U351+U363+U380</f>
        <v>46801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71713612</v>
      </c>
      <c r="D47" s="41">
        <f>SUM(D48:D53)</f>
        <v>52954633</v>
      </c>
      <c r="E47" s="50">
        <f>C47/D47*100</f>
        <v>135.42462280873517</v>
      </c>
      <c r="F47" s="41">
        <f>SUM(F48:F53)</f>
        <v>27749608</v>
      </c>
      <c r="G47" s="41">
        <f>SUM(G48:G53)</f>
        <v>18096716</v>
      </c>
      <c r="H47" s="50">
        <f>F47/G47*100</f>
        <v>153.3405729525733</v>
      </c>
      <c r="I47" s="41">
        <f>SUM(I48:I53)</f>
        <v>63700101</v>
      </c>
      <c r="J47" s="41">
        <f>SUM(J48:J53)</f>
        <v>49557156</v>
      </c>
      <c r="K47" s="50">
        <f>I47/J47*100</f>
        <v>128.53865342878029</v>
      </c>
      <c r="L47" s="41">
        <f>SUM(L48:L53)</f>
        <v>45423387</v>
      </c>
      <c r="M47" s="41">
        <f>SUM(M48:M53)</f>
        <v>43977561</v>
      </c>
      <c r="N47" s="6">
        <f t="shared" si="7"/>
        <v>103.28764480595001</v>
      </c>
      <c r="O47" s="41">
        <f>SUM(O48:O53)</f>
        <v>0</v>
      </c>
      <c r="P47" s="41">
        <f>SUM(P48:P53)</f>
        <v>0</v>
      </c>
      <c r="Q47" s="5" t="e">
        <f t="shared" si="8"/>
        <v>#DIV/0!</v>
      </c>
      <c r="R47" s="41">
        <f>SUM(R48:R53)</f>
        <v>45423387</v>
      </c>
      <c r="S47" s="41">
        <f>SUM(S48:S53)</f>
        <v>44517561</v>
      </c>
      <c r="T47" s="6">
        <f t="shared" si="9"/>
        <v>102.03476106878362</v>
      </c>
      <c r="U47" s="196">
        <f>SUM(U48:U53)</f>
        <v>6581</v>
      </c>
    </row>
    <row r="48" spans="1:21" ht="18.75" customHeight="1" x14ac:dyDescent="0.25">
      <c r="A48" s="62">
        <v>1</v>
      </c>
      <c r="B48" s="4" t="s">
        <v>94</v>
      </c>
      <c r="C48" s="44">
        <v>45104870</v>
      </c>
      <c r="D48" s="44">
        <v>28556743</v>
      </c>
      <c r="E48" s="45">
        <f t="shared" ref="E48:E53" si="10">C48/D48*100</f>
        <v>157.94822960027341</v>
      </c>
      <c r="F48" s="44">
        <v>16067665</v>
      </c>
      <c r="G48" s="44">
        <v>10141189</v>
      </c>
      <c r="H48" s="45">
        <f t="shared" ref="H48:H53" si="11">F48/G48*100</f>
        <v>158.43965633615545</v>
      </c>
      <c r="I48" s="44">
        <v>44411760</v>
      </c>
      <c r="J48" s="44">
        <v>28827866</v>
      </c>
      <c r="K48" s="45">
        <f t="shared" ref="K48:K53" si="12">I48/J48*100</f>
        <v>154.05843776296172</v>
      </c>
      <c r="L48" s="44">
        <v>33727791</v>
      </c>
      <c r="M48" s="44">
        <v>28827866</v>
      </c>
      <c r="N48" s="25">
        <f t="shared" si="7"/>
        <v>116.99718251777638</v>
      </c>
      <c r="O48" s="163">
        <v>0</v>
      </c>
      <c r="P48" s="44">
        <v>0</v>
      </c>
      <c r="Q48" s="25" t="e">
        <f t="shared" si="8"/>
        <v>#DIV/0!</v>
      </c>
      <c r="R48" s="44">
        <v>33727791</v>
      </c>
      <c r="S48" s="44">
        <v>28827866</v>
      </c>
      <c r="T48" s="45">
        <f t="shared" si="9"/>
        <v>116.99718251777638</v>
      </c>
      <c r="U48" s="196">
        <v>3105</v>
      </c>
    </row>
    <row r="49" spans="1:35" ht="27.75" customHeight="1" x14ac:dyDescent="0.25">
      <c r="A49" s="62">
        <v>2</v>
      </c>
      <c r="B49" s="4" t="s">
        <v>95</v>
      </c>
      <c r="C49" s="44">
        <v>3767208</v>
      </c>
      <c r="D49" s="44">
        <v>3906854</v>
      </c>
      <c r="E49" s="45">
        <f t="shared" si="10"/>
        <v>96.425615085692996</v>
      </c>
      <c r="F49" s="44">
        <v>851796</v>
      </c>
      <c r="G49" s="44">
        <v>1422355</v>
      </c>
      <c r="H49" s="45">
        <f t="shared" si="11"/>
        <v>59.886315301032447</v>
      </c>
      <c r="I49" s="44">
        <v>1797133</v>
      </c>
      <c r="J49" s="44">
        <v>2770464</v>
      </c>
      <c r="K49" s="45">
        <f t="shared" si="12"/>
        <v>64.867581748039314</v>
      </c>
      <c r="L49" s="44">
        <v>1797133</v>
      </c>
      <c r="M49" s="44">
        <v>2770464</v>
      </c>
      <c r="N49" s="25">
        <f t="shared" si="7"/>
        <v>64.867581748039314</v>
      </c>
      <c r="O49" s="163">
        <v>0</v>
      </c>
      <c r="P49" s="44">
        <v>0</v>
      </c>
      <c r="Q49" s="25" t="e">
        <f t="shared" si="8"/>
        <v>#DIV/0!</v>
      </c>
      <c r="R49" s="44">
        <v>1797133</v>
      </c>
      <c r="S49" s="44">
        <v>2770464</v>
      </c>
      <c r="T49" s="45">
        <f t="shared" si="9"/>
        <v>64.867581748039314</v>
      </c>
      <c r="U49" s="196">
        <v>922</v>
      </c>
    </row>
    <row r="50" spans="1:35" ht="47.25" customHeight="1" x14ac:dyDescent="0.25">
      <c r="A50" s="62">
        <v>3</v>
      </c>
      <c r="B50" s="4" t="s">
        <v>289</v>
      </c>
      <c r="C50" s="44">
        <v>6346901</v>
      </c>
      <c r="D50" s="44">
        <v>4027121</v>
      </c>
      <c r="E50" s="45">
        <f t="shared" si="10"/>
        <v>157.60393094719527</v>
      </c>
      <c r="F50" s="44">
        <v>3423824</v>
      </c>
      <c r="G50" s="44">
        <v>1704740</v>
      </c>
      <c r="H50" s="45">
        <f t="shared" si="11"/>
        <v>200.8414186327534</v>
      </c>
      <c r="I50" s="44">
        <v>1228181</v>
      </c>
      <c r="J50" s="44">
        <v>2223573</v>
      </c>
      <c r="K50" s="45">
        <f t="shared" si="12"/>
        <v>55.234570666220542</v>
      </c>
      <c r="L50" s="44">
        <v>1228181</v>
      </c>
      <c r="M50" s="44">
        <v>2223573</v>
      </c>
      <c r="N50" s="25">
        <f t="shared" si="7"/>
        <v>55.234570666220542</v>
      </c>
      <c r="O50" s="163">
        <v>0</v>
      </c>
      <c r="P50" s="44">
        <v>0</v>
      </c>
      <c r="Q50" s="25" t="e">
        <f t="shared" si="8"/>
        <v>#DIV/0!</v>
      </c>
      <c r="R50" s="44">
        <v>1228181</v>
      </c>
      <c r="S50" s="44">
        <v>2223573</v>
      </c>
      <c r="T50" s="45">
        <f t="shared" si="9"/>
        <v>55.234570666220542</v>
      </c>
      <c r="U50" s="196">
        <v>978</v>
      </c>
    </row>
    <row r="51" spans="1:35" ht="21.75" customHeight="1" x14ac:dyDescent="0.25">
      <c r="A51" s="62">
        <v>4</v>
      </c>
      <c r="B51" s="3" t="s">
        <v>96</v>
      </c>
      <c r="C51" s="44">
        <v>1267492</v>
      </c>
      <c r="D51" s="44">
        <v>537781</v>
      </c>
      <c r="E51" s="45">
        <f t="shared" si="10"/>
        <v>235.689248969376</v>
      </c>
      <c r="F51" s="44">
        <v>469641</v>
      </c>
      <c r="G51" s="44">
        <v>200440</v>
      </c>
      <c r="H51" s="45">
        <f t="shared" si="11"/>
        <v>234.30502893634008</v>
      </c>
      <c r="I51" s="44">
        <v>1165546</v>
      </c>
      <c r="J51" s="44">
        <v>390092</v>
      </c>
      <c r="K51" s="45">
        <f t="shared" si="12"/>
        <v>298.78746552095402</v>
      </c>
      <c r="L51" s="44">
        <v>1165546</v>
      </c>
      <c r="M51" s="44">
        <v>390092</v>
      </c>
      <c r="N51" s="25">
        <f t="shared" si="7"/>
        <v>298.78746552095402</v>
      </c>
      <c r="O51" s="163">
        <v>0</v>
      </c>
      <c r="P51" s="44">
        <v>0</v>
      </c>
      <c r="Q51" s="25" t="e">
        <f t="shared" si="8"/>
        <v>#DIV/0!</v>
      </c>
      <c r="R51" s="44">
        <v>1165546</v>
      </c>
      <c r="S51" s="44">
        <v>930092</v>
      </c>
      <c r="T51" s="45">
        <f t="shared" si="9"/>
        <v>125.31513011616056</v>
      </c>
      <c r="U51" s="196">
        <v>393</v>
      </c>
    </row>
    <row r="52" spans="1:35" ht="21" customHeight="1" x14ac:dyDescent="0.25">
      <c r="A52" s="62">
        <v>5</v>
      </c>
      <c r="B52" s="4" t="s">
        <v>97</v>
      </c>
      <c r="C52" s="44">
        <v>0</v>
      </c>
      <c r="D52" s="44">
        <v>0</v>
      </c>
      <c r="E52" s="45" t="e">
        <f t="shared" si="10"/>
        <v>#DIV/0!</v>
      </c>
      <c r="F52" s="44">
        <v>0</v>
      </c>
      <c r="G52" s="44">
        <v>0</v>
      </c>
      <c r="H52" s="45" t="e">
        <f t="shared" si="11"/>
        <v>#DIV/0!</v>
      </c>
      <c r="I52" s="44">
        <v>0</v>
      </c>
      <c r="J52" s="44">
        <v>0</v>
      </c>
      <c r="K52" s="45" t="e">
        <f t="shared" si="12"/>
        <v>#DIV/0!</v>
      </c>
      <c r="L52" s="44">
        <v>0</v>
      </c>
      <c r="M52" s="44">
        <v>0</v>
      </c>
      <c r="N52" s="25" t="e">
        <f t="shared" si="7"/>
        <v>#DIV/0!</v>
      </c>
      <c r="O52" s="163">
        <v>0</v>
      </c>
      <c r="P52" s="44">
        <v>0</v>
      </c>
      <c r="Q52" s="25" t="e">
        <f t="shared" si="8"/>
        <v>#DIV/0!</v>
      </c>
      <c r="R52" s="44">
        <v>0</v>
      </c>
      <c r="S52" s="44">
        <v>0</v>
      </c>
      <c r="T52" s="45" t="e">
        <f t="shared" si="9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44">
        <v>15227141</v>
      </c>
      <c r="D53" s="44">
        <v>15926134</v>
      </c>
      <c r="E53" s="25">
        <f t="shared" si="10"/>
        <v>95.611031528429933</v>
      </c>
      <c r="F53" s="44">
        <v>6936682</v>
      </c>
      <c r="G53" s="44">
        <v>4627992</v>
      </c>
      <c r="H53" s="25">
        <f t="shared" si="11"/>
        <v>149.88534984502999</v>
      </c>
      <c r="I53" s="44">
        <v>15097481</v>
      </c>
      <c r="J53" s="44">
        <v>15345161</v>
      </c>
      <c r="K53" s="25">
        <f t="shared" si="12"/>
        <v>98.385940688403338</v>
      </c>
      <c r="L53" s="44">
        <v>7504736</v>
      </c>
      <c r="M53" s="44">
        <v>9765566</v>
      </c>
      <c r="N53" s="25">
        <f t="shared" si="7"/>
        <v>76.848960930682367</v>
      </c>
      <c r="O53" s="44">
        <v>0</v>
      </c>
      <c r="P53" s="44">
        <v>0</v>
      </c>
      <c r="Q53" s="48" t="e">
        <f t="shared" si="8"/>
        <v>#DIV/0!</v>
      </c>
      <c r="R53" s="44">
        <v>7504736</v>
      </c>
      <c r="S53" s="44">
        <v>9765566</v>
      </c>
      <c r="T53" s="25">
        <f t="shared" si="9"/>
        <v>76.848960930682367</v>
      </c>
      <c r="U53" s="197">
        <v>1183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8979</v>
      </c>
      <c r="D55" s="41">
        <f>SUM(D56:D67)</f>
        <v>6858</v>
      </c>
      <c r="E55" s="50">
        <f>C55/D55*100</f>
        <v>130.92738407699039</v>
      </c>
      <c r="F55" s="41">
        <f>SUM(F56:F67)</f>
        <v>4758</v>
      </c>
      <c r="G55" s="41">
        <f>SUM(G56:G67)</f>
        <v>3847</v>
      </c>
      <c r="H55" s="50">
        <f>F55/G55*100</f>
        <v>123.68079022615024</v>
      </c>
      <c r="I55" s="41">
        <f>SUM(I56:I67)</f>
        <v>4845</v>
      </c>
      <c r="J55" s="41">
        <f>SUM(J56:J67)</f>
        <v>6858</v>
      </c>
      <c r="K55" s="50">
        <f>I55/J55*100</f>
        <v>70.647419072615918</v>
      </c>
      <c r="L55" s="41">
        <f>SUM(L56:L67)</f>
        <v>0</v>
      </c>
      <c r="M55" s="41">
        <f>SUM(M56:M67)</f>
        <v>0</v>
      </c>
      <c r="N55" s="6" t="e">
        <f t="shared" ref="N55" si="13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4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5">R55/S55*100</f>
        <v>#DIV/0!</v>
      </c>
      <c r="U55" s="198">
        <f>SUM(U56:U58)</f>
        <v>33</v>
      </c>
      <c r="V55" s="168"/>
      <c r="W55" s="168"/>
      <c r="X55" s="168"/>
      <c r="Y55" s="168"/>
      <c r="Z55" s="168"/>
      <c r="AA55" s="168"/>
      <c r="AB55" s="168"/>
      <c r="AC55" s="168"/>
    </row>
    <row r="56" spans="1:35" s="44" customFormat="1" ht="18.75" customHeight="1" x14ac:dyDescent="0.25">
      <c r="A56" s="48">
        <v>1</v>
      </c>
      <c r="B56" s="4" t="s">
        <v>266</v>
      </c>
      <c r="C56" s="46">
        <v>919</v>
      </c>
      <c r="D56" s="46">
        <v>6858</v>
      </c>
      <c r="E56" s="44">
        <f>C56/D56*100</f>
        <v>13.400408282298045</v>
      </c>
      <c r="F56" s="46">
        <v>832</v>
      </c>
      <c r="G56" s="46">
        <v>3847</v>
      </c>
      <c r="H56" s="44">
        <f>F56/G56*100</f>
        <v>21.627242006758511</v>
      </c>
      <c r="I56" s="46">
        <v>919</v>
      </c>
      <c r="J56" s="46">
        <v>6858</v>
      </c>
      <c r="K56" s="44">
        <f>I56/J56*100</f>
        <v>13.400408282298045</v>
      </c>
      <c r="L56" s="46">
        <f>O56+R56</f>
        <v>0</v>
      </c>
      <c r="M56" s="46">
        <f>P56+S56</f>
        <v>0</v>
      </c>
      <c r="N56" s="44" t="e">
        <f>L56/M56*100</f>
        <v>#DIV/0!</v>
      </c>
      <c r="O56" s="46">
        <v>0</v>
      </c>
      <c r="P56" s="46">
        <v>0</v>
      </c>
      <c r="Q56" s="44" t="e">
        <f>O56/P56*100</f>
        <v>#DIV/0!</v>
      </c>
      <c r="R56" s="46">
        <v>0</v>
      </c>
      <c r="S56" s="46">
        <v>0</v>
      </c>
      <c r="T56" s="44" t="e">
        <f>R56/S56*100</f>
        <v>#DIV/0!</v>
      </c>
      <c r="U56" s="44">
        <v>27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48">
        <v>2</v>
      </c>
      <c r="B57" s="8" t="s">
        <v>291</v>
      </c>
      <c r="C57" s="46">
        <v>8060</v>
      </c>
      <c r="D57" s="44">
        <v>0</v>
      </c>
      <c r="E57" s="44" t="e">
        <f>C57/D57*100</f>
        <v>#DIV/0!</v>
      </c>
      <c r="F57" s="46">
        <v>3926</v>
      </c>
      <c r="G57" s="44">
        <v>0</v>
      </c>
      <c r="H57" s="44" t="e">
        <f>F57/G57*100</f>
        <v>#DIV/0!</v>
      </c>
      <c r="I57" s="46">
        <v>3926</v>
      </c>
      <c r="J57" s="44">
        <v>0</v>
      </c>
      <c r="K57" s="44" t="e">
        <f>I57/J57*100</f>
        <v>#DIV/0!</v>
      </c>
      <c r="L57" s="46">
        <f t="shared" ref="L57:M58" si="16">O57+R57</f>
        <v>0</v>
      </c>
      <c r="M57" s="46">
        <f t="shared" si="16"/>
        <v>0</v>
      </c>
      <c r="N57" s="44" t="e">
        <f>L57/M57*100</f>
        <v>#DIV/0!</v>
      </c>
      <c r="O57" s="46">
        <v>0</v>
      </c>
      <c r="P57" s="46">
        <v>0</v>
      </c>
      <c r="Q57" s="44" t="e">
        <f>O57/P57*100</f>
        <v>#DIV/0!</v>
      </c>
      <c r="R57" s="46">
        <v>0</v>
      </c>
      <c r="S57" s="46">
        <v>0</v>
      </c>
      <c r="T57" s="44" t="e">
        <f>R57/S57*100</f>
        <v>#DIV/0!</v>
      </c>
      <c r="U57" s="44">
        <v>6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46"/>
      <c r="D58" s="46"/>
      <c r="E58" s="1" t="e">
        <f t="shared" ref="E58" si="17">C58/D58*100</f>
        <v>#DIV/0!</v>
      </c>
      <c r="F58" s="46"/>
      <c r="G58" s="46"/>
      <c r="H58" s="1" t="e">
        <f t="shared" ref="H58" si="18">F58/G58*100</f>
        <v>#DIV/0!</v>
      </c>
      <c r="I58" s="46"/>
      <c r="J58" s="46"/>
      <c r="K58" s="1" t="e">
        <f t="shared" ref="K58" si="19">I58/J58*100</f>
        <v>#DIV/0!</v>
      </c>
      <c r="L58" s="46">
        <f t="shared" si="16"/>
        <v>0</v>
      </c>
      <c r="M58" s="46">
        <f t="shared" si="16"/>
        <v>0</v>
      </c>
      <c r="N58" s="1" t="e">
        <f t="shared" ref="N58" si="20">L58/M58*100</f>
        <v>#DIV/0!</v>
      </c>
      <c r="O58" s="46">
        <v>0</v>
      </c>
      <c r="P58" s="46">
        <v>0</v>
      </c>
      <c r="Q58" s="1" t="e">
        <f t="shared" ref="Q58" si="21">O58/P58*100</f>
        <v>#DIV/0!</v>
      </c>
      <c r="R58" s="46">
        <v>0</v>
      </c>
      <c r="S58" s="46">
        <v>0</v>
      </c>
      <c r="T58" s="1" t="e">
        <f t="shared" ref="T58" si="22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C70+C118+C148+C154+C166+C183+C192+C201+C207+C215+C223+C232+C239+C251+C260+C266+C280+C290+C312+C320+C328+C358</f>
        <v>131196384.54000001</v>
      </c>
      <c r="D69" s="116">
        <f>D70+D118+D148+D154+D166+D183+D192+D201+D207+D215+D223+D232+D239+D251+D260+D266+D280+D290+D312+D320+D328+D358</f>
        <v>111458438.93000001</v>
      </c>
      <c r="E69" s="117">
        <f>C69/D69*100</f>
        <v>117.70879423710228</v>
      </c>
      <c r="F69" s="116">
        <f>F70+F118+F148+F154+F166+F183+F192+F201+F207+F215+F223+F232+F239+F251+F260+F266+F280+F290+F312+F320+F328+F358</f>
        <v>50237830.850000001</v>
      </c>
      <c r="G69" s="116">
        <f>G70+G118+G148+G154+G166+G183+G192+G201+G207+G215+G223+G232+G239+G251+G260+G266+G280+G290+G312+G320+G328+G358</f>
        <v>42573488.770000003</v>
      </c>
      <c r="H69" s="117">
        <f>F69/G69*100</f>
        <v>118.00261689006982</v>
      </c>
      <c r="I69" s="116">
        <f>I70+I118+I148+I154+I166+I183+I192+I201+I207+I215+I223+I232+I239+I251+I260+I266+I280+I290+I312+I320+I328+I358</f>
        <v>128740490.09999999</v>
      </c>
      <c r="J69" s="116">
        <f>J70+J118+J148+J154+J166+J183+J192+J201+J207+J215+J223+J232+J239+J251+J260+J266+J280+J290+J312+J320+J328+J358</f>
        <v>110572767.12</v>
      </c>
      <c r="K69" s="117">
        <f>I69/J69*100</f>
        <v>116.43055831304585</v>
      </c>
      <c r="L69" s="116">
        <f>L70+L118+L148+L154+L166+L183+L192+L201+L207+L215+L223+L232+L239+L251+L260+L266+L280+L290+L312+L320+L328+L358</f>
        <v>88198762</v>
      </c>
      <c r="M69" s="116">
        <f>M70+M118+M148+M154+M166+M183+M192+M201+M207+M215+M223+M232+M239+M251+M260+M266+M280+M290+M312+M320+M328+M358</f>
        <v>69796318</v>
      </c>
      <c r="N69" s="119">
        <f t="shared" ref="N69:N139" si="23">L69/M69*100</f>
        <v>126.36592377265517</v>
      </c>
      <c r="O69" s="116">
        <f>O70+O118+O148+O154+O166+O183+O192+O201+O207+O215+O223+O232+O239+O251+O260+O266+O280+O290+O312+O320+O328+O358</f>
        <v>26200934</v>
      </c>
      <c r="P69" s="116">
        <f>P70+P118+P148+P154+P166+P183+P192+P201+P207+P215+P223+P232+P239+P251+P260+P266+P280+P290+P312+P320+P328+P358</f>
        <v>15274192</v>
      </c>
      <c r="Q69" s="120">
        <f t="shared" ref="Q69:Q139" si="24">O69/P69*100</f>
        <v>171.53728328149862</v>
      </c>
      <c r="R69" s="116">
        <f>R70+R118+R148+R154+R166+R183+R192+R201+R207+R215+R223+R232+R239+R251+R260+R266+R280+R290+R312+R320+R328+R358</f>
        <v>61997828</v>
      </c>
      <c r="S69" s="116">
        <f>S70+S118+S148+S154+S166+S183+S192+S201+S207+S215+S223+S232+S239+S251+S260+S266+S280+S290+S312+S320+S328+S358</f>
        <v>54664018</v>
      </c>
      <c r="T69" s="119">
        <f t="shared" ref="T69:T137" si="25">R69/S69*100</f>
        <v>113.41615612668647</v>
      </c>
    </row>
    <row r="70" spans="1:35" ht="39.75" customHeight="1" x14ac:dyDescent="0.25">
      <c r="A70" s="352" t="s">
        <v>228</v>
      </c>
      <c r="B70" s="353" t="s">
        <v>111</v>
      </c>
      <c r="C70" s="41">
        <f>SUM(C71:C112)</f>
        <v>17821180</v>
      </c>
      <c r="D70" s="41">
        <f>SUM(D71:D112)</f>
        <v>21388621</v>
      </c>
      <c r="E70" s="50">
        <f>C70/D70*100</f>
        <v>83.320846163948588</v>
      </c>
      <c r="F70" s="41">
        <f>SUM(F71:F112)</f>
        <v>6853362</v>
      </c>
      <c r="G70" s="41">
        <f>SUM(G71:G112)</f>
        <v>7851873</v>
      </c>
      <c r="H70" s="50">
        <f>F70/G70*100</f>
        <v>87.283148874160347</v>
      </c>
      <c r="I70" s="41">
        <f>SUM(I71:I112)</f>
        <v>22367725</v>
      </c>
      <c r="J70" s="41">
        <f>SUM(J71:J112)</f>
        <v>23370811</v>
      </c>
      <c r="K70" s="50">
        <f>I70/J70*100</f>
        <v>95.707953823254144</v>
      </c>
      <c r="L70" s="35">
        <f>SUM(L71:L114)</f>
        <v>2405509</v>
      </c>
      <c r="M70" s="35">
        <f>SUM(M71:M114)</f>
        <v>2171643</v>
      </c>
      <c r="N70" s="6">
        <f t="shared" si="23"/>
        <v>110.7690812900647</v>
      </c>
      <c r="O70" s="5">
        <f>SUM(O71:O114)</f>
        <v>1830536</v>
      </c>
      <c r="P70" s="5">
        <f>SUM(P71:P114)</f>
        <v>1539204</v>
      </c>
      <c r="Q70" s="5">
        <f t="shared" si="24"/>
        <v>118.92744561474633</v>
      </c>
      <c r="R70" s="5">
        <f>SUM(R71:R114)</f>
        <v>574973</v>
      </c>
      <c r="S70" s="5">
        <f>SUM(S71:S114)</f>
        <v>691839</v>
      </c>
      <c r="T70" s="6">
        <f t="shared" si="25"/>
        <v>83.107919617136361</v>
      </c>
      <c r="U70" s="198">
        <f>SUM(U71:U116)</f>
        <v>4144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46">
        <v>5973</v>
      </c>
      <c r="D71" s="46">
        <v>113</v>
      </c>
      <c r="E71" s="45">
        <f t="shared" ref="E71:E105" si="26">C71/D71*100</f>
        <v>5285.8407079646022</v>
      </c>
      <c r="F71" s="46">
        <v>0</v>
      </c>
      <c r="G71" s="46">
        <v>7</v>
      </c>
      <c r="H71" s="45">
        <f t="shared" ref="H71:H74" si="27">F71/G71*100</f>
        <v>0</v>
      </c>
      <c r="I71" s="46">
        <v>8488</v>
      </c>
      <c r="J71" s="46">
        <v>186</v>
      </c>
      <c r="K71" s="45">
        <f t="shared" ref="K71:K92" si="28">I71/J71*100</f>
        <v>4563.4408602150534</v>
      </c>
      <c r="L71" s="46">
        <v>6515</v>
      </c>
      <c r="M71" s="46">
        <v>0</v>
      </c>
      <c r="N71" s="25" t="e">
        <f t="shared" si="23"/>
        <v>#DIV/0!</v>
      </c>
      <c r="O71" s="46">
        <v>6515</v>
      </c>
      <c r="P71" s="64">
        <v>0</v>
      </c>
      <c r="Q71" s="25" t="e">
        <f t="shared" si="24"/>
        <v>#DIV/0!</v>
      </c>
      <c r="R71" s="46">
        <v>0</v>
      </c>
      <c r="S71" s="44">
        <v>0</v>
      </c>
      <c r="T71" s="45" t="e">
        <f t="shared" si="25"/>
        <v>#DIV/0!</v>
      </c>
      <c r="U71" s="196">
        <v>11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46">
        <v>367022</v>
      </c>
      <c r="D72" s="46">
        <v>424205</v>
      </c>
      <c r="E72" s="25">
        <f t="shared" si="26"/>
        <v>86.519960867976565</v>
      </c>
      <c r="F72" s="46">
        <v>176798</v>
      </c>
      <c r="G72" s="46">
        <v>213503</v>
      </c>
      <c r="H72" s="25">
        <f t="shared" si="27"/>
        <v>82.808204100176567</v>
      </c>
      <c r="I72" s="46">
        <v>257733</v>
      </c>
      <c r="J72" s="46">
        <v>344440</v>
      </c>
      <c r="K72" s="25">
        <f t="shared" si="28"/>
        <v>74.826675182905589</v>
      </c>
      <c r="L72" s="46">
        <v>148966</v>
      </c>
      <c r="M72" s="46">
        <v>208020</v>
      </c>
      <c r="N72" s="25">
        <f t="shared" si="23"/>
        <v>71.611383520815309</v>
      </c>
      <c r="O72" s="64">
        <v>132909</v>
      </c>
      <c r="P72" s="64">
        <v>179746</v>
      </c>
      <c r="Q72" s="25">
        <f t="shared" si="24"/>
        <v>73.942674663135762</v>
      </c>
      <c r="R72" s="44">
        <v>16057</v>
      </c>
      <c r="S72" s="44">
        <v>28274</v>
      </c>
      <c r="T72" s="25">
        <f t="shared" si="25"/>
        <v>56.790691094291581</v>
      </c>
      <c r="U72" s="197">
        <v>115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0" t="s">
        <v>300</v>
      </c>
      <c r="C73" s="46"/>
      <c r="D73" s="46"/>
      <c r="E73" s="25" t="e">
        <f t="shared" si="26"/>
        <v>#DIV/0!</v>
      </c>
      <c r="F73" s="46"/>
      <c r="G73" s="46"/>
      <c r="H73" s="1" t="e">
        <f t="shared" si="27"/>
        <v>#DIV/0!</v>
      </c>
      <c r="I73" s="46"/>
      <c r="J73" s="46"/>
      <c r="K73" s="1" t="e">
        <f t="shared" si="28"/>
        <v>#DIV/0!</v>
      </c>
      <c r="L73" s="46"/>
      <c r="M73" s="46"/>
      <c r="N73" s="1" t="e">
        <f t="shared" si="23"/>
        <v>#DIV/0!</v>
      </c>
      <c r="O73" s="46"/>
      <c r="P73" s="64"/>
      <c r="Q73" s="1" t="e">
        <f t="shared" si="24"/>
        <v>#DIV/0!</v>
      </c>
      <c r="R73" s="46"/>
      <c r="S73" s="44"/>
      <c r="T73" s="1" t="e">
        <f t="shared" si="25"/>
        <v>#DIV/0!</v>
      </c>
      <c r="U73" s="199"/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46">
        <v>537551</v>
      </c>
      <c r="D74" s="46">
        <v>391014</v>
      </c>
      <c r="E74" s="1">
        <f t="shared" si="26"/>
        <v>137.47615174904223</v>
      </c>
      <c r="F74" s="46">
        <v>229702</v>
      </c>
      <c r="G74" s="46">
        <v>213177</v>
      </c>
      <c r="H74" s="1">
        <f t="shared" si="27"/>
        <v>107.75177434713876</v>
      </c>
      <c r="I74" s="46">
        <v>602907</v>
      </c>
      <c r="J74" s="46">
        <v>434440</v>
      </c>
      <c r="K74" s="1">
        <f t="shared" si="28"/>
        <v>138.77796703802596</v>
      </c>
      <c r="L74" s="46">
        <v>481289</v>
      </c>
      <c r="M74" s="46">
        <v>316690</v>
      </c>
      <c r="N74" s="1">
        <f t="shared" si="23"/>
        <v>151.97480185670528</v>
      </c>
      <c r="O74" s="46">
        <v>416789</v>
      </c>
      <c r="P74" s="64">
        <v>228322</v>
      </c>
      <c r="Q74" s="1">
        <f t="shared" si="24"/>
        <v>182.5443890645667</v>
      </c>
      <c r="R74" s="46">
        <v>64500</v>
      </c>
      <c r="S74" s="44">
        <v>88368</v>
      </c>
      <c r="T74" s="1">
        <f t="shared" si="25"/>
        <v>72.990222705051593</v>
      </c>
      <c r="U74" s="199">
        <v>192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4" customFormat="1" ht="17.25" x14ac:dyDescent="0.25">
      <c r="A75" s="63">
        <v>5</v>
      </c>
      <c r="B75" s="10" t="s">
        <v>147</v>
      </c>
      <c r="C75" s="46">
        <v>1212041</v>
      </c>
      <c r="D75" s="46">
        <v>6381873</v>
      </c>
      <c r="E75" s="25">
        <f t="shared" si="26"/>
        <v>18.991932305766664</v>
      </c>
      <c r="F75" s="46">
        <v>0</v>
      </c>
      <c r="G75" s="46">
        <v>2099009</v>
      </c>
      <c r="H75" s="25">
        <f>F75/G75*100</f>
        <v>0</v>
      </c>
      <c r="I75" s="46">
        <v>3507280</v>
      </c>
      <c r="J75" s="46">
        <v>6519490</v>
      </c>
      <c r="K75" s="25">
        <f t="shared" si="28"/>
        <v>53.796846072315475</v>
      </c>
      <c r="L75" s="46">
        <v>0</v>
      </c>
      <c r="M75" s="46">
        <v>69573</v>
      </c>
      <c r="N75" s="25">
        <f t="shared" si="23"/>
        <v>0</v>
      </c>
      <c r="O75" s="46">
        <v>0</v>
      </c>
      <c r="P75" s="64">
        <v>0</v>
      </c>
      <c r="Q75" s="1" t="e">
        <f t="shared" si="24"/>
        <v>#DIV/0!</v>
      </c>
      <c r="R75" s="46">
        <v>0</v>
      </c>
      <c r="S75" s="44">
        <v>69573</v>
      </c>
      <c r="T75" s="25">
        <f t="shared" si="25"/>
        <v>0</v>
      </c>
      <c r="U75" s="197"/>
      <c r="AD75"/>
      <c r="AE75"/>
      <c r="AF75"/>
      <c r="AG75"/>
      <c r="AH75"/>
      <c r="AI75"/>
    </row>
    <row r="76" spans="1:35" ht="17.25" x14ac:dyDescent="0.25">
      <c r="A76" s="62">
        <v>6</v>
      </c>
      <c r="B76" s="10" t="s">
        <v>301</v>
      </c>
      <c r="C76" s="46"/>
      <c r="D76" s="46">
        <v>1132395</v>
      </c>
      <c r="E76" s="45">
        <f t="shared" si="26"/>
        <v>0</v>
      </c>
      <c r="F76" s="46"/>
      <c r="G76" s="46">
        <v>426790</v>
      </c>
      <c r="H76" s="45">
        <f t="shared" ref="H76:H88" si="29">F76/G76*100</f>
        <v>0</v>
      </c>
      <c r="I76" s="46"/>
      <c r="J76" s="46">
        <v>1147026</v>
      </c>
      <c r="K76" s="45">
        <f t="shared" si="28"/>
        <v>0</v>
      </c>
      <c r="L76" s="46"/>
      <c r="M76" s="46">
        <v>1665</v>
      </c>
      <c r="N76" s="25">
        <f t="shared" si="23"/>
        <v>0</v>
      </c>
      <c r="O76" s="46"/>
      <c r="P76" s="64">
        <v>0</v>
      </c>
      <c r="Q76" s="25" t="e">
        <f t="shared" si="24"/>
        <v>#DIV/0!</v>
      </c>
      <c r="R76" s="46"/>
      <c r="S76" s="44">
        <v>1665</v>
      </c>
      <c r="T76" s="45">
        <f t="shared" si="25"/>
        <v>0</v>
      </c>
      <c r="U76" s="196"/>
      <c r="V76" s="23"/>
      <c r="W76" s="23"/>
      <c r="X76" s="23"/>
      <c r="Y76" s="23"/>
      <c r="Z76" s="23"/>
      <c r="AA76" s="23"/>
      <c r="AB76" s="23"/>
      <c r="AC76" s="23"/>
      <c r="AD76" s="24"/>
      <c r="AE76" s="24"/>
      <c r="AF76" s="24"/>
      <c r="AG76" s="24"/>
      <c r="AH76" s="24"/>
      <c r="AI76" s="24"/>
    </row>
    <row r="77" spans="1:35" s="24" customFormat="1" ht="17.25" x14ac:dyDescent="0.25">
      <c r="A77" s="65">
        <v>7</v>
      </c>
      <c r="B77" s="10" t="s">
        <v>148</v>
      </c>
      <c r="C77" s="46">
        <v>468418</v>
      </c>
      <c r="D77" s="46">
        <v>315635</v>
      </c>
      <c r="E77" s="25">
        <f t="shared" si="26"/>
        <v>148.40496142696469</v>
      </c>
      <c r="F77" s="46">
        <v>204289</v>
      </c>
      <c r="G77" s="46">
        <v>92459</v>
      </c>
      <c r="H77" s="25">
        <f t="shared" si="29"/>
        <v>220.95090797001916</v>
      </c>
      <c r="I77" s="46">
        <v>522574</v>
      </c>
      <c r="J77" s="46">
        <v>309549</v>
      </c>
      <c r="K77" s="25">
        <f t="shared" si="28"/>
        <v>168.81786082332684</v>
      </c>
      <c r="L77" s="46">
        <v>88866</v>
      </c>
      <c r="M77" s="46">
        <v>4252</v>
      </c>
      <c r="N77" s="25">
        <f t="shared" si="23"/>
        <v>2089.9811853245533</v>
      </c>
      <c r="O77" s="46">
        <v>23556</v>
      </c>
      <c r="P77" s="64">
        <v>0</v>
      </c>
      <c r="Q77" s="25" t="e">
        <f t="shared" si="24"/>
        <v>#DIV/0!</v>
      </c>
      <c r="R77" s="46">
        <v>65310</v>
      </c>
      <c r="S77" s="44">
        <v>4252</v>
      </c>
      <c r="T77" s="25">
        <f t="shared" si="25"/>
        <v>1535.9830667920978</v>
      </c>
      <c r="U77" s="197">
        <v>54</v>
      </c>
      <c r="AD77" s="23"/>
      <c r="AE77" s="23"/>
      <c r="AF77" s="23"/>
      <c r="AG77" s="23"/>
      <c r="AH77" s="23"/>
      <c r="AI77" s="23"/>
    </row>
    <row r="78" spans="1:35" s="23" customFormat="1" ht="17.25" x14ac:dyDescent="0.25">
      <c r="A78" s="62">
        <v>8</v>
      </c>
      <c r="B78" s="10" t="s">
        <v>149</v>
      </c>
      <c r="C78" s="46">
        <v>5072</v>
      </c>
      <c r="D78" s="46">
        <v>15287</v>
      </c>
      <c r="E78" s="1">
        <f t="shared" si="26"/>
        <v>33.178517694773333</v>
      </c>
      <c r="F78" s="46">
        <v>1697</v>
      </c>
      <c r="G78" s="46">
        <v>4137</v>
      </c>
      <c r="H78" s="1">
        <f t="shared" si="29"/>
        <v>41.020062847474016</v>
      </c>
      <c r="I78" s="46">
        <v>16617</v>
      </c>
      <c r="J78" s="46">
        <v>45083</v>
      </c>
      <c r="K78" s="1">
        <f t="shared" si="28"/>
        <v>36.85868287381053</v>
      </c>
      <c r="L78" s="46">
        <v>1570</v>
      </c>
      <c r="M78" s="46">
        <v>0</v>
      </c>
      <c r="N78" s="1" t="e">
        <f t="shared" si="23"/>
        <v>#DIV/0!</v>
      </c>
      <c r="O78" s="46">
        <v>1570</v>
      </c>
      <c r="P78" s="64">
        <v>0</v>
      </c>
      <c r="Q78" s="1" t="e">
        <f t="shared" si="24"/>
        <v>#DIV/0!</v>
      </c>
      <c r="R78" s="46">
        <v>0</v>
      </c>
      <c r="S78" s="44">
        <v>0</v>
      </c>
      <c r="T78" s="1" t="e">
        <f t="shared" si="25"/>
        <v>#DIV/0!</v>
      </c>
      <c r="U78" s="199">
        <v>8</v>
      </c>
      <c r="AD78" s="24"/>
      <c r="AE78" s="24"/>
      <c r="AF78" s="24"/>
      <c r="AG78" s="24"/>
      <c r="AH78" s="24"/>
      <c r="AI78" s="24"/>
    </row>
    <row r="79" spans="1:35" s="24" customFormat="1" ht="17.25" x14ac:dyDescent="0.25">
      <c r="A79" s="62">
        <v>9</v>
      </c>
      <c r="B79" s="10" t="s">
        <v>150</v>
      </c>
      <c r="C79" s="46">
        <v>939828</v>
      </c>
      <c r="D79" s="46">
        <v>669392</v>
      </c>
      <c r="E79" s="25">
        <f t="shared" si="26"/>
        <v>140.40024380333199</v>
      </c>
      <c r="F79" s="46">
        <v>378269</v>
      </c>
      <c r="G79" s="46">
        <v>258347</v>
      </c>
      <c r="H79" s="25">
        <f t="shared" si="29"/>
        <v>146.41896364192345</v>
      </c>
      <c r="I79" s="46">
        <v>936577</v>
      </c>
      <c r="J79" s="46">
        <v>662295</v>
      </c>
      <c r="K79" s="25">
        <f t="shared" si="28"/>
        <v>141.41387146211281</v>
      </c>
      <c r="L79" s="46">
        <v>23696</v>
      </c>
      <c r="M79" s="46">
        <v>30991</v>
      </c>
      <c r="N79" s="25">
        <f t="shared" si="23"/>
        <v>76.460908005549996</v>
      </c>
      <c r="O79" s="46">
        <v>0</v>
      </c>
      <c r="P79" s="64">
        <v>0</v>
      </c>
      <c r="Q79" s="25" t="e">
        <f t="shared" si="24"/>
        <v>#DIV/0!</v>
      </c>
      <c r="R79" s="46">
        <v>23696</v>
      </c>
      <c r="S79" s="44">
        <v>30991</v>
      </c>
      <c r="T79" s="25">
        <f t="shared" si="25"/>
        <v>76.460908005549996</v>
      </c>
      <c r="U79" s="197">
        <v>280</v>
      </c>
      <c r="AD79" s="23"/>
      <c r="AE79" s="23"/>
      <c r="AF79" s="23"/>
      <c r="AG79" s="23"/>
      <c r="AH79" s="23"/>
      <c r="AI79" s="23"/>
    </row>
    <row r="80" spans="1:35" s="23" customFormat="1" ht="17.25" x14ac:dyDescent="0.25">
      <c r="A80" s="62">
        <v>10</v>
      </c>
      <c r="B80" s="10" t="s">
        <v>151</v>
      </c>
      <c r="C80" s="46">
        <v>467819</v>
      </c>
      <c r="D80" s="46">
        <v>477611</v>
      </c>
      <c r="E80" s="1">
        <f t="shared" si="26"/>
        <v>97.949795963660804</v>
      </c>
      <c r="F80" s="46">
        <v>141247</v>
      </c>
      <c r="G80" s="46">
        <v>145901</v>
      </c>
      <c r="H80" s="1">
        <f t="shared" si="29"/>
        <v>96.810165797355737</v>
      </c>
      <c r="I80" s="46">
        <v>467819</v>
      </c>
      <c r="J80" s="46">
        <v>477611</v>
      </c>
      <c r="K80" s="1">
        <f t="shared" si="28"/>
        <v>97.949795963660804</v>
      </c>
      <c r="L80" s="46">
        <v>293774</v>
      </c>
      <c r="M80" s="46">
        <v>222157</v>
      </c>
      <c r="N80" s="1">
        <f t="shared" si="23"/>
        <v>132.23711159225232</v>
      </c>
      <c r="O80" s="46">
        <v>231009</v>
      </c>
      <c r="P80" s="64">
        <v>221553</v>
      </c>
      <c r="Q80" s="1">
        <f t="shared" si="24"/>
        <v>104.26805324233929</v>
      </c>
      <c r="R80" s="46">
        <v>62765</v>
      </c>
      <c r="S80" s="44">
        <v>60004</v>
      </c>
      <c r="T80" s="1">
        <f t="shared" si="25"/>
        <v>104.60135990933938</v>
      </c>
      <c r="U80" s="199">
        <v>105</v>
      </c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</row>
    <row r="81" spans="1:636" s="24" customFormat="1" ht="17.25" x14ac:dyDescent="0.25">
      <c r="A81" s="62">
        <v>11</v>
      </c>
      <c r="B81" s="10" t="s">
        <v>152</v>
      </c>
      <c r="C81" s="46">
        <v>59058</v>
      </c>
      <c r="D81" s="46">
        <v>50652</v>
      </c>
      <c r="E81" s="25">
        <f t="shared" si="26"/>
        <v>116.59559346126511</v>
      </c>
      <c r="F81" s="46">
        <v>21627</v>
      </c>
      <c r="G81" s="46">
        <v>22970</v>
      </c>
      <c r="H81" s="25">
        <f t="shared" si="29"/>
        <v>94.15324336090552</v>
      </c>
      <c r="I81" s="46">
        <v>59058</v>
      </c>
      <c r="J81" s="46">
        <v>50652</v>
      </c>
      <c r="K81" s="25">
        <f t="shared" si="28"/>
        <v>116.59559346126511</v>
      </c>
      <c r="L81" s="46">
        <v>16181</v>
      </c>
      <c r="M81" s="46">
        <v>0</v>
      </c>
      <c r="N81" s="25" t="e">
        <f t="shared" si="23"/>
        <v>#DIV/0!</v>
      </c>
      <c r="O81" s="46">
        <v>16181</v>
      </c>
      <c r="P81" s="64">
        <v>0</v>
      </c>
      <c r="Q81" s="25" t="e">
        <f t="shared" si="24"/>
        <v>#DIV/0!</v>
      </c>
      <c r="R81" s="46">
        <v>0</v>
      </c>
      <c r="S81" s="44">
        <v>0</v>
      </c>
      <c r="T81" s="25" t="e">
        <f t="shared" si="25"/>
        <v>#DIV/0!</v>
      </c>
      <c r="U81" s="197">
        <v>19</v>
      </c>
    </row>
    <row r="82" spans="1:636" s="24" customFormat="1" ht="24" customHeight="1" x14ac:dyDescent="0.25">
      <c r="A82" s="62">
        <v>12</v>
      </c>
      <c r="B82" s="10" t="s">
        <v>153</v>
      </c>
      <c r="C82" s="46">
        <v>364190</v>
      </c>
      <c r="D82" s="46">
        <v>316411</v>
      </c>
      <c r="E82" s="25">
        <f t="shared" si="26"/>
        <v>115.10029676591522</v>
      </c>
      <c r="F82" s="46">
        <v>148813</v>
      </c>
      <c r="G82" s="46">
        <v>137654</v>
      </c>
      <c r="H82" s="25">
        <f t="shared" si="29"/>
        <v>108.10655701977421</v>
      </c>
      <c r="I82" s="46">
        <v>402068</v>
      </c>
      <c r="J82" s="46">
        <v>392436</v>
      </c>
      <c r="K82" s="25">
        <f t="shared" si="28"/>
        <v>102.45441294886299</v>
      </c>
      <c r="L82" s="46">
        <v>19724</v>
      </c>
      <c r="M82" s="46">
        <v>40158</v>
      </c>
      <c r="N82" s="25">
        <f t="shared" si="23"/>
        <v>49.115991832262566</v>
      </c>
      <c r="O82" s="46">
        <v>19724</v>
      </c>
      <c r="P82" s="64">
        <v>40158</v>
      </c>
      <c r="Q82" s="25">
        <f t="shared" si="24"/>
        <v>49.115991832262566</v>
      </c>
      <c r="R82" s="46">
        <v>0</v>
      </c>
      <c r="S82" s="44">
        <v>0</v>
      </c>
      <c r="T82" s="25" t="e">
        <f t="shared" si="25"/>
        <v>#DIV/0!</v>
      </c>
      <c r="U82" s="197">
        <v>91</v>
      </c>
    </row>
    <row r="83" spans="1:636" s="24" customFormat="1" ht="17.25" x14ac:dyDescent="0.25">
      <c r="A83" s="62">
        <v>13</v>
      </c>
      <c r="B83" s="10" t="s">
        <v>154</v>
      </c>
      <c r="C83" s="46">
        <v>297233</v>
      </c>
      <c r="D83" s="46">
        <v>235263</v>
      </c>
      <c r="E83" s="25">
        <f t="shared" si="26"/>
        <v>126.34073356201358</v>
      </c>
      <c r="F83" s="46">
        <v>142113</v>
      </c>
      <c r="G83" s="46">
        <v>81518</v>
      </c>
      <c r="H83" s="25">
        <f t="shared" si="29"/>
        <v>174.33327608626317</v>
      </c>
      <c r="I83" s="46">
        <v>337975</v>
      </c>
      <c r="J83" s="46">
        <v>210321</v>
      </c>
      <c r="K83" s="25">
        <f t="shared" si="28"/>
        <v>160.69484264528981</v>
      </c>
      <c r="L83" s="46">
        <v>0</v>
      </c>
      <c r="M83" s="46">
        <v>0</v>
      </c>
      <c r="N83" s="25" t="e">
        <f t="shared" si="23"/>
        <v>#DIV/0!</v>
      </c>
      <c r="O83" s="46">
        <v>0</v>
      </c>
      <c r="P83" s="64">
        <v>0</v>
      </c>
      <c r="Q83" s="25" t="e">
        <f t="shared" si="24"/>
        <v>#DIV/0!</v>
      </c>
      <c r="R83" s="46">
        <v>0</v>
      </c>
      <c r="S83" s="44">
        <v>0</v>
      </c>
      <c r="T83" s="25" t="e">
        <f t="shared" si="25"/>
        <v>#DIV/0!</v>
      </c>
      <c r="U83" s="197">
        <v>75</v>
      </c>
      <c r="V83" s="23"/>
      <c r="W83" s="23"/>
      <c r="X83" s="23"/>
      <c r="Y83" s="23"/>
      <c r="Z83" s="23"/>
      <c r="AA83" s="23"/>
      <c r="AB83" s="23"/>
      <c r="AC83" s="23"/>
    </row>
    <row r="84" spans="1:636" s="24" customFormat="1" ht="17.25" x14ac:dyDescent="0.25">
      <c r="A84" s="62">
        <v>14</v>
      </c>
      <c r="B84" s="10" t="s">
        <v>155</v>
      </c>
      <c r="C84" s="46">
        <v>5926</v>
      </c>
      <c r="D84" s="46">
        <v>11181</v>
      </c>
      <c r="E84" s="25">
        <f t="shared" si="26"/>
        <v>53.000626062069578</v>
      </c>
      <c r="F84" s="46">
        <v>3730</v>
      </c>
      <c r="G84" s="46">
        <v>1969</v>
      </c>
      <c r="H84" s="25">
        <f t="shared" si="29"/>
        <v>189.43626206196038</v>
      </c>
      <c r="I84" s="46">
        <v>10373</v>
      </c>
      <c r="J84" s="46">
        <v>18330</v>
      </c>
      <c r="K84" s="25">
        <f t="shared" si="28"/>
        <v>56.590289143480632</v>
      </c>
      <c r="L84" s="46">
        <v>0</v>
      </c>
      <c r="M84" s="46">
        <v>0</v>
      </c>
      <c r="N84" s="25" t="e">
        <f t="shared" si="23"/>
        <v>#DIV/0!</v>
      </c>
      <c r="O84" s="46">
        <v>0</v>
      </c>
      <c r="P84" s="64">
        <v>0</v>
      </c>
      <c r="Q84" s="25" t="e">
        <f t="shared" si="24"/>
        <v>#DIV/0!</v>
      </c>
      <c r="R84" s="46">
        <v>0</v>
      </c>
      <c r="S84" s="44">
        <v>0</v>
      </c>
      <c r="T84" s="25" t="e">
        <f t="shared" si="25"/>
        <v>#DIV/0!</v>
      </c>
      <c r="U84" s="197">
        <v>21</v>
      </c>
      <c r="V84"/>
      <c r="W84"/>
      <c r="X84"/>
      <c r="Y84"/>
      <c r="Z84"/>
      <c r="AA84"/>
      <c r="AB84"/>
      <c r="AC84"/>
      <c r="AD84" s="23"/>
      <c r="AE84" s="23"/>
      <c r="AF84" s="23"/>
      <c r="AG84" s="23"/>
      <c r="AH84" s="23"/>
      <c r="AI84" s="23"/>
    </row>
    <row r="85" spans="1:636" s="23" customFormat="1" ht="30.75" customHeight="1" x14ac:dyDescent="0.25">
      <c r="A85" s="62">
        <v>15</v>
      </c>
      <c r="B85" s="10" t="s">
        <v>156</v>
      </c>
      <c r="C85" s="46">
        <v>566807</v>
      </c>
      <c r="D85" s="46">
        <v>535884</v>
      </c>
      <c r="E85" s="1">
        <f t="shared" si="26"/>
        <v>105.77046524994216</v>
      </c>
      <c r="F85" s="46">
        <v>291521</v>
      </c>
      <c r="G85" s="46">
        <v>190064</v>
      </c>
      <c r="H85" s="1">
        <f t="shared" si="29"/>
        <v>153.38044027275023</v>
      </c>
      <c r="I85" s="46">
        <v>574799</v>
      </c>
      <c r="J85" s="46">
        <v>505615</v>
      </c>
      <c r="K85" s="1">
        <f t="shared" si="28"/>
        <v>113.68313835625921</v>
      </c>
      <c r="L85" s="46">
        <v>0</v>
      </c>
      <c r="M85" s="46">
        <v>0</v>
      </c>
      <c r="N85" s="1" t="e">
        <f t="shared" si="23"/>
        <v>#DIV/0!</v>
      </c>
      <c r="O85" s="46">
        <v>0</v>
      </c>
      <c r="P85" s="64">
        <v>0</v>
      </c>
      <c r="Q85" s="25" t="e">
        <f t="shared" si="24"/>
        <v>#DIV/0!</v>
      </c>
      <c r="R85" s="46">
        <v>0</v>
      </c>
      <c r="S85" s="44">
        <v>0</v>
      </c>
      <c r="T85" s="1" t="e">
        <f t="shared" si="25"/>
        <v>#DIV/0!</v>
      </c>
      <c r="U85" s="199"/>
      <c r="AD85"/>
      <c r="AE85"/>
      <c r="AF85"/>
      <c r="AG85"/>
      <c r="AH85"/>
      <c r="AI85"/>
    </row>
    <row r="86" spans="1:636" ht="17.25" x14ac:dyDescent="0.25">
      <c r="A86" s="62">
        <v>16</v>
      </c>
      <c r="B86" s="10" t="s">
        <v>157</v>
      </c>
      <c r="C86" s="46">
        <v>3866334</v>
      </c>
      <c r="D86" s="46">
        <v>3183552</v>
      </c>
      <c r="E86" s="45">
        <f t="shared" si="26"/>
        <v>121.44717598456066</v>
      </c>
      <c r="F86" s="46">
        <v>1824739</v>
      </c>
      <c r="G86" s="46">
        <v>1665465</v>
      </c>
      <c r="H86" s="45">
        <f t="shared" si="29"/>
        <v>109.56333516465371</v>
      </c>
      <c r="I86" s="46">
        <v>4068126</v>
      </c>
      <c r="J86" s="46">
        <v>3456974</v>
      </c>
      <c r="K86" s="45">
        <f t="shared" si="28"/>
        <v>117.67881389909209</v>
      </c>
      <c r="L86" s="46">
        <v>569264</v>
      </c>
      <c r="M86" s="46">
        <v>312402</v>
      </c>
      <c r="N86" s="25">
        <f t="shared" si="23"/>
        <v>182.22162470150641</v>
      </c>
      <c r="O86" s="46">
        <v>306622</v>
      </c>
      <c r="P86" s="64">
        <v>32036</v>
      </c>
      <c r="Q86" s="25">
        <f t="shared" si="24"/>
        <v>957.11699338244478</v>
      </c>
      <c r="R86" s="46">
        <v>262642</v>
      </c>
      <c r="S86" s="44">
        <v>280366</v>
      </c>
      <c r="T86" s="45">
        <f t="shared" si="25"/>
        <v>93.678263412824663</v>
      </c>
      <c r="U86" s="196">
        <v>1399</v>
      </c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636" s="23" customFormat="1" ht="17.25" customHeight="1" x14ac:dyDescent="0.25">
      <c r="A87" s="62">
        <v>17</v>
      </c>
      <c r="B87" s="10" t="s">
        <v>261</v>
      </c>
      <c r="C87" s="46">
        <v>4270</v>
      </c>
      <c r="D87" s="46">
        <v>4204</v>
      </c>
      <c r="E87" s="1">
        <f t="shared" si="26"/>
        <v>101.56993339676499</v>
      </c>
      <c r="F87" s="46">
        <v>1663</v>
      </c>
      <c r="G87" s="46">
        <v>2377</v>
      </c>
      <c r="H87" s="1">
        <f t="shared" si="29"/>
        <v>69.962137147665132</v>
      </c>
      <c r="I87" s="46">
        <v>43817</v>
      </c>
      <c r="J87" s="46">
        <v>23190</v>
      </c>
      <c r="K87" s="1">
        <f t="shared" si="28"/>
        <v>188.94782233721432</v>
      </c>
      <c r="L87" s="46">
        <v>0</v>
      </c>
      <c r="M87" s="46">
        <v>0</v>
      </c>
      <c r="N87" s="1" t="e">
        <f t="shared" si="23"/>
        <v>#DIV/0!</v>
      </c>
      <c r="O87" s="46">
        <v>0</v>
      </c>
      <c r="P87" s="64">
        <v>0</v>
      </c>
      <c r="Q87" s="1" t="e">
        <f t="shared" si="24"/>
        <v>#DIV/0!</v>
      </c>
      <c r="R87" s="46">
        <v>0</v>
      </c>
      <c r="S87" s="44">
        <v>0</v>
      </c>
      <c r="T87" s="1" t="e">
        <f t="shared" si="25"/>
        <v>#DIV/0!</v>
      </c>
      <c r="U87" s="199">
        <v>18</v>
      </c>
    </row>
    <row r="88" spans="1:636" s="23" customFormat="1" ht="17.25" x14ac:dyDescent="0.25">
      <c r="A88" s="62">
        <v>18</v>
      </c>
      <c r="B88" s="10" t="s">
        <v>158</v>
      </c>
      <c r="C88" s="46">
        <v>4593</v>
      </c>
      <c r="D88" s="46">
        <v>166705</v>
      </c>
      <c r="E88" s="1">
        <f t="shared" si="26"/>
        <v>2.7551663117482978</v>
      </c>
      <c r="F88" s="46">
        <v>0</v>
      </c>
      <c r="G88" s="46">
        <v>0</v>
      </c>
      <c r="H88" s="1" t="e">
        <f t="shared" si="29"/>
        <v>#DIV/0!</v>
      </c>
      <c r="I88" s="46">
        <v>186123</v>
      </c>
      <c r="J88" s="46">
        <v>127541</v>
      </c>
      <c r="K88" s="1">
        <f t="shared" si="28"/>
        <v>145.93189640978196</v>
      </c>
      <c r="L88" s="46">
        <v>96391</v>
      </c>
      <c r="M88" s="46">
        <v>54964</v>
      </c>
      <c r="N88" s="1">
        <f t="shared" si="23"/>
        <v>175.37115202678117</v>
      </c>
      <c r="O88" s="46">
        <v>85528</v>
      </c>
      <c r="P88" s="64">
        <v>0</v>
      </c>
      <c r="Q88" s="1" t="e">
        <f t="shared" si="24"/>
        <v>#DIV/0!</v>
      </c>
      <c r="R88" s="46">
        <v>10863</v>
      </c>
      <c r="S88" s="44">
        <v>54964</v>
      </c>
      <c r="T88" s="1">
        <f t="shared" si="25"/>
        <v>19.763845426097081</v>
      </c>
      <c r="U88" s="199">
        <v>31</v>
      </c>
      <c r="V88" s="24"/>
      <c r="W88" s="24"/>
      <c r="X88" s="24"/>
      <c r="Y88" s="24"/>
      <c r="Z88" s="24"/>
      <c r="AA88" s="24"/>
      <c r="AB88" s="24"/>
      <c r="AC88" s="24"/>
    </row>
    <row r="89" spans="1:636" s="23" customFormat="1" ht="17.25" x14ac:dyDescent="0.25">
      <c r="A89" s="62">
        <v>19</v>
      </c>
      <c r="B89" s="10" t="s">
        <v>159</v>
      </c>
      <c r="C89" s="46">
        <v>3187915</v>
      </c>
      <c r="D89" s="46">
        <v>2823625</v>
      </c>
      <c r="E89" s="1">
        <f t="shared" si="26"/>
        <v>112.90150073044403</v>
      </c>
      <c r="F89" s="46">
        <v>852621</v>
      </c>
      <c r="G89" s="46">
        <v>591212</v>
      </c>
      <c r="H89" s="1">
        <f>F89/G89*100</f>
        <v>144.21578046453726</v>
      </c>
      <c r="I89" s="46">
        <v>4870006</v>
      </c>
      <c r="J89" s="46">
        <v>4311734</v>
      </c>
      <c r="K89" s="1">
        <f>I89/J89*100</f>
        <v>112.94773749957673</v>
      </c>
      <c r="L89" s="46">
        <v>0</v>
      </c>
      <c r="M89" s="46">
        <v>0</v>
      </c>
      <c r="N89" s="1" t="e">
        <f t="shared" si="23"/>
        <v>#DIV/0!</v>
      </c>
      <c r="O89" s="46">
        <v>0</v>
      </c>
      <c r="P89" s="64">
        <v>0</v>
      </c>
      <c r="Q89" s="1" t="e">
        <f t="shared" si="24"/>
        <v>#DIV/0!</v>
      </c>
      <c r="R89" s="46">
        <v>0</v>
      </c>
      <c r="S89" s="44">
        <v>0</v>
      </c>
      <c r="T89" s="1" t="e">
        <f t="shared" si="25"/>
        <v>#DIV/0!</v>
      </c>
      <c r="U89" s="199">
        <v>6</v>
      </c>
      <c r="AD89" s="24"/>
      <c r="AE89" s="24"/>
      <c r="AF89" s="24"/>
      <c r="AG89" s="24"/>
      <c r="AH89" s="24"/>
      <c r="AI89" s="24"/>
    </row>
    <row r="90" spans="1:636" s="24" customFormat="1" ht="17.25" x14ac:dyDescent="0.25">
      <c r="A90" s="62">
        <v>20</v>
      </c>
      <c r="B90" s="16" t="s">
        <v>290</v>
      </c>
      <c r="C90" s="46">
        <v>321621</v>
      </c>
      <c r="D90" s="46">
        <v>313776</v>
      </c>
      <c r="E90" s="25">
        <f t="shared" si="26"/>
        <v>102.5001912192137</v>
      </c>
      <c r="F90" s="46">
        <v>122018</v>
      </c>
      <c r="G90" s="46">
        <v>123834</v>
      </c>
      <c r="H90" s="25">
        <f t="shared" ref="H90:H108" si="30">F90/G90*100</f>
        <v>98.53352068091155</v>
      </c>
      <c r="I90" s="46">
        <v>314312</v>
      </c>
      <c r="J90" s="46">
        <v>302010</v>
      </c>
      <c r="K90" s="25">
        <f t="shared" si="28"/>
        <v>104.07337505380616</v>
      </c>
      <c r="L90" s="46">
        <v>1635</v>
      </c>
      <c r="M90" s="46">
        <v>0</v>
      </c>
      <c r="N90" s="25" t="e">
        <f t="shared" si="23"/>
        <v>#DIV/0!</v>
      </c>
      <c r="O90" s="46">
        <v>1635</v>
      </c>
      <c r="P90" s="64">
        <v>0</v>
      </c>
      <c r="Q90" s="25" t="e">
        <f t="shared" si="24"/>
        <v>#DIV/0!</v>
      </c>
      <c r="R90" s="46">
        <v>0</v>
      </c>
      <c r="S90" s="44">
        <v>0</v>
      </c>
      <c r="T90" s="25" t="e">
        <f t="shared" si="25"/>
        <v>#DIV/0!</v>
      </c>
      <c r="U90" s="197">
        <v>274</v>
      </c>
      <c r="AD90" s="23"/>
      <c r="AE90" s="23"/>
      <c r="AF90" s="23"/>
      <c r="AG90" s="23"/>
      <c r="AH90" s="23"/>
      <c r="AI90" s="23"/>
    </row>
    <row r="91" spans="1:636" s="23" customFormat="1" ht="17.25" x14ac:dyDescent="0.25">
      <c r="A91" s="62">
        <v>21</v>
      </c>
      <c r="B91" s="10" t="s">
        <v>160</v>
      </c>
      <c r="C91" s="46">
        <v>135471</v>
      </c>
      <c r="D91" s="46">
        <v>44507</v>
      </c>
      <c r="E91" s="1">
        <f t="shared" si="26"/>
        <v>304.38133327341768</v>
      </c>
      <c r="F91" s="46">
        <v>57021</v>
      </c>
      <c r="G91" s="46">
        <v>18765</v>
      </c>
      <c r="H91" s="1">
        <f t="shared" si="30"/>
        <v>303.86890487609912</v>
      </c>
      <c r="I91" s="46">
        <v>164817</v>
      </c>
      <c r="J91" s="46">
        <v>120840</v>
      </c>
      <c r="K91" s="1">
        <f t="shared" si="28"/>
        <v>136.3927507447865</v>
      </c>
      <c r="L91" s="46">
        <v>42127</v>
      </c>
      <c r="M91" s="46">
        <v>211000</v>
      </c>
      <c r="N91" s="1">
        <f t="shared" si="23"/>
        <v>19.965402843601897</v>
      </c>
      <c r="O91" s="46">
        <v>42127</v>
      </c>
      <c r="P91" s="64">
        <v>211000</v>
      </c>
      <c r="Q91" s="1">
        <f t="shared" si="24"/>
        <v>19.965402843601897</v>
      </c>
      <c r="R91" s="46">
        <v>0</v>
      </c>
      <c r="S91" s="44">
        <v>0</v>
      </c>
      <c r="T91" s="1" t="e">
        <f t="shared" si="25"/>
        <v>#DIV/0!</v>
      </c>
      <c r="U91" s="199">
        <v>46</v>
      </c>
      <c r="AD91" s="24"/>
      <c r="AE91" s="24"/>
      <c r="AF91" s="24"/>
      <c r="AG91" s="24"/>
      <c r="AH91" s="24"/>
      <c r="AI91" s="24"/>
    </row>
    <row r="92" spans="1:636" ht="17.25" x14ac:dyDescent="0.25">
      <c r="A92" s="62">
        <v>22</v>
      </c>
      <c r="B92" s="10" t="s">
        <v>161</v>
      </c>
      <c r="C92" s="46">
        <v>834829</v>
      </c>
      <c r="D92" s="46">
        <v>1065356</v>
      </c>
      <c r="E92" s="25">
        <f t="shared" si="26"/>
        <v>78.361505449821465</v>
      </c>
      <c r="F92" s="46">
        <v>403557</v>
      </c>
      <c r="G92" s="46">
        <v>384840</v>
      </c>
      <c r="H92" s="25">
        <f t="shared" si="30"/>
        <v>104.86357966947301</v>
      </c>
      <c r="I92" s="46">
        <v>836626</v>
      </c>
      <c r="J92" s="46">
        <v>1065356</v>
      </c>
      <c r="K92" s="25">
        <f t="shared" si="28"/>
        <v>78.530181460469549</v>
      </c>
      <c r="L92" s="46">
        <v>65669</v>
      </c>
      <c r="M92" s="46">
        <v>43590</v>
      </c>
      <c r="N92" s="25">
        <f t="shared" si="23"/>
        <v>150.65152557926129</v>
      </c>
      <c r="O92" s="46">
        <v>65669</v>
      </c>
      <c r="P92" s="64">
        <v>43590</v>
      </c>
      <c r="Q92" s="25">
        <f>O92/P92*100</f>
        <v>150.65152557926129</v>
      </c>
      <c r="R92" s="46">
        <v>0</v>
      </c>
      <c r="S92" s="44">
        <v>0</v>
      </c>
      <c r="T92" s="25" t="e">
        <f>R92/S92*100</f>
        <v>#DIV/0!</v>
      </c>
      <c r="U92" s="196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 x14ac:dyDescent="0.25">
      <c r="A93" s="62">
        <v>23</v>
      </c>
      <c r="B93" s="10" t="s">
        <v>162</v>
      </c>
      <c r="C93" s="46">
        <v>15362</v>
      </c>
      <c r="D93" s="46">
        <v>15058</v>
      </c>
      <c r="E93" s="1">
        <f t="shared" si="26"/>
        <v>102.01886040642847</v>
      </c>
      <c r="F93" s="46">
        <v>5105</v>
      </c>
      <c r="G93" s="46">
        <v>5780</v>
      </c>
      <c r="H93" s="1">
        <f t="shared" si="30"/>
        <v>88.321799307958486</v>
      </c>
      <c r="I93" s="46">
        <v>17303</v>
      </c>
      <c r="J93" s="46">
        <v>15092</v>
      </c>
      <c r="K93" s="1">
        <f>I93/J93*100</f>
        <v>114.65014577259475</v>
      </c>
      <c r="L93" s="46">
        <v>0</v>
      </c>
      <c r="M93" s="46">
        <v>0</v>
      </c>
      <c r="N93" s="1" t="e">
        <f t="shared" si="23"/>
        <v>#DIV/0!</v>
      </c>
      <c r="O93" s="46">
        <v>0</v>
      </c>
      <c r="P93" s="64">
        <v>0</v>
      </c>
      <c r="Q93" s="1" t="e">
        <f t="shared" si="24"/>
        <v>#DIV/0!</v>
      </c>
      <c r="R93" s="46">
        <v>0</v>
      </c>
      <c r="S93" s="44">
        <v>0</v>
      </c>
      <c r="T93" s="1" t="e">
        <f t="shared" si="25"/>
        <v>#DIV/0!</v>
      </c>
      <c r="U93" s="199">
        <v>6</v>
      </c>
    </row>
    <row r="94" spans="1:636" s="23" customFormat="1" ht="17.25" x14ac:dyDescent="0.25">
      <c r="A94" s="62">
        <v>24</v>
      </c>
      <c r="B94" s="16" t="s">
        <v>163</v>
      </c>
      <c r="C94" s="46">
        <v>112375</v>
      </c>
      <c r="D94" s="46">
        <v>50898</v>
      </c>
      <c r="E94" s="1">
        <f t="shared" si="26"/>
        <v>220.78470666823841</v>
      </c>
      <c r="F94" s="46">
        <v>43307</v>
      </c>
      <c r="G94" s="46">
        <v>22632</v>
      </c>
      <c r="H94" s="1">
        <f t="shared" si="30"/>
        <v>191.35295157299399</v>
      </c>
      <c r="I94" s="46">
        <v>203912</v>
      </c>
      <c r="J94" s="46">
        <v>122653</v>
      </c>
      <c r="K94" s="1">
        <f t="shared" ref="K94:K104" si="31">I94/J94*100</f>
        <v>166.25113124016536</v>
      </c>
      <c r="L94" s="46">
        <v>58884</v>
      </c>
      <c r="M94" s="46">
        <v>48002</v>
      </c>
      <c r="N94" s="1">
        <f t="shared" si="23"/>
        <v>122.66988875463522</v>
      </c>
      <c r="O94" s="46">
        <v>58884</v>
      </c>
      <c r="P94" s="64">
        <v>48002</v>
      </c>
      <c r="Q94" s="1">
        <f t="shared" si="24"/>
        <v>122.66988875463522</v>
      </c>
      <c r="R94" s="46">
        <v>0</v>
      </c>
      <c r="S94" s="44">
        <v>0</v>
      </c>
      <c r="T94" s="1" t="e">
        <f t="shared" si="25"/>
        <v>#DIV/0!</v>
      </c>
      <c r="U94" s="199">
        <v>40</v>
      </c>
    </row>
    <row r="95" spans="1:636" s="23" customFormat="1" ht="34.5" x14ac:dyDescent="0.25">
      <c r="A95" s="62">
        <v>25</v>
      </c>
      <c r="B95" s="16" t="s">
        <v>164</v>
      </c>
      <c r="C95" s="46">
        <v>250207</v>
      </c>
      <c r="D95" s="46">
        <v>170264</v>
      </c>
      <c r="E95" s="1">
        <f t="shared" si="26"/>
        <v>146.95237983367008</v>
      </c>
      <c r="F95" s="46">
        <v>126384</v>
      </c>
      <c r="G95" s="46">
        <v>82050</v>
      </c>
      <c r="H95" s="1">
        <f t="shared" si="30"/>
        <v>154.03290676416819</v>
      </c>
      <c r="I95" s="46">
        <v>187586</v>
      </c>
      <c r="J95" s="46">
        <v>215439</v>
      </c>
      <c r="K95" s="1">
        <f t="shared" si="31"/>
        <v>87.071514442603231</v>
      </c>
      <c r="L95" s="46">
        <v>99303</v>
      </c>
      <c r="M95" s="46">
        <v>80905</v>
      </c>
      <c r="N95" s="1">
        <f t="shared" si="23"/>
        <v>122.74025091156295</v>
      </c>
      <c r="O95" s="46">
        <v>49626</v>
      </c>
      <c r="P95" s="64">
        <v>23784</v>
      </c>
      <c r="Q95" s="1">
        <f t="shared" si="24"/>
        <v>208.65287588294649</v>
      </c>
      <c r="R95" s="46">
        <v>49677</v>
      </c>
      <c r="S95" s="44">
        <v>57121</v>
      </c>
      <c r="T95" s="1">
        <f t="shared" si="25"/>
        <v>86.968015265839185</v>
      </c>
      <c r="U95" s="199"/>
    </row>
    <row r="96" spans="1:636" s="23" customFormat="1" ht="17.25" x14ac:dyDescent="0.25">
      <c r="A96" s="208">
        <v>26</v>
      </c>
      <c r="B96" s="209" t="s">
        <v>165</v>
      </c>
      <c r="C96" s="46">
        <v>202152</v>
      </c>
      <c r="D96" s="46">
        <v>397587</v>
      </c>
      <c r="E96" s="1">
        <f t="shared" si="26"/>
        <v>50.844720778093858</v>
      </c>
      <c r="F96" s="46">
        <v>82259</v>
      </c>
      <c r="G96" s="46">
        <v>147613</v>
      </c>
      <c r="H96" s="1">
        <f t="shared" si="30"/>
        <v>55.726121683049598</v>
      </c>
      <c r="I96" s="46">
        <v>202152</v>
      </c>
      <c r="J96" s="46">
        <v>397587</v>
      </c>
      <c r="K96" s="1">
        <f t="shared" si="31"/>
        <v>50.844720778093858</v>
      </c>
      <c r="L96" s="46">
        <v>202152</v>
      </c>
      <c r="M96" s="46">
        <v>397587</v>
      </c>
      <c r="N96" s="1">
        <f t="shared" si="23"/>
        <v>50.844720778093858</v>
      </c>
      <c r="O96" s="46">
        <v>202152</v>
      </c>
      <c r="P96" s="64">
        <v>397587</v>
      </c>
      <c r="Q96" s="1">
        <f t="shared" si="24"/>
        <v>50.844720778093858</v>
      </c>
      <c r="R96" s="46">
        <v>0</v>
      </c>
      <c r="S96" s="44">
        <v>0</v>
      </c>
      <c r="T96" s="1" t="e">
        <f t="shared" si="25"/>
        <v>#DIV/0!</v>
      </c>
      <c r="U96" s="199">
        <v>49</v>
      </c>
    </row>
    <row r="97" spans="1:636" s="23" customFormat="1" ht="17.25" x14ac:dyDescent="0.25">
      <c r="A97" s="62">
        <v>27</v>
      </c>
      <c r="B97" s="10" t="s">
        <v>166</v>
      </c>
      <c r="C97" s="46"/>
      <c r="D97" s="46"/>
      <c r="E97" s="1" t="e">
        <f t="shared" si="26"/>
        <v>#DIV/0!</v>
      </c>
      <c r="F97" s="46"/>
      <c r="G97" s="46"/>
      <c r="H97" s="1" t="e">
        <f t="shared" si="30"/>
        <v>#DIV/0!</v>
      </c>
      <c r="I97" s="46"/>
      <c r="J97" s="46"/>
      <c r="K97" s="1" t="e">
        <f t="shared" si="31"/>
        <v>#DIV/0!</v>
      </c>
      <c r="L97" s="46"/>
      <c r="M97" s="46"/>
      <c r="N97" s="1" t="e">
        <f t="shared" si="23"/>
        <v>#DIV/0!</v>
      </c>
      <c r="O97" s="46"/>
      <c r="P97" s="64"/>
      <c r="Q97" s="1" t="e">
        <f t="shared" si="24"/>
        <v>#DIV/0!</v>
      </c>
      <c r="R97" s="46"/>
      <c r="S97" s="44"/>
      <c r="T97" s="1" t="e">
        <f t="shared" si="25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46">
        <v>496404</v>
      </c>
      <c r="D98" s="46">
        <v>476787</v>
      </c>
      <c r="E98" s="1">
        <f t="shared" si="26"/>
        <v>104.11441587123811</v>
      </c>
      <c r="F98" s="46">
        <v>183888</v>
      </c>
      <c r="G98" s="46">
        <v>166475</v>
      </c>
      <c r="H98" s="1">
        <f t="shared" si="30"/>
        <v>110.4598288031236</v>
      </c>
      <c r="I98" s="46">
        <v>490682</v>
      </c>
      <c r="J98" s="46">
        <v>449029</v>
      </c>
      <c r="K98" s="1">
        <f t="shared" si="31"/>
        <v>109.27623828305076</v>
      </c>
      <c r="L98" s="46">
        <v>3250</v>
      </c>
      <c r="M98" s="46">
        <v>3250</v>
      </c>
      <c r="N98" s="1">
        <f t="shared" si="23"/>
        <v>100</v>
      </c>
      <c r="O98" s="46">
        <v>0</v>
      </c>
      <c r="P98" s="64">
        <v>0</v>
      </c>
      <c r="Q98" s="1" t="e">
        <f t="shared" si="24"/>
        <v>#DIV/0!</v>
      </c>
      <c r="R98" s="46">
        <v>3250</v>
      </c>
      <c r="S98" s="44">
        <v>3250</v>
      </c>
      <c r="T98" s="1">
        <f t="shared" si="25"/>
        <v>100</v>
      </c>
      <c r="U98" s="199">
        <v>313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46">
        <v>80981</v>
      </c>
      <c r="D99" s="46">
        <v>26994</v>
      </c>
      <c r="E99" s="45">
        <f t="shared" si="26"/>
        <v>299.99629547306807</v>
      </c>
      <c r="F99" s="46">
        <v>27213</v>
      </c>
      <c r="G99" s="46">
        <v>9200</v>
      </c>
      <c r="H99" s="45">
        <f t="shared" si="30"/>
        <v>295.79347826086956</v>
      </c>
      <c r="I99" s="46">
        <v>80981</v>
      </c>
      <c r="J99" s="46">
        <v>26994</v>
      </c>
      <c r="K99" s="45">
        <f t="shared" si="31"/>
        <v>299.99629547306807</v>
      </c>
      <c r="L99" s="46">
        <v>0</v>
      </c>
      <c r="M99" s="46">
        <v>0</v>
      </c>
      <c r="N99" s="25" t="e">
        <f t="shared" si="23"/>
        <v>#DIV/0!</v>
      </c>
      <c r="O99" s="46">
        <v>0</v>
      </c>
      <c r="P99" s="64">
        <v>0</v>
      </c>
      <c r="Q99" s="25" t="e">
        <f t="shared" si="24"/>
        <v>#DIV/0!</v>
      </c>
      <c r="R99" s="46">
        <v>0</v>
      </c>
      <c r="S99" s="44">
        <v>0</v>
      </c>
      <c r="T99" s="45" t="e">
        <f t="shared" si="25"/>
        <v>#DIV/0!</v>
      </c>
      <c r="U99" s="196">
        <v>17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6" t="s">
        <v>169</v>
      </c>
      <c r="C100" s="46">
        <v>28306</v>
      </c>
      <c r="D100" s="46">
        <v>24226</v>
      </c>
      <c r="E100" s="45">
        <f t="shared" si="26"/>
        <v>116.84141005531248</v>
      </c>
      <c r="F100" s="46">
        <v>10485</v>
      </c>
      <c r="G100" s="46">
        <v>9304</v>
      </c>
      <c r="H100" s="45">
        <f t="shared" si="30"/>
        <v>112.69346517626828</v>
      </c>
      <c r="I100" s="46">
        <v>28306</v>
      </c>
      <c r="J100" s="46">
        <v>24226</v>
      </c>
      <c r="K100" s="45">
        <f t="shared" si="31"/>
        <v>116.84141005531248</v>
      </c>
      <c r="L100" s="46">
        <v>0</v>
      </c>
      <c r="M100" s="46">
        <v>0</v>
      </c>
      <c r="N100" s="25" t="e">
        <f t="shared" si="23"/>
        <v>#DIV/0!</v>
      </c>
      <c r="O100" s="46">
        <v>0</v>
      </c>
      <c r="P100" s="64">
        <v>0</v>
      </c>
      <c r="Q100" s="25" t="e">
        <f t="shared" si="24"/>
        <v>#DIV/0!</v>
      </c>
      <c r="R100" s="46">
        <v>0</v>
      </c>
      <c r="S100" s="44">
        <v>0</v>
      </c>
      <c r="T100" s="45" t="e">
        <f t="shared" si="25"/>
        <v>#DIV/0!</v>
      </c>
      <c r="U100" s="196">
        <v>6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46">
        <v>12990</v>
      </c>
      <c r="D101" s="46">
        <v>7254</v>
      </c>
      <c r="E101" s="1">
        <f t="shared" si="26"/>
        <v>179.07361455748551</v>
      </c>
      <c r="F101" s="46">
        <v>5944</v>
      </c>
      <c r="G101" s="46">
        <v>3840</v>
      </c>
      <c r="H101" s="1">
        <f t="shared" si="30"/>
        <v>154.79166666666666</v>
      </c>
      <c r="I101" s="46">
        <v>18249</v>
      </c>
      <c r="J101" s="46">
        <v>13060</v>
      </c>
      <c r="K101" s="1">
        <f t="shared" si="31"/>
        <v>139.73200612557429</v>
      </c>
      <c r="L101" s="46">
        <v>2608</v>
      </c>
      <c r="M101" s="46">
        <v>1911</v>
      </c>
      <c r="N101" s="1">
        <f t="shared" si="23"/>
        <v>136.47305075876503</v>
      </c>
      <c r="O101" s="46">
        <v>0</v>
      </c>
      <c r="P101" s="64">
        <v>0</v>
      </c>
      <c r="Q101" s="1" t="e">
        <f t="shared" si="24"/>
        <v>#DIV/0!</v>
      </c>
      <c r="R101" s="46">
        <v>2608</v>
      </c>
      <c r="S101" s="44">
        <v>1911</v>
      </c>
      <c r="T101" s="1">
        <f t="shared" si="25"/>
        <v>136.47305075876503</v>
      </c>
      <c r="U101" s="199">
        <v>10</v>
      </c>
      <c r="AD101" s="24"/>
      <c r="AE101" s="24"/>
      <c r="AF101" s="24"/>
      <c r="AG101" s="24"/>
      <c r="AH101" s="24"/>
      <c r="AI101" s="24"/>
    </row>
    <row r="102" spans="1:636" ht="34.5" x14ac:dyDescent="0.25">
      <c r="A102" s="63">
        <v>32</v>
      </c>
      <c r="B102" s="16" t="s">
        <v>171</v>
      </c>
      <c r="C102" s="46">
        <v>44723</v>
      </c>
      <c r="D102" s="46">
        <v>28513</v>
      </c>
      <c r="E102" s="45">
        <f t="shared" si="26"/>
        <v>156.85126082839406</v>
      </c>
      <c r="F102" s="46">
        <v>20520</v>
      </c>
      <c r="G102" s="46">
        <v>20046</v>
      </c>
      <c r="H102" s="45">
        <f t="shared" si="30"/>
        <v>102.36456150853037</v>
      </c>
      <c r="I102" s="46">
        <v>31977</v>
      </c>
      <c r="J102" s="46">
        <v>23650</v>
      </c>
      <c r="K102" s="45">
        <f t="shared" si="31"/>
        <v>135.2093023255814</v>
      </c>
      <c r="L102" s="46">
        <v>0</v>
      </c>
      <c r="M102" s="46">
        <v>0</v>
      </c>
      <c r="N102" s="25" t="e">
        <f t="shared" si="23"/>
        <v>#DIV/0!</v>
      </c>
      <c r="O102" s="46">
        <v>0</v>
      </c>
      <c r="P102" s="64">
        <v>0</v>
      </c>
      <c r="Q102" s="1" t="e">
        <f t="shared" si="24"/>
        <v>#DIV/0!</v>
      </c>
      <c r="R102" s="46">
        <v>0</v>
      </c>
      <c r="S102" s="44">
        <v>0</v>
      </c>
      <c r="T102" s="45" t="e">
        <f t="shared" si="25"/>
        <v>#DIV/0!</v>
      </c>
      <c r="U102" s="196">
        <v>19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 x14ac:dyDescent="0.25">
      <c r="A103" s="63">
        <v>33</v>
      </c>
      <c r="B103" s="10" t="s">
        <v>224</v>
      </c>
      <c r="C103" s="46">
        <v>21935</v>
      </c>
      <c r="D103" s="46">
        <v>23198</v>
      </c>
      <c r="E103" s="1">
        <f t="shared" si="26"/>
        <v>94.555565134925416</v>
      </c>
      <c r="F103" s="46">
        <v>7599</v>
      </c>
      <c r="G103" s="46">
        <v>8599</v>
      </c>
      <c r="H103" s="1">
        <f t="shared" si="30"/>
        <v>88.370740783812067</v>
      </c>
      <c r="I103" s="46">
        <v>31102</v>
      </c>
      <c r="J103" s="46">
        <v>14419</v>
      </c>
      <c r="K103" s="1">
        <f t="shared" si="31"/>
        <v>215.701504958735</v>
      </c>
      <c r="L103" s="46">
        <v>12802</v>
      </c>
      <c r="M103" s="46">
        <v>0</v>
      </c>
      <c r="N103" s="25" t="e">
        <f t="shared" si="23"/>
        <v>#DIV/0!</v>
      </c>
      <c r="O103" s="46">
        <v>12802</v>
      </c>
      <c r="P103" s="64">
        <v>0</v>
      </c>
      <c r="Q103" s="1" t="e">
        <f t="shared" si="24"/>
        <v>#DIV/0!</v>
      </c>
      <c r="R103" s="46">
        <v>0</v>
      </c>
      <c r="S103" s="44">
        <v>0</v>
      </c>
      <c r="T103" s="1" t="e">
        <f t="shared" si="25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s="23" customFormat="1" ht="17.25" x14ac:dyDescent="0.25">
      <c r="A104" s="63">
        <v>34</v>
      </c>
      <c r="B104" s="16" t="s">
        <v>172</v>
      </c>
      <c r="C104" s="46">
        <v>128011</v>
      </c>
      <c r="D104" s="46">
        <v>49930</v>
      </c>
      <c r="E104" s="1">
        <f t="shared" si="26"/>
        <v>256.38093330662929</v>
      </c>
      <c r="F104" s="46">
        <v>102714</v>
      </c>
      <c r="G104" s="46">
        <v>0</v>
      </c>
      <c r="H104" s="1" t="e">
        <f t="shared" si="30"/>
        <v>#DIV/0!</v>
      </c>
      <c r="I104" s="46">
        <v>128011</v>
      </c>
      <c r="J104" s="46">
        <v>2870</v>
      </c>
      <c r="K104" s="1">
        <f t="shared" si="31"/>
        <v>4460.3135888501738</v>
      </c>
      <c r="L104" s="46">
        <v>124698</v>
      </c>
      <c r="M104" s="46">
        <v>49930</v>
      </c>
      <c r="N104" s="1">
        <f t="shared" si="23"/>
        <v>249.74564390146205</v>
      </c>
      <c r="O104" s="46">
        <v>124698</v>
      </c>
      <c r="P104" s="64">
        <v>49930</v>
      </c>
      <c r="Q104" s="46">
        <f t="shared" si="24"/>
        <v>249.74564390146205</v>
      </c>
      <c r="R104" s="46">
        <v>0</v>
      </c>
      <c r="S104" s="44">
        <v>0</v>
      </c>
      <c r="T104" s="1" t="e">
        <f t="shared" si="25"/>
        <v>#DIV/0!</v>
      </c>
      <c r="U104" s="199">
        <v>13</v>
      </c>
      <c r="AD104" s="24"/>
      <c r="AE104" s="24"/>
      <c r="AF104" s="24"/>
      <c r="AG104" s="24"/>
      <c r="AH104" s="24"/>
      <c r="AI104" s="24"/>
    </row>
    <row r="105" spans="1:636" ht="17.25" x14ac:dyDescent="0.25">
      <c r="A105" s="62">
        <v>35</v>
      </c>
      <c r="B105" s="10" t="s">
        <v>173</v>
      </c>
      <c r="C105" s="46"/>
      <c r="D105" s="46"/>
      <c r="E105" s="45" t="e">
        <f t="shared" si="26"/>
        <v>#DIV/0!</v>
      </c>
      <c r="F105" s="46"/>
      <c r="G105" s="46"/>
      <c r="H105" s="45" t="e">
        <f t="shared" si="30"/>
        <v>#DIV/0!</v>
      </c>
      <c r="I105" s="46"/>
      <c r="J105" s="46"/>
      <c r="K105" s="45" t="e">
        <f>I105/J105*100</f>
        <v>#DIV/0!</v>
      </c>
      <c r="L105" s="46"/>
      <c r="M105" s="46"/>
      <c r="N105" s="25" t="e">
        <f t="shared" si="23"/>
        <v>#DIV/0!</v>
      </c>
      <c r="O105" s="46"/>
      <c r="P105" s="64"/>
      <c r="Q105" s="25" t="e">
        <f t="shared" si="24"/>
        <v>#DIV/0!</v>
      </c>
      <c r="R105" s="46"/>
      <c r="S105" s="44"/>
      <c r="T105" s="45" t="e">
        <f t="shared" si="25"/>
        <v>#DIV/0!</v>
      </c>
      <c r="U105" s="196"/>
      <c r="V105" s="24"/>
      <c r="W105" s="24"/>
      <c r="X105" s="24"/>
      <c r="Y105" s="24"/>
      <c r="Z105" s="24"/>
      <c r="AA105" s="24"/>
      <c r="AB105" s="24"/>
      <c r="AC105" s="24"/>
      <c r="AD105" s="23"/>
      <c r="AE105" s="23"/>
      <c r="AF105" s="23"/>
      <c r="AG105" s="23"/>
      <c r="AH105" s="23"/>
      <c r="AI105" s="23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 x14ac:dyDescent="0.25">
      <c r="A106" s="62">
        <v>36</v>
      </c>
      <c r="B106" s="10" t="s">
        <v>174</v>
      </c>
      <c r="C106" s="46">
        <v>88756</v>
      </c>
      <c r="D106" s="46">
        <v>43091</v>
      </c>
      <c r="E106" s="1">
        <f>C106/D106*100</f>
        <v>205.97340511939848</v>
      </c>
      <c r="F106" s="46">
        <v>35744</v>
      </c>
      <c r="G106" s="46">
        <v>43091</v>
      </c>
      <c r="H106" s="1">
        <f t="shared" si="30"/>
        <v>82.950035970388242</v>
      </c>
      <c r="I106" s="46">
        <v>88756</v>
      </c>
      <c r="J106" s="46">
        <v>100674</v>
      </c>
      <c r="K106" s="1">
        <f t="shared" ref="K106:K114" si="32">I106/J106*100</f>
        <v>88.161789538510433</v>
      </c>
      <c r="L106" s="46">
        <v>0</v>
      </c>
      <c r="M106" s="46">
        <v>0</v>
      </c>
      <c r="N106" s="1" t="e">
        <f t="shared" si="23"/>
        <v>#DIV/0!</v>
      </c>
      <c r="O106" s="46">
        <v>0</v>
      </c>
      <c r="P106" s="64">
        <v>0</v>
      </c>
      <c r="Q106" s="1" t="e">
        <f t="shared" si="24"/>
        <v>#DIV/0!</v>
      </c>
      <c r="R106" s="46">
        <v>0</v>
      </c>
      <c r="S106" s="44">
        <v>0</v>
      </c>
      <c r="T106" s="1" t="e">
        <f t="shared" si="25"/>
        <v>#DIV/0!</v>
      </c>
      <c r="U106" s="199">
        <v>144</v>
      </c>
      <c r="AD106" s="24"/>
      <c r="AE106" s="24"/>
      <c r="AF106" s="24"/>
      <c r="AG106" s="24"/>
      <c r="AH106" s="24"/>
      <c r="AI106" s="2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</row>
    <row r="107" spans="1:636" s="23" customFormat="1" ht="17.25" x14ac:dyDescent="0.25">
      <c r="A107" s="62">
        <v>37</v>
      </c>
      <c r="B107" s="10" t="s">
        <v>270</v>
      </c>
      <c r="C107" s="46">
        <v>2288497</v>
      </c>
      <c r="D107" s="46">
        <v>1220487</v>
      </c>
      <c r="E107" s="1">
        <f>C107/D107*100</f>
        <v>187.5068722567303</v>
      </c>
      <c r="F107" s="46">
        <v>1017673</v>
      </c>
      <c r="G107" s="46">
        <v>512850</v>
      </c>
      <c r="H107" s="1">
        <f t="shared" si="30"/>
        <v>198.43482499756263</v>
      </c>
      <c r="I107" s="46">
        <v>2228450</v>
      </c>
      <c r="J107" s="46">
        <v>1168511</v>
      </c>
      <c r="K107" s="1">
        <f t="shared" si="32"/>
        <v>190.70851707857264</v>
      </c>
      <c r="L107" s="46">
        <v>31811</v>
      </c>
      <c r="M107" s="46">
        <v>46190</v>
      </c>
      <c r="N107" s="1">
        <f t="shared" si="23"/>
        <v>68.86988525654904</v>
      </c>
      <c r="O107" s="46">
        <v>18206</v>
      </c>
      <c r="P107" s="64">
        <v>35090</v>
      </c>
      <c r="Q107" s="1">
        <f t="shared" si="24"/>
        <v>51.883727557708745</v>
      </c>
      <c r="R107" s="46">
        <v>13605</v>
      </c>
      <c r="S107" s="44">
        <v>11100</v>
      </c>
      <c r="T107" s="1">
        <f t="shared" si="25"/>
        <v>122.56756756756756</v>
      </c>
      <c r="U107" s="199">
        <v>407</v>
      </c>
      <c r="V107" s="24"/>
      <c r="W107" s="24"/>
      <c r="X107" s="24"/>
      <c r="Y107" s="24"/>
      <c r="Z107" s="24"/>
      <c r="AA107" s="24"/>
      <c r="AB107" s="24"/>
      <c r="AC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</row>
    <row r="108" spans="1:636" ht="17.25" x14ac:dyDescent="0.25">
      <c r="A108" s="65">
        <v>38</v>
      </c>
      <c r="B108" s="10" t="s">
        <v>175</v>
      </c>
      <c r="C108" s="46">
        <v>0</v>
      </c>
      <c r="D108" s="46">
        <v>0</v>
      </c>
      <c r="E108" s="45" t="e">
        <f>C108/D108*100</f>
        <v>#DIV/0!</v>
      </c>
      <c r="F108" s="46">
        <v>0</v>
      </c>
      <c r="G108" s="46">
        <v>0</v>
      </c>
      <c r="H108" s="1" t="e">
        <f t="shared" si="30"/>
        <v>#DIV/0!</v>
      </c>
      <c r="I108" s="46">
        <v>0</v>
      </c>
      <c r="J108" s="46">
        <v>9063</v>
      </c>
      <c r="K108" s="1">
        <f t="shared" si="32"/>
        <v>0</v>
      </c>
      <c r="L108" s="46">
        <v>0</v>
      </c>
      <c r="M108" s="46">
        <v>0</v>
      </c>
      <c r="N108" s="25" t="e">
        <f t="shared" si="23"/>
        <v>#DIV/0!</v>
      </c>
      <c r="O108" s="46">
        <v>0</v>
      </c>
      <c r="P108" s="64">
        <v>0</v>
      </c>
      <c r="Q108" s="25" t="e">
        <f t="shared" si="24"/>
        <v>#DIV/0!</v>
      </c>
      <c r="R108" s="46">
        <v>0</v>
      </c>
      <c r="S108" s="44">
        <v>0</v>
      </c>
      <c r="T108" s="1" t="e">
        <f t="shared" si="25"/>
        <v>#DIV/0!</v>
      </c>
      <c r="U108" s="196"/>
      <c r="AD108" s="24"/>
      <c r="AE108" s="24"/>
      <c r="AF108" s="24"/>
      <c r="AG108" s="24"/>
      <c r="AH108" s="24"/>
      <c r="AI108" s="24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6" customFormat="1" ht="21" customHeight="1" x14ac:dyDescent="0.25">
      <c r="A109" s="48">
        <v>39</v>
      </c>
      <c r="B109" s="10" t="s">
        <v>176</v>
      </c>
      <c r="C109" s="46">
        <v>197609</v>
      </c>
      <c r="D109" s="46">
        <v>166626</v>
      </c>
      <c r="E109" s="45">
        <f>C109/D109*100</f>
        <v>118.59433701823245</v>
      </c>
      <c r="F109" s="46">
        <v>101953</v>
      </c>
      <c r="G109" s="46">
        <v>101332</v>
      </c>
      <c r="H109" s="46">
        <f>F109/G109*100</f>
        <v>100.61283701101331</v>
      </c>
      <c r="I109" s="46">
        <v>204054</v>
      </c>
      <c r="J109" s="46">
        <v>153031</v>
      </c>
      <c r="K109" s="46">
        <f t="shared" si="32"/>
        <v>133.34161052335801</v>
      </c>
      <c r="L109" s="46">
        <v>0</v>
      </c>
      <c r="M109" s="46">
        <v>3883</v>
      </c>
      <c r="N109" s="46">
        <f t="shared" si="23"/>
        <v>0</v>
      </c>
      <c r="O109" s="46">
        <v>0</v>
      </c>
      <c r="P109" s="64">
        <v>3883</v>
      </c>
      <c r="Q109" s="46">
        <f t="shared" si="24"/>
        <v>0</v>
      </c>
      <c r="R109" s="46">
        <v>0</v>
      </c>
      <c r="S109" s="44">
        <v>0</v>
      </c>
      <c r="T109" s="46" t="e">
        <f t="shared" si="25"/>
        <v>#DIV/0!</v>
      </c>
      <c r="U109" s="46">
        <v>189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</row>
    <row r="110" spans="1:636" s="24" customFormat="1" ht="17.25" x14ac:dyDescent="0.25">
      <c r="A110" s="63">
        <v>40</v>
      </c>
      <c r="B110" s="10" t="s">
        <v>177</v>
      </c>
      <c r="C110" s="46">
        <v>20053</v>
      </c>
      <c r="D110" s="187"/>
      <c r="E110" s="25" t="e">
        <f>C110/D110*100</f>
        <v>#DIV/0!</v>
      </c>
      <c r="F110" s="46">
        <v>5792</v>
      </c>
      <c r="G110" s="46"/>
      <c r="H110" s="25" t="e">
        <f>F110/G110*100</f>
        <v>#DIV/0!</v>
      </c>
      <c r="I110" s="46">
        <v>20053</v>
      </c>
      <c r="J110" s="46"/>
      <c r="K110" s="25" t="e">
        <f t="shared" si="32"/>
        <v>#DIV/0!</v>
      </c>
      <c r="L110" s="46">
        <v>0</v>
      </c>
      <c r="M110" s="46"/>
      <c r="N110" s="25" t="e">
        <f t="shared" si="23"/>
        <v>#DIV/0!</v>
      </c>
      <c r="O110" s="46">
        <v>0</v>
      </c>
      <c r="P110" s="64"/>
      <c r="Q110" s="25" t="e">
        <f t="shared" si="24"/>
        <v>#DIV/0!</v>
      </c>
      <c r="R110" s="46">
        <v>0</v>
      </c>
      <c r="S110" s="44"/>
      <c r="T110" s="25" t="e">
        <f t="shared" si="25"/>
        <v>#DIV/0!</v>
      </c>
      <c r="U110" s="197">
        <v>11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</row>
    <row r="111" spans="1:636" s="23" customFormat="1" ht="17.25" x14ac:dyDescent="0.25">
      <c r="A111" s="48">
        <v>41</v>
      </c>
      <c r="B111" s="155" t="s">
        <v>133</v>
      </c>
      <c r="C111" s="46">
        <v>87555</v>
      </c>
      <c r="D111" s="46">
        <v>0</v>
      </c>
      <c r="E111" s="1" t="e">
        <f t="shared" ref="E111:E114" si="33">C111/D111*100</f>
        <v>#DIV/0!</v>
      </c>
      <c r="F111" s="46">
        <v>39026</v>
      </c>
      <c r="G111" s="46">
        <v>0</v>
      </c>
      <c r="H111" s="1" t="e">
        <f t="shared" ref="H111:H114" si="34">F111/G111*100</f>
        <v>#DIV/0!</v>
      </c>
      <c r="I111" s="46">
        <v>119892</v>
      </c>
      <c r="J111" s="46">
        <v>1240</v>
      </c>
      <c r="K111" s="1">
        <f t="shared" si="32"/>
        <v>9668.7096774193542</v>
      </c>
      <c r="L111" s="46">
        <v>0</v>
      </c>
      <c r="M111" s="46">
        <v>0</v>
      </c>
      <c r="N111" s="1" t="e">
        <f t="shared" si="23"/>
        <v>#DIV/0!</v>
      </c>
      <c r="O111" s="46">
        <v>0</v>
      </c>
      <c r="P111" s="64">
        <v>0</v>
      </c>
      <c r="Q111" s="1" t="e">
        <f t="shared" si="24"/>
        <v>#DIV/0!</v>
      </c>
      <c r="R111" s="46">
        <v>0</v>
      </c>
      <c r="S111" s="44">
        <v>0</v>
      </c>
      <c r="T111" s="1" t="e">
        <f t="shared" si="25"/>
        <v>#DIV/0!</v>
      </c>
      <c r="U111" s="199">
        <v>7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 s="145"/>
      <c r="DM111" s="145"/>
      <c r="DN111" s="145"/>
      <c r="DO111" s="145"/>
      <c r="DP111" s="145"/>
      <c r="DQ111" s="145"/>
      <c r="DR111" s="145"/>
      <c r="DS111" s="145"/>
      <c r="DT111" s="145"/>
      <c r="DU111" s="145"/>
      <c r="DV111" s="145"/>
      <c r="DW111" s="145"/>
      <c r="DX111" s="145"/>
      <c r="DY111" s="145"/>
      <c r="DZ111" s="145"/>
      <c r="EA111" s="145"/>
      <c r="EB111" s="145"/>
      <c r="EC111" s="145"/>
      <c r="ED111" s="145"/>
      <c r="EE111" s="145"/>
      <c r="EF111" s="145"/>
      <c r="EG111" s="145"/>
      <c r="EH111" s="145"/>
      <c r="EI111" s="145"/>
      <c r="EJ111" s="145"/>
      <c r="EK111" s="145"/>
      <c r="EL111" s="145"/>
      <c r="EM111" s="145"/>
      <c r="EN111" s="145"/>
      <c r="EO111" s="145"/>
      <c r="EP111" s="145"/>
      <c r="EQ111" s="145"/>
      <c r="ER111" s="145"/>
      <c r="ES111" s="145"/>
      <c r="ET111" s="145"/>
      <c r="EU111" s="145"/>
      <c r="EV111" s="145"/>
      <c r="EW111" s="145"/>
      <c r="EX111" s="145"/>
      <c r="EY111" s="145"/>
      <c r="EZ111" s="145"/>
      <c r="FA111" s="145"/>
      <c r="FB111" s="145"/>
      <c r="FC111" s="145"/>
      <c r="FD111" s="145"/>
      <c r="FE111" s="145"/>
      <c r="FF111" s="145"/>
      <c r="FG111" s="145"/>
      <c r="FH111" s="145"/>
      <c r="FI111" s="145"/>
      <c r="FJ111" s="145"/>
      <c r="FK111" s="145"/>
      <c r="FL111" s="145"/>
      <c r="FM111" s="145"/>
      <c r="FN111" s="145"/>
      <c r="FO111" s="145"/>
      <c r="FP111" s="145"/>
      <c r="FQ111" s="145"/>
    </row>
    <row r="112" spans="1:636" s="23" customFormat="1" ht="17.25" x14ac:dyDescent="0.25">
      <c r="A112" s="62">
        <v>42</v>
      </c>
      <c r="B112" s="10" t="s">
        <v>220</v>
      </c>
      <c r="C112" s="46">
        <v>93293</v>
      </c>
      <c r="D112" s="46">
        <v>129067</v>
      </c>
      <c r="E112" s="1">
        <f t="shared" si="33"/>
        <v>72.282612906474924</v>
      </c>
      <c r="F112" s="46">
        <v>36331</v>
      </c>
      <c r="G112" s="46">
        <v>45063</v>
      </c>
      <c r="H112" s="1">
        <f t="shared" si="34"/>
        <v>80.622683798238029</v>
      </c>
      <c r="I112" s="46">
        <v>98164</v>
      </c>
      <c r="J112" s="46">
        <v>108154</v>
      </c>
      <c r="K112" s="1">
        <f t="shared" si="32"/>
        <v>90.7631710338961</v>
      </c>
      <c r="L112" s="46">
        <v>0</v>
      </c>
      <c r="M112" s="46">
        <v>0</v>
      </c>
      <c r="N112" s="1" t="e">
        <f t="shared" si="23"/>
        <v>#DIV/0!</v>
      </c>
      <c r="O112" s="46">
        <v>0</v>
      </c>
      <c r="P112" s="64">
        <v>0</v>
      </c>
      <c r="Q112" s="1" t="e">
        <f t="shared" si="24"/>
        <v>#DIV/0!</v>
      </c>
      <c r="R112" s="46">
        <v>0</v>
      </c>
      <c r="S112" s="44">
        <v>0</v>
      </c>
      <c r="T112" s="1" t="e">
        <f t="shared" si="25"/>
        <v>#DIV/0!</v>
      </c>
      <c r="U112" s="199">
        <v>44</v>
      </c>
      <c r="V112" s="24"/>
      <c r="W112" s="24"/>
      <c r="X112" s="24"/>
      <c r="Y112" s="24"/>
      <c r="Z112" s="24"/>
      <c r="AA112" s="24"/>
      <c r="AB112" s="24"/>
      <c r="AC112" s="2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48">
        <v>43</v>
      </c>
      <c r="B113" s="155" t="s">
        <v>299</v>
      </c>
      <c r="C113" s="46"/>
      <c r="D113" s="46"/>
      <c r="E113" s="1" t="e">
        <f t="shared" si="33"/>
        <v>#DIV/0!</v>
      </c>
      <c r="F113" s="46"/>
      <c r="G113" s="46"/>
      <c r="H113" s="1" t="e">
        <f t="shared" si="34"/>
        <v>#DIV/0!</v>
      </c>
      <c r="I113" s="46"/>
      <c r="J113" s="46"/>
      <c r="K113" s="1" t="e">
        <f t="shared" si="32"/>
        <v>#DIV/0!</v>
      </c>
      <c r="L113" s="46"/>
      <c r="M113" s="46"/>
      <c r="N113" s="1" t="e">
        <f t="shared" si="23"/>
        <v>#DIV/0!</v>
      </c>
      <c r="O113" s="46"/>
      <c r="P113" s="46"/>
      <c r="Q113" s="1" t="e">
        <f t="shared" si="24"/>
        <v>#DIV/0!</v>
      </c>
      <c r="R113" s="46"/>
      <c r="S113" s="46"/>
      <c r="T113" s="1" t="e">
        <f t="shared" si="25"/>
        <v>#DIV/0!</v>
      </c>
      <c r="U113" s="199"/>
      <c r="AD113" s="24"/>
      <c r="AE113" s="24"/>
      <c r="AF113" s="24"/>
      <c r="AG113" s="24"/>
      <c r="AH113" s="24"/>
      <c r="AI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177">
        <v>44</v>
      </c>
      <c r="B114" s="176" t="s">
        <v>298</v>
      </c>
      <c r="C114" s="104">
        <v>0</v>
      </c>
      <c r="D114" s="104">
        <v>0</v>
      </c>
      <c r="E114" s="178" t="e">
        <f t="shared" si="33"/>
        <v>#DIV/0!</v>
      </c>
      <c r="F114" s="104">
        <v>0</v>
      </c>
      <c r="G114" s="104">
        <v>0</v>
      </c>
      <c r="H114" s="178" t="e">
        <f t="shared" si="34"/>
        <v>#DIV/0!</v>
      </c>
      <c r="I114" s="104">
        <v>22286</v>
      </c>
      <c r="J114" s="104">
        <v>29431</v>
      </c>
      <c r="K114" s="178">
        <f t="shared" si="32"/>
        <v>75.722877238286159</v>
      </c>
      <c r="L114" s="177">
        <v>14334</v>
      </c>
      <c r="M114" s="177">
        <v>24523</v>
      </c>
      <c r="N114" s="178">
        <f t="shared" si="23"/>
        <v>58.45124984708233</v>
      </c>
      <c r="O114" s="177">
        <v>14334</v>
      </c>
      <c r="P114" s="177">
        <v>24523</v>
      </c>
      <c r="Q114" s="178">
        <f t="shared" si="24"/>
        <v>58.45124984708233</v>
      </c>
      <c r="R114" s="177">
        <v>0</v>
      </c>
      <c r="S114" s="177">
        <v>0</v>
      </c>
      <c r="T114" s="178" t="e">
        <f t="shared" si="25"/>
        <v>#DIV/0!</v>
      </c>
      <c r="U114" s="199">
        <v>10</v>
      </c>
      <c r="V114" s="24"/>
      <c r="W114" s="24"/>
      <c r="X114" s="24"/>
      <c r="Y114" s="24"/>
      <c r="Z114" s="24"/>
      <c r="AA114" s="24"/>
      <c r="AB114" s="24"/>
      <c r="AC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</row>
    <row r="115" spans="1:173" s="23" customFormat="1" ht="17.25" x14ac:dyDescent="0.25">
      <c r="A115" s="46">
        <v>45</v>
      </c>
      <c r="B115" s="16" t="s">
        <v>297</v>
      </c>
      <c r="C115" s="46">
        <v>82861</v>
      </c>
      <c r="D115" s="46">
        <v>23095</v>
      </c>
      <c r="E115" s="1">
        <f>C115/D115*100</f>
        <v>358.78328642563326</v>
      </c>
      <c r="F115" s="46">
        <v>35531</v>
      </c>
      <c r="G115" s="46">
        <v>13316</v>
      </c>
      <c r="H115" s="46">
        <f>F115/G115*100</f>
        <v>266.82937819164914</v>
      </c>
      <c r="I115" s="46">
        <v>132230</v>
      </c>
      <c r="J115" s="46">
        <v>53265</v>
      </c>
      <c r="K115" s="46">
        <f>I115/J115*100</f>
        <v>248.24931944053316</v>
      </c>
      <c r="L115" s="46">
        <v>73014</v>
      </c>
      <c r="M115" s="46">
        <v>35578</v>
      </c>
      <c r="N115" s="46">
        <f>L115/M115*100</f>
        <v>205.22232840519422</v>
      </c>
      <c r="O115" s="46">
        <v>37300</v>
      </c>
      <c r="P115" s="46">
        <v>26578</v>
      </c>
      <c r="Q115" s="46">
        <f>O115/P115*100</f>
        <v>140.34163593949884</v>
      </c>
      <c r="R115" s="46">
        <v>35714</v>
      </c>
      <c r="S115" s="46">
        <v>9000</v>
      </c>
      <c r="T115" s="46">
        <f>R115/S115*100</f>
        <v>396.82222222222225</v>
      </c>
      <c r="U115" s="199">
        <v>37</v>
      </c>
      <c r="V115"/>
      <c r="W115"/>
      <c r="X115"/>
      <c r="Y115"/>
      <c r="Z115"/>
      <c r="AA115"/>
      <c r="AB115"/>
      <c r="AC115"/>
      <c r="AD115" s="24"/>
      <c r="AE115" s="24"/>
      <c r="AF115" s="24"/>
      <c r="AG115" s="24"/>
      <c r="AH115" s="24"/>
      <c r="AI115" s="24"/>
    </row>
    <row r="116" spans="1:173" s="23" customFormat="1" ht="34.5" x14ac:dyDescent="0.25">
      <c r="A116" s="46">
        <v>46</v>
      </c>
      <c r="B116" s="16" t="s">
        <v>303</v>
      </c>
      <c r="C116" s="46">
        <v>602738</v>
      </c>
      <c r="D116" s="46">
        <v>0</v>
      </c>
      <c r="E116" s="1" t="e">
        <f>C116/D116*100</f>
        <v>#DIV/0!</v>
      </c>
      <c r="F116" s="46">
        <v>222400</v>
      </c>
      <c r="G116" s="46">
        <v>0</v>
      </c>
      <c r="H116" s="46" t="e">
        <f>F116/G116*100</f>
        <v>#DIV/0!</v>
      </c>
      <c r="I116" s="46">
        <v>602738</v>
      </c>
      <c r="J116" s="46">
        <v>0</v>
      </c>
      <c r="K116" s="46" t="e">
        <f>I116/J116*100</f>
        <v>#DIV/0!</v>
      </c>
      <c r="L116" s="46">
        <v>493264</v>
      </c>
      <c r="M116" s="46">
        <v>0</v>
      </c>
      <c r="N116" s="46" t="e">
        <f>L116/M116*100</f>
        <v>#DIV/0!</v>
      </c>
      <c r="O116" s="46">
        <v>493264</v>
      </c>
      <c r="P116" s="46">
        <v>0</v>
      </c>
      <c r="Q116" s="46" t="e">
        <f>O116/P116*100</f>
        <v>#DIV/0!</v>
      </c>
      <c r="R116" s="46">
        <v>0</v>
      </c>
      <c r="S116" s="46">
        <v>0</v>
      </c>
      <c r="T116" s="46" t="e">
        <f>R116/S116*100</f>
        <v>#DIV/0!</v>
      </c>
      <c r="U116" s="199">
        <v>63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</row>
    <row r="117" spans="1:173" s="23" customFormat="1" ht="17.25" customHeight="1" x14ac:dyDescent="0.25">
      <c r="A117" s="349"/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1"/>
      <c r="U117" s="200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</row>
    <row r="118" spans="1:173" ht="29.25" customHeight="1" x14ac:dyDescent="0.25">
      <c r="A118" s="366" t="s">
        <v>229</v>
      </c>
      <c r="B118" s="367" t="s">
        <v>111</v>
      </c>
      <c r="C118" s="41">
        <f>SUM(C119:C146)</f>
        <v>21982316</v>
      </c>
      <c r="D118" s="41">
        <f>SUM(D119:D146)</f>
        <v>13949614</v>
      </c>
      <c r="E118" s="50">
        <f>C118/D118*100</f>
        <v>157.58368654501837</v>
      </c>
      <c r="F118" s="41">
        <f>SUM(F119:F146)</f>
        <v>8527558</v>
      </c>
      <c r="G118" s="41">
        <f>SUM(G119:G146)</f>
        <v>6228696</v>
      </c>
      <c r="H118" s="50">
        <f>F118/G118*100</f>
        <v>136.90759671045112</v>
      </c>
      <c r="I118" s="41">
        <f>SUM(I119:I146)</f>
        <v>23042081</v>
      </c>
      <c r="J118" s="41">
        <f>SUM(J119:J146)</f>
        <v>14025204</v>
      </c>
      <c r="K118" s="50">
        <f>I118/J118*100</f>
        <v>164.29052297563729</v>
      </c>
      <c r="L118" s="41">
        <f>SUM(L119:L146)</f>
        <v>18603316</v>
      </c>
      <c r="M118" s="41">
        <f>SUM(M119:M146)</f>
        <v>9553357</v>
      </c>
      <c r="N118" s="6">
        <f t="shared" si="23"/>
        <v>194.73066902032448</v>
      </c>
      <c r="O118" s="41">
        <f>SUM(O119:O146)</f>
        <v>16151638</v>
      </c>
      <c r="P118" s="41">
        <f>SUM(P119:P146)</f>
        <v>7819242</v>
      </c>
      <c r="Q118" s="5">
        <f t="shared" si="24"/>
        <v>206.56270774072473</v>
      </c>
      <c r="R118" s="41">
        <f>SUM(R119:R146)</f>
        <v>2451678</v>
      </c>
      <c r="S118" s="41">
        <f>SUM(S119:S146)</f>
        <v>1816909</v>
      </c>
      <c r="T118" s="6">
        <f t="shared" si="25"/>
        <v>134.93675247356913</v>
      </c>
      <c r="U118" s="198">
        <f>SUM(U119:U146)</f>
        <v>3191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</row>
    <row r="119" spans="1:173" ht="36.75" customHeight="1" x14ac:dyDescent="0.25">
      <c r="A119" s="2">
        <v>1</v>
      </c>
      <c r="B119" s="11" t="s">
        <v>112</v>
      </c>
      <c r="C119" s="46">
        <v>6366097</v>
      </c>
      <c r="D119" s="46">
        <v>4179162</v>
      </c>
      <c r="E119" s="45">
        <f t="shared" ref="E119:E144" si="35">C119/D119*100</f>
        <v>152.32951007881482</v>
      </c>
      <c r="F119" s="46">
        <v>1747644</v>
      </c>
      <c r="G119" s="46">
        <v>1782893</v>
      </c>
      <c r="H119" s="45">
        <f t="shared" ref="H119:H144" si="36">F119/G119*100</f>
        <v>98.02293239134373</v>
      </c>
      <c r="I119" s="46">
        <v>7549848</v>
      </c>
      <c r="J119" s="46">
        <v>4225486</v>
      </c>
      <c r="K119" s="45">
        <f t="shared" ref="K119:K127" si="37">I119/J119*100</f>
        <v>178.67407441416205</v>
      </c>
      <c r="L119" s="46">
        <v>7017595</v>
      </c>
      <c r="M119" s="46">
        <v>3983873</v>
      </c>
      <c r="N119" s="25">
        <f t="shared" si="23"/>
        <v>176.1500680368074</v>
      </c>
      <c r="O119" s="46">
        <v>6312914</v>
      </c>
      <c r="P119" s="44">
        <v>3618291</v>
      </c>
      <c r="Q119" s="25">
        <f t="shared" si="24"/>
        <v>174.47225775925705</v>
      </c>
      <c r="R119" s="46">
        <v>704681</v>
      </c>
      <c r="S119" s="44">
        <v>365582</v>
      </c>
      <c r="T119" s="45">
        <f t="shared" si="25"/>
        <v>192.75593437313654</v>
      </c>
      <c r="U119" s="196">
        <v>261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ht="17.25" x14ac:dyDescent="0.25">
      <c r="A120" s="146">
        <v>2</v>
      </c>
      <c r="B120" s="9" t="s">
        <v>113</v>
      </c>
      <c r="C120" s="46">
        <v>580217</v>
      </c>
      <c r="D120" s="46">
        <v>378192</v>
      </c>
      <c r="E120" s="1">
        <f t="shared" si="35"/>
        <v>153.41863392139444</v>
      </c>
      <c r="F120" s="46">
        <v>87276</v>
      </c>
      <c r="G120" s="46">
        <v>247313</v>
      </c>
      <c r="H120" s="1">
        <f t="shared" si="36"/>
        <v>35.289693627104114</v>
      </c>
      <c r="I120" s="46">
        <v>591536</v>
      </c>
      <c r="J120" s="46">
        <v>240007</v>
      </c>
      <c r="K120" s="1">
        <f t="shared" si="37"/>
        <v>246.46614473744518</v>
      </c>
      <c r="L120" s="46">
        <v>522925</v>
      </c>
      <c r="M120" s="46">
        <v>190049</v>
      </c>
      <c r="N120" s="25">
        <f t="shared" si="23"/>
        <v>275.15272377123796</v>
      </c>
      <c r="O120" s="46">
        <v>413733</v>
      </c>
      <c r="P120" s="44">
        <v>133037</v>
      </c>
      <c r="Q120" s="25">
        <f t="shared" si="24"/>
        <v>310.99092733600429</v>
      </c>
      <c r="R120" s="46">
        <v>109192</v>
      </c>
      <c r="S120" s="44">
        <v>57012</v>
      </c>
      <c r="T120" s="1">
        <f t="shared" si="25"/>
        <v>191.5245913141093</v>
      </c>
      <c r="U120" s="196">
        <v>99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73" s="24" customFormat="1" ht="21.75" customHeight="1" x14ac:dyDescent="0.25">
      <c r="A121" s="146">
        <v>3</v>
      </c>
      <c r="B121" s="12" t="s">
        <v>114</v>
      </c>
      <c r="C121" s="46">
        <v>362078</v>
      </c>
      <c r="D121" s="46">
        <v>341210</v>
      </c>
      <c r="E121" s="25">
        <f t="shared" si="35"/>
        <v>106.11588171507282</v>
      </c>
      <c r="F121" s="46">
        <v>160698</v>
      </c>
      <c r="G121" s="46">
        <v>191771</v>
      </c>
      <c r="H121" s="25">
        <f t="shared" si="36"/>
        <v>83.796820165718486</v>
      </c>
      <c r="I121" s="46">
        <v>656729</v>
      </c>
      <c r="J121" s="46">
        <v>550784</v>
      </c>
      <c r="K121" s="25">
        <f t="shared" si="37"/>
        <v>119.2353082151987</v>
      </c>
      <c r="L121" s="46">
        <v>656729</v>
      </c>
      <c r="M121" s="46">
        <v>550784</v>
      </c>
      <c r="N121" s="25">
        <f t="shared" si="23"/>
        <v>119.2353082151987</v>
      </c>
      <c r="O121" s="46">
        <v>656729</v>
      </c>
      <c r="P121" s="44">
        <v>550784</v>
      </c>
      <c r="Q121" s="25">
        <f t="shared" si="24"/>
        <v>119.2353082151987</v>
      </c>
      <c r="R121" s="46">
        <v>0</v>
      </c>
      <c r="S121" s="44">
        <v>0</v>
      </c>
      <c r="T121" s="25" t="e">
        <f t="shared" si="25"/>
        <v>#DIV/0!</v>
      </c>
      <c r="U121" s="197">
        <v>57</v>
      </c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</row>
    <row r="122" spans="1:173" s="23" customFormat="1" ht="17.25" x14ac:dyDescent="0.25">
      <c r="A122" s="146">
        <v>4</v>
      </c>
      <c r="B122" s="12" t="s">
        <v>115</v>
      </c>
      <c r="C122" s="46"/>
      <c r="D122" s="46"/>
      <c r="E122" s="1" t="e">
        <f t="shared" si="35"/>
        <v>#DIV/0!</v>
      </c>
      <c r="F122" s="46"/>
      <c r="G122" s="46"/>
      <c r="H122" s="1" t="e">
        <f t="shared" si="36"/>
        <v>#DIV/0!</v>
      </c>
      <c r="I122" s="46"/>
      <c r="J122" s="46"/>
      <c r="K122" s="1" t="e">
        <f t="shared" si="37"/>
        <v>#DIV/0!</v>
      </c>
      <c r="L122" s="46"/>
      <c r="M122" s="46"/>
      <c r="N122" s="1" t="e">
        <f t="shared" si="23"/>
        <v>#DIV/0!</v>
      </c>
      <c r="O122" s="46"/>
      <c r="P122" s="44"/>
      <c r="Q122" s="1" t="e">
        <f t="shared" si="24"/>
        <v>#DIV/0!</v>
      </c>
      <c r="R122" s="46"/>
      <c r="S122" s="44"/>
      <c r="T122" s="1" t="e">
        <f t="shared" si="25"/>
        <v>#DIV/0!</v>
      </c>
      <c r="U122" s="199">
        <v>134</v>
      </c>
      <c r="V122"/>
      <c r="W122"/>
      <c r="X122"/>
      <c r="Y122"/>
      <c r="Z122"/>
      <c r="AA122"/>
      <c r="AB122"/>
      <c r="AC122"/>
    </row>
    <row r="123" spans="1:173" s="24" customFormat="1" ht="33.75" customHeight="1" x14ac:dyDescent="0.25">
      <c r="A123" s="146">
        <v>5</v>
      </c>
      <c r="B123" s="10" t="s">
        <v>116</v>
      </c>
      <c r="C123" s="48">
        <v>2920573</v>
      </c>
      <c r="D123" s="46">
        <v>885746</v>
      </c>
      <c r="E123" s="25">
        <f t="shared" si="35"/>
        <v>329.73030643096325</v>
      </c>
      <c r="F123" s="48">
        <v>1233182</v>
      </c>
      <c r="G123" s="46">
        <v>521977</v>
      </c>
      <c r="H123" s="25">
        <f t="shared" si="36"/>
        <v>236.2521720305684</v>
      </c>
      <c r="I123" s="48">
        <v>2683115</v>
      </c>
      <c r="J123" s="46">
        <v>758991</v>
      </c>
      <c r="K123" s="25">
        <f t="shared" si="37"/>
        <v>353.51077944270747</v>
      </c>
      <c r="L123" s="48">
        <v>2625882</v>
      </c>
      <c r="M123" s="46">
        <v>724240</v>
      </c>
      <c r="N123" s="25">
        <f t="shared" si="23"/>
        <v>362.57069479730478</v>
      </c>
      <c r="O123" s="48">
        <v>2574078</v>
      </c>
      <c r="P123" s="44">
        <v>681630</v>
      </c>
      <c r="Q123" s="25">
        <f t="shared" si="24"/>
        <v>377.63566744421462</v>
      </c>
      <c r="R123" s="48">
        <v>51804</v>
      </c>
      <c r="S123" s="44">
        <v>42610</v>
      </c>
      <c r="T123" s="25">
        <f t="shared" si="25"/>
        <v>121.57709457873737</v>
      </c>
      <c r="U123" s="197">
        <v>252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ht="42.75" customHeight="1" x14ac:dyDescent="0.25">
      <c r="A124" s="146">
        <v>6</v>
      </c>
      <c r="B124" s="10" t="s">
        <v>117</v>
      </c>
      <c r="C124" s="46">
        <v>3133202</v>
      </c>
      <c r="D124" s="46">
        <v>1240083</v>
      </c>
      <c r="E124" s="25">
        <f t="shared" si="35"/>
        <v>252.66066868104798</v>
      </c>
      <c r="F124" s="46">
        <v>1249857</v>
      </c>
      <c r="G124" s="46">
        <v>480981</v>
      </c>
      <c r="H124" s="25">
        <f t="shared" si="36"/>
        <v>259.85579471954196</v>
      </c>
      <c r="I124" s="46">
        <v>3133202</v>
      </c>
      <c r="J124" s="46">
        <v>1240083</v>
      </c>
      <c r="K124" s="25">
        <f t="shared" si="37"/>
        <v>252.66066868104798</v>
      </c>
      <c r="L124" s="46">
        <v>2457989</v>
      </c>
      <c r="M124" s="46">
        <v>842203</v>
      </c>
      <c r="N124" s="25">
        <f t="shared" si="23"/>
        <v>291.85232064003571</v>
      </c>
      <c r="O124" s="46">
        <v>1623209</v>
      </c>
      <c r="P124" s="44">
        <v>384323</v>
      </c>
      <c r="Q124" s="25">
        <f t="shared" si="24"/>
        <v>422.35541458616837</v>
      </c>
      <c r="R124" s="46">
        <v>834780</v>
      </c>
      <c r="S124" s="44">
        <v>457880</v>
      </c>
      <c r="T124" s="25">
        <f t="shared" si="25"/>
        <v>182.31414344369702</v>
      </c>
      <c r="U124" s="196">
        <v>289</v>
      </c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s="145" customFormat="1" ht="16.5" customHeight="1" x14ac:dyDescent="0.25">
      <c r="A125" s="166">
        <v>7</v>
      </c>
      <c r="B125" s="10" t="s">
        <v>118</v>
      </c>
      <c r="C125" s="46">
        <v>633425</v>
      </c>
      <c r="D125" s="46">
        <v>1283521</v>
      </c>
      <c r="E125" s="46">
        <f t="shared" si="35"/>
        <v>49.350575487272899</v>
      </c>
      <c r="F125" s="46">
        <v>230707</v>
      </c>
      <c r="G125" s="46">
        <v>552868</v>
      </c>
      <c r="H125" s="46">
        <f t="shared" si="36"/>
        <v>41.729128833645646</v>
      </c>
      <c r="I125" s="46">
        <v>665579</v>
      </c>
      <c r="J125" s="46">
        <v>1254212</v>
      </c>
      <c r="K125" s="46">
        <f t="shared" si="37"/>
        <v>53.067503739399726</v>
      </c>
      <c r="L125" s="46">
        <v>604971</v>
      </c>
      <c r="M125" s="46">
        <v>576027</v>
      </c>
      <c r="N125" s="46">
        <f t="shared" si="23"/>
        <v>105.02476446416573</v>
      </c>
      <c r="O125" s="46">
        <v>0</v>
      </c>
      <c r="P125" s="44">
        <v>0</v>
      </c>
      <c r="Q125" s="46" t="e">
        <f t="shared" si="24"/>
        <v>#DIV/0!</v>
      </c>
      <c r="R125" s="46">
        <v>604971</v>
      </c>
      <c r="S125" s="44">
        <v>576027</v>
      </c>
      <c r="T125" s="46">
        <f t="shared" si="25"/>
        <v>105.02476446416573</v>
      </c>
      <c r="V125" s="23"/>
      <c r="W125" s="23"/>
      <c r="X125" s="23"/>
      <c r="Y125" s="23"/>
      <c r="Z125" s="23"/>
      <c r="AA125" s="23"/>
      <c r="AB125" s="23"/>
      <c r="AC125" s="23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</row>
    <row r="126" spans="1:173" ht="21.75" customHeight="1" x14ac:dyDescent="0.25">
      <c r="A126" s="146">
        <v>8</v>
      </c>
      <c r="B126" s="13" t="s">
        <v>119</v>
      </c>
      <c r="C126" s="46">
        <v>396662</v>
      </c>
      <c r="D126" s="46">
        <v>346346</v>
      </c>
      <c r="E126" s="25">
        <f t="shared" si="35"/>
        <v>114.52766886292898</v>
      </c>
      <c r="F126" s="46">
        <v>189419</v>
      </c>
      <c r="G126" s="46">
        <v>151644</v>
      </c>
      <c r="H126" s="25">
        <f t="shared" si="36"/>
        <v>124.9103162670465</v>
      </c>
      <c r="I126" s="46">
        <v>402690</v>
      </c>
      <c r="J126" s="46">
        <v>349476</v>
      </c>
      <c r="K126" s="25">
        <f t="shared" si="37"/>
        <v>115.22679668990146</v>
      </c>
      <c r="L126" s="46">
        <v>13970</v>
      </c>
      <c r="M126" s="46">
        <v>0</v>
      </c>
      <c r="N126" s="25" t="e">
        <f t="shared" si="23"/>
        <v>#DIV/0!</v>
      </c>
      <c r="O126" s="46">
        <v>13970</v>
      </c>
      <c r="P126" s="44">
        <v>0</v>
      </c>
      <c r="Q126" s="25" t="e">
        <f t="shared" si="24"/>
        <v>#DIV/0!</v>
      </c>
      <c r="R126" s="46">
        <v>0</v>
      </c>
      <c r="S126" s="44">
        <v>0</v>
      </c>
      <c r="T126" s="25" t="e">
        <f t="shared" si="25"/>
        <v>#DIV/0!</v>
      </c>
      <c r="U126" s="196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173" ht="35.25" customHeight="1" x14ac:dyDescent="0.25">
      <c r="A127" s="2">
        <v>9</v>
      </c>
      <c r="B127" s="14" t="s">
        <v>120</v>
      </c>
      <c r="C127" s="46">
        <v>892567</v>
      </c>
      <c r="D127" s="46">
        <v>661125</v>
      </c>
      <c r="E127" s="45">
        <f t="shared" si="35"/>
        <v>135.00729816600492</v>
      </c>
      <c r="F127" s="46">
        <v>196843</v>
      </c>
      <c r="G127" s="46">
        <v>269783</v>
      </c>
      <c r="H127" s="45">
        <f t="shared" si="36"/>
        <v>72.963455814487943</v>
      </c>
      <c r="I127" s="46">
        <v>892567</v>
      </c>
      <c r="J127" s="46">
        <v>661125</v>
      </c>
      <c r="K127" s="45">
        <f t="shared" si="37"/>
        <v>135.00729816600492</v>
      </c>
      <c r="L127" s="46">
        <v>735736</v>
      </c>
      <c r="M127" s="46">
        <v>413658</v>
      </c>
      <c r="N127" s="25">
        <f t="shared" si="23"/>
        <v>177.86093826300956</v>
      </c>
      <c r="O127" s="46">
        <v>702426</v>
      </c>
      <c r="P127" s="44">
        <v>387454</v>
      </c>
      <c r="Q127" s="25">
        <f t="shared" si="24"/>
        <v>181.29274700996763</v>
      </c>
      <c r="R127" s="46">
        <v>33310</v>
      </c>
      <c r="S127" s="44">
        <v>26204</v>
      </c>
      <c r="T127" s="45">
        <f t="shared" si="25"/>
        <v>127.11799725232788</v>
      </c>
      <c r="U127" s="196">
        <v>87</v>
      </c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ht="31.5" customHeight="1" x14ac:dyDescent="0.25">
      <c r="A128" s="2">
        <v>10</v>
      </c>
      <c r="B128" s="14" t="s">
        <v>121</v>
      </c>
      <c r="C128" s="46">
        <v>324508</v>
      </c>
      <c r="D128" s="46">
        <v>169834</v>
      </c>
      <c r="E128" s="45">
        <f t="shared" si="35"/>
        <v>191.07363660986613</v>
      </c>
      <c r="F128" s="46">
        <v>297094</v>
      </c>
      <c r="G128" s="46">
        <v>138352</v>
      </c>
      <c r="H128" s="45">
        <f t="shared" si="36"/>
        <v>214.73777032496821</v>
      </c>
      <c r="I128" s="46">
        <v>270151</v>
      </c>
      <c r="J128" s="46">
        <v>183470</v>
      </c>
      <c r="K128" s="45">
        <f>I128/J128*100</f>
        <v>147.2453262113697</v>
      </c>
      <c r="L128" s="46">
        <v>165263</v>
      </c>
      <c r="M128" s="46">
        <v>93879</v>
      </c>
      <c r="N128" s="25">
        <f t="shared" si="23"/>
        <v>176.03830462616773</v>
      </c>
      <c r="O128" s="46">
        <v>165263</v>
      </c>
      <c r="P128" s="44">
        <v>93879</v>
      </c>
      <c r="Q128" s="25">
        <f t="shared" si="24"/>
        <v>176.03830462616773</v>
      </c>
      <c r="R128" s="46">
        <v>0</v>
      </c>
      <c r="S128" s="44">
        <v>0</v>
      </c>
      <c r="T128" s="45" t="e">
        <f t="shared" si="25"/>
        <v>#DIV/0!</v>
      </c>
      <c r="U128" s="196">
        <v>167</v>
      </c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73" s="23" customFormat="1" ht="34.5" x14ac:dyDescent="0.25">
      <c r="A129" s="146">
        <v>11</v>
      </c>
      <c r="B129" s="14" t="s">
        <v>122</v>
      </c>
      <c r="C129" s="46">
        <v>12995</v>
      </c>
      <c r="D129" s="46">
        <v>13849</v>
      </c>
      <c r="E129" s="1">
        <f t="shared" si="35"/>
        <v>93.833489782655789</v>
      </c>
      <c r="F129" s="46">
        <v>4169</v>
      </c>
      <c r="G129" s="46">
        <v>2243</v>
      </c>
      <c r="H129" s="1">
        <f t="shared" si="36"/>
        <v>185.86714222024074</v>
      </c>
      <c r="I129" s="46">
        <v>12995</v>
      </c>
      <c r="J129" s="46">
        <v>13849</v>
      </c>
      <c r="K129" s="1">
        <f t="shared" ref="K129:K144" si="38">I129/J129*100</f>
        <v>93.833489782655789</v>
      </c>
      <c r="L129" s="46">
        <v>0</v>
      </c>
      <c r="M129" s="46">
        <v>8486</v>
      </c>
      <c r="N129" s="1">
        <f t="shared" si="23"/>
        <v>0</v>
      </c>
      <c r="O129" s="46">
        <v>0</v>
      </c>
      <c r="P129" s="46">
        <v>8486</v>
      </c>
      <c r="Q129" s="1">
        <f t="shared" si="24"/>
        <v>0</v>
      </c>
      <c r="R129" s="46">
        <v>0</v>
      </c>
      <c r="S129" s="46">
        <v>0</v>
      </c>
      <c r="T129" s="1" t="e">
        <f>R129/S129*100</f>
        <v>#DIV/0!</v>
      </c>
      <c r="U129" s="199">
        <v>8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</row>
    <row r="130" spans="1:173" s="24" customFormat="1" ht="29.25" customHeight="1" x14ac:dyDescent="0.25">
      <c r="A130" s="146">
        <v>12</v>
      </c>
      <c r="B130" s="13" t="s">
        <v>123</v>
      </c>
      <c r="C130" s="46">
        <v>575959</v>
      </c>
      <c r="D130" s="46">
        <v>640063</v>
      </c>
      <c r="E130" s="25">
        <f t="shared" si="35"/>
        <v>89.984735877562045</v>
      </c>
      <c r="F130" s="46">
        <v>288488</v>
      </c>
      <c r="G130" s="46">
        <v>280541</v>
      </c>
      <c r="H130" s="25">
        <f t="shared" si="36"/>
        <v>102.83274102537597</v>
      </c>
      <c r="I130" s="46">
        <v>652117</v>
      </c>
      <c r="J130" s="46">
        <v>695087</v>
      </c>
      <c r="K130" s="25">
        <f t="shared" si="38"/>
        <v>93.818040043908169</v>
      </c>
      <c r="L130" s="46">
        <v>170857</v>
      </c>
      <c r="M130" s="46">
        <v>166280</v>
      </c>
      <c r="N130" s="25">
        <f t="shared" si="23"/>
        <v>102.75258599951889</v>
      </c>
      <c r="O130" s="46">
        <v>156481</v>
      </c>
      <c r="P130" s="44">
        <v>134626</v>
      </c>
      <c r="Q130" s="25">
        <f t="shared" si="24"/>
        <v>116.23386270111271</v>
      </c>
      <c r="R130" s="46">
        <v>14376</v>
      </c>
      <c r="S130" s="44">
        <v>31654</v>
      </c>
      <c r="T130" s="25">
        <f t="shared" si="25"/>
        <v>45.416061161306622</v>
      </c>
      <c r="U130" s="197">
        <v>602</v>
      </c>
      <c r="V130"/>
      <c r="W130"/>
      <c r="X130"/>
      <c r="Y130"/>
      <c r="Z130"/>
      <c r="AA130"/>
      <c r="AB130"/>
      <c r="AC130"/>
      <c r="AD130" s="23"/>
      <c r="AE130" s="23"/>
      <c r="AF130" s="23"/>
      <c r="AG130" s="23"/>
      <c r="AH130" s="23"/>
      <c r="AI130" s="2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</row>
    <row r="131" spans="1:173" s="23" customFormat="1" ht="34.5" x14ac:dyDescent="0.25">
      <c r="A131" s="146">
        <v>13</v>
      </c>
      <c r="B131" s="14" t="s">
        <v>124</v>
      </c>
      <c r="C131" s="46">
        <v>14090</v>
      </c>
      <c r="D131" s="46">
        <v>4129</v>
      </c>
      <c r="E131" s="1">
        <f t="shared" si="35"/>
        <v>341.24485347541776</v>
      </c>
      <c r="F131" s="46">
        <v>3250</v>
      </c>
      <c r="G131" s="46">
        <v>2227</v>
      </c>
      <c r="H131" s="1">
        <f t="shared" si="36"/>
        <v>145.93623709025596</v>
      </c>
      <c r="I131" s="46">
        <v>14090</v>
      </c>
      <c r="J131" s="46">
        <v>4129</v>
      </c>
      <c r="K131" s="1">
        <f t="shared" si="38"/>
        <v>341.24485347541776</v>
      </c>
      <c r="L131" s="46">
        <v>0</v>
      </c>
      <c r="M131" s="46">
        <v>0</v>
      </c>
      <c r="N131" s="1" t="e">
        <f t="shared" si="23"/>
        <v>#DIV/0!</v>
      </c>
      <c r="O131" s="46">
        <v>0</v>
      </c>
      <c r="P131" s="46">
        <v>0</v>
      </c>
      <c r="Q131" s="25" t="e">
        <f t="shared" si="24"/>
        <v>#DIV/0!</v>
      </c>
      <c r="R131" s="46">
        <v>0</v>
      </c>
      <c r="S131" s="46">
        <v>0</v>
      </c>
      <c r="T131" s="1" t="e">
        <f>R131/S131*100</f>
        <v>#DIV/0!</v>
      </c>
      <c r="U131" s="199">
        <v>8</v>
      </c>
      <c r="V131" s="24"/>
      <c r="W131" s="24"/>
      <c r="X131" s="24"/>
      <c r="Y131" s="24"/>
      <c r="Z131" s="24"/>
      <c r="AA131" s="24"/>
      <c r="AB131" s="24"/>
      <c r="AC131" s="24"/>
      <c r="AD131"/>
      <c r="AE131"/>
      <c r="AF131"/>
      <c r="AG131"/>
      <c r="AH131"/>
      <c r="AI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s="24" customFormat="1" ht="24.75" customHeight="1" x14ac:dyDescent="0.25">
      <c r="A132" s="146">
        <v>14</v>
      </c>
      <c r="B132" s="13" t="s">
        <v>125</v>
      </c>
      <c r="C132" s="46">
        <v>447977</v>
      </c>
      <c r="D132" s="46">
        <v>297892</v>
      </c>
      <c r="E132" s="25">
        <f t="shared" si="35"/>
        <v>150.38235333610839</v>
      </c>
      <c r="F132" s="46">
        <v>172355</v>
      </c>
      <c r="G132" s="46">
        <v>147594</v>
      </c>
      <c r="H132" s="25">
        <f t="shared" si="36"/>
        <v>116.776427226039</v>
      </c>
      <c r="I132" s="46">
        <v>447977</v>
      </c>
      <c r="J132" s="46">
        <v>297892</v>
      </c>
      <c r="K132" s="25">
        <f t="shared" si="38"/>
        <v>150.38235333610839</v>
      </c>
      <c r="L132" s="46">
        <v>326113</v>
      </c>
      <c r="M132" s="46">
        <v>243561</v>
      </c>
      <c r="N132" s="25">
        <f t="shared" si="23"/>
        <v>133.89376788566315</v>
      </c>
      <c r="O132" s="46">
        <v>301692</v>
      </c>
      <c r="P132" s="44">
        <v>231029</v>
      </c>
      <c r="Q132" s="25">
        <f t="shared" si="24"/>
        <v>130.58620346363443</v>
      </c>
      <c r="R132" s="46">
        <v>24421</v>
      </c>
      <c r="S132" s="44">
        <v>35326</v>
      </c>
      <c r="T132" s="25">
        <f t="shared" si="25"/>
        <v>69.130385551718277</v>
      </c>
      <c r="U132" s="197">
        <v>45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</row>
    <row r="133" spans="1:173" ht="27" customHeight="1" x14ac:dyDescent="0.25">
      <c r="A133" s="2">
        <v>15</v>
      </c>
      <c r="B133" s="15" t="s">
        <v>126</v>
      </c>
      <c r="C133" s="46">
        <v>1170540</v>
      </c>
      <c r="D133" s="46">
        <v>1251070</v>
      </c>
      <c r="E133" s="25">
        <f t="shared" si="35"/>
        <v>93.563109977858943</v>
      </c>
      <c r="F133" s="46">
        <v>1170540</v>
      </c>
      <c r="G133" s="46">
        <v>547525</v>
      </c>
      <c r="H133" s="25">
        <f t="shared" si="36"/>
        <v>213.7874982877494</v>
      </c>
      <c r="I133" s="46">
        <v>1062498</v>
      </c>
      <c r="J133" s="46">
        <v>1186014</v>
      </c>
      <c r="K133" s="25">
        <f t="shared" si="38"/>
        <v>89.585620405829943</v>
      </c>
      <c r="L133" s="46">
        <v>396360</v>
      </c>
      <c r="M133" s="46">
        <v>414356</v>
      </c>
      <c r="N133" s="25">
        <f t="shared" si="23"/>
        <v>95.65687476469509</v>
      </c>
      <c r="O133" s="46">
        <v>384083</v>
      </c>
      <c r="P133" s="44">
        <v>399236</v>
      </c>
      <c r="Q133" s="25">
        <f t="shared" si="24"/>
        <v>96.204500596138615</v>
      </c>
      <c r="R133" s="46">
        <v>12277</v>
      </c>
      <c r="S133" s="46">
        <v>15120</v>
      </c>
      <c r="T133" s="25">
        <f t="shared" si="25"/>
        <v>81.19708994708995</v>
      </c>
      <c r="U133" s="196">
        <v>368</v>
      </c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</row>
    <row r="134" spans="1:173" ht="34.5" x14ac:dyDescent="0.25">
      <c r="A134" s="2">
        <v>16</v>
      </c>
      <c r="B134" s="16" t="s">
        <v>127</v>
      </c>
      <c r="C134" s="46">
        <v>501864</v>
      </c>
      <c r="D134" s="46">
        <v>362453</v>
      </c>
      <c r="E134" s="45">
        <f t="shared" si="35"/>
        <v>138.46319384858174</v>
      </c>
      <c r="F134" s="46">
        <v>233010</v>
      </c>
      <c r="G134" s="46">
        <v>137627</v>
      </c>
      <c r="H134" s="45">
        <f t="shared" si="36"/>
        <v>169.3054415194693</v>
      </c>
      <c r="I134" s="46">
        <v>484814</v>
      </c>
      <c r="J134" s="46">
        <v>473378</v>
      </c>
      <c r="K134" s="45">
        <f t="shared" si="38"/>
        <v>102.41582836549227</v>
      </c>
      <c r="L134" s="46">
        <v>0</v>
      </c>
      <c r="M134" s="46">
        <v>10501</v>
      </c>
      <c r="N134" s="25">
        <f t="shared" si="23"/>
        <v>0</v>
      </c>
      <c r="O134" s="46">
        <v>0</v>
      </c>
      <c r="P134" s="44">
        <v>0</v>
      </c>
      <c r="Q134" s="25" t="e">
        <f t="shared" si="24"/>
        <v>#DIV/0!</v>
      </c>
      <c r="R134" s="46">
        <v>0</v>
      </c>
      <c r="S134" s="46">
        <v>70501</v>
      </c>
      <c r="T134" s="45">
        <f t="shared" si="25"/>
        <v>0</v>
      </c>
      <c r="U134" s="196">
        <v>119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</row>
    <row r="135" spans="1:173" s="23" customFormat="1" ht="17.25" x14ac:dyDescent="0.25">
      <c r="A135" s="2">
        <v>17</v>
      </c>
      <c r="B135" s="9" t="s">
        <v>128</v>
      </c>
      <c r="C135" s="46">
        <v>69520</v>
      </c>
      <c r="D135" s="44">
        <v>59873</v>
      </c>
      <c r="E135" s="1">
        <f t="shared" si="35"/>
        <v>116.11243799375343</v>
      </c>
      <c r="F135" s="46">
        <v>53181</v>
      </c>
      <c r="G135" s="44">
        <v>59873</v>
      </c>
      <c r="H135" s="1">
        <f t="shared" si="36"/>
        <v>88.82300870175203</v>
      </c>
      <c r="I135" s="46">
        <v>69520</v>
      </c>
      <c r="J135" s="44">
        <v>59873</v>
      </c>
      <c r="K135" s="1">
        <f t="shared" si="38"/>
        <v>116.11243799375343</v>
      </c>
      <c r="L135" s="46">
        <v>69520</v>
      </c>
      <c r="M135" s="46">
        <v>59873</v>
      </c>
      <c r="N135" s="1">
        <f t="shared" si="23"/>
        <v>116.11243799375343</v>
      </c>
      <c r="O135" s="46">
        <v>23627</v>
      </c>
      <c r="P135" s="44">
        <v>16857</v>
      </c>
      <c r="Q135" s="1">
        <f t="shared" si="24"/>
        <v>140.16135729963813</v>
      </c>
      <c r="R135" s="46">
        <v>45893</v>
      </c>
      <c r="S135" s="46">
        <v>43016</v>
      </c>
      <c r="T135" s="1">
        <f t="shared" si="25"/>
        <v>106.68820903849729</v>
      </c>
      <c r="U135" s="199">
        <v>9</v>
      </c>
      <c r="AD135"/>
      <c r="AE135"/>
      <c r="AF135"/>
      <c r="AG135"/>
      <c r="AH135"/>
      <c r="AI135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2">
        <v>18</v>
      </c>
      <c r="B136" s="16" t="s">
        <v>129</v>
      </c>
      <c r="C136" s="46">
        <v>604751</v>
      </c>
      <c r="D136" s="44">
        <v>479406</v>
      </c>
      <c r="E136" s="1">
        <f t="shared" si="35"/>
        <v>126.14589721446958</v>
      </c>
      <c r="F136" s="46">
        <v>226500</v>
      </c>
      <c r="G136" s="44">
        <v>167943</v>
      </c>
      <c r="H136" s="1">
        <f t="shared" si="36"/>
        <v>134.86718708133117</v>
      </c>
      <c r="I136" s="46">
        <v>489628</v>
      </c>
      <c r="J136" s="44">
        <v>440246</v>
      </c>
      <c r="K136" s="1">
        <f t="shared" si="38"/>
        <v>111.21691054546775</v>
      </c>
      <c r="L136" s="46">
        <v>69349</v>
      </c>
      <c r="M136" s="46">
        <v>43485</v>
      </c>
      <c r="N136" s="1">
        <f t="shared" si="23"/>
        <v>159.47798091295849</v>
      </c>
      <c r="O136" s="46">
        <v>53376</v>
      </c>
      <c r="P136" s="48">
        <v>32366</v>
      </c>
      <c r="Q136" s="1">
        <f t="shared" si="24"/>
        <v>164.91379843045172</v>
      </c>
      <c r="R136" s="46">
        <v>15973</v>
      </c>
      <c r="S136" s="46">
        <v>11119</v>
      </c>
      <c r="T136" s="1">
        <f t="shared" si="25"/>
        <v>143.65500494648799</v>
      </c>
      <c r="U136" s="199">
        <v>328</v>
      </c>
      <c r="V136"/>
      <c r="W136"/>
      <c r="X136"/>
      <c r="Y136"/>
      <c r="Z136"/>
      <c r="AA136"/>
      <c r="AB136"/>
      <c r="AC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19</v>
      </c>
      <c r="B137" s="147" t="s">
        <v>130</v>
      </c>
      <c r="C137" s="46"/>
      <c r="D137" s="44"/>
      <c r="E137" s="1" t="e">
        <f t="shared" si="35"/>
        <v>#DIV/0!</v>
      </c>
      <c r="F137" s="46"/>
      <c r="G137" s="44"/>
      <c r="H137" s="1" t="e">
        <f t="shared" si="36"/>
        <v>#DIV/0!</v>
      </c>
      <c r="I137" s="46"/>
      <c r="J137" s="44"/>
      <c r="K137" s="1" t="e">
        <f t="shared" si="38"/>
        <v>#DIV/0!</v>
      </c>
      <c r="L137" s="46"/>
      <c r="M137" s="46"/>
      <c r="N137" s="1" t="e">
        <f t="shared" si="23"/>
        <v>#DIV/0!</v>
      </c>
      <c r="O137" s="46"/>
      <c r="P137" s="48"/>
      <c r="Q137" s="1" t="e">
        <f t="shared" si="24"/>
        <v>#DIV/0!</v>
      </c>
      <c r="R137" s="46"/>
      <c r="S137" s="46"/>
      <c r="T137" s="1" t="e">
        <f t="shared" si="25"/>
        <v>#DIV/0!</v>
      </c>
      <c r="U137" s="199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R137" s="24"/>
      <c r="ES137" s="24"/>
      <c r="ET137" s="24"/>
      <c r="EU137" s="24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24"/>
      <c r="FI137" s="24"/>
      <c r="FJ137" s="24"/>
      <c r="FK137" s="24"/>
      <c r="FL137" s="24"/>
      <c r="FM137" s="24"/>
      <c r="FN137" s="24"/>
      <c r="FO137" s="24"/>
      <c r="FP137" s="24"/>
      <c r="FQ137" s="24"/>
    </row>
    <row r="138" spans="1:173" s="23" customFormat="1" ht="34.5" x14ac:dyDescent="0.25">
      <c r="A138" s="146">
        <v>20</v>
      </c>
      <c r="B138" s="147" t="s">
        <v>131</v>
      </c>
      <c r="C138" s="46">
        <v>66882</v>
      </c>
      <c r="D138" s="44">
        <v>39417</v>
      </c>
      <c r="E138" s="1">
        <f t="shared" si="35"/>
        <v>169.67805769084404</v>
      </c>
      <c r="F138" s="46">
        <v>50184</v>
      </c>
      <c r="G138" s="44">
        <v>0</v>
      </c>
      <c r="H138" s="1" t="e">
        <f t="shared" si="36"/>
        <v>#DIV/0!</v>
      </c>
      <c r="I138" s="46">
        <v>66882</v>
      </c>
      <c r="J138" s="44">
        <v>39417</v>
      </c>
      <c r="K138" s="1">
        <f t="shared" si="38"/>
        <v>169.67805769084404</v>
      </c>
      <c r="L138" s="46">
        <v>66882</v>
      </c>
      <c r="M138" s="44">
        <v>39417</v>
      </c>
      <c r="N138" s="1">
        <f t="shared" si="23"/>
        <v>169.67805769084404</v>
      </c>
      <c r="O138" s="46">
        <v>66882</v>
      </c>
      <c r="P138" s="44">
        <v>39417</v>
      </c>
      <c r="Q138" s="1">
        <f t="shared" si="24"/>
        <v>169.67805769084404</v>
      </c>
      <c r="R138" s="46">
        <v>0</v>
      </c>
      <c r="S138" s="46">
        <v>0</v>
      </c>
      <c r="T138" s="1" t="e">
        <f t="shared" ref="T138:T145" si="39">R138/S138*100</f>
        <v>#DIV/0!</v>
      </c>
      <c r="U138" s="199">
        <v>29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</row>
    <row r="139" spans="1:173" s="23" customFormat="1" ht="17.25" x14ac:dyDescent="0.25">
      <c r="A139" s="146">
        <v>21</v>
      </c>
      <c r="B139" s="147" t="s">
        <v>132</v>
      </c>
      <c r="C139" s="46">
        <v>61155</v>
      </c>
      <c r="D139" s="44">
        <v>49575</v>
      </c>
      <c r="E139" s="25">
        <f t="shared" si="35"/>
        <v>123.35854765506808</v>
      </c>
      <c r="F139" s="46">
        <v>9007</v>
      </c>
      <c r="G139" s="44">
        <v>24468</v>
      </c>
      <c r="H139" s="25">
        <f t="shared" si="36"/>
        <v>36.811345430766721</v>
      </c>
      <c r="I139" s="46">
        <v>61155</v>
      </c>
      <c r="J139" s="44">
        <v>49575</v>
      </c>
      <c r="K139" s="25">
        <f t="shared" si="38"/>
        <v>123.35854765506808</v>
      </c>
      <c r="L139" s="46">
        <v>49478</v>
      </c>
      <c r="M139" s="46">
        <v>41254</v>
      </c>
      <c r="N139" s="25">
        <f t="shared" si="23"/>
        <v>119.93503660251127</v>
      </c>
      <c r="O139" s="46">
        <v>49478</v>
      </c>
      <c r="P139" s="48">
        <v>41254</v>
      </c>
      <c r="Q139" s="25">
        <f t="shared" si="24"/>
        <v>119.93503660251127</v>
      </c>
      <c r="R139" s="46">
        <v>0</v>
      </c>
      <c r="S139" s="46">
        <v>0</v>
      </c>
      <c r="T139" s="25" t="e">
        <f t="shared" si="39"/>
        <v>#DIV/0!</v>
      </c>
      <c r="U139" s="199">
        <v>12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</row>
    <row r="140" spans="1:173" ht="34.5" x14ac:dyDescent="0.25">
      <c r="A140" s="146">
        <v>22</v>
      </c>
      <c r="B140" s="147" t="s">
        <v>134</v>
      </c>
      <c r="C140" s="46">
        <v>2486819</v>
      </c>
      <c r="D140" s="44">
        <v>1020295</v>
      </c>
      <c r="E140" s="45">
        <f t="shared" si="35"/>
        <v>243.73529224390987</v>
      </c>
      <c r="F140" s="46">
        <v>772468</v>
      </c>
      <c r="G140" s="44">
        <v>429276</v>
      </c>
      <c r="H140" s="45">
        <f t="shared" si="36"/>
        <v>179.94670095696009</v>
      </c>
      <c r="I140" s="46">
        <v>2486819</v>
      </c>
      <c r="J140" s="44">
        <v>1020295</v>
      </c>
      <c r="K140" s="45">
        <f t="shared" si="38"/>
        <v>243.73529224390987</v>
      </c>
      <c r="L140" s="46">
        <v>2464298</v>
      </c>
      <c r="M140" s="46">
        <v>1019760</v>
      </c>
      <c r="N140" s="25">
        <f t="shared" ref="N140:N145" si="40">L140/M140*100</f>
        <v>241.6547030673884</v>
      </c>
      <c r="O140" s="46">
        <v>2464298</v>
      </c>
      <c r="P140" s="48">
        <v>1019760</v>
      </c>
      <c r="Q140" s="25">
        <f t="shared" ref="Q140:Q145" si="41">O140/P140*100</f>
        <v>241.6547030673884</v>
      </c>
      <c r="R140" s="46">
        <v>0</v>
      </c>
      <c r="S140" s="46">
        <v>0</v>
      </c>
      <c r="T140" s="45" t="e">
        <f t="shared" si="39"/>
        <v>#DIV/0!</v>
      </c>
      <c r="U140" s="196">
        <v>29</v>
      </c>
    </row>
    <row r="141" spans="1:173" ht="34.5" x14ac:dyDescent="0.25">
      <c r="A141" s="2">
        <v>23</v>
      </c>
      <c r="B141" s="17" t="s">
        <v>135</v>
      </c>
      <c r="C141" s="46">
        <v>66255</v>
      </c>
      <c r="D141" s="44">
        <v>42231</v>
      </c>
      <c r="E141" s="25">
        <f t="shared" si="35"/>
        <v>156.88712083540528</v>
      </c>
      <c r="F141" s="46">
        <v>19323</v>
      </c>
      <c r="G141" s="44">
        <v>605</v>
      </c>
      <c r="H141" s="25">
        <f t="shared" si="36"/>
        <v>3193.8842975206612</v>
      </c>
      <c r="I141" s="46">
        <v>66255</v>
      </c>
      <c r="J141" s="44">
        <v>42231</v>
      </c>
      <c r="K141" s="25">
        <f t="shared" si="38"/>
        <v>156.88712083540528</v>
      </c>
      <c r="L141" s="46">
        <v>65531</v>
      </c>
      <c r="M141" s="87">
        <v>40978</v>
      </c>
      <c r="N141" s="25">
        <f t="shared" si="40"/>
        <v>159.91751671628677</v>
      </c>
      <c r="O141" s="46">
        <v>65531</v>
      </c>
      <c r="P141" s="87">
        <v>40978</v>
      </c>
      <c r="Q141" s="25">
        <f t="shared" si="41"/>
        <v>159.91751671628677</v>
      </c>
      <c r="R141" s="46">
        <v>0</v>
      </c>
      <c r="S141" s="44">
        <v>0</v>
      </c>
      <c r="T141" s="25" t="e">
        <f t="shared" si="39"/>
        <v>#DIV/0!</v>
      </c>
      <c r="U141" s="196">
        <v>8</v>
      </c>
    </row>
    <row r="142" spans="1:173" ht="17.25" x14ac:dyDescent="0.25">
      <c r="A142" s="146">
        <v>24</v>
      </c>
      <c r="B142" s="147" t="s">
        <v>136</v>
      </c>
      <c r="C142" s="46">
        <v>26857</v>
      </c>
      <c r="D142" s="44">
        <v>32530</v>
      </c>
      <c r="E142" s="25">
        <f t="shared" si="35"/>
        <v>82.560713187826622</v>
      </c>
      <c r="F142" s="46">
        <v>8805</v>
      </c>
      <c r="G142" s="44">
        <v>11799</v>
      </c>
      <c r="H142" s="25">
        <f t="shared" si="36"/>
        <v>74.624968217645559</v>
      </c>
      <c r="I142" s="46">
        <v>26857</v>
      </c>
      <c r="J142" s="44">
        <v>32530</v>
      </c>
      <c r="K142" s="25">
        <f t="shared" si="38"/>
        <v>82.560713187826622</v>
      </c>
      <c r="L142" s="46">
        <v>0</v>
      </c>
      <c r="M142" s="87">
        <v>0</v>
      </c>
      <c r="N142" s="25" t="e">
        <f t="shared" si="40"/>
        <v>#DIV/0!</v>
      </c>
      <c r="O142" s="46">
        <v>0</v>
      </c>
      <c r="P142" s="44">
        <v>0</v>
      </c>
      <c r="Q142" s="25" t="e">
        <f t="shared" si="41"/>
        <v>#DIV/0!</v>
      </c>
      <c r="R142" s="46">
        <v>0</v>
      </c>
      <c r="S142" s="44">
        <v>0</v>
      </c>
      <c r="T142" s="25" t="e">
        <f t="shared" si="39"/>
        <v>#DIV/0!</v>
      </c>
      <c r="U142" s="196">
        <v>25</v>
      </c>
    </row>
    <row r="143" spans="1:173" s="23" customFormat="1" ht="17.25" x14ac:dyDescent="0.25">
      <c r="A143" s="2">
        <v>25</v>
      </c>
      <c r="B143" s="17" t="s">
        <v>137</v>
      </c>
      <c r="C143" s="46">
        <v>177303</v>
      </c>
      <c r="D143" s="44">
        <v>111479</v>
      </c>
      <c r="E143" s="1">
        <f t="shared" si="35"/>
        <v>159.04609836830255</v>
      </c>
      <c r="F143" s="46">
        <v>77639</v>
      </c>
      <c r="G143" s="44">
        <v>47607</v>
      </c>
      <c r="H143" s="1">
        <f t="shared" si="36"/>
        <v>163.08316003949</v>
      </c>
      <c r="I143" s="46">
        <v>169977</v>
      </c>
      <c r="J143" s="44">
        <v>150534</v>
      </c>
      <c r="K143" s="1">
        <f t="shared" si="38"/>
        <v>112.91601897245805</v>
      </c>
      <c r="L143" s="46">
        <v>74852</v>
      </c>
      <c r="M143" s="87">
        <v>76461</v>
      </c>
      <c r="N143" s="1">
        <f t="shared" si="40"/>
        <v>97.895659224964362</v>
      </c>
      <c r="O143" s="46">
        <v>74852</v>
      </c>
      <c r="P143" s="44">
        <v>0</v>
      </c>
      <c r="Q143" s="1" t="e">
        <f t="shared" si="41"/>
        <v>#DIV/0!</v>
      </c>
      <c r="R143" s="46">
        <v>0</v>
      </c>
      <c r="S143" s="44">
        <v>76461</v>
      </c>
      <c r="T143" s="1">
        <f t="shared" si="39"/>
        <v>0</v>
      </c>
      <c r="U143" s="199">
        <v>136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s="23" customFormat="1" ht="34.5" x14ac:dyDescent="0.25">
      <c r="A144" s="2">
        <v>26</v>
      </c>
      <c r="B144" s="16" t="s">
        <v>138</v>
      </c>
      <c r="C144" s="46">
        <v>13199</v>
      </c>
      <c r="D144" s="46">
        <v>16797</v>
      </c>
      <c r="E144" s="1">
        <f t="shared" si="35"/>
        <v>78.579508245520032</v>
      </c>
      <c r="F144" s="46">
        <v>5512</v>
      </c>
      <c r="G144" s="46">
        <v>7977</v>
      </c>
      <c r="H144" s="1">
        <f t="shared" si="36"/>
        <v>69.098658643600359</v>
      </c>
      <c r="I144" s="46">
        <v>18440</v>
      </c>
      <c r="J144" s="46">
        <v>5835</v>
      </c>
      <c r="K144" s="1">
        <f t="shared" si="38"/>
        <v>316.02399314481573</v>
      </c>
      <c r="L144" s="46">
        <v>18440</v>
      </c>
      <c r="M144" s="46">
        <v>5835</v>
      </c>
      <c r="N144" s="1">
        <f t="shared" si="40"/>
        <v>316.02399314481573</v>
      </c>
      <c r="O144" s="46">
        <v>18440</v>
      </c>
      <c r="P144" s="46">
        <v>5835</v>
      </c>
      <c r="Q144" s="1">
        <f t="shared" si="41"/>
        <v>316.02399314481573</v>
      </c>
      <c r="R144" s="46">
        <v>0</v>
      </c>
      <c r="S144" s="46">
        <v>0</v>
      </c>
      <c r="T144" s="1" t="e">
        <f t="shared" si="39"/>
        <v>#DIV/0!</v>
      </c>
      <c r="U144" s="199">
        <v>23</v>
      </c>
      <c r="V144"/>
      <c r="W144"/>
      <c r="X144"/>
      <c r="Y144"/>
      <c r="Z144"/>
      <c r="AA144"/>
      <c r="AB144"/>
      <c r="AC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</row>
    <row r="145" spans="1:173" ht="17.25" x14ac:dyDescent="0.25">
      <c r="A145" s="146">
        <v>27</v>
      </c>
      <c r="B145" s="10" t="s">
        <v>218</v>
      </c>
      <c r="C145" s="46">
        <v>11742</v>
      </c>
      <c r="D145" s="44">
        <v>9980</v>
      </c>
      <c r="E145" s="25">
        <f>C145/D145*100</f>
        <v>117.65531062124248</v>
      </c>
      <c r="F145" s="46">
        <v>5972</v>
      </c>
      <c r="G145" s="44">
        <v>6092</v>
      </c>
      <c r="H145" s="25">
        <f>F145/G145*100</f>
        <v>98.030203545633626</v>
      </c>
      <c r="I145" s="46">
        <v>11742</v>
      </c>
      <c r="J145" s="44">
        <v>9980</v>
      </c>
      <c r="K145" s="25">
        <f>I145/J145*100</f>
        <v>117.65531062124248</v>
      </c>
      <c r="L145" s="46">
        <v>0</v>
      </c>
      <c r="M145" s="87">
        <v>0</v>
      </c>
      <c r="N145" s="25" t="e">
        <f t="shared" si="40"/>
        <v>#DIV/0!</v>
      </c>
      <c r="O145" s="46">
        <v>0</v>
      </c>
      <c r="P145" s="44">
        <v>0</v>
      </c>
      <c r="Q145" s="25" t="e">
        <f t="shared" si="41"/>
        <v>#DIV/0!</v>
      </c>
      <c r="R145" s="46">
        <v>0</v>
      </c>
      <c r="S145" s="44"/>
      <c r="T145" s="25" t="e">
        <f t="shared" si="39"/>
        <v>#DIV/0!</v>
      </c>
      <c r="U145" s="196">
        <v>13</v>
      </c>
      <c r="V145" s="23"/>
      <c r="W145" s="23"/>
      <c r="X145" s="23"/>
      <c r="Y145" s="23"/>
      <c r="Z145" s="23"/>
      <c r="AA145" s="23"/>
      <c r="AB145" s="23"/>
      <c r="AC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73" ht="34.5" x14ac:dyDescent="0.25">
      <c r="A146" s="2">
        <v>28</v>
      </c>
      <c r="B146" s="16" t="s">
        <v>222</v>
      </c>
      <c r="C146" s="46">
        <v>65079</v>
      </c>
      <c r="D146" s="46">
        <v>33356</v>
      </c>
      <c r="E146" s="1">
        <f>C146/D146*100</f>
        <v>195.10432905624177</v>
      </c>
      <c r="F146" s="46">
        <v>34435</v>
      </c>
      <c r="G146" s="46">
        <v>17717</v>
      </c>
      <c r="H146" s="1">
        <f>F146/G146*100</f>
        <v>194.3613478579895</v>
      </c>
      <c r="I146" s="46">
        <v>54898</v>
      </c>
      <c r="J146" s="46">
        <v>40705</v>
      </c>
      <c r="K146" s="1">
        <f>I146/J146*100</f>
        <v>134.86795234000738</v>
      </c>
      <c r="L146" s="46">
        <v>30576</v>
      </c>
      <c r="M146" s="87">
        <v>8397</v>
      </c>
      <c r="N146" s="1">
        <f>L146/M146*100</f>
        <v>364.130046445159</v>
      </c>
      <c r="O146" s="46">
        <v>30576</v>
      </c>
      <c r="P146" s="46">
        <v>0</v>
      </c>
      <c r="Q146" s="1" t="e">
        <f>O146/P146*100</f>
        <v>#DIV/0!</v>
      </c>
      <c r="R146" s="46">
        <v>0</v>
      </c>
      <c r="S146" s="46">
        <v>8397</v>
      </c>
      <c r="T146" s="1">
        <f>R146/S146*100</f>
        <v>0</v>
      </c>
      <c r="U146" s="196">
        <v>83</v>
      </c>
      <c r="AD146" s="23"/>
      <c r="AE146" s="23"/>
      <c r="AF146" s="23"/>
      <c r="AG146" s="23"/>
      <c r="AH146" s="23"/>
      <c r="AI146" s="23"/>
    </row>
    <row r="147" spans="1:173" s="23" customFormat="1" ht="17.25" customHeight="1" x14ac:dyDescent="0.25">
      <c r="A147" s="349"/>
      <c r="B147" s="350"/>
      <c r="C147" s="350"/>
      <c r="D147" s="350"/>
      <c r="E147" s="350"/>
      <c r="F147" s="350"/>
      <c r="G147" s="350"/>
      <c r="H147" s="350"/>
      <c r="I147" s="350"/>
      <c r="J147" s="350"/>
      <c r="K147" s="350"/>
      <c r="L147" s="350"/>
      <c r="M147" s="350"/>
      <c r="N147" s="350"/>
      <c r="O147" s="350"/>
      <c r="P147" s="350"/>
      <c r="Q147" s="350"/>
      <c r="R147" s="350"/>
      <c r="S147" s="350"/>
      <c r="T147" s="351"/>
      <c r="U147" s="200"/>
      <c r="AD147"/>
      <c r="AE147"/>
      <c r="AF147"/>
      <c r="AG147"/>
      <c r="AH147"/>
      <c r="AI147"/>
    </row>
    <row r="148" spans="1:173" ht="24" customHeight="1" x14ac:dyDescent="0.25">
      <c r="A148" s="352" t="s">
        <v>230</v>
      </c>
      <c r="B148" s="353" t="s">
        <v>139</v>
      </c>
      <c r="C148" s="41">
        <f>SUM(C149:C152)</f>
        <v>32120790</v>
      </c>
      <c r="D148" s="41">
        <f>SUM(D149:D152)</f>
        <v>32094043</v>
      </c>
      <c r="E148" s="50">
        <f t="shared" ref="E148:E149" si="42">C148/D148*100</f>
        <v>100.08333945336834</v>
      </c>
      <c r="F148" s="41">
        <f>SUM(F149:F152)</f>
        <v>11911353</v>
      </c>
      <c r="G148" s="41">
        <f>SUM(G149:G152)</f>
        <v>11273617</v>
      </c>
      <c r="H148" s="50">
        <f t="shared" ref="H148:H152" si="43">F148/G148*100</f>
        <v>105.65688900022062</v>
      </c>
      <c r="I148" s="41">
        <f>SUM(I149:I152)</f>
        <v>25906879</v>
      </c>
      <c r="J148" s="41">
        <f>SUM(J149:J152)</f>
        <v>30614223</v>
      </c>
      <c r="K148" s="50">
        <f t="shared" ref="K148:K152" si="44">I148/J148*100</f>
        <v>84.623669854368018</v>
      </c>
      <c r="L148" s="35">
        <f>SUM(L149:L152)</f>
        <v>21372720</v>
      </c>
      <c r="M148" s="35">
        <f>SUM(M149:M152)</f>
        <v>22391706</v>
      </c>
      <c r="N148" s="6">
        <f t="shared" ref="N148:N152" si="45">L148/M148*100</f>
        <v>95.44927036823367</v>
      </c>
      <c r="O148" s="5">
        <f>SUM(O149:O152)</f>
        <v>1737218</v>
      </c>
      <c r="P148" s="5">
        <f>SUM(P149:P152)</f>
        <v>381885</v>
      </c>
      <c r="Q148" s="5">
        <f>O148/P148*100</f>
        <v>454.90605810649799</v>
      </c>
      <c r="R148" s="5">
        <f>SUM(R149:R152)</f>
        <v>19635502</v>
      </c>
      <c r="S148" s="5">
        <f>SUM(S149:S152)</f>
        <v>22009821</v>
      </c>
      <c r="T148" s="6">
        <f>R148/S148*100</f>
        <v>89.212456566548184</v>
      </c>
      <c r="U148" s="198">
        <f>SUM(U149:U152)</f>
        <v>3083</v>
      </c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173" s="24" customFormat="1" ht="17.25" x14ac:dyDescent="0.25">
      <c r="A149" s="62">
        <v>1</v>
      </c>
      <c r="B149" s="18" t="s">
        <v>140</v>
      </c>
      <c r="C149" s="46">
        <v>14537527</v>
      </c>
      <c r="D149" s="46">
        <v>19117613</v>
      </c>
      <c r="E149" s="25">
        <f t="shared" si="42"/>
        <v>76.042584395865745</v>
      </c>
      <c r="F149" s="48">
        <v>5991437</v>
      </c>
      <c r="G149" s="48">
        <v>6715513</v>
      </c>
      <c r="H149" s="25">
        <f t="shared" si="43"/>
        <v>89.217860199213376</v>
      </c>
      <c r="I149" s="48">
        <v>13669783</v>
      </c>
      <c r="J149" s="48">
        <v>16996319</v>
      </c>
      <c r="K149" s="25">
        <f t="shared" si="44"/>
        <v>80.427903241872542</v>
      </c>
      <c r="L149" s="87">
        <v>10022247</v>
      </c>
      <c r="M149" s="87">
        <v>11582239</v>
      </c>
      <c r="N149" s="25">
        <f t="shared" si="45"/>
        <v>86.531170700241972</v>
      </c>
      <c r="O149" s="48">
        <v>897676</v>
      </c>
      <c r="P149" s="48">
        <v>269887</v>
      </c>
      <c r="Q149" s="25">
        <f>O149/P149*100</f>
        <v>332.61179678902653</v>
      </c>
      <c r="R149" s="48">
        <v>9124571</v>
      </c>
      <c r="S149" s="48">
        <v>11312352</v>
      </c>
      <c r="T149" s="25">
        <f>R149/S149*100</f>
        <v>80.660246427975366</v>
      </c>
      <c r="U149" s="197">
        <v>1208</v>
      </c>
      <c r="V149"/>
      <c r="W149"/>
      <c r="X149"/>
      <c r="Y149"/>
      <c r="Z149"/>
      <c r="AA149"/>
      <c r="AB149"/>
      <c r="AC149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  <c r="FM149" s="23"/>
      <c r="FN149" s="23"/>
      <c r="FO149" s="23"/>
      <c r="FP149" s="23"/>
      <c r="FQ149" s="23"/>
    </row>
    <row r="150" spans="1:173" s="24" customFormat="1" ht="17.25" x14ac:dyDescent="0.25">
      <c r="A150" s="62">
        <v>2</v>
      </c>
      <c r="B150" s="18" t="s">
        <v>141</v>
      </c>
      <c r="C150" s="46">
        <v>1209684</v>
      </c>
      <c r="D150" s="46">
        <v>979378</v>
      </c>
      <c r="E150" s="25">
        <f>C150/D150*100</f>
        <v>123.51553741252101</v>
      </c>
      <c r="F150" s="48">
        <v>404102</v>
      </c>
      <c r="G150" s="48">
        <v>201906</v>
      </c>
      <c r="H150" s="25">
        <f t="shared" si="43"/>
        <v>200.14363119471437</v>
      </c>
      <c r="I150" s="48">
        <v>871628</v>
      </c>
      <c r="J150" s="48">
        <v>1369314</v>
      </c>
      <c r="K150" s="25">
        <f t="shared" si="44"/>
        <v>63.65435539255423</v>
      </c>
      <c r="L150" s="87">
        <v>0</v>
      </c>
      <c r="M150" s="87">
        <v>0</v>
      </c>
      <c r="N150" s="25" t="e">
        <f t="shared" si="45"/>
        <v>#DIV/0!</v>
      </c>
      <c r="O150" s="48">
        <v>0</v>
      </c>
      <c r="P150" s="48">
        <v>0</v>
      </c>
      <c r="Q150" s="25" t="e">
        <f>O150/P150*100</f>
        <v>#DIV/0!</v>
      </c>
      <c r="R150" s="48">
        <v>0</v>
      </c>
      <c r="S150" s="48">
        <v>0</v>
      </c>
      <c r="T150" s="25" t="e">
        <f>R150/S150*100</f>
        <v>#DIV/0!</v>
      </c>
      <c r="U150" s="197">
        <v>232</v>
      </c>
      <c r="V150" s="23"/>
      <c r="W150" s="23"/>
      <c r="X150" s="23"/>
      <c r="Y150" s="23"/>
      <c r="Z150" s="23"/>
      <c r="AA150" s="23"/>
      <c r="AB150" s="23"/>
      <c r="AC150" s="23"/>
      <c r="AD150"/>
      <c r="AE150"/>
      <c r="AF150"/>
      <c r="AG150"/>
      <c r="AH150"/>
      <c r="AI150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</row>
    <row r="151" spans="1:173" s="24" customFormat="1" ht="17.25" x14ac:dyDescent="0.25">
      <c r="A151" s="62">
        <v>3</v>
      </c>
      <c r="B151" s="18" t="s">
        <v>142</v>
      </c>
      <c r="C151" s="46">
        <v>656007</v>
      </c>
      <c r="D151" s="46">
        <v>569160</v>
      </c>
      <c r="E151" s="25">
        <f t="shared" ref="E151:E152" si="46">C151/D151*100</f>
        <v>115.25880244570948</v>
      </c>
      <c r="F151" s="48">
        <v>268396</v>
      </c>
      <c r="G151" s="48">
        <v>217608</v>
      </c>
      <c r="H151" s="25">
        <f t="shared" si="43"/>
        <v>123.3392154700195</v>
      </c>
      <c r="I151" s="48">
        <v>634407</v>
      </c>
      <c r="J151" s="48">
        <v>537238</v>
      </c>
      <c r="K151" s="25">
        <f t="shared" si="44"/>
        <v>118.08676973706254</v>
      </c>
      <c r="L151" s="87">
        <v>288561</v>
      </c>
      <c r="M151" s="87">
        <v>207635</v>
      </c>
      <c r="N151" s="25">
        <f t="shared" si="45"/>
        <v>138.97512461771859</v>
      </c>
      <c r="O151" s="48">
        <v>186095</v>
      </c>
      <c r="P151" s="48">
        <v>107448</v>
      </c>
      <c r="Q151" s="25">
        <f>O151/P151*100</f>
        <v>173.19540614995162</v>
      </c>
      <c r="R151" s="48">
        <v>102466</v>
      </c>
      <c r="S151" s="48">
        <v>100187</v>
      </c>
      <c r="T151" s="25">
        <f>R151/S151*100</f>
        <v>102.27474622456008</v>
      </c>
      <c r="U151" s="197">
        <v>56</v>
      </c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  <c r="FL151" s="23"/>
      <c r="FM151" s="23"/>
      <c r="FN151" s="23"/>
      <c r="FO151" s="23"/>
      <c r="FP151" s="23"/>
      <c r="FQ151" s="23"/>
    </row>
    <row r="152" spans="1:173" ht="34.5" x14ac:dyDescent="0.25">
      <c r="A152" s="62">
        <v>4</v>
      </c>
      <c r="B152" s="19" t="s">
        <v>143</v>
      </c>
      <c r="C152" s="46">
        <v>15717572</v>
      </c>
      <c r="D152" s="46">
        <v>11427892</v>
      </c>
      <c r="E152" s="45">
        <f t="shared" si="46"/>
        <v>137.53693157058186</v>
      </c>
      <c r="F152" s="48">
        <v>5247418</v>
      </c>
      <c r="G152" s="48">
        <v>4138590</v>
      </c>
      <c r="H152" s="45">
        <f t="shared" si="43"/>
        <v>126.79240997537808</v>
      </c>
      <c r="I152" s="48">
        <v>10731061</v>
      </c>
      <c r="J152" s="48">
        <v>11711352</v>
      </c>
      <c r="K152" s="45">
        <f t="shared" si="44"/>
        <v>91.629565911775174</v>
      </c>
      <c r="L152" s="87">
        <v>11061912</v>
      </c>
      <c r="M152" s="87">
        <v>10601832</v>
      </c>
      <c r="N152" s="25">
        <f t="shared" si="45"/>
        <v>104.33962733987863</v>
      </c>
      <c r="O152" s="48">
        <v>653447</v>
      </c>
      <c r="P152" s="48">
        <v>4550</v>
      </c>
      <c r="Q152" s="25">
        <f>O152/P152*100</f>
        <v>14361.472527472528</v>
      </c>
      <c r="R152" s="48">
        <v>10408465</v>
      </c>
      <c r="S152" s="46">
        <v>10597282</v>
      </c>
      <c r="T152" s="45">
        <f>R152/S152*100</f>
        <v>98.218250679749772</v>
      </c>
      <c r="U152" s="196">
        <v>1587</v>
      </c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s="23" customFormat="1" ht="17.25" customHeight="1" x14ac:dyDescent="0.25">
      <c r="A153" s="349"/>
      <c r="B153" s="350"/>
      <c r="C153" s="350"/>
      <c r="D153" s="350"/>
      <c r="E153" s="350"/>
      <c r="F153" s="350"/>
      <c r="G153" s="350"/>
      <c r="H153" s="350"/>
      <c r="I153" s="350"/>
      <c r="J153" s="350"/>
      <c r="K153" s="350"/>
      <c r="L153" s="350"/>
      <c r="M153" s="350"/>
      <c r="N153" s="350"/>
      <c r="O153" s="350"/>
      <c r="P153" s="350"/>
      <c r="Q153" s="350"/>
      <c r="R153" s="350"/>
      <c r="S153" s="350"/>
      <c r="T153" s="351"/>
      <c r="U153" s="200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</row>
    <row r="154" spans="1:173" ht="54.75" customHeight="1" x14ac:dyDescent="0.25">
      <c r="A154" s="352" t="s">
        <v>231</v>
      </c>
      <c r="B154" s="353"/>
      <c r="C154" s="41">
        <f>SUM(C155:C164)</f>
        <v>27270</v>
      </c>
      <c r="D154" s="41">
        <f>SUM(D155:D164)</f>
        <v>18654</v>
      </c>
      <c r="E154" s="50">
        <f>C154/D154*100</f>
        <v>146.18848504342233</v>
      </c>
      <c r="F154" s="41">
        <f>SUM(F155:F164)</f>
        <v>10440</v>
      </c>
      <c r="G154" s="41">
        <f>SUM(G155:G164)</f>
        <v>9482</v>
      </c>
      <c r="H154" s="50">
        <f>F154/G154*100</f>
        <v>110.10335372284328</v>
      </c>
      <c r="I154" s="41">
        <f>SUM(I155:I164)</f>
        <v>21820</v>
      </c>
      <c r="J154" s="41">
        <f>SUM(J155:J164)</f>
        <v>37292</v>
      </c>
      <c r="K154" s="50">
        <f>I154/J154*100</f>
        <v>58.511208838356751</v>
      </c>
      <c r="L154" s="33">
        <f>SUM(L155:L164)</f>
        <v>0</v>
      </c>
      <c r="M154" s="33">
        <f>SUM(M155:M164)</f>
        <v>0</v>
      </c>
      <c r="N154" s="6" t="e">
        <f t="shared" ref="N154:N164" si="47">L154/M154*100</f>
        <v>#DIV/0!</v>
      </c>
      <c r="O154" s="5">
        <f>SUM(O155:O164)</f>
        <v>0</v>
      </c>
      <c r="P154" s="5">
        <f>SUM(P155:P164)</f>
        <v>0</v>
      </c>
      <c r="Q154" s="5" t="e">
        <f t="shared" ref="Q154:Q164" si="48">O154/P154*100</f>
        <v>#DIV/0!</v>
      </c>
      <c r="R154" s="5">
        <f>SUM(R155:R164)</f>
        <v>0</v>
      </c>
      <c r="S154" s="5">
        <f>SUM(S155:S164)</f>
        <v>0</v>
      </c>
      <c r="T154" s="190" t="e">
        <f t="shared" ref="T154:T164" si="49">R154/S154*100</f>
        <v>#DIV/0!</v>
      </c>
      <c r="U154" s="198">
        <f>SUM(U156:U164)</f>
        <v>64</v>
      </c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</row>
    <row r="155" spans="1:173" x14ac:dyDescent="0.25">
      <c r="U155" s="196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ht="20.25" customHeight="1" x14ac:dyDescent="0.25">
      <c r="A156" s="55">
        <v>1</v>
      </c>
      <c r="B156" s="3" t="s">
        <v>63</v>
      </c>
      <c r="C156" s="44">
        <v>0</v>
      </c>
      <c r="D156" s="44">
        <v>0</v>
      </c>
      <c r="E156" s="45" t="e">
        <f t="shared" ref="E156:E164" si="50">C156/D156*100</f>
        <v>#DIV/0!</v>
      </c>
      <c r="F156" s="44">
        <v>0</v>
      </c>
      <c r="G156" s="44">
        <v>0</v>
      </c>
      <c r="H156" s="45" t="e">
        <f t="shared" ref="H156:H161" si="51">F156/G156*100</f>
        <v>#DIV/0!</v>
      </c>
      <c r="I156" s="44">
        <v>0</v>
      </c>
      <c r="J156" s="44">
        <v>0</v>
      </c>
      <c r="K156" s="45" t="e">
        <f t="shared" ref="K156:K164" si="52">I156/J156*100</f>
        <v>#DIV/0!</v>
      </c>
      <c r="L156" s="87">
        <f t="shared" ref="L156:M164" si="53">O156+R156</f>
        <v>0</v>
      </c>
      <c r="M156" s="46">
        <f t="shared" si="53"/>
        <v>0</v>
      </c>
      <c r="N156" s="25" t="e">
        <f t="shared" si="47"/>
        <v>#DIV/0!</v>
      </c>
      <c r="O156" s="44">
        <v>0</v>
      </c>
      <c r="P156" s="44">
        <v>0</v>
      </c>
      <c r="Q156" s="25" t="e">
        <f t="shared" si="48"/>
        <v>#DIV/0!</v>
      </c>
      <c r="R156" s="44">
        <v>0</v>
      </c>
      <c r="S156" s="44">
        <v>0</v>
      </c>
      <c r="T156" s="191" t="e">
        <f t="shared" si="49"/>
        <v>#DIV/0!</v>
      </c>
      <c r="U156" s="196"/>
      <c r="V156" s="23"/>
      <c r="W156" s="23"/>
      <c r="X156" s="23"/>
      <c r="Y156" s="23"/>
      <c r="Z156" s="23"/>
      <c r="AA156" s="23"/>
      <c r="AB156" s="23"/>
      <c r="AC156" s="23"/>
    </row>
    <row r="157" spans="1:173" ht="19.5" customHeight="1" x14ac:dyDescent="0.25">
      <c r="A157" s="55">
        <v>2</v>
      </c>
      <c r="B157" s="3" t="s">
        <v>64</v>
      </c>
      <c r="C157" s="44">
        <v>0</v>
      </c>
      <c r="D157" s="44">
        <v>0</v>
      </c>
      <c r="E157" s="45" t="e">
        <f>C157/D157*100</f>
        <v>#DIV/0!</v>
      </c>
      <c r="F157" s="44">
        <v>0</v>
      </c>
      <c r="G157" s="44">
        <v>0</v>
      </c>
      <c r="H157" s="45" t="e">
        <f t="shared" si="51"/>
        <v>#DIV/0!</v>
      </c>
      <c r="I157" s="44">
        <v>0</v>
      </c>
      <c r="J157" s="44">
        <v>0</v>
      </c>
      <c r="K157" s="45" t="e">
        <f t="shared" si="52"/>
        <v>#DIV/0!</v>
      </c>
      <c r="L157" s="87">
        <f t="shared" si="53"/>
        <v>0</v>
      </c>
      <c r="M157" s="46">
        <f t="shared" si="53"/>
        <v>0</v>
      </c>
      <c r="N157" s="25" t="e">
        <f t="shared" si="47"/>
        <v>#DIV/0!</v>
      </c>
      <c r="O157" s="44">
        <v>0</v>
      </c>
      <c r="P157" s="44">
        <v>0</v>
      </c>
      <c r="Q157" s="25" t="e">
        <f t="shared" si="48"/>
        <v>#DIV/0!</v>
      </c>
      <c r="R157" s="44">
        <v>0</v>
      </c>
      <c r="S157" s="44">
        <v>0</v>
      </c>
      <c r="T157" s="191" t="e">
        <f t="shared" si="49"/>
        <v>#DIV/0!</v>
      </c>
      <c r="U157" s="196"/>
      <c r="AD157" s="23"/>
      <c r="AE157" s="23"/>
      <c r="AF157" s="23"/>
      <c r="AG157" s="23"/>
      <c r="AH157" s="23"/>
      <c r="AI157" s="23"/>
    </row>
    <row r="158" spans="1:173" ht="20.25" customHeight="1" x14ac:dyDescent="0.25">
      <c r="A158" s="55">
        <v>3</v>
      </c>
      <c r="B158" s="3" t="s">
        <v>65</v>
      </c>
      <c r="C158" s="44">
        <v>0</v>
      </c>
      <c r="D158" s="44">
        <v>0</v>
      </c>
      <c r="E158" s="45" t="e">
        <f t="shared" si="50"/>
        <v>#DIV/0!</v>
      </c>
      <c r="F158" s="44">
        <v>0</v>
      </c>
      <c r="G158" s="44">
        <v>0</v>
      </c>
      <c r="H158" s="45" t="e">
        <f t="shared" si="51"/>
        <v>#DIV/0!</v>
      </c>
      <c r="I158" s="44">
        <v>0</v>
      </c>
      <c r="J158" s="44">
        <v>0</v>
      </c>
      <c r="K158" s="45" t="e">
        <f t="shared" si="52"/>
        <v>#DIV/0!</v>
      </c>
      <c r="L158" s="87">
        <v>0</v>
      </c>
      <c r="M158" s="46">
        <f>P158+S158</f>
        <v>0</v>
      </c>
      <c r="N158" s="25" t="e">
        <f t="shared" si="47"/>
        <v>#DIV/0!</v>
      </c>
      <c r="O158" s="44">
        <v>0</v>
      </c>
      <c r="P158" s="44">
        <v>0</v>
      </c>
      <c r="Q158" s="25" t="e">
        <f t="shared" si="48"/>
        <v>#DIV/0!</v>
      </c>
      <c r="R158" s="44">
        <v>0</v>
      </c>
      <c r="S158" s="44">
        <v>0</v>
      </c>
      <c r="T158" s="191" t="e">
        <f t="shared" si="49"/>
        <v>#DIV/0!</v>
      </c>
      <c r="U158" s="196">
        <v>3</v>
      </c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</row>
    <row r="159" spans="1:173" ht="19.5" customHeight="1" x14ac:dyDescent="0.25">
      <c r="A159" s="55">
        <v>4</v>
      </c>
      <c r="B159" s="3" t="s">
        <v>67</v>
      </c>
      <c r="C159" s="44">
        <v>0</v>
      </c>
      <c r="D159" s="44">
        <v>0</v>
      </c>
      <c r="E159" s="45" t="e">
        <f t="shared" si="50"/>
        <v>#DIV/0!</v>
      </c>
      <c r="F159" s="44">
        <v>0</v>
      </c>
      <c r="G159" s="44">
        <v>0</v>
      </c>
      <c r="H159" s="45" t="e">
        <f t="shared" si="51"/>
        <v>#DIV/0!</v>
      </c>
      <c r="I159" s="44">
        <v>0</v>
      </c>
      <c r="J159" s="44">
        <v>0</v>
      </c>
      <c r="K159" s="45" t="e">
        <f t="shared" si="52"/>
        <v>#DIV/0!</v>
      </c>
      <c r="L159" s="87">
        <f t="shared" si="53"/>
        <v>0</v>
      </c>
      <c r="M159" s="46">
        <f t="shared" si="53"/>
        <v>0</v>
      </c>
      <c r="N159" s="25" t="e">
        <f t="shared" si="47"/>
        <v>#DIV/0!</v>
      </c>
      <c r="O159" s="44">
        <v>0</v>
      </c>
      <c r="P159" s="44">
        <v>0</v>
      </c>
      <c r="Q159" s="25" t="e">
        <f t="shared" si="48"/>
        <v>#DIV/0!</v>
      </c>
      <c r="R159" s="44">
        <v>0</v>
      </c>
      <c r="S159" s="44">
        <v>0</v>
      </c>
      <c r="T159" s="191" t="e">
        <f t="shared" si="49"/>
        <v>#DIV/0!</v>
      </c>
      <c r="U159" s="196"/>
      <c r="V159" s="24"/>
      <c r="W159" s="24"/>
      <c r="X159" s="24"/>
      <c r="Y159" s="24"/>
      <c r="Z159" s="24"/>
      <c r="AA159" s="24"/>
      <c r="AB159" s="24"/>
      <c r="AC159" s="24"/>
    </row>
    <row r="160" spans="1:173" ht="26.25" customHeight="1" x14ac:dyDescent="0.25">
      <c r="A160" s="57">
        <v>5</v>
      </c>
      <c r="B160" s="4" t="s">
        <v>69</v>
      </c>
      <c r="C160" s="44">
        <v>0</v>
      </c>
      <c r="D160" s="48">
        <v>0</v>
      </c>
      <c r="E160" s="25" t="e">
        <f t="shared" si="50"/>
        <v>#DIV/0!</v>
      </c>
      <c r="F160" s="44">
        <v>0</v>
      </c>
      <c r="G160" s="48">
        <v>0</v>
      </c>
      <c r="H160" s="25" t="e">
        <f t="shared" si="51"/>
        <v>#DIV/0!</v>
      </c>
      <c r="I160" s="44">
        <v>0</v>
      </c>
      <c r="J160" s="48">
        <v>0</v>
      </c>
      <c r="K160" s="25" t="e">
        <f t="shared" si="52"/>
        <v>#DIV/0!</v>
      </c>
      <c r="L160" s="87">
        <f t="shared" si="53"/>
        <v>0</v>
      </c>
      <c r="M160" s="87">
        <v>0</v>
      </c>
      <c r="N160" s="25" t="e">
        <f t="shared" si="47"/>
        <v>#DIV/0!</v>
      </c>
      <c r="O160" s="48">
        <v>0</v>
      </c>
      <c r="P160" s="48">
        <v>0</v>
      </c>
      <c r="Q160" s="25" t="e">
        <f t="shared" si="48"/>
        <v>#DIV/0!</v>
      </c>
      <c r="R160" s="48">
        <v>0</v>
      </c>
      <c r="S160" s="87">
        <v>0</v>
      </c>
      <c r="T160" s="192" t="e">
        <f t="shared" si="49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</row>
    <row r="161" spans="1:173" s="23" customFormat="1" ht="18" customHeight="1" x14ac:dyDescent="0.25">
      <c r="A161" s="56">
        <v>6</v>
      </c>
      <c r="B161" s="8" t="s">
        <v>71</v>
      </c>
      <c r="C161" s="44">
        <v>0</v>
      </c>
      <c r="D161" s="44">
        <v>0</v>
      </c>
      <c r="E161" s="1" t="e">
        <f t="shared" si="50"/>
        <v>#DIV/0!</v>
      </c>
      <c r="F161" s="44">
        <v>0</v>
      </c>
      <c r="G161" s="44">
        <v>0</v>
      </c>
      <c r="H161" s="1" t="e">
        <f t="shared" si="51"/>
        <v>#DIV/0!</v>
      </c>
      <c r="I161" s="44">
        <v>0</v>
      </c>
      <c r="J161" s="44">
        <v>0</v>
      </c>
      <c r="K161" s="1" t="e">
        <f t="shared" si="52"/>
        <v>#DIV/0!</v>
      </c>
      <c r="L161" s="87">
        <f t="shared" si="53"/>
        <v>0</v>
      </c>
      <c r="M161" s="46">
        <f t="shared" si="53"/>
        <v>0</v>
      </c>
      <c r="N161" s="1" t="e">
        <f t="shared" si="47"/>
        <v>#DIV/0!</v>
      </c>
      <c r="O161" s="46">
        <v>0</v>
      </c>
      <c r="P161" s="46">
        <v>0</v>
      </c>
      <c r="Q161" s="1" t="e">
        <f t="shared" si="48"/>
        <v>#DIV/0!</v>
      </c>
      <c r="R161" s="46">
        <v>0</v>
      </c>
      <c r="S161" s="46">
        <v>0</v>
      </c>
      <c r="T161" s="193" t="e">
        <f t="shared" si="49"/>
        <v>#DIV/0!</v>
      </c>
      <c r="U161" s="199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24"/>
      <c r="CP161" s="24"/>
      <c r="CQ161" s="24"/>
      <c r="CR161" s="24"/>
      <c r="CS161" s="24"/>
      <c r="CT161" s="24"/>
      <c r="CU161" s="24"/>
      <c r="CV161" s="24"/>
      <c r="CW161" s="24"/>
      <c r="CX161" s="24"/>
      <c r="CY161" s="24"/>
      <c r="CZ161" s="24"/>
      <c r="DA161" s="24"/>
      <c r="DB161" s="24"/>
      <c r="DC161" s="24"/>
      <c r="DD161" s="24"/>
      <c r="DE161" s="24"/>
      <c r="DF161" s="24"/>
      <c r="DG161" s="24"/>
      <c r="DH161" s="24"/>
      <c r="DI161" s="24"/>
      <c r="DJ161" s="24"/>
      <c r="DK161" s="24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</row>
    <row r="162" spans="1:173" ht="18.75" customHeight="1" x14ac:dyDescent="0.25">
      <c r="A162" s="55">
        <v>7</v>
      </c>
      <c r="B162" s="4" t="s">
        <v>74</v>
      </c>
      <c r="C162" s="44">
        <v>0</v>
      </c>
      <c r="D162" s="44">
        <v>0</v>
      </c>
      <c r="E162" s="45" t="e">
        <f t="shared" si="50"/>
        <v>#DIV/0!</v>
      </c>
      <c r="F162" s="44">
        <v>0</v>
      </c>
      <c r="G162" s="44">
        <v>0</v>
      </c>
      <c r="H162" s="45" t="e">
        <f>F162/G162*100</f>
        <v>#DIV/0!</v>
      </c>
      <c r="I162" s="44">
        <v>0</v>
      </c>
      <c r="J162" s="44">
        <v>0</v>
      </c>
      <c r="K162" s="45" t="e">
        <f t="shared" si="52"/>
        <v>#DIV/0!</v>
      </c>
      <c r="L162" s="87">
        <f t="shared" si="53"/>
        <v>0</v>
      </c>
      <c r="M162" s="46">
        <f t="shared" si="53"/>
        <v>0</v>
      </c>
      <c r="N162" s="25" t="e">
        <f t="shared" si="47"/>
        <v>#DIV/0!</v>
      </c>
      <c r="O162" s="44">
        <v>0</v>
      </c>
      <c r="P162" s="44">
        <v>0</v>
      </c>
      <c r="Q162" s="25" t="e">
        <f t="shared" si="48"/>
        <v>#DIV/0!</v>
      </c>
      <c r="R162" s="44">
        <v>0</v>
      </c>
      <c r="S162" s="44">
        <v>0</v>
      </c>
      <c r="T162" s="191" t="e">
        <f t="shared" si="49"/>
        <v>#DIV/0!</v>
      </c>
      <c r="U162" s="196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</row>
    <row r="163" spans="1:173" s="23" customFormat="1" ht="16.5" customHeight="1" x14ac:dyDescent="0.25">
      <c r="A163" s="55">
        <v>8</v>
      </c>
      <c r="B163" s="8" t="s">
        <v>76</v>
      </c>
      <c r="C163" s="44">
        <v>0</v>
      </c>
      <c r="D163" s="44">
        <v>0</v>
      </c>
      <c r="E163" s="1" t="e">
        <f t="shared" si="50"/>
        <v>#DIV/0!</v>
      </c>
      <c r="F163" s="44">
        <v>0</v>
      </c>
      <c r="G163" s="44">
        <v>0</v>
      </c>
      <c r="H163" s="1" t="e">
        <f t="shared" ref="H163:H164" si="54">F163/G163*100</f>
        <v>#DIV/0!</v>
      </c>
      <c r="I163" s="44">
        <v>0</v>
      </c>
      <c r="J163" s="44">
        <v>0</v>
      </c>
      <c r="K163" s="45" t="e">
        <f t="shared" si="52"/>
        <v>#DIV/0!</v>
      </c>
      <c r="L163" s="87">
        <f t="shared" si="53"/>
        <v>0</v>
      </c>
      <c r="M163" s="46">
        <f t="shared" si="53"/>
        <v>0</v>
      </c>
      <c r="N163" s="1" t="e">
        <f t="shared" si="47"/>
        <v>#DIV/0!</v>
      </c>
      <c r="O163" s="46">
        <v>0</v>
      </c>
      <c r="P163" s="46">
        <v>0</v>
      </c>
      <c r="Q163" s="1" t="e">
        <f t="shared" si="48"/>
        <v>#DIV/0!</v>
      </c>
      <c r="R163" s="46">
        <v>0</v>
      </c>
      <c r="S163" s="46">
        <v>0</v>
      </c>
      <c r="T163" s="193" t="e">
        <f t="shared" si="49"/>
        <v>#DIV/0!</v>
      </c>
      <c r="U163" s="199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  <c r="DN163" s="24"/>
      <c r="DO163" s="24"/>
      <c r="DP163" s="24"/>
      <c r="DQ163" s="24"/>
      <c r="DR163" s="24"/>
      <c r="DS163" s="24"/>
      <c r="DT163" s="24"/>
      <c r="DU163" s="24"/>
      <c r="DV163" s="24"/>
      <c r="DW163" s="24"/>
      <c r="DX163" s="24"/>
      <c r="DY163" s="24"/>
      <c r="DZ163" s="24"/>
      <c r="EA163" s="24"/>
      <c r="EB163" s="24"/>
      <c r="EC163" s="24"/>
      <c r="ED163" s="24"/>
      <c r="EE163" s="24"/>
      <c r="EF163" s="24"/>
      <c r="EG163" s="24"/>
      <c r="EH163" s="24"/>
      <c r="EI163" s="24"/>
      <c r="EJ163" s="24"/>
      <c r="EK163" s="24"/>
      <c r="EL163" s="24"/>
      <c r="EM163" s="24"/>
      <c r="EN163" s="24"/>
      <c r="EO163" s="24"/>
      <c r="EP163" s="24"/>
      <c r="EQ163" s="24"/>
      <c r="ER163" s="24"/>
      <c r="ES163" s="24"/>
      <c r="ET163" s="24"/>
      <c r="EU163" s="24"/>
      <c r="EV163" s="24"/>
      <c r="EW163" s="24"/>
      <c r="EX163" s="24"/>
      <c r="EY163" s="24"/>
      <c r="EZ163" s="24"/>
      <c r="FA163" s="24"/>
      <c r="FB163" s="24"/>
      <c r="FC163" s="24"/>
      <c r="FD163" s="24"/>
      <c r="FE163" s="24"/>
      <c r="FF163" s="24"/>
      <c r="FG163" s="24"/>
      <c r="FH163" s="24"/>
      <c r="FI163" s="24"/>
      <c r="FJ163" s="24"/>
      <c r="FK163" s="24"/>
      <c r="FL163" s="24"/>
      <c r="FM163" s="24"/>
      <c r="FN163" s="24"/>
      <c r="FO163" s="24"/>
      <c r="FP163" s="24"/>
      <c r="FQ163" s="24"/>
    </row>
    <row r="164" spans="1:173" ht="22.5" customHeight="1" x14ac:dyDescent="0.25">
      <c r="A164" s="55">
        <v>9</v>
      </c>
      <c r="B164" s="3" t="s">
        <v>83</v>
      </c>
      <c r="C164" s="44">
        <v>27270</v>
      </c>
      <c r="D164" s="44">
        <v>18654</v>
      </c>
      <c r="E164" s="45">
        <f t="shared" si="50"/>
        <v>146.18848504342233</v>
      </c>
      <c r="F164" s="44">
        <v>10440</v>
      </c>
      <c r="G164" s="44">
        <v>9482</v>
      </c>
      <c r="H164" s="45">
        <f t="shared" si="54"/>
        <v>110.10335372284328</v>
      </c>
      <c r="I164" s="44">
        <v>21820</v>
      </c>
      <c r="J164" s="44">
        <v>37292</v>
      </c>
      <c r="K164" s="45">
        <f t="shared" si="52"/>
        <v>58.511208838356751</v>
      </c>
      <c r="L164" s="87">
        <f>O164+R164</f>
        <v>0</v>
      </c>
      <c r="M164" s="46">
        <f t="shared" si="53"/>
        <v>0</v>
      </c>
      <c r="N164" s="25" t="e">
        <f t="shared" si="47"/>
        <v>#DIV/0!</v>
      </c>
      <c r="O164" s="44">
        <v>0</v>
      </c>
      <c r="P164" s="44">
        <v>0</v>
      </c>
      <c r="Q164" s="25" t="e">
        <f t="shared" si="48"/>
        <v>#DIV/0!</v>
      </c>
      <c r="R164" s="44">
        <v>0</v>
      </c>
      <c r="S164" s="44">
        <v>0</v>
      </c>
      <c r="T164" s="191" t="e">
        <f t="shared" si="49"/>
        <v>#DIV/0!</v>
      </c>
      <c r="U164" s="196">
        <v>61</v>
      </c>
      <c r="V164" s="23"/>
      <c r="W164" s="23"/>
      <c r="X164" s="23"/>
      <c r="Y164" s="23"/>
      <c r="Z164" s="23"/>
      <c r="AA164" s="23"/>
      <c r="AB164" s="23"/>
      <c r="AC164" s="23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s="23" customFormat="1" ht="17.25" customHeight="1" x14ac:dyDescent="0.25">
      <c r="A165" s="349"/>
      <c r="B165" s="350"/>
      <c r="C165" s="350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0"/>
      <c r="T165" s="351"/>
      <c r="U165" s="20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32.25" customHeight="1" x14ac:dyDescent="0.25">
      <c r="A166" s="352" t="s">
        <v>232</v>
      </c>
      <c r="B166" s="353"/>
      <c r="C166" s="41">
        <f>SUM(C167:C180)</f>
        <v>1612422</v>
      </c>
      <c r="D166" s="41">
        <f>SUM(D167:D180)</f>
        <v>1276333</v>
      </c>
      <c r="E166" s="50">
        <f t="shared" ref="E166:E181" si="55">C166/D166*100</f>
        <v>126.3323913116718</v>
      </c>
      <c r="F166" s="41">
        <f>SUM(F167:F180)</f>
        <v>615667</v>
      </c>
      <c r="G166" s="41">
        <f>SUM(G167:G180)</f>
        <v>608445</v>
      </c>
      <c r="H166" s="50">
        <f t="shared" ref="H166:H181" si="56">F166/G166*100</f>
        <v>101.18696020182595</v>
      </c>
      <c r="I166" s="41">
        <f>SUM(I167:I180)</f>
        <v>1501650</v>
      </c>
      <c r="J166" s="41">
        <f>SUM(J167:J180)</f>
        <v>1076514</v>
      </c>
      <c r="K166" s="50">
        <f t="shared" ref="K166:K181" si="57">I166/J166*100</f>
        <v>139.49191557192938</v>
      </c>
      <c r="L166" s="41">
        <f>SUM(L167:L180)</f>
        <v>1095590</v>
      </c>
      <c r="M166" s="41">
        <f>SUM(M167:M180)</f>
        <v>897943</v>
      </c>
      <c r="N166" s="6">
        <f t="shared" ref="N166:N181" si="58">L166/M166*100</f>
        <v>122.01108533615164</v>
      </c>
      <c r="O166" s="41">
        <f>SUM(O167:O180)</f>
        <v>445428</v>
      </c>
      <c r="P166" s="41">
        <f>SUM(P167:P180)</f>
        <v>125843</v>
      </c>
      <c r="Q166" s="5">
        <f t="shared" ref="Q166:Q181" si="59">O166/P166*100</f>
        <v>353.95532528626939</v>
      </c>
      <c r="R166" s="41">
        <f>SUM(R167:R180)</f>
        <v>650162</v>
      </c>
      <c r="S166" s="41">
        <f>SUM(S167:S180)</f>
        <v>772100</v>
      </c>
      <c r="T166" s="6">
        <f t="shared" ref="T166:T181" si="60">R166/S166*100</f>
        <v>84.206968009325209</v>
      </c>
      <c r="U166" s="198">
        <f>SUM(U167:U181)</f>
        <v>2342</v>
      </c>
      <c r="V166" s="24"/>
      <c r="W166" s="24"/>
      <c r="X166" s="24"/>
      <c r="Y166" s="24"/>
      <c r="Z166" s="24"/>
      <c r="AA166" s="24"/>
      <c r="AB166" s="24"/>
      <c r="AC166" s="24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</row>
    <row r="167" spans="1:173" ht="20.25" customHeight="1" x14ac:dyDescent="0.25">
      <c r="A167" s="57">
        <v>1</v>
      </c>
      <c r="B167" s="4" t="s">
        <v>62</v>
      </c>
      <c r="C167" s="44">
        <v>150538</v>
      </c>
      <c r="D167" s="44">
        <v>103788</v>
      </c>
      <c r="E167" s="45">
        <f t="shared" si="55"/>
        <v>145.04374301460669</v>
      </c>
      <c r="F167" s="44">
        <v>60565</v>
      </c>
      <c r="G167" s="44">
        <v>55731</v>
      </c>
      <c r="H167" s="45">
        <f t="shared" si="56"/>
        <v>108.67380811397607</v>
      </c>
      <c r="I167" s="44">
        <v>149813</v>
      </c>
      <c r="J167" s="44">
        <v>65018</v>
      </c>
      <c r="K167" s="45">
        <f t="shared" si="57"/>
        <v>230.41773047463781</v>
      </c>
      <c r="L167" s="44">
        <v>149813</v>
      </c>
      <c r="M167" s="46">
        <v>65018</v>
      </c>
      <c r="N167" s="25">
        <f t="shared" si="58"/>
        <v>230.41773047463781</v>
      </c>
      <c r="O167" s="46">
        <v>0</v>
      </c>
      <c r="P167" s="46">
        <v>0</v>
      </c>
      <c r="Q167" s="25" t="e">
        <f t="shared" si="59"/>
        <v>#DIV/0!</v>
      </c>
      <c r="R167" s="64">
        <v>149813</v>
      </c>
      <c r="S167" s="64">
        <v>65018</v>
      </c>
      <c r="T167" s="45">
        <f t="shared" si="60"/>
        <v>230.41773047463781</v>
      </c>
      <c r="U167" s="196">
        <v>323</v>
      </c>
      <c r="AD167" s="24"/>
      <c r="AE167" s="24"/>
      <c r="AF167" s="24"/>
      <c r="AG167" s="24"/>
      <c r="AH167" s="24"/>
      <c r="AI167" s="24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</row>
    <row r="168" spans="1:173" s="23" customFormat="1" ht="18.75" customHeight="1" x14ac:dyDescent="0.25">
      <c r="A168" s="56">
        <v>2</v>
      </c>
      <c r="B168" s="4" t="s">
        <v>66</v>
      </c>
      <c r="C168" s="44">
        <v>0</v>
      </c>
      <c r="D168" s="44">
        <v>0</v>
      </c>
      <c r="E168" s="1" t="e">
        <f t="shared" si="55"/>
        <v>#DIV/0!</v>
      </c>
      <c r="F168" s="44">
        <v>0</v>
      </c>
      <c r="G168" s="44">
        <v>0</v>
      </c>
      <c r="H168" s="1" t="e">
        <f t="shared" si="56"/>
        <v>#DIV/0!</v>
      </c>
      <c r="I168" s="44">
        <v>0</v>
      </c>
      <c r="J168" s="44">
        <v>0</v>
      </c>
      <c r="K168" s="1" t="e">
        <f t="shared" si="57"/>
        <v>#DIV/0!</v>
      </c>
      <c r="L168" s="44">
        <v>0</v>
      </c>
      <c r="M168" s="46">
        <v>0</v>
      </c>
      <c r="N168" s="1" t="e">
        <f t="shared" si="58"/>
        <v>#DIV/0!</v>
      </c>
      <c r="O168" s="46">
        <v>0</v>
      </c>
      <c r="P168" s="46">
        <v>0</v>
      </c>
      <c r="Q168" s="1" t="e">
        <f t="shared" si="59"/>
        <v>#DIV/0!</v>
      </c>
      <c r="R168" s="64">
        <v>0</v>
      </c>
      <c r="S168" s="64">
        <v>0</v>
      </c>
      <c r="T168" s="1" t="e">
        <f t="shared" si="60"/>
        <v>#DIV/0!</v>
      </c>
      <c r="U168" s="199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24"/>
      <c r="DC168" s="24"/>
      <c r="DD168" s="24"/>
      <c r="DE168" s="24"/>
      <c r="DF168" s="24"/>
      <c r="DG168" s="24"/>
      <c r="DH168" s="24"/>
      <c r="DI168" s="24"/>
      <c r="DJ168" s="24"/>
      <c r="DK168" s="24"/>
    </row>
    <row r="169" spans="1:173" s="23" customFormat="1" ht="18.75" customHeight="1" x14ac:dyDescent="0.25">
      <c r="A169" s="56">
        <v>3</v>
      </c>
      <c r="B169" s="4" t="s">
        <v>288</v>
      </c>
      <c r="C169" s="44">
        <v>81717</v>
      </c>
      <c r="D169" s="44">
        <v>0</v>
      </c>
      <c r="E169" s="1" t="e">
        <f t="shared" si="55"/>
        <v>#DIV/0!</v>
      </c>
      <c r="F169" s="44">
        <v>41920</v>
      </c>
      <c r="G169" s="44">
        <v>0</v>
      </c>
      <c r="H169" s="1" t="e">
        <f t="shared" si="56"/>
        <v>#DIV/0!</v>
      </c>
      <c r="I169" s="44">
        <v>97777</v>
      </c>
      <c r="J169" s="44">
        <v>0</v>
      </c>
      <c r="K169" s="1" t="e">
        <f t="shared" si="57"/>
        <v>#DIV/0!</v>
      </c>
      <c r="L169" s="44">
        <v>64900</v>
      </c>
      <c r="M169" s="44">
        <v>0</v>
      </c>
      <c r="N169" s="1" t="e">
        <f t="shared" si="58"/>
        <v>#DIV/0!</v>
      </c>
      <c r="O169" s="46">
        <v>0</v>
      </c>
      <c r="P169" s="46">
        <v>0</v>
      </c>
      <c r="Q169" s="1" t="e">
        <f t="shared" si="59"/>
        <v>#DIV/0!</v>
      </c>
      <c r="R169" s="64">
        <v>64900</v>
      </c>
      <c r="S169" s="64">
        <v>0</v>
      </c>
      <c r="T169" s="1" t="e">
        <f t="shared" si="60"/>
        <v>#DIV/0!</v>
      </c>
      <c r="U169" s="199">
        <v>347</v>
      </c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</row>
    <row r="170" spans="1:173" ht="20.25" customHeight="1" x14ac:dyDescent="0.25">
      <c r="A170" s="55">
        <v>4</v>
      </c>
      <c r="B170" s="4" t="s">
        <v>68</v>
      </c>
      <c r="C170" s="44">
        <v>83326</v>
      </c>
      <c r="D170" s="44">
        <v>35792</v>
      </c>
      <c r="E170" s="25">
        <f t="shared" si="55"/>
        <v>232.80621367903441</v>
      </c>
      <c r="F170" s="44">
        <v>37910</v>
      </c>
      <c r="G170" s="44">
        <v>12691</v>
      </c>
      <c r="H170" s="25">
        <f t="shared" si="56"/>
        <v>298.71562524623749</v>
      </c>
      <c r="I170" s="44">
        <v>75314</v>
      </c>
      <c r="J170" s="44">
        <v>72086</v>
      </c>
      <c r="K170" s="25">
        <f t="shared" si="57"/>
        <v>104.47798462947036</v>
      </c>
      <c r="L170" s="44">
        <v>59337</v>
      </c>
      <c r="M170" s="46">
        <v>48027</v>
      </c>
      <c r="N170" s="25">
        <f t="shared" si="58"/>
        <v>123.549253544881</v>
      </c>
      <c r="O170" s="46">
        <v>16708</v>
      </c>
      <c r="P170" s="44">
        <v>0</v>
      </c>
      <c r="Q170" s="25" t="e">
        <f t="shared" si="59"/>
        <v>#DIV/0!</v>
      </c>
      <c r="R170" s="64">
        <v>42629</v>
      </c>
      <c r="S170" s="64">
        <v>48027</v>
      </c>
      <c r="T170" s="25">
        <f t="shared" si="60"/>
        <v>88.760488891665105</v>
      </c>
      <c r="U170" s="196">
        <v>73</v>
      </c>
      <c r="DL170" s="24"/>
      <c r="DM170" s="24"/>
      <c r="DN170" s="24"/>
      <c r="DO170" s="24"/>
      <c r="DP170" s="24"/>
      <c r="DQ170" s="24"/>
      <c r="DR170" s="24"/>
      <c r="DS170" s="24"/>
      <c r="DT170" s="24"/>
      <c r="DU170" s="24"/>
      <c r="DV170" s="24"/>
      <c r="DW170" s="24"/>
      <c r="DX170" s="24"/>
      <c r="DY170" s="24"/>
      <c r="DZ170" s="24"/>
      <c r="EA170" s="24"/>
      <c r="EB170" s="24"/>
      <c r="EC170" s="24"/>
      <c r="ED170" s="24"/>
      <c r="EE170" s="24"/>
      <c r="EF170" s="24"/>
      <c r="EG170" s="24"/>
      <c r="EH170" s="24"/>
      <c r="EI170" s="24"/>
      <c r="EJ170" s="24"/>
      <c r="EK170" s="24"/>
      <c r="EL170" s="24"/>
      <c r="EM170" s="24"/>
      <c r="EN170" s="24"/>
      <c r="EO170" s="24"/>
      <c r="EP170" s="24"/>
      <c r="EQ170" s="24"/>
      <c r="ER170" s="24"/>
      <c r="ES170" s="24"/>
      <c r="ET170" s="24"/>
      <c r="EU170" s="24"/>
      <c r="EV170" s="24"/>
      <c r="EW170" s="24"/>
      <c r="EX170" s="24"/>
      <c r="EY170" s="24"/>
      <c r="EZ170" s="24"/>
      <c r="FA170" s="24"/>
      <c r="FB170" s="24"/>
      <c r="FC170" s="24"/>
      <c r="FD170" s="24"/>
      <c r="FE170" s="24"/>
      <c r="FF170" s="24"/>
      <c r="FG170" s="24"/>
      <c r="FH170" s="24"/>
      <c r="FI170" s="24"/>
      <c r="FJ170" s="24"/>
      <c r="FK170" s="24"/>
      <c r="FL170" s="24"/>
      <c r="FM170" s="24"/>
      <c r="FN170" s="24"/>
      <c r="FO170" s="24"/>
      <c r="FP170" s="24"/>
      <c r="FQ170" s="24"/>
    </row>
    <row r="171" spans="1:173" ht="18.75" customHeight="1" x14ac:dyDescent="0.25">
      <c r="A171" s="56">
        <v>5</v>
      </c>
      <c r="B171" s="8" t="s">
        <v>70</v>
      </c>
      <c r="C171" s="44">
        <v>16290</v>
      </c>
      <c r="D171" s="44">
        <v>165618</v>
      </c>
      <c r="E171" s="25">
        <f t="shared" si="55"/>
        <v>9.8358874035430937</v>
      </c>
      <c r="F171" s="44">
        <v>8421</v>
      </c>
      <c r="G171" s="44">
        <v>114204</v>
      </c>
      <c r="H171" s="25">
        <f t="shared" si="56"/>
        <v>7.3736471577177678</v>
      </c>
      <c r="I171" s="44">
        <v>16290</v>
      </c>
      <c r="J171" s="44">
        <v>165618</v>
      </c>
      <c r="K171" s="25">
        <f t="shared" si="57"/>
        <v>9.8358874035430937</v>
      </c>
      <c r="L171" s="44">
        <v>16290</v>
      </c>
      <c r="M171" s="46">
        <v>165618</v>
      </c>
      <c r="N171" s="25">
        <f t="shared" si="58"/>
        <v>9.8358874035430937</v>
      </c>
      <c r="O171" s="46">
        <v>0</v>
      </c>
      <c r="P171" s="44">
        <v>0</v>
      </c>
      <c r="Q171" s="25" t="e">
        <f t="shared" si="59"/>
        <v>#DIV/0!</v>
      </c>
      <c r="R171" s="44">
        <v>16290</v>
      </c>
      <c r="S171" s="64">
        <v>165618</v>
      </c>
      <c r="T171" s="25">
        <f t="shared" si="60"/>
        <v>9.8358874035430937</v>
      </c>
      <c r="U171" s="196">
        <v>80</v>
      </c>
    </row>
    <row r="172" spans="1:173" ht="18.75" customHeight="1" x14ac:dyDescent="0.25">
      <c r="A172" s="55">
        <v>6</v>
      </c>
      <c r="B172" s="8" t="s">
        <v>213</v>
      </c>
      <c r="C172" s="44">
        <v>0</v>
      </c>
      <c r="D172" s="44">
        <v>0</v>
      </c>
      <c r="E172" s="25" t="e">
        <f t="shared" si="55"/>
        <v>#DIV/0!</v>
      </c>
      <c r="F172" s="44">
        <v>0</v>
      </c>
      <c r="G172" s="44">
        <v>0</v>
      </c>
      <c r="H172" s="25" t="e">
        <f t="shared" si="56"/>
        <v>#DIV/0!</v>
      </c>
      <c r="I172" s="44">
        <v>0</v>
      </c>
      <c r="J172" s="44">
        <v>0</v>
      </c>
      <c r="K172" s="25" t="e">
        <f t="shared" si="57"/>
        <v>#DIV/0!</v>
      </c>
      <c r="L172" s="44">
        <v>0</v>
      </c>
      <c r="M172" s="46">
        <v>0</v>
      </c>
      <c r="N172" s="25" t="e">
        <f t="shared" si="58"/>
        <v>#DIV/0!</v>
      </c>
      <c r="O172" s="46">
        <v>0</v>
      </c>
      <c r="P172" s="44">
        <v>0</v>
      </c>
      <c r="Q172" s="25" t="e">
        <f t="shared" si="59"/>
        <v>#DIV/0!</v>
      </c>
      <c r="R172" s="64">
        <v>0</v>
      </c>
      <c r="S172" s="64">
        <v>0</v>
      </c>
      <c r="T172" s="25" t="e">
        <f t="shared" si="60"/>
        <v>#DIV/0!</v>
      </c>
      <c r="U172" s="196"/>
      <c r="V172" s="23"/>
      <c r="W172" s="23"/>
      <c r="X172" s="23"/>
      <c r="Y172" s="23"/>
      <c r="Z172" s="23"/>
      <c r="AA172" s="23"/>
      <c r="AB172" s="23"/>
      <c r="AC172" s="23"/>
    </row>
    <row r="173" spans="1:173" ht="22.5" customHeight="1" x14ac:dyDescent="0.25">
      <c r="A173" s="56">
        <v>7</v>
      </c>
      <c r="B173" s="3" t="s">
        <v>73</v>
      </c>
      <c r="C173" s="44">
        <v>1769</v>
      </c>
      <c r="D173" s="44">
        <v>1462</v>
      </c>
      <c r="E173" s="45">
        <f t="shared" si="55"/>
        <v>120.99863201094392</v>
      </c>
      <c r="F173" s="44">
        <v>233</v>
      </c>
      <c r="G173" s="44">
        <v>1462</v>
      </c>
      <c r="H173" s="45">
        <f t="shared" si="56"/>
        <v>15.937072503419971</v>
      </c>
      <c r="I173" s="44">
        <v>5151</v>
      </c>
      <c r="J173" s="44">
        <v>62</v>
      </c>
      <c r="K173" s="45">
        <f t="shared" si="57"/>
        <v>8308.0645161290322</v>
      </c>
      <c r="L173" s="44">
        <v>399</v>
      </c>
      <c r="M173" s="46">
        <v>0</v>
      </c>
      <c r="N173" s="25" t="e">
        <f t="shared" si="58"/>
        <v>#DIV/0!</v>
      </c>
      <c r="O173" s="46">
        <v>0</v>
      </c>
      <c r="P173" s="44">
        <v>0</v>
      </c>
      <c r="Q173" s="25" t="e">
        <f t="shared" si="59"/>
        <v>#DIV/0!</v>
      </c>
      <c r="R173" s="64">
        <v>399</v>
      </c>
      <c r="S173" s="64">
        <v>0</v>
      </c>
      <c r="T173" s="45" t="e">
        <f t="shared" si="60"/>
        <v>#DIV/0!</v>
      </c>
      <c r="U173" s="196">
        <v>33</v>
      </c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173" s="23" customFormat="1" ht="19.5" customHeight="1" x14ac:dyDescent="0.25">
      <c r="A174" s="56">
        <v>8</v>
      </c>
      <c r="B174" s="8" t="s">
        <v>75</v>
      </c>
      <c r="C174" s="44">
        <v>0</v>
      </c>
      <c r="D174" s="44">
        <v>0</v>
      </c>
      <c r="E174" s="1" t="e">
        <f t="shared" si="55"/>
        <v>#DIV/0!</v>
      </c>
      <c r="F174" s="44">
        <v>0</v>
      </c>
      <c r="G174" s="44">
        <v>0</v>
      </c>
      <c r="H174" s="1" t="e">
        <f t="shared" si="56"/>
        <v>#DIV/0!</v>
      </c>
      <c r="I174" s="44">
        <v>0</v>
      </c>
      <c r="J174" s="44">
        <v>0</v>
      </c>
      <c r="K174" s="1" t="e">
        <f t="shared" si="57"/>
        <v>#DIV/0!</v>
      </c>
      <c r="L174" s="44">
        <v>0</v>
      </c>
      <c r="M174" s="46">
        <v>0</v>
      </c>
      <c r="N174" s="1" t="e">
        <f t="shared" si="58"/>
        <v>#DIV/0!</v>
      </c>
      <c r="O174" s="46">
        <v>0</v>
      </c>
      <c r="P174" s="44">
        <v>0</v>
      </c>
      <c r="Q174" s="1" t="e">
        <f t="shared" si="59"/>
        <v>#DIV/0!</v>
      </c>
      <c r="R174" s="64">
        <v>0</v>
      </c>
      <c r="S174" s="64">
        <v>0</v>
      </c>
      <c r="T174" s="1" t="e">
        <f t="shared" si="60"/>
        <v>#DIV/0!</v>
      </c>
      <c r="U174" s="199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</row>
    <row r="175" spans="1:173" ht="30" customHeight="1" x14ac:dyDescent="0.25">
      <c r="A175" s="62">
        <v>9</v>
      </c>
      <c r="B175" s="3" t="s">
        <v>77</v>
      </c>
      <c r="C175" s="44">
        <v>389631</v>
      </c>
      <c r="D175" s="44">
        <v>521399</v>
      </c>
      <c r="E175" s="1">
        <f t="shared" si="55"/>
        <v>74.727991423075224</v>
      </c>
      <c r="F175" s="44">
        <v>165346</v>
      </c>
      <c r="G175" s="44">
        <v>219215</v>
      </c>
      <c r="H175" s="45">
        <f t="shared" si="56"/>
        <v>75.426407864425343</v>
      </c>
      <c r="I175" s="44">
        <v>389631</v>
      </c>
      <c r="J175" s="44">
        <v>521399</v>
      </c>
      <c r="K175" s="45">
        <f t="shared" si="57"/>
        <v>74.727991423075224</v>
      </c>
      <c r="L175" s="44">
        <v>376131</v>
      </c>
      <c r="M175" s="46">
        <v>493437</v>
      </c>
      <c r="N175" s="25">
        <f t="shared" si="58"/>
        <v>76.226752351363999</v>
      </c>
      <c r="O175" s="46">
        <v>0</v>
      </c>
      <c r="P175" s="44">
        <v>0</v>
      </c>
      <c r="Q175" s="25" t="e">
        <f t="shared" si="59"/>
        <v>#DIV/0!</v>
      </c>
      <c r="R175" s="44">
        <v>376131</v>
      </c>
      <c r="S175" s="64">
        <v>493437</v>
      </c>
      <c r="T175" s="45">
        <f t="shared" si="60"/>
        <v>76.226752351363999</v>
      </c>
      <c r="U175" s="196">
        <v>750</v>
      </c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</row>
    <row r="176" spans="1:173" ht="22.5" customHeight="1" x14ac:dyDescent="0.25">
      <c r="A176" s="57">
        <v>10</v>
      </c>
      <c r="B176" s="4" t="s">
        <v>85</v>
      </c>
      <c r="C176" s="44">
        <v>18076</v>
      </c>
      <c r="D176" s="44">
        <v>0</v>
      </c>
      <c r="E176" s="25" t="e">
        <f t="shared" si="55"/>
        <v>#DIV/0!</v>
      </c>
      <c r="F176" s="44">
        <v>4460</v>
      </c>
      <c r="G176" s="44">
        <v>0</v>
      </c>
      <c r="H176" s="25" t="e">
        <f t="shared" si="56"/>
        <v>#DIV/0!</v>
      </c>
      <c r="I176" s="44">
        <v>14001</v>
      </c>
      <c r="J176" s="44">
        <v>2528</v>
      </c>
      <c r="K176" s="25">
        <f t="shared" si="57"/>
        <v>553.83702531645577</v>
      </c>
      <c r="L176" s="44">
        <v>11104</v>
      </c>
      <c r="M176" s="46">
        <v>0</v>
      </c>
      <c r="N176" s="25" t="e">
        <f t="shared" si="58"/>
        <v>#DIV/0!</v>
      </c>
      <c r="O176" s="46">
        <v>11104</v>
      </c>
      <c r="P176" s="44">
        <v>0</v>
      </c>
      <c r="Q176" s="25" t="e">
        <f t="shared" si="59"/>
        <v>#DIV/0!</v>
      </c>
      <c r="R176" s="64">
        <v>0</v>
      </c>
      <c r="S176" s="64">
        <v>0</v>
      </c>
      <c r="T176" s="25" t="e">
        <f t="shared" si="60"/>
        <v>#DIV/0!</v>
      </c>
      <c r="U176" s="196">
        <v>8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  <c r="FL176" s="23"/>
      <c r="FM176" s="23"/>
      <c r="FN176" s="23"/>
      <c r="FO176" s="23"/>
      <c r="FP176" s="23"/>
      <c r="FQ176" s="23"/>
    </row>
    <row r="177" spans="1:173" s="24" customFormat="1" ht="18" customHeight="1" x14ac:dyDescent="0.25">
      <c r="A177" s="57">
        <v>11</v>
      </c>
      <c r="B177" s="4" t="s">
        <v>86</v>
      </c>
      <c r="C177" s="44">
        <v>13842</v>
      </c>
      <c r="D177" s="44">
        <v>17783</v>
      </c>
      <c r="E177" s="25">
        <f t="shared" si="55"/>
        <v>77.838384974413771</v>
      </c>
      <c r="F177" s="44">
        <v>3826</v>
      </c>
      <c r="G177" s="44">
        <v>4297</v>
      </c>
      <c r="H177" s="25">
        <f t="shared" si="56"/>
        <v>89.038864323946939</v>
      </c>
      <c r="I177" s="44">
        <v>13842</v>
      </c>
      <c r="J177" s="44">
        <v>17783</v>
      </c>
      <c r="K177" s="25">
        <f t="shared" si="57"/>
        <v>77.838384974413771</v>
      </c>
      <c r="L177" s="44">
        <v>0</v>
      </c>
      <c r="M177" s="46">
        <v>0</v>
      </c>
      <c r="N177" s="25" t="e">
        <f t="shared" si="58"/>
        <v>#DIV/0!</v>
      </c>
      <c r="O177" s="46">
        <v>0</v>
      </c>
      <c r="P177" s="44">
        <v>0</v>
      </c>
      <c r="Q177" s="25" t="e">
        <f t="shared" si="59"/>
        <v>#DIV/0!</v>
      </c>
      <c r="R177" s="64">
        <v>0</v>
      </c>
      <c r="S177" s="64">
        <v>0</v>
      </c>
      <c r="T177" s="25" t="e">
        <f t="shared" si="60"/>
        <v>#DIV/0!</v>
      </c>
      <c r="U177" s="197">
        <v>40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7.25" customHeight="1" x14ac:dyDescent="0.25">
      <c r="A178" s="57">
        <v>12</v>
      </c>
      <c r="B178" s="4" t="s">
        <v>234</v>
      </c>
      <c r="C178" s="44">
        <v>433618</v>
      </c>
      <c r="D178" s="44">
        <v>167089</v>
      </c>
      <c r="E178" s="45">
        <f t="shared" si="55"/>
        <v>259.51319356749997</v>
      </c>
      <c r="F178" s="44">
        <v>143162</v>
      </c>
      <c r="G178" s="44">
        <v>94683</v>
      </c>
      <c r="H178" s="45">
        <f t="shared" si="56"/>
        <v>151.20137722716856</v>
      </c>
      <c r="I178" s="44">
        <v>395958</v>
      </c>
      <c r="J178" s="44">
        <v>129830</v>
      </c>
      <c r="K178" s="182">
        <f t="shared" si="57"/>
        <v>304.98189940691674</v>
      </c>
      <c r="L178" s="44">
        <v>393880</v>
      </c>
      <c r="M178" s="46">
        <v>125843</v>
      </c>
      <c r="N178" s="25">
        <f t="shared" si="58"/>
        <v>312.99317403431257</v>
      </c>
      <c r="O178" s="46">
        <v>393880</v>
      </c>
      <c r="P178" s="44">
        <v>125843</v>
      </c>
      <c r="Q178" s="25">
        <f t="shared" si="59"/>
        <v>312.99317403431257</v>
      </c>
      <c r="R178" s="64">
        <v>0</v>
      </c>
      <c r="S178" s="64">
        <v>0</v>
      </c>
      <c r="T178" s="45" t="e">
        <f t="shared" si="60"/>
        <v>#DIV/0!</v>
      </c>
      <c r="U178" s="197">
        <v>218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13</v>
      </c>
      <c r="B179" s="4" t="s">
        <v>219</v>
      </c>
      <c r="C179" s="44">
        <v>256518</v>
      </c>
      <c r="D179" s="44">
        <v>65705</v>
      </c>
      <c r="E179" s="25">
        <f t="shared" si="55"/>
        <v>390.40864469979454</v>
      </c>
      <c r="F179" s="44">
        <v>86500</v>
      </c>
      <c r="G179" s="44">
        <v>29635</v>
      </c>
      <c r="H179" s="25">
        <f t="shared" si="56"/>
        <v>291.88459591699007</v>
      </c>
      <c r="I179" s="44">
        <v>253026</v>
      </c>
      <c r="J179" s="44">
        <v>10731</v>
      </c>
      <c r="K179" s="25">
        <f t="shared" si="57"/>
        <v>2357.8976796197931</v>
      </c>
      <c r="L179" s="44">
        <v>23736</v>
      </c>
      <c r="M179" s="46">
        <v>0</v>
      </c>
      <c r="N179" s="25" t="e">
        <f t="shared" si="58"/>
        <v>#DIV/0!</v>
      </c>
      <c r="O179" s="46">
        <v>23736</v>
      </c>
      <c r="P179" s="44">
        <v>0</v>
      </c>
      <c r="Q179" s="25" t="e">
        <f t="shared" si="59"/>
        <v>#DIV/0!</v>
      </c>
      <c r="R179" s="64">
        <v>0</v>
      </c>
      <c r="S179" s="64">
        <v>0</v>
      </c>
      <c r="T179" s="25" t="e">
        <f t="shared" si="60"/>
        <v>#DIV/0!</v>
      </c>
      <c r="U179" s="197">
        <v>175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ht="27" customHeight="1" x14ac:dyDescent="0.25">
      <c r="A180" s="55">
        <v>14</v>
      </c>
      <c r="B180" s="3" t="s">
        <v>214</v>
      </c>
      <c r="C180" s="44">
        <v>167097</v>
      </c>
      <c r="D180" s="44">
        <v>197697</v>
      </c>
      <c r="E180" s="45">
        <f t="shared" si="55"/>
        <v>84.521768160366619</v>
      </c>
      <c r="F180" s="44">
        <v>63324</v>
      </c>
      <c r="G180" s="44">
        <v>76527</v>
      </c>
      <c r="H180" s="45">
        <f t="shared" si="56"/>
        <v>82.747265670939669</v>
      </c>
      <c r="I180" s="44">
        <v>90847</v>
      </c>
      <c r="J180" s="44">
        <v>91459</v>
      </c>
      <c r="K180" s="45">
        <f t="shared" si="57"/>
        <v>99.330847702249088</v>
      </c>
      <c r="L180" s="44">
        <v>0</v>
      </c>
      <c r="M180" s="46">
        <v>0</v>
      </c>
      <c r="N180" s="25" t="e">
        <f t="shared" si="58"/>
        <v>#DIV/0!</v>
      </c>
      <c r="O180" s="46">
        <v>0</v>
      </c>
      <c r="P180" s="44">
        <v>0</v>
      </c>
      <c r="Q180" s="25" t="e">
        <f t="shared" si="59"/>
        <v>#DIV/0!</v>
      </c>
      <c r="R180" s="64">
        <v>0</v>
      </c>
      <c r="S180" s="64">
        <v>0</v>
      </c>
      <c r="T180" s="45" t="e">
        <f t="shared" si="60"/>
        <v>#DIV/0!</v>
      </c>
      <c r="U180" s="196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</row>
    <row r="181" spans="1:173" ht="27" customHeight="1" x14ac:dyDescent="0.25">
      <c r="A181" s="55">
        <v>15</v>
      </c>
      <c r="B181" s="3" t="s">
        <v>342</v>
      </c>
      <c r="C181" s="44">
        <v>170639</v>
      </c>
      <c r="D181" s="44">
        <v>225307</v>
      </c>
      <c r="E181" s="45">
        <f t="shared" si="55"/>
        <v>75.736217694079627</v>
      </c>
      <c r="F181" s="44">
        <v>91736</v>
      </c>
      <c r="G181" s="44">
        <v>117425</v>
      </c>
      <c r="H181" s="45">
        <f t="shared" si="56"/>
        <v>78.123057270598252</v>
      </c>
      <c r="I181" s="44">
        <v>288713</v>
      </c>
      <c r="J181" s="44">
        <v>225307</v>
      </c>
      <c r="K181" s="45">
        <f t="shared" si="57"/>
        <v>128.14204618587084</v>
      </c>
      <c r="L181" s="44">
        <v>107926</v>
      </c>
      <c r="M181" s="46">
        <v>79027</v>
      </c>
      <c r="N181" s="25">
        <f t="shared" si="58"/>
        <v>136.56851455831551</v>
      </c>
      <c r="O181" s="46">
        <v>107926</v>
      </c>
      <c r="P181" s="44">
        <v>79027</v>
      </c>
      <c r="Q181" s="25">
        <f t="shared" si="59"/>
        <v>136.56851455831551</v>
      </c>
      <c r="R181" s="44">
        <v>0</v>
      </c>
      <c r="S181" s="44">
        <v>0</v>
      </c>
      <c r="T181" s="45" t="e">
        <f t="shared" si="60"/>
        <v>#DIV/0!</v>
      </c>
      <c r="U181" s="196">
        <v>295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s="23" customFormat="1" ht="17.25" customHeight="1" x14ac:dyDescent="0.25">
      <c r="A182" s="349"/>
      <c r="B182" s="350"/>
      <c r="C182" s="350"/>
      <c r="D182" s="350"/>
      <c r="E182" s="350"/>
      <c r="F182" s="350"/>
      <c r="G182" s="350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1"/>
      <c r="U182" s="200"/>
    </row>
    <row r="183" spans="1:173" s="23" customFormat="1" ht="57.75" customHeight="1" x14ac:dyDescent="0.25">
      <c r="A183" s="352" t="s">
        <v>233</v>
      </c>
      <c r="B183" s="353"/>
      <c r="C183" s="41">
        <f>SUM(C184:C190)</f>
        <v>45514</v>
      </c>
      <c r="D183" s="41">
        <f>SUM(D184:D190)</f>
        <v>36861</v>
      </c>
      <c r="E183" s="50">
        <f t="shared" ref="E183:E190" si="61">C183/D183*100</f>
        <v>123.47467513089715</v>
      </c>
      <c r="F183" s="41">
        <f>SUM(F184:F190)</f>
        <v>20662</v>
      </c>
      <c r="G183" s="41">
        <f>SUM(G184:G190)</f>
        <v>15164</v>
      </c>
      <c r="H183" s="50">
        <f t="shared" ref="H183:H190" si="62">F183/G183*100</f>
        <v>136.25692429438143</v>
      </c>
      <c r="I183" s="41">
        <f>SUM(I184:I190)</f>
        <v>71994</v>
      </c>
      <c r="J183" s="41">
        <f>SUM(J184:J190)</f>
        <v>99495</v>
      </c>
      <c r="K183" s="50">
        <f t="shared" ref="K183:K190" si="63">I183/J183*100</f>
        <v>72.359415045982217</v>
      </c>
      <c r="L183" s="41">
        <f>SUM(L184:L190)</f>
        <v>35786</v>
      </c>
      <c r="M183" s="41">
        <f>SUM(M184:M190)</f>
        <v>11968</v>
      </c>
      <c r="N183" s="6">
        <f t="shared" ref="N183:N190" si="64">L183/M183*100</f>
        <v>299.01403743315507</v>
      </c>
      <c r="O183" s="41">
        <f>SUM(O184:O190)</f>
        <v>35786</v>
      </c>
      <c r="P183" s="41">
        <f>SUM(P184:P190)</f>
        <v>11968</v>
      </c>
      <c r="Q183" s="5">
        <f t="shared" ref="Q183:Q188" si="65">O183/P183*100</f>
        <v>299.01403743315507</v>
      </c>
      <c r="R183" s="41">
        <f>SUM(R184:R190)</f>
        <v>0</v>
      </c>
      <c r="S183" s="41">
        <f>SUM(S184:S190)</f>
        <v>0</v>
      </c>
      <c r="T183" s="6" t="e">
        <f t="shared" ref="T183:T190" si="66">R183/S183*100</f>
        <v>#DIV/0!</v>
      </c>
      <c r="U183" s="198">
        <f>SUM(U184:U190)</f>
        <v>68</v>
      </c>
    </row>
    <row r="184" spans="1:173" s="24" customFormat="1" ht="19.5" customHeight="1" x14ac:dyDescent="0.25">
      <c r="A184" s="56">
        <v>1</v>
      </c>
      <c r="B184" s="8" t="s">
        <v>78</v>
      </c>
      <c r="C184" s="48">
        <v>0</v>
      </c>
      <c r="D184" s="48">
        <v>0</v>
      </c>
      <c r="E184" s="25" t="e">
        <f t="shared" si="61"/>
        <v>#DIV/0!</v>
      </c>
      <c r="F184" s="48">
        <v>0</v>
      </c>
      <c r="G184" s="48">
        <v>0</v>
      </c>
      <c r="H184" s="25" t="e">
        <f t="shared" si="62"/>
        <v>#DIV/0!</v>
      </c>
      <c r="I184" s="48">
        <v>0</v>
      </c>
      <c r="J184" s="48">
        <v>0</v>
      </c>
      <c r="K184" s="25" t="e">
        <f t="shared" si="63"/>
        <v>#DIV/0!</v>
      </c>
      <c r="L184" s="48">
        <f t="shared" ref="L184:M185" si="67">O184+R184</f>
        <v>0</v>
      </c>
      <c r="M184" s="34">
        <f t="shared" si="67"/>
        <v>0</v>
      </c>
      <c r="N184" s="25" t="e">
        <f t="shared" si="64"/>
        <v>#DIV/0!</v>
      </c>
      <c r="O184" s="48">
        <v>0</v>
      </c>
      <c r="P184" s="48">
        <v>0</v>
      </c>
      <c r="Q184" s="25" t="e">
        <f t="shared" si="65"/>
        <v>#DIV/0!</v>
      </c>
      <c r="R184" s="48">
        <v>0</v>
      </c>
      <c r="S184" s="48">
        <v>0</v>
      </c>
      <c r="T184" s="25" t="e">
        <f t="shared" si="66"/>
        <v>#DIV/0!</v>
      </c>
      <c r="U184" s="197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3"/>
      <c r="FM184" s="23"/>
      <c r="FN184" s="23"/>
      <c r="FO184" s="23"/>
      <c r="FP184" s="23"/>
      <c r="FQ184" s="23"/>
    </row>
    <row r="185" spans="1:173" ht="33.75" customHeight="1" x14ac:dyDescent="0.25">
      <c r="A185" s="55">
        <v>2</v>
      </c>
      <c r="B185" s="3" t="s">
        <v>79</v>
      </c>
      <c r="C185" s="48">
        <v>0</v>
      </c>
      <c r="D185" s="48">
        <v>0</v>
      </c>
      <c r="E185" s="45" t="e">
        <f t="shared" si="61"/>
        <v>#DIV/0!</v>
      </c>
      <c r="F185" s="48">
        <v>0</v>
      </c>
      <c r="G185" s="48">
        <v>0</v>
      </c>
      <c r="H185" s="45" t="e">
        <f>E185</f>
        <v>#DIV/0!</v>
      </c>
      <c r="I185" s="48">
        <v>0</v>
      </c>
      <c r="J185" s="48">
        <v>0</v>
      </c>
      <c r="K185" s="45" t="e">
        <f t="shared" si="63"/>
        <v>#DIV/0!</v>
      </c>
      <c r="L185" s="48">
        <f t="shared" si="67"/>
        <v>0</v>
      </c>
      <c r="M185" s="34">
        <f t="shared" si="67"/>
        <v>0</v>
      </c>
      <c r="N185" s="25" t="e">
        <f t="shared" si="64"/>
        <v>#DIV/0!</v>
      </c>
      <c r="O185" s="48">
        <v>0</v>
      </c>
      <c r="P185" s="48">
        <v>0</v>
      </c>
      <c r="Q185" s="25" t="e">
        <f t="shared" si="65"/>
        <v>#DIV/0!</v>
      </c>
      <c r="R185" s="48">
        <v>0</v>
      </c>
      <c r="S185" s="48">
        <v>0</v>
      </c>
      <c r="T185" s="45" t="e">
        <f t="shared" si="66"/>
        <v>#DIV/0!</v>
      </c>
      <c r="U185" s="196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18.75" customHeight="1" x14ac:dyDescent="0.25">
      <c r="A186" s="57">
        <v>3</v>
      </c>
      <c r="B186" s="3" t="s">
        <v>80</v>
      </c>
      <c r="C186" s="48">
        <v>10048</v>
      </c>
      <c r="D186" s="48">
        <v>4851</v>
      </c>
      <c r="E186" s="45">
        <f t="shared" si="61"/>
        <v>207.13254998969285</v>
      </c>
      <c r="F186" s="48">
        <v>6197</v>
      </c>
      <c r="G186" s="48">
        <v>2273</v>
      </c>
      <c r="H186" s="45">
        <f t="shared" si="62"/>
        <v>272.63528376594809</v>
      </c>
      <c r="I186" s="48">
        <v>10048</v>
      </c>
      <c r="J186" s="48">
        <v>4851</v>
      </c>
      <c r="K186" s="45">
        <f t="shared" si="63"/>
        <v>207.13254998969285</v>
      </c>
      <c r="L186" s="48">
        <v>10048</v>
      </c>
      <c r="M186" s="46">
        <v>4851</v>
      </c>
      <c r="N186" s="25">
        <f t="shared" si="64"/>
        <v>207.13254998969285</v>
      </c>
      <c r="O186" s="48">
        <v>10048</v>
      </c>
      <c r="P186" s="48">
        <v>4851</v>
      </c>
      <c r="Q186" s="25">
        <f t="shared" si="65"/>
        <v>207.13254998969285</v>
      </c>
      <c r="R186" s="48">
        <v>0</v>
      </c>
      <c r="S186" s="48">
        <v>0</v>
      </c>
      <c r="T186" s="45" t="e">
        <f t="shared" si="66"/>
        <v>#DIV/0!</v>
      </c>
      <c r="U186" s="196">
        <v>18</v>
      </c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24.75" customHeight="1" x14ac:dyDescent="0.25">
      <c r="A187" s="55">
        <v>4</v>
      </c>
      <c r="B187" s="3" t="s">
        <v>81</v>
      </c>
      <c r="C187" s="48">
        <v>2660</v>
      </c>
      <c r="D187" s="48">
        <v>2520</v>
      </c>
      <c r="E187" s="45">
        <f t="shared" si="61"/>
        <v>105.55555555555556</v>
      </c>
      <c r="F187" s="48">
        <v>2660</v>
      </c>
      <c r="G187" s="48">
        <v>2520</v>
      </c>
      <c r="H187" s="45">
        <f t="shared" si="62"/>
        <v>105.55555555555556</v>
      </c>
      <c r="I187" s="48">
        <v>6085</v>
      </c>
      <c r="J187" s="48">
        <v>26462</v>
      </c>
      <c r="K187" s="45">
        <f t="shared" si="63"/>
        <v>22.995238455143223</v>
      </c>
      <c r="L187" s="48">
        <v>0</v>
      </c>
      <c r="M187" s="46">
        <v>0</v>
      </c>
      <c r="N187" s="25" t="e">
        <f t="shared" si="64"/>
        <v>#DIV/0!</v>
      </c>
      <c r="O187" s="48">
        <v>0</v>
      </c>
      <c r="P187" s="48">
        <v>0</v>
      </c>
      <c r="Q187" s="25" t="e">
        <f t="shared" si="65"/>
        <v>#DIV/0!</v>
      </c>
      <c r="R187" s="48">
        <v>0</v>
      </c>
      <c r="S187" s="48">
        <v>0</v>
      </c>
      <c r="T187" s="45" t="e">
        <f t="shared" si="66"/>
        <v>#DIV/0!</v>
      </c>
      <c r="U187" s="196">
        <v>13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57" customHeight="1" x14ac:dyDescent="0.25">
      <c r="A188" s="57">
        <v>5</v>
      </c>
      <c r="B188" s="4" t="s">
        <v>271</v>
      </c>
      <c r="C188" s="48">
        <v>32806</v>
      </c>
      <c r="D188" s="48">
        <v>29490</v>
      </c>
      <c r="E188" s="25">
        <f t="shared" si="61"/>
        <v>111.24448965751101</v>
      </c>
      <c r="F188" s="48">
        <v>11805</v>
      </c>
      <c r="G188" s="48">
        <v>10371</v>
      </c>
      <c r="H188" s="25">
        <f t="shared" si="62"/>
        <v>113.82701764535726</v>
      </c>
      <c r="I188" s="48">
        <v>55861</v>
      </c>
      <c r="J188" s="48">
        <v>68182</v>
      </c>
      <c r="K188" s="25">
        <f t="shared" si="63"/>
        <v>81.929248188671494</v>
      </c>
      <c r="L188" s="48">
        <v>25738</v>
      </c>
      <c r="M188" s="46">
        <v>7117</v>
      </c>
      <c r="N188" s="25">
        <f t="shared" si="64"/>
        <v>361.64114093016718</v>
      </c>
      <c r="O188" s="48">
        <v>25738</v>
      </c>
      <c r="P188" s="48">
        <v>7117</v>
      </c>
      <c r="Q188" s="25">
        <f t="shared" si="65"/>
        <v>361.64114093016718</v>
      </c>
      <c r="R188" s="48">
        <v>0</v>
      </c>
      <c r="S188" s="48">
        <v>0</v>
      </c>
      <c r="T188" s="25" t="e">
        <f t="shared" si="66"/>
        <v>#DIV/0!</v>
      </c>
      <c r="U188" s="196">
        <v>37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18.75" customHeight="1" x14ac:dyDescent="0.25">
      <c r="A189" s="57">
        <v>6</v>
      </c>
      <c r="B189" s="4" t="s">
        <v>262</v>
      </c>
      <c r="C189" s="48">
        <v>0</v>
      </c>
      <c r="D189" s="48">
        <v>0</v>
      </c>
      <c r="E189" s="25" t="e">
        <f t="shared" si="61"/>
        <v>#DIV/0!</v>
      </c>
      <c r="F189" s="48">
        <v>0</v>
      </c>
      <c r="G189" s="48">
        <v>0</v>
      </c>
      <c r="H189" s="25" t="e">
        <f t="shared" si="62"/>
        <v>#DIV/0!</v>
      </c>
      <c r="I189" s="48">
        <v>0</v>
      </c>
      <c r="J189" s="48">
        <v>0</v>
      </c>
      <c r="K189" s="25" t="e">
        <f t="shared" si="63"/>
        <v>#DIV/0!</v>
      </c>
      <c r="L189" s="48">
        <f t="shared" ref="L189:M190" si="68">O189+R189</f>
        <v>0</v>
      </c>
      <c r="M189" s="34">
        <f t="shared" si="68"/>
        <v>0</v>
      </c>
      <c r="N189" s="25" t="e">
        <f t="shared" si="64"/>
        <v>#DIV/0!</v>
      </c>
      <c r="O189" s="48">
        <v>0</v>
      </c>
      <c r="P189" s="48">
        <v>0</v>
      </c>
      <c r="Q189" s="25" t="e">
        <f>O189/P189*100</f>
        <v>#DIV/0!</v>
      </c>
      <c r="R189" s="48">
        <v>0</v>
      </c>
      <c r="S189" s="48">
        <v>0</v>
      </c>
      <c r="T189" s="25" t="e">
        <f t="shared" si="66"/>
        <v>#DIV/0!</v>
      </c>
      <c r="U189" s="196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s="23" customFormat="1" ht="21" customHeight="1" x14ac:dyDescent="0.25">
      <c r="A190" s="56">
        <v>7</v>
      </c>
      <c r="B190" s="8" t="s">
        <v>72</v>
      </c>
      <c r="C190" s="48">
        <v>0</v>
      </c>
      <c r="D190" s="48">
        <v>0</v>
      </c>
      <c r="E190" s="1" t="e">
        <f t="shared" si="61"/>
        <v>#DIV/0!</v>
      </c>
      <c r="F190" s="48">
        <v>0</v>
      </c>
      <c r="G190" s="48">
        <v>0</v>
      </c>
      <c r="H190" s="1" t="e">
        <f t="shared" si="62"/>
        <v>#DIV/0!</v>
      </c>
      <c r="I190" s="48">
        <v>0</v>
      </c>
      <c r="J190" s="48">
        <v>0</v>
      </c>
      <c r="K190" s="1" t="e">
        <f t="shared" si="63"/>
        <v>#DIV/0!</v>
      </c>
      <c r="L190" s="48">
        <f t="shared" si="68"/>
        <v>0</v>
      </c>
      <c r="M190" s="34">
        <f t="shared" si="68"/>
        <v>0</v>
      </c>
      <c r="N190" s="1" t="e">
        <f t="shared" si="64"/>
        <v>#DIV/0!</v>
      </c>
      <c r="O190" s="48">
        <v>0</v>
      </c>
      <c r="P190" s="48">
        <v>0</v>
      </c>
      <c r="Q190" s="1" t="e">
        <f>O190/P190*100</f>
        <v>#DIV/0!</v>
      </c>
      <c r="R190" s="48">
        <v>0</v>
      </c>
      <c r="S190" s="48">
        <v>0</v>
      </c>
      <c r="T190" s="1" t="e">
        <f t="shared" si="66"/>
        <v>#DIV/0!</v>
      </c>
      <c r="U190" s="199"/>
    </row>
    <row r="191" spans="1:173" s="23" customFormat="1" ht="17.25" x14ac:dyDescent="0.25">
      <c r="A191" s="102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8"/>
      <c r="U191" s="200"/>
    </row>
    <row r="192" spans="1:173" s="23" customFormat="1" ht="102" hidden="1" customHeight="1" x14ac:dyDescent="0.25">
      <c r="A192" s="352" t="s">
        <v>235</v>
      </c>
      <c r="B192" s="353"/>
      <c r="C192" s="41">
        <f>SUM(C193:C199)</f>
        <v>0</v>
      </c>
      <c r="D192" s="41">
        <f>SUM(D193:D199)</f>
        <v>0</v>
      </c>
      <c r="E192" s="50" t="e">
        <f>C192/D192*100</f>
        <v>#DIV/0!</v>
      </c>
      <c r="F192" s="41">
        <f>SUM(F193:F199)</f>
        <v>0</v>
      </c>
      <c r="G192" s="41">
        <f>SUM(G193:G199)</f>
        <v>0</v>
      </c>
      <c r="H192" s="50" t="e">
        <f>F192/G192*100</f>
        <v>#DIV/0!</v>
      </c>
      <c r="I192" s="41">
        <f>SUM(I193:I199)</f>
        <v>0</v>
      </c>
      <c r="J192" s="41">
        <f>SUM(J193:J199)</f>
        <v>0</v>
      </c>
      <c r="K192" s="50" t="e">
        <f>I192/J192*100</f>
        <v>#DIV/0!</v>
      </c>
      <c r="L192" s="41">
        <f>SUM(L193:L199)</f>
        <v>0</v>
      </c>
      <c r="M192" s="41">
        <f>SUM(M193:M199)</f>
        <v>0</v>
      </c>
      <c r="N192" s="6" t="e">
        <f t="shared" ref="N192" si="69">L192/M192*100</f>
        <v>#DIV/0!</v>
      </c>
      <c r="O192" s="41">
        <f>SUM(O193:O199)</f>
        <v>0</v>
      </c>
      <c r="P192" s="41">
        <f>SUM(P193:P199)</f>
        <v>0</v>
      </c>
      <c r="Q192" s="5" t="e">
        <f t="shared" ref="Q192" si="70">O192/P192*100</f>
        <v>#DIV/0!</v>
      </c>
      <c r="R192" s="41">
        <f>SUM(R193:R199)</f>
        <v>0</v>
      </c>
      <c r="S192" s="41">
        <f>SUM(S193:S199)</f>
        <v>0</v>
      </c>
      <c r="T192" s="6" t="e">
        <f t="shared" ref="T192" si="71">R192/S192*100</f>
        <v>#DIV/0!</v>
      </c>
      <c r="U192" s="200"/>
    </row>
    <row r="193" spans="1:21" s="23" customFormat="1" ht="17.25" hidden="1" x14ac:dyDescent="0.25">
      <c r="A193" s="63"/>
      <c r="B193" s="16"/>
      <c r="C193" s="46"/>
      <c r="D193" s="46"/>
      <c r="E193" s="1"/>
      <c r="F193" s="46"/>
      <c r="G193" s="46"/>
      <c r="H193" s="1"/>
      <c r="I193" s="46"/>
      <c r="J193" s="46"/>
      <c r="K193" s="1"/>
      <c r="L193" s="46"/>
      <c r="M193" s="46"/>
      <c r="N193" s="1"/>
      <c r="O193" s="46"/>
      <c r="P193" s="46"/>
      <c r="Q193" s="1"/>
      <c r="R193" s="46"/>
      <c r="S193" s="46"/>
      <c r="T193" s="1"/>
      <c r="U193" s="200"/>
    </row>
    <row r="194" spans="1:21" s="23" customFormat="1" ht="17.25" hidden="1" x14ac:dyDescent="0.25">
      <c r="A194" s="63"/>
      <c r="B194" s="16"/>
      <c r="C194" s="46"/>
      <c r="D194" s="46"/>
      <c r="E194" s="1"/>
      <c r="F194" s="46"/>
      <c r="G194" s="46"/>
      <c r="H194" s="1"/>
      <c r="I194" s="46"/>
      <c r="J194" s="46"/>
      <c r="K194" s="1"/>
      <c r="L194" s="46"/>
      <c r="M194" s="46"/>
      <c r="N194" s="1"/>
      <c r="O194" s="46"/>
      <c r="P194" s="46"/>
      <c r="Q194" s="1"/>
      <c r="R194" s="46"/>
      <c r="S194" s="46"/>
      <c r="T194" s="1"/>
      <c r="U194" s="200"/>
    </row>
    <row r="195" spans="1:21" s="23" customFormat="1" ht="17.25" hidden="1" x14ac:dyDescent="0.25">
      <c r="A195" s="63"/>
      <c r="B195" s="16"/>
      <c r="C195" s="46"/>
      <c r="D195" s="46"/>
      <c r="E195" s="1"/>
      <c r="F195" s="46"/>
      <c r="G195" s="46"/>
      <c r="H195" s="1"/>
      <c r="I195" s="46"/>
      <c r="J195" s="46"/>
      <c r="K195" s="1"/>
      <c r="L195" s="46"/>
      <c r="M195" s="46"/>
      <c r="N195" s="1"/>
      <c r="O195" s="46"/>
      <c r="P195" s="46"/>
      <c r="Q195" s="1"/>
      <c r="R195" s="46"/>
      <c r="S195" s="46"/>
      <c r="T195" s="1"/>
      <c r="U195" s="200"/>
    </row>
    <row r="196" spans="1:21" s="23" customFormat="1" ht="17.25" hidden="1" x14ac:dyDescent="0.25">
      <c r="A196" s="63"/>
      <c r="B196" s="16"/>
      <c r="C196" s="46"/>
      <c r="D196" s="46"/>
      <c r="E196" s="1"/>
      <c r="F196" s="46"/>
      <c r="G196" s="46"/>
      <c r="H196" s="1"/>
      <c r="I196" s="46"/>
      <c r="J196" s="46"/>
      <c r="K196" s="1"/>
      <c r="L196" s="46"/>
      <c r="M196" s="46"/>
      <c r="N196" s="1"/>
      <c r="O196" s="46"/>
      <c r="P196" s="46"/>
      <c r="Q196" s="1"/>
      <c r="R196" s="46"/>
      <c r="S196" s="46"/>
      <c r="T196" s="1"/>
      <c r="U196" s="200"/>
    </row>
    <row r="197" spans="1:21" s="23" customFormat="1" ht="17.25" hidden="1" x14ac:dyDescent="0.25">
      <c r="A197" s="63"/>
      <c r="B197" s="16"/>
      <c r="C197" s="46"/>
      <c r="D197" s="46"/>
      <c r="E197" s="1"/>
      <c r="F197" s="46"/>
      <c r="G197" s="46"/>
      <c r="H197" s="1"/>
      <c r="I197" s="46"/>
      <c r="J197" s="46"/>
      <c r="K197" s="1"/>
      <c r="L197" s="46"/>
      <c r="M197" s="46"/>
      <c r="N197" s="1"/>
      <c r="O197" s="46"/>
      <c r="P197" s="46"/>
      <c r="Q197" s="1"/>
      <c r="R197" s="46"/>
      <c r="S197" s="46"/>
      <c r="T197" s="1"/>
      <c r="U197" s="200"/>
    </row>
    <row r="198" spans="1:21" s="23" customFormat="1" ht="17.25" hidden="1" x14ac:dyDescent="0.25">
      <c r="A198" s="63"/>
      <c r="B198" s="16"/>
      <c r="C198" s="46"/>
      <c r="D198" s="46"/>
      <c r="E198" s="1"/>
      <c r="F198" s="46"/>
      <c r="G198" s="46"/>
      <c r="H198" s="1"/>
      <c r="I198" s="46"/>
      <c r="J198" s="46"/>
      <c r="K198" s="1"/>
      <c r="L198" s="46"/>
      <c r="M198" s="46"/>
      <c r="N198" s="1"/>
      <c r="O198" s="46"/>
      <c r="P198" s="46"/>
      <c r="Q198" s="1"/>
      <c r="R198" s="46"/>
      <c r="S198" s="46"/>
      <c r="T198" s="1"/>
      <c r="U198" s="200"/>
    </row>
    <row r="199" spans="1:21" s="23" customFormat="1" ht="17.25" hidden="1" x14ac:dyDescent="0.25">
      <c r="A199" s="63"/>
      <c r="B199" s="16"/>
      <c r="C199" s="46"/>
      <c r="D199" s="46"/>
      <c r="E199" s="1"/>
      <c r="F199" s="46"/>
      <c r="G199" s="46"/>
      <c r="H199" s="1"/>
      <c r="I199" s="46"/>
      <c r="J199" s="46"/>
      <c r="K199" s="1"/>
      <c r="L199" s="46"/>
      <c r="M199" s="46"/>
      <c r="N199" s="1"/>
      <c r="O199" s="46"/>
      <c r="P199" s="46"/>
      <c r="Q199" s="1"/>
      <c r="R199" s="46"/>
      <c r="S199" s="46"/>
      <c r="T199" s="1"/>
      <c r="U199" s="200"/>
    </row>
    <row r="200" spans="1:21" s="23" customFormat="1" ht="17.25" hidden="1" customHeight="1" x14ac:dyDescent="0.25">
      <c r="A200" s="363"/>
      <c r="B200" s="364"/>
      <c r="C200" s="364"/>
      <c r="D200" s="364"/>
      <c r="E200" s="364"/>
      <c r="F200" s="364"/>
      <c r="G200" s="364"/>
      <c r="H200" s="364"/>
      <c r="I200" s="364"/>
      <c r="J200" s="364"/>
      <c r="K200" s="364"/>
      <c r="L200" s="364"/>
      <c r="M200" s="364"/>
      <c r="N200" s="364"/>
      <c r="O200" s="364"/>
      <c r="P200" s="364"/>
      <c r="Q200" s="364"/>
      <c r="R200" s="364"/>
      <c r="S200" s="364"/>
      <c r="T200" s="365"/>
      <c r="U200" s="200"/>
    </row>
    <row r="201" spans="1:21" s="23" customFormat="1" ht="118.5" hidden="1" customHeight="1" x14ac:dyDescent="0.25">
      <c r="A201" s="352" t="s">
        <v>236</v>
      </c>
      <c r="B201" s="353"/>
      <c r="C201" s="41">
        <f>SUM(C202:C205)</f>
        <v>0</v>
      </c>
      <c r="D201" s="41">
        <f>SUM(D202:D205)</f>
        <v>0</v>
      </c>
      <c r="E201" s="50" t="e">
        <f>C201/D201*100</f>
        <v>#DIV/0!</v>
      </c>
      <c r="F201" s="41">
        <f>SUM(F202:F205)</f>
        <v>0</v>
      </c>
      <c r="G201" s="41">
        <f>SUM(G202:G205)</f>
        <v>0</v>
      </c>
      <c r="H201" s="50" t="e">
        <f>F201/G201*100</f>
        <v>#DIV/0!</v>
      </c>
      <c r="I201" s="41">
        <f>SUM(I202:I205)</f>
        <v>0</v>
      </c>
      <c r="J201" s="41">
        <f>SUM(J202:J205)</f>
        <v>0</v>
      </c>
      <c r="K201" s="50" t="e">
        <f>I201/J201*100</f>
        <v>#DIV/0!</v>
      </c>
      <c r="L201" s="41">
        <f>SUM(L202:L205)</f>
        <v>0</v>
      </c>
      <c r="M201" s="41">
        <f>SUM(M202:M205)</f>
        <v>0</v>
      </c>
      <c r="N201" s="6" t="e">
        <f t="shared" ref="N201" si="72">L201/M201*100</f>
        <v>#DIV/0!</v>
      </c>
      <c r="O201" s="41">
        <f>SUM(O202:O205)</f>
        <v>0</v>
      </c>
      <c r="P201" s="41">
        <f>SUM(P202:P205)</f>
        <v>0</v>
      </c>
      <c r="Q201" s="5" t="e">
        <f t="shared" ref="Q201" si="73">O201/P201*100</f>
        <v>#DIV/0!</v>
      </c>
      <c r="R201" s="41">
        <f>SUM(R202:R205)</f>
        <v>0</v>
      </c>
      <c r="S201" s="41">
        <f>SUM(S202:S205)</f>
        <v>0</v>
      </c>
      <c r="T201" s="6" t="e">
        <f t="shared" ref="T201" si="74">R201/S201*100</f>
        <v>#DIV/0!</v>
      </c>
      <c r="U201" s="200"/>
    </row>
    <row r="202" spans="1:21" s="23" customFormat="1" ht="17.25" hidden="1" x14ac:dyDescent="0.25">
      <c r="A202" s="63"/>
      <c r="B202" s="16"/>
      <c r="C202" s="46"/>
      <c r="D202" s="46"/>
      <c r="E202" s="1"/>
      <c r="F202" s="46"/>
      <c r="G202" s="46"/>
      <c r="H202" s="1"/>
      <c r="I202" s="46"/>
      <c r="J202" s="46"/>
      <c r="K202" s="1"/>
      <c r="L202" s="46"/>
      <c r="M202" s="46"/>
      <c r="N202" s="1"/>
      <c r="O202" s="46"/>
      <c r="P202" s="46"/>
      <c r="Q202" s="1"/>
      <c r="R202" s="46"/>
      <c r="S202" s="46"/>
      <c r="T202" s="1"/>
      <c r="U202" s="200"/>
    </row>
    <row r="203" spans="1:21" s="23" customFormat="1" ht="17.25" hidden="1" x14ac:dyDescent="0.25">
      <c r="A203" s="63"/>
      <c r="B203" s="16"/>
      <c r="C203" s="46"/>
      <c r="D203" s="46"/>
      <c r="E203" s="1"/>
      <c r="F203" s="46"/>
      <c r="G203" s="46"/>
      <c r="H203" s="1"/>
      <c r="I203" s="46"/>
      <c r="J203" s="46"/>
      <c r="K203" s="1"/>
      <c r="L203" s="46"/>
      <c r="M203" s="46"/>
      <c r="N203" s="1"/>
      <c r="O203" s="46"/>
      <c r="P203" s="46"/>
      <c r="Q203" s="1"/>
      <c r="R203" s="46"/>
      <c r="S203" s="46"/>
      <c r="T203" s="1"/>
      <c r="U203" s="200"/>
    </row>
    <row r="204" spans="1:21" s="23" customFormat="1" ht="17.25" hidden="1" x14ac:dyDescent="0.25">
      <c r="A204" s="63"/>
      <c r="B204" s="16"/>
      <c r="C204" s="46"/>
      <c r="D204" s="46"/>
      <c r="E204" s="1"/>
      <c r="F204" s="46"/>
      <c r="G204" s="46"/>
      <c r="H204" s="1"/>
      <c r="I204" s="46"/>
      <c r="J204" s="46"/>
      <c r="K204" s="1"/>
      <c r="L204" s="46"/>
      <c r="M204" s="46"/>
      <c r="N204" s="1"/>
      <c r="O204" s="46"/>
      <c r="P204" s="46"/>
      <c r="Q204" s="1"/>
      <c r="R204" s="46"/>
      <c r="S204" s="46"/>
      <c r="T204" s="1"/>
      <c r="U204" s="200"/>
    </row>
    <row r="205" spans="1:21" s="23" customFormat="1" ht="17.25" hidden="1" x14ac:dyDescent="0.25">
      <c r="A205" s="63"/>
      <c r="B205" s="16"/>
      <c r="C205" s="46"/>
      <c r="D205" s="46"/>
      <c r="E205" s="1"/>
      <c r="F205" s="46"/>
      <c r="G205" s="46"/>
      <c r="H205" s="1"/>
      <c r="I205" s="46"/>
      <c r="J205" s="46"/>
      <c r="K205" s="1"/>
      <c r="L205" s="46"/>
      <c r="M205" s="46"/>
      <c r="N205" s="1"/>
      <c r="O205" s="46"/>
      <c r="P205" s="46"/>
      <c r="Q205" s="1"/>
      <c r="R205" s="46"/>
      <c r="S205" s="46"/>
      <c r="T205" s="1"/>
      <c r="U205" s="200"/>
    </row>
    <row r="206" spans="1:21" s="23" customFormat="1" ht="17.25" customHeight="1" x14ac:dyDescent="0.25">
      <c r="A206" s="363"/>
      <c r="B206" s="364"/>
      <c r="C206" s="364"/>
      <c r="D206" s="364"/>
      <c r="E206" s="364"/>
      <c r="F206" s="364"/>
      <c r="G206" s="364"/>
      <c r="H206" s="364"/>
      <c r="I206" s="364"/>
      <c r="J206" s="364"/>
      <c r="K206" s="364"/>
      <c r="L206" s="364"/>
      <c r="M206" s="364"/>
      <c r="N206" s="364"/>
      <c r="O206" s="364"/>
      <c r="P206" s="364"/>
      <c r="Q206" s="364"/>
      <c r="R206" s="364"/>
      <c r="S206" s="364"/>
      <c r="T206" s="365"/>
      <c r="U206" s="200"/>
    </row>
    <row r="207" spans="1:21" s="23" customFormat="1" ht="69" customHeight="1" x14ac:dyDescent="0.25">
      <c r="A207" s="352" t="s">
        <v>237</v>
      </c>
      <c r="B207" s="353"/>
      <c r="C207" s="41">
        <f>SUM(C208:C213)</f>
        <v>100431</v>
      </c>
      <c r="D207" s="41">
        <f>SUM(D208:D213)</f>
        <v>115578</v>
      </c>
      <c r="E207" s="50">
        <f>C207/D207*100</f>
        <v>86.894564709546799</v>
      </c>
      <c r="F207" s="41">
        <f>SUM(F208:F213)</f>
        <v>49828</v>
      </c>
      <c r="G207" s="41">
        <f>SUM(G208:G213)</f>
        <v>42707</v>
      </c>
      <c r="H207" s="50">
        <f>F207/G207*100</f>
        <v>116.6740815323015</v>
      </c>
      <c r="I207" s="41">
        <f>SUM(I208:I213)</f>
        <v>82988</v>
      </c>
      <c r="J207" s="41">
        <f>SUM(J208:J213)</f>
        <v>104297</v>
      </c>
      <c r="K207" s="50">
        <f>I207/J207*100</f>
        <v>79.568923363088103</v>
      </c>
      <c r="L207" s="41">
        <f>SUM(L208:L213)</f>
        <v>0</v>
      </c>
      <c r="M207" s="41">
        <f>SUM(M208:M213)</f>
        <v>0</v>
      </c>
      <c r="N207" s="6" t="e">
        <f t="shared" ref="N207:N210" si="75">L207/M207*100</f>
        <v>#DIV/0!</v>
      </c>
      <c r="O207" s="41">
        <f>SUM(O208:O213)</f>
        <v>0</v>
      </c>
      <c r="P207" s="41">
        <f>SUM(P208:P213)</f>
        <v>0</v>
      </c>
      <c r="Q207" s="152"/>
      <c r="R207" s="41">
        <f>SUM(R208:R213)</f>
        <v>0</v>
      </c>
      <c r="S207" s="41">
        <f>SUM(S208:S213)</f>
        <v>0</v>
      </c>
      <c r="T207" s="6" t="e">
        <f t="shared" ref="T207:T211" si="76">R207/S207*100</f>
        <v>#DIV/0!</v>
      </c>
      <c r="U207" s="198">
        <f>SUM(U208:U210)</f>
        <v>44</v>
      </c>
    </row>
    <row r="208" spans="1:21" s="23" customFormat="1" ht="17.25" x14ac:dyDescent="0.25">
      <c r="A208" s="62">
        <v>1</v>
      </c>
      <c r="B208" s="10" t="s">
        <v>272</v>
      </c>
      <c r="C208" s="46">
        <v>33978</v>
      </c>
      <c r="D208" s="46">
        <v>34879</v>
      </c>
      <c r="E208" s="48">
        <f>C208/D208*100</f>
        <v>97.416783738065888</v>
      </c>
      <c r="F208" s="46">
        <v>25212</v>
      </c>
      <c r="G208" s="46">
        <v>22341</v>
      </c>
      <c r="H208" s="48">
        <f>F208/G208*100</f>
        <v>112.85081240768096</v>
      </c>
      <c r="I208" s="46">
        <v>16535</v>
      </c>
      <c r="J208" s="46">
        <v>23598</v>
      </c>
      <c r="K208" s="48">
        <f>I208/J208*100</f>
        <v>70.069497415035173</v>
      </c>
      <c r="L208" s="46">
        <v>0</v>
      </c>
      <c r="M208" s="46">
        <v>0</v>
      </c>
      <c r="N208" s="156" t="e">
        <f t="shared" si="75"/>
        <v>#DIV/0!</v>
      </c>
      <c r="O208" s="46">
        <v>0</v>
      </c>
      <c r="P208" s="46">
        <v>0</v>
      </c>
      <c r="Q208" s="157" t="e">
        <f>O207/P207*100</f>
        <v>#DIV/0!</v>
      </c>
      <c r="R208" s="46">
        <v>0</v>
      </c>
      <c r="S208" s="46">
        <v>0</v>
      </c>
      <c r="T208" s="1" t="e">
        <f t="shared" si="76"/>
        <v>#DIV/0!</v>
      </c>
      <c r="U208" s="199"/>
    </row>
    <row r="209" spans="1:115" s="23" customFormat="1" ht="17.25" x14ac:dyDescent="0.25">
      <c r="A209" s="62">
        <v>2</v>
      </c>
      <c r="B209" s="10" t="s">
        <v>273</v>
      </c>
      <c r="C209" s="46">
        <v>31749</v>
      </c>
      <c r="D209" s="46">
        <v>55408</v>
      </c>
      <c r="E209" s="48">
        <f t="shared" ref="E209:E210" si="77">C209/D209*100</f>
        <v>57.300389835402832</v>
      </c>
      <c r="F209" s="46">
        <v>9564</v>
      </c>
      <c r="G209" s="46">
        <v>11794</v>
      </c>
      <c r="H209" s="48">
        <f t="shared" ref="H209:H210" si="78">F209/G209*100</f>
        <v>81.092080719009658</v>
      </c>
      <c r="I209" s="46">
        <v>31749</v>
      </c>
      <c r="J209" s="46">
        <v>55408</v>
      </c>
      <c r="K209" s="48">
        <f t="shared" ref="K209:K210" si="79">I209/J209*100</f>
        <v>57.300389835402832</v>
      </c>
      <c r="L209" s="46">
        <v>0</v>
      </c>
      <c r="M209" s="46">
        <v>0</v>
      </c>
      <c r="N209" s="156" t="e">
        <f t="shared" si="75"/>
        <v>#DIV/0!</v>
      </c>
      <c r="O209" s="46">
        <v>0</v>
      </c>
      <c r="P209" s="46">
        <v>0</v>
      </c>
      <c r="Q209" s="157" t="e">
        <f>O208/P208*100</f>
        <v>#DIV/0!</v>
      </c>
      <c r="R209" s="46">
        <v>0</v>
      </c>
      <c r="S209" s="46">
        <v>0</v>
      </c>
      <c r="T209" s="1" t="e">
        <f t="shared" si="76"/>
        <v>#DIV/0!</v>
      </c>
      <c r="U209" s="199">
        <v>32</v>
      </c>
    </row>
    <row r="210" spans="1:115" s="23" customFormat="1" ht="17.25" x14ac:dyDescent="0.25">
      <c r="A210" s="62">
        <v>3</v>
      </c>
      <c r="B210" s="10" t="s">
        <v>274</v>
      </c>
      <c r="C210" s="46">
        <v>34704</v>
      </c>
      <c r="D210" s="46">
        <v>25291</v>
      </c>
      <c r="E210" s="48">
        <f t="shared" si="77"/>
        <v>137.21877347673086</v>
      </c>
      <c r="F210" s="46">
        <v>15052</v>
      </c>
      <c r="G210" s="46">
        <v>8572</v>
      </c>
      <c r="H210" s="48">
        <f t="shared" si="78"/>
        <v>175.59496033597762</v>
      </c>
      <c r="I210" s="46">
        <v>34704</v>
      </c>
      <c r="J210" s="46">
        <v>25291</v>
      </c>
      <c r="K210" s="48">
        <f t="shared" si="79"/>
        <v>137.21877347673086</v>
      </c>
      <c r="L210" s="46">
        <v>0</v>
      </c>
      <c r="M210" s="46">
        <v>0</v>
      </c>
      <c r="N210" s="156" t="e">
        <f t="shared" si="75"/>
        <v>#DIV/0!</v>
      </c>
      <c r="O210" s="46">
        <v>0</v>
      </c>
      <c r="P210" s="46">
        <v>0</v>
      </c>
      <c r="Q210" s="157" t="e">
        <f>O209/P209*100</f>
        <v>#DIV/0!</v>
      </c>
      <c r="R210" s="46">
        <v>0</v>
      </c>
      <c r="S210" s="46">
        <v>0</v>
      </c>
      <c r="T210" s="1" t="e">
        <f t="shared" si="76"/>
        <v>#DIV/0!</v>
      </c>
      <c r="U210" s="199">
        <v>12</v>
      </c>
    </row>
    <row r="211" spans="1:115" s="23" customFormat="1" ht="17.25" x14ac:dyDescent="0.25">
      <c r="A211" s="63"/>
      <c r="B211" s="16"/>
      <c r="C211" s="46"/>
      <c r="D211" s="46"/>
      <c r="E211" s="1"/>
      <c r="F211" s="46"/>
      <c r="G211" s="46"/>
      <c r="H211" s="1"/>
      <c r="I211" s="46"/>
      <c r="J211" s="46"/>
      <c r="K211" s="1"/>
      <c r="L211" s="46"/>
      <c r="M211" s="46"/>
      <c r="N211" s="1"/>
      <c r="O211" s="46"/>
      <c r="P211" s="46"/>
      <c r="Q211" s="1"/>
      <c r="R211" s="46"/>
      <c r="S211" s="46"/>
      <c r="T211" s="1" t="e">
        <f t="shared" si="76"/>
        <v>#DIV/0!</v>
      </c>
      <c r="U211" s="199"/>
    </row>
    <row r="212" spans="1:115" s="23" customFormat="1" ht="17.25" x14ac:dyDescent="0.25">
      <c r="A212" s="63"/>
      <c r="B212" s="16"/>
      <c r="C212" s="46"/>
      <c r="D212" s="46"/>
      <c r="E212" s="1"/>
      <c r="F212" s="46"/>
      <c r="G212" s="46"/>
      <c r="H212" s="1"/>
      <c r="I212" s="46"/>
      <c r="J212" s="46"/>
      <c r="K212" s="1"/>
      <c r="L212" s="46"/>
      <c r="M212" s="46"/>
      <c r="N212" s="1"/>
      <c r="O212" s="46"/>
      <c r="P212" s="46"/>
      <c r="Q212" s="1"/>
      <c r="R212" s="46"/>
      <c r="S212" s="46"/>
      <c r="T212" s="1"/>
      <c r="U212" s="199"/>
    </row>
    <row r="213" spans="1:115" s="23" customFormat="1" ht="17.25" x14ac:dyDescent="0.25">
      <c r="A213" s="63"/>
      <c r="B213" s="16"/>
      <c r="C213" s="46"/>
      <c r="D213" s="46"/>
      <c r="E213" s="1"/>
      <c r="F213" s="46"/>
      <c r="G213" s="46"/>
      <c r="H213" s="1"/>
      <c r="I213" s="46"/>
      <c r="J213" s="46"/>
      <c r="K213" s="1"/>
      <c r="L213" s="46"/>
      <c r="M213" s="46"/>
      <c r="N213" s="1"/>
      <c r="O213" s="46"/>
      <c r="P213" s="46"/>
      <c r="Q213" s="1"/>
      <c r="R213" s="46"/>
      <c r="S213" s="46"/>
      <c r="T213" s="1"/>
      <c r="U213" s="199"/>
    </row>
    <row r="214" spans="1:115" s="23" customFormat="1" ht="17.25" customHeight="1" x14ac:dyDescent="0.25">
      <c r="A214" s="349"/>
      <c r="B214" s="350"/>
      <c r="C214" s="350"/>
      <c r="D214" s="350"/>
      <c r="E214" s="350"/>
      <c r="F214" s="350"/>
      <c r="G214" s="350"/>
      <c r="H214" s="350"/>
      <c r="I214" s="350"/>
      <c r="J214" s="350"/>
      <c r="K214" s="350"/>
      <c r="L214" s="350"/>
      <c r="M214" s="350"/>
      <c r="N214" s="350"/>
      <c r="O214" s="350"/>
      <c r="P214" s="350"/>
      <c r="Q214" s="350"/>
      <c r="R214" s="350"/>
      <c r="S214" s="350"/>
      <c r="T214" s="351"/>
      <c r="U214" s="200"/>
    </row>
    <row r="215" spans="1:115" s="23" customFormat="1" ht="75.75" customHeight="1" x14ac:dyDescent="0.25">
      <c r="A215" s="352" t="s">
        <v>238</v>
      </c>
      <c r="B215" s="353"/>
      <c r="C215" s="41">
        <f>SUM(C216:C221)</f>
        <v>58660</v>
      </c>
      <c r="D215" s="41">
        <f>SUM(D216:D221)</f>
        <v>78440</v>
      </c>
      <c r="E215" s="50">
        <f>C215/D215*100</f>
        <v>74.783273839877623</v>
      </c>
      <c r="F215" s="41">
        <f>SUM(F216:F221)</f>
        <v>37405</v>
      </c>
      <c r="G215" s="41">
        <f>SUM(G216:G221)</f>
        <v>49488</v>
      </c>
      <c r="H215" s="50">
        <f>F215/G215*100</f>
        <v>75.583979954736506</v>
      </c>
      <c r="I215" s="41">
        <f>SUM(I216:I221)</f>
        <v>70894</v>
      </c>
      <c r="J215" s="41">
        <f>SUM(J216:J221)</f>
        <v>90875</v>
      </c>
      <c r="K215" s="50">
        <f>I215/J215*100</f>
        <v>78.012654745529574</v>
      </c>
      <c r="L215" s="41">
        <f>SUM(L216:L221)</f>
        <v>11444</v>
      </c>
      <c r="M215" s="41">
        <f>SUM(M216:M221)</f>
        <v>36057</v>
      </c>
      <c r="N215" s="6">
        <f t="shared" ref="N215:N221" si="80">L215/M215*100</f>
        <v>31.738636048478796</v>
      </c>
      <c r="O215" s="41">
        <f>SUM(O216:O221)</f>
        <v>0</v>
      </c>
      <c r="P215" s="41">
        <f>SUM(P216:P221)</f>
        <v>19067</v>
      </c>
      <c r="Q215" s="5">
        <f t="shared" ref="Q215:Q221" si="81">O215/P215*100</f>
        <v>0</v>
      </c>
      <c r="R215" s="41">
        <f>SUM(R216:R221)</f>
        <v>11444</v>
      </c>
      <c r="S215" s="41">
        <f>SUM(S216:S221)</f>
        <v>16990</v>
      </c>
      <c r="T215" s="6">
        <f t="shared" ref="T215:T221" si="82">R215/S215*100</f>
        <v>67.357268981753975</v>
      </c>
      <c r="U215" s="198">
        <f>SUM(U216:U221)</f>
        <v>58</v>
      </c>
    </row>
    <row r="216" spans="1:115" s="23" customFormat="1" ht="17.25" x14ac:dyDescent="0.25">
      <c r="A216" s="52">
        <v>1</v>
      </c>
      <c r="B216" s="3" t="s">
        <v>48</v>
      </c>
      <c r="C216" s="48">
        <v>0</v>
      </c>
      <c r="D216" s="48">
        <v>0</v>
      </c>
      <c r="E216" s="45" t="e">
        <f>C216/D216*100</f>
        <v>#DIV/0!</v>
      </c>
      <c r="F216" s="48">
        <v>0</v>
      </c>
      <c r="G216" s="48">
        <v>0</v>
      </c>
      <c r="H216" s="45" t="e">
        <f t="shared" ref="H216:H217" si="83">F216/G216*100</f>
        <v>#DIV/0!</v>
      </c>
      <c r="I216" s="48">
        <v>0</v>
      </c>
      <c r="J216" s="44">
        <v>0</v>
      </c>
      <c r="K216" s="45" t="e">
        <f t="shared" ref="K216:K217" si="84">I216/J216*100</f>
        <v>#DIV/0!</v>
      </c>
      <c r="L216" s="48">
        <v>0</v>
      </c>
      <c r="M216" s="87">
        <v>0</v>
      </c>
      <c r="N216" s="25" t="e">
        <f t="shared" si="80"/>
        <v>#DIV/0!</v>
      </c>
      <c r="O216" s="48">
        <v>0</v>
      </c>
      <c r="P216" s="48">
        <v>0</v>
      </c>
      <c r="Q216" s="25" t="e">
        <f t="shared" si="81"/>
        <v>#DIV/0!</v>
      </c>
      <c r="R216" s="48">
        <v>0</v>
      </c>
      <c r="S216" s="48">
        <v>0</v>
      </c>
      <c r="T216" s="44" t="e">
        <f t="shared" si="82"/>
        <v>#DIV/0!</v>
      </c>
      <c r="U216" s="199"/>
    </row>
    <row r="217" spans="1:115" s="23" customFormat="1" ht="17.25" x14ac:dyDescent="0.25">
      <c r="A217" s="70">
        <v>2</v>
      </c>
      <c r="B217" s="8" t="s">
        <v>49</v>
      </c>
      <c r="C217" s="48">
        <v>0</v>
      </c>
      <c r="D217" s="48">
        <v>0</v>
      </c>
      <c r="E217" s="25" t="e">
        <f t="shared" ref="E217" si="85">C217/D217*100</f>
        <v>#DIV/0!</v>
      </c>
      <c r="F217" s="48">
        <v>0</v>
      </c>
      <c r="G217" s="48">
        <v>0</v>
      </c>
      <c r="H217" s="25" t="e">
        <f t="shared" si="83"/>
        <v>#DIV/0!</v>
      </c>
      <c r="I217" s="48">
        <v>0</v>
      </c>
      <c r="J217" s="48">
        <v>0</v>
      </c>
      <c r="K217" s="25" t="e">
        <f t="shared" si="84"/>
        <v>#DIV/0!</v>
      </c>
      <c r="L217" s="48">
        <v>0</v>
      </c>
      <c r="M217" s="87">
        <v>0</v>
      </c>
      <c r="N217" s="25" t="e">
        <f t="shared" si="80"/>
        <v>#DIV/0!</v>
      </c>
      <c r="O217" s="48">
        <v>0</v>
      </c>
      <c r="P217" s="48">
        <v>0</v>
      </c>
      <c r="Q217" s="25" t="e">
        <f t="shared" si="81"/>
        <v>#DIV/0!</v>
      </c>
      <c r="R217" s="48">
        <v>0</v>
      </c>
      <c r="S217" s="48">
        <v>0</v>
      </c>
      <c r="T217" s="48" t="e">
        <f t="shared" si="82"/>
        <v>#DIV/0!</v>
      </c>
      <c r="U217" s="199"/>
    </row>
    <row r="218" spans="1:115" s="23" customFormat="1" ht="17.25" x14ac:dyDescent="0.25">
      <c r="A218" s="52">
        <v>3</v>
      </c>
      <c r="B218" s="4" t="s">
        <v>51</v>
      </c>
      <c r="C218" s="48">
        <v>11444</v>
      </c>
      <c r="D218" s="48">
        <v>16990</v>
      </c>
      <c r="E218" s="1">
        <f>C218/D218*100</f>
        <v>67.357268981753975</v>
      </c>
      <c r="F218" s="48">
        <v>1445</v>
      </c>
      <c r="G218" s="46">
        <v>11459</v>
      </c>
      <c r="H218" s="1">
        <f>F218/G218*100</f>
        <v>12.610175407976262</v>
      </c>
      <c r="I218" s="48">
        <v>11444</v>
      </c>
      <c r="J218" s="46">
        <v>16990</v>
      </c>
      <c r="K218" s="1">
        <f>I218/J218*100</f>
        <v>67.357268981753975</v>
      </c>
      <c r="L218" s="48">
        <v>11444</v>
      </c>
      <c r="M218" s="87">
        <v>16990</v>
      </c>
      <c r="N218" s="1">
        <f t="shared" si="80"/>
        <v>67.357268981753975</v>
      </c>
      <c r="O218" s="48">
        <v>0</v>
      </c>
      <c r="P218" s="46">
        <v>0</v>
      </c>
      <c r="Q218" s="1" t="e">
        <f t="shared" si="81"/>
        <v>#DIV/0!</v>
      </c>
      <c r="R218" s="48">
        <v>11444</v>
      </c>
      <c r="S218" s="46">
        <v>16990</v>
      </c>
      <c r="T218" s="46">
        <f t="shared" si="82"/>
        <v>67.357268981753975</v>
      </c>
      <c r="U218" s="199">
        <v>31</v>
      </c>
    </row>
    <row r="219" spans="1:115" s="23" customFormat="1" ht="17.25" x14ac:dyDescent="0.25">
      <c r="A219" s="62">
        <v>4</v>
      </c>
      <c r="B219" s="8" t="s">
        <v>52</v>
      </c>
      <c r="C219" s="48">
        <v>0</v>
      </c>
      <c r="D219" s="48">
        <v>0</v>
      </c>
      <c r="E219" s="1" t="e">
        <f t="shared" ref="E219:E221" si="86">C219/D219*100</f>
        <v>#DIV/0!</v>
      </c>
      <c r="F219" s="48">
        <v>0</v>
      </c>
      <c r="G219" s="46">
        <v>0</v>
      </c>
      <c r="H219" s="1" t="e">
        <f t="shared" ref="H219:H221" si="87">F219/G219*100</f>
        <v>#DIV/0!</v>
      </c>
      <c r="I219" s="48">
        <v>0</v>
      </c>
      <c r="J219" s="46">
        <v>0</v>
      </c>
      <c r="K219" s="1" t="e">
        <f t="shared" ref="K219:K221" si="88">I219/J219*100</f>
        <v>#DIV/0!</v>
      </c>
      <c r="L219" s="48">
        <v>0</v>
      </c>
      <c r="M219" s="87">
        <v>0</v>
      </c>
      <c r="N219" s="1" t="e">
        <f t="shared" si="80"/>
        <v>#DIV/0!</v>
      </c>
      <c r="O219" s="48">
        <v>0</v>
      </c>
      <c r="P219" s="46">
        <v>0</v>
      </c>
      <c r="Q219" s="1" t="e">
        <f t="shared" si="81"/>
        <v>#DIV/0!</v>
      </c>
      <c r="R219" s="48">
        <v>0</v>
      </c>
      <c r="S219" s="46">
        <v>0</v>
      </c>
      <c r="T219" s="46" t="e">
        <f t="shared" si="82"/>
        <v>#DIV/0!</v>
      </c>
      <c r="U219" s="199"/>
    </row>
    <row r="220" spans="1:115" s="23" customFormat="1" ht="17.25" x14ac:dyDescent="0.25">
      <c r="A220" s="52">
        <v>5</v>
      </c>
      <c r="B220" s="8" t="s">
        <v>53</v>
      </c>
      <c r="C220" s="48">
        <v>0</v>
      </c>
      <c r="D220" s="48">
        <v>0</v>
      </c>
      <c r="E220" s="1" t="e">
        <f t="shared" si="86"/>
        <v>#DIV/0!</v>
      </c>
      <c r="F220" s="48">
        <v>0</v>
      </c>
      <c r="G220" s="46">
        <v>0</v>
      </c>
      <c r="H220" s="1" t="e">
        <f t="shared" si="87"/>
        <v>#DIV/0!</v>
      </c>
      <c r="I220" s="48">
        <v>0</v>
      </c>
      <c r="J220" s="46">
        <v>0</v>
      </c>
      <c r="K220" s="1" t="e">
        <f t="shared" si="88"/>
        <v>#DIV/0!</v>
      </c>
      <c r="L220" s="48">
        <f t="shared" ref="L220" si="89">O220+R220</f>
        <v>0</v>
      </c>
      <c r="M220" s="87">
        <v>0</v>
      </c>
      <c r="N220" s="1" t="e">
        <f t="shared" si="80"/>
        <v>#DIV/0!</v>
      </c>
      <c r="O220" s="48">
        <v>0</v>
      </c>
      <c r="P220" s="46">
        <v>0</v>
      </c>
      <c r="Q220" s="1" t="e">
        <f t="shared" si="81"/>
        <v>#DIV/0!</v>
      </c>
      <c r="R220" s="48">
        <v>0</v>
      </c>
      <c r="S220" s="46">
        <v>0</v>
      </c>
      <c r="T220" s="46" t="e">
        <f t="shared" si="82"/>
        <v>#DIV/0!</v>
      </c>
      <c r="U220" s="199"/>
    </row>
    <row r="221" spans="1:115" s="23" customFormat="1" ht="17.25" x14ac:dyDescent="0.25">
      <c r="A221" s="53">
        <v>6</v>
      </c>
      <c r="B221" s="4" t="s">
        <v>54</v>
      </c>
      <c r="C221" s="48">
        <v>47216</v>
      </c>
      <c r="D221" s="48">
        <v>61450</v>
      </c>
      <c r="E221" s="25">
        <f t="shared" si="86"/>
        <v>76.83645240032547</v>
      </c>
      <c r="F221" s="48">
        <v>35960</v>
      </c>
      <c r="G221" s="48">
        <v>38029</v>
      </c>
      <c r="H221" s="25">
        <f t="shared" si="87"/>
        <v>94.559415183149696</v>
      </c>
      <c r="I221" s="48">
        <v>59450</v>
      </c>
      <c r="J221" s="48">
        <v>73885</v>
      </c>
      <c r="K221" s="25">
        <f t="shared" si="88"/>
        <v>80.462881505041622</v>
      </c>
      <c r="L221" s="48">
        <v>0</v>
      </c>
      <c r="M221" s="87">
        <v>19067</v>
      </c>
      <c r="N221" s="25">
        <f t="shared" si="80"/>
        <v>0</v>
      </c>
      <c r="O221" s="48">
        <v>0</v>
      </c>
      <c r="P221" s="48">
        <v>19067</v>
      </c>
      <c r="Q221" s="25">
        <f t="shared" si="81"/>
        <v>0</v>
      </c>
      <c r="R221" s="48">
        <v>0</v>
      </c>
      <c r="S221" s="48">
        <v>0</v>
      </c>
      <c r="T221" s="48" t="e">
        <f t="shared" si="82"/>
        <v>#DIV/0!</v>
      </c>
      <c r="U221" s="199">
        <v>27</v>
      </c>
    </row>
    <row r="222" spans="1:115" s="23" customFormat="1" ht="17.25" customHeight="1" x14ac:dyDescent="0.25">
      <c r="A222" s="349"/>
      <c r="B222" s="350"/>
      <c r="C222" s="350"/>
      <c r="D222" s="350"/>
      <c r="E222" s="350"/>
      <c r="F222" s="350"/>
      <c r="G222" s="350"/>
      <c r="H222" s="350"/>
      <c r="I222" s="350"/>
      <c r="J222" s="350"/>
      <c r="K222" s="350"/>
      <c r="L222" s="350"/>
      <c r="M222" s="350"/>
      <c r="N222" s="350"/>
      <c r="O222" s="350"/>
      <c r="P222" s="350"/>
      <c r="Q222" s="350"/>
      <c r="R222" s="350"/>
      <c r="S222" s="350"/>
      <c r="T222" s="351"/>
      <c r="U222" s="200"/>
      <c r="V222" s="24"/>
      <c r="W222" s="24"/>
      <c r="X222" s="24"/>
      <c r="Y222" s="24"/>
      <c r="Z222" s="24"/>
      <c r="AA222" s="24"/>
      <c r="AB222" s="24"/>
      <c r="AC222" s="24"/>
    </row>
    <row r="223" spans="1:115" s="23" customFormat="1" ht="36" customHeight="1" x14ac:dyDescent="0.25">
      <c r="A223" s="352" t="s">
        <v>239</v>
      </c>
      <c r="B223" s="353"/>
      <c r="C223" s="41">
        <f>SUM(C224:C230)</f>
        <v>2048194</v>
      </c>
      <c r="D223" s="41">
        <f>SUM(D224:D230)</f>
        <v>1465528</v>
      </c>
      <c r="E223" s="50">
        <f t="shared" ref="E223:E230" si="90">C223/D223*100</f>
        <v>139.75809401116868</v>
      </c>
      <c r="F223" s="41">
        <f>SUM(F224:F230)</f>
        <v>862924</v>
      </c>
      <c r="G223" s="41">
        <f>SUM(G224:G230)</f>
        <v>547872</v>
      </c>
      <c r="H223" s="50">
        <f t="shared" ref="H223:H230" si="91">F223/G223*100</f>
        <v>157.50467262426261</v>
      </c>
      <c r="I223" s="41">
        <f>SUM(I224:I230)</f>
        <v>1613687</v>
      </c>
      <c r="J223" s="41">
        <f>SUM(J224:J230)</f>
        <v>1361065</v>
      </c>
      <c r="K223" s="50">
        <f t="shared" ref="K223:K230" si="92">I223/J223*100</f>
        <v>118.56061246156501</v>
      </c>
      <c r="L223" s="41">
        <f>SUM(L224:L230)</f>
        <v>1012398</v>
      </c>
      <c r="M223" s="41">
        <f>SUM(M224:M230)</f>
        <v>771904</v>
      </c>
      <c r="N223" s="6">
        <f t="shared" ref="N223:N230" si="93">L223/M223*100</f>
        <v>131.15594685349475</v>
      </c>
      <c r="O223" s="41">
        <f>SUM(O224:O230)</f>
        <v>637810</v>
      </c>
      <c r="P223" s="41">
        <f>SUM(P224:P230)</f>
        <v>410776</v>
      </c>
      <c r="Q223" s="5">
        <f t="shared" ref="Q223:Q230" si="94">O223/P223*100</f>
        <v>155.26953862932595</v>
      </c>
      <c r="R223" s="41">
        <f>SUM(R224:R230)</f>
        <v>374588</v>
      </c>
      <c r="S223" s="41">
        <f>SUM(S224:S230)</f>
        <v>361128</v>
      </c>
      <c r="T223" s="6">
        <f t="shared" ref="T223:T230" si="95">R223/S223*100</f>
        <v>103.72721029662613</v>
      </c>
      <c r="U223" s="198">
        <f>SUM(U224:U230)</f>
        <v>566</v>
      </c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</row>
    <row r="224" spans="1:115" s="23" customFormat="1" ht="17.25" x14ac:dyDescent="0.25">
      <c r="A224" s="53">
        <v>1</v>
      </c>
      <c r="B224" s="4" t="s">
        <v>55</v>
      </c>
      <c r="C224" s="48">
        <v>697177</v>
      </c>
      <c r="D224" s="48">
        <v>539199</v>
      </c>
      <c r="E224" s="25">
        <f t="shared" si="90"/>
        <v>129.29864484170037</v>
      </c>
      <c r="F224" s="48">
        <v>328375</v>
      </c>
      <c r="G224" s="48">
        <v>248756</v>
      </c>
      <c r="H224" s="25">
        <f t="shared" si="91"/>
        <v>132.00686616604222</v>
      </c>
      <c r="I224" s="48">
        <v>550865</v>
      </c>
      <c r="J224" s="48">
        <v>503630</v>
      </c>
      <c r="K224" s="25">
        <f t="shared" si="92"/>
        <v>109.37890911979031</v>
      </c>
      <c r="L224" s="48">
        <v>396991</v>
      </c>
      <c r="M224" s="87">
        <v>326188</v>
      </c>
      <c r="N224" s="25">
        <f t="shared" si="93"/>
        <v>121.70619397402724</v>
      </c>
      <c r="O224" s="48">
        <v>201557</v>
      </c>
      <c r="P224" s="48">
        <v>171224</v>
      </c>
      <c r="Q224" s="25">
        <f t="shared" si="94"/>
        <v>117.71539036583656</v>
      </c>
      <c r="R224" s="48">
        <v>195434</v>
      </c>
      <c r="S224" s="48">
        <v>154964</v>
      </c>
      <c r="T224" s="48">
        <f t="shared" si="95"/>
        <v>126.11574301128003</v>
      </c>
      <c r="U224" s="199">
        <v>112</v>
      </c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  <c r="CG224" s="24"/>
      <c r="CH224" s="24"/>
      <c r="CI224" s="24"/>
      <c r="CJ224" s="24"/>
      <c r="CK224" s="24"/>
      <c r="CL224" s="24"/>
      <c r="CM224" s="24"/>
      <c r="CN224" s="24"/>
      <c r="CO224" s="24"/>
      <c r="CP224" s="24"/>
      <c r="CQ224" s="24"/>
      <c r="CR224" s="24"/>
      <c r="CS224" s="24"/>
      <c r="CT224" s="24"/>
      <c r="CU224" s="24"/>
      <c r="CV224" s="24"/>
      <c r="CW224" s="24"/>
      <c r="CX224" s="24"/>
      <c r="CY224" s="24"/>
      <c r="CZ224" s="24"/>
      <c r="DA224" s="24"/>
      <c r="DB224" s="24"/>
      <c r="DC224" s="24"/>
      <c r="DD224" s="24"/>
      <c r="DE224" s="24"/>
      <c r="DF224" s="24"/>
      <c r="DG224" s="24"/>
      <c r="DH224" s="24"/>
      <c r="DI224" s="24"/>
      <c r="DJ224" s="24"/>
      <c r="DK224" s="24"/>
    </row>
    <row r="225" spans="1:173" s="23" customFormat="1" ht="17.25" x14ac:dyDescent="0.25">
      <c r="A225" s="54">
        <v>2</v>
      </c>
      <c r="B225" s="4" t="s">
        <v>56</v>
      </c>
      <c r="C225" s="48">
        <v>480066</v>
      </c>
      <c r="D225" s="48">
        <v>236417</v>
      </c>
      <c r="E225" s="25">
        <f t="shared" si="90"/>
        <v>203.05900167923627</v>
      </c>
      <c r="F225" s="48">
        <v>182677</v>
      </c>
      <c r="G225" s="48">
        <v>91211</v>
      </c>
      <c r="H225" s="25">
        <f t="shared" si="91"/>
        <v>200.27957154290598</v>
      </c>
      <c r="I225" s="48">
        <v>292654</v>
      </c>
      <c r="J225" s="48">
        <v>208430</v>
      </c>
      <c r="K225" s="25">
        <f t="shared" si="92"/>
        <v>140.40877033056663</v>
      </c>
      <c r="L225" s="48">
        <v>80639</v>
      </c>
      <c r="M225" s="87">
        <v>77441</v>
      </c>
      <c r="N225" s="1">
        <f t="shared" si="93"/>
        <v>104.12959543394327</v>
      </c>
      <c r="O225" s="48">
        <v>71990</v>
      </c>
      <c r="P225" s="48">
        <v>46073</v>
      </c>
      <c r="Q225" s="1">
        <f t="shared" si="94"/>
        <v>156.25203481431643</v>
      </c>
      <c r="R225" s="48">
        <v>8649</v>
      </c>
      <c r="S225" s="48">
        <v>31368</v>
      </c>
      <c r="T225" s="48">
        <f t="shared" si="95"/>
        <v>27.572685539403214</v>
      </c>
      <c r="U225" s="199">
        <v>120</v>
      </c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</row>
    <row r="226" spans="1:173" s="23" customFormat="1" ht="17.25" x14ac:dyDescent="0.25">
      <c r="A226" s="53">
        <v>3</v>
      </c>
      <c r="B226" s="4" t="s">
        <v>57</v>
      </c>
      <c r="C226" s="48">
        <v>0</v>
      </c>
      <c r="D226" s="48">
        <v>0</v>
      </c>
      <c r="E226" s="25" t="e">
        <f t="shared" si="90"/>
        <v>#DIV/0!</v>
      </c>
      <c r="F226" s="48">
        <v>0</v>
      </c>
      <c r="G226" s="48">
        <v>0</v>
      </c>
      <c r="H226" s="25" t="e">
        <f t="shared" si="91"/>
        <v>#DIV/0!</v>
      </c>
      <c r="I226" s="48">
        <v>0</v>
      </c>
      <c r="J226" s="48">
        <v>0</v>
      </c>
      <c r="K226" s="25" t="e">
        <f t="shared" si="92"/>
        <v>#DIV/0!</v>
      </c>
      <c r="L226" s="48">
        <f t="shared" ref="L226" si="96">O226+R226</f>
        <v>0</v>
      </c>
      <c r="M226" s="87">
        <v>0</v>
      </c>
      <c r="N226" s="25" t="e">
        <f t="shared" si="93"/>
        <v>#DIV/0!</v>
      </c>
      <c r="O226" s="48">
        <v>0</v>
      </c>
      <c r="P226" s="48">
        <v>0</v>
      </c>
      <c r="Q226" s="25" t="e">
        <f t="shared" si="94"/>
        <v>#DIV/0!</v>
      </c>
      <c r="R226" s="48">
        <v>0</v>
      </c>
      <c r="S226" s="48">
        <v>0</v>
      </c>
      <c r="T226" s="48" t="e">
        <f t="shared" si="95"/>
        <v>#DIV/0!</v>
      </c>
      <c r="U226" s="199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  <c r="DL226" s="24"/>
      <c r="DM226" s="24"/>
      <c r="DN226" s="24"/>
      <c r="DO226" s="24"/>
      <c r="DP226" s="24"/>
      <c r="DQ226" s="24"/>
      <c r="DR226" s="24"/>
      <c r="DS226" s="24"/>
      <c r="DT226" s="24"/>
      <c r="DU226" s="24"/>
      <c r="DV226" s="24"/>
      <c r="DW226" s="24"/>
      <c r="DX226" s="24"/>
      <c r="DY226" s="24"/>
      <c r="DZ226" s="24"/>
      <c r="EA226" s="24"/>
      <c r="EB226" s="24"/>
      <c r="EC226" s="24"/>
      <c r="ED226" s="24"/>
      <c r="EE226" s="24"/>
      <c r="EF226" s="24"/>
      <c r="EG226" s="24"/>
      <c r="EH226" s="24"/>
      <c r="EI226" s="24"/>
      <c r="EJ226" s="24"/>
      <c r="EK226" s="24"/>
      <c r="EL226" s="24"/>
      <c r="EM226" s="24"/>
      <c r="EN226" s="24"/>
      <c r="EO226" s="24"/>
      <c r="EP226" s="24"/>
      <c r="EQ226" s="24"/>
      <c r="ER226" s="24"/>
      <c r="ES226" s="24"/>
      <c r="ET226" s="24"/>
      <c r="EU226" s="24"/>
      <c r="EV226" s="24"/>
      <c r="EW226" s="24"/>
      <c r="EX226" s="24"/>
      <c r="EY226" s="24"/>
      <c r="EZ226" s="24"/>
      <c r="FA226" s="24"/>
      <c r="FB226" s="24"/>
      <c r="FC226" s="24"/>
      <c r="FD226" s="24"/>
      <c r="FE226" s="24"/>
      <c r="FF226" s="24"/>
      <c r="FG226" s="24"/>
      <c r="FH226" s="24"/>
      <c r="FI226" s="24"/>
      <c r="FJ226" s="24"/>
      <c r="FK226" s="24"/>
      <c r="FL226" s="24"/>
      <c r="FM226" s="24"/>
      <c r="FN226" s="24"/>
      <c r="FO226" s="24"/>
      <c r="FP226" s="24"/>
      <c r="FQ226" s="24"/>
    </row>
    <row r="227" spans="1:173" s="23" customFormat="1" ht="17.25" x14ac:dyDescent="0.25">
      <c r="A227" s="54">
        <v>4</v>
      </c>
      <c r="B227" s="4" t="s">
        <v>58</v>
      </c>
      <c r="C227" s="48">
        <v>341850</v>
      </c>
      <c r="D227" s="48">
        <v>346505</v>
      </c>
      <c r="E227" s="1">
        <f t="shared" si="90"/>
        <v>98.656585042062886</v>
      </c>
      <c r="F227" s="48">
        <v>127916</v>
      </c>
      <c r="G227" s="48">
        <v>69271</v>
      </c>
      <c r="H227" s="25">
        <f t="shared" si="91"/>
        <v>184.66024743399115</v>
      </c>
      <c r="I227" s="48">
        <v>317707</v>
      </c>
      <c r="J227" s="48">
        <v>346505</v>
      </c>
      <c r="K227" s="1">
        <f t="shared" si="92"/>
        <v>91.68900881661159</v>
      </c>
      <c r="L227" s="48">
        <v>170505</v>
      </c>
      <c r="M227" s="87">
        <v>174796</v>
      </c>
      <c r="N227" s="1">
        <f t="shared" si="93"/>
        <v>97.545138332684957</v>
      </c>
      <c r="O227" s="48">
        <v>0</v>
      </c>
      <c r="P227" s="48">
        <v>0</v>
      </c>
      <c r="Q227" s="1" t="e">
        <f t="shared" si="94"/>
        <v>#DIV/0!</v>
      </c>
      <c r="R227" s="48">
        <v>170505</v>
      </c>
      <c r="S227" s="48">
        <v>174796</v>
      </c>
      <c r="T227" s="46">
        <f t="shared" si="95"/>
        <v>97.545138332684957</v>
      </c>
      <c r="U227" s="199">
        <v>70</v>
      </c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</row>
    <row r="228" spans="1:173" s="23" customFormat="1" ht="17.25" x14ac:dyDescent="0.25">
      <c r="A228" s="53">
        <v>5</v>
      </c>
      <c r="B228" s="4" t="s">
        <v>59</v>
      </c>
      <c r="C228" s="48">
        <v>2617</v>
      </c>
      <c r="D228" s="48">
        <v>174</v>
      </c>
      <c r="E228" s="1">
        <f t="shared" si="90"/>
        <v>1504.022988505747</v>
      </c>
      <c r="F228" s="48">
        <v>2545</v>
      </c>
      <c r="G228" s="48">
        <v>54</v>
      </c>
      <c r="H228" s="1">
        <f t="shared" si="91"/>
        <v>4712.9629629629626</v>
      </c>
      <c r="I228" s="48">
        <v>3260</v>
      </c>
      <c r="J228" s="48">
        <v>154</v>
      </c>
      <c r="K228" s="1">
        <f t="shared" si="92"/>
        <v>2116.8831168831171</v>
      </c>
      <c r="L228" s="48">
        <v>3095</v>
      </c>
      <c r="M228" s="87">
        <v>0</v>
      </c>
      <c r="N228" s="25" t="e">
        <f t="shared" si="93"/>
        <v>#DIV/0!</v>
      </c>
      <c r="O228" s="48">
        <v>3095</v>
      </c>
      <c r="P228" s="48">
        <v>0</v>
      </c>
      <c r="Q228" s="25" t="e">
        <f t="shared" si="94"/>
        <v>#DIV/0!</v>
      </c>
      <c r="R228" s="48">
        <v>0</v>
      </c>
      <c r="S228" s="48">
        <v>0</v>
      </c>
      <c r="T228" s="46" t="e">
        <f t="shared" si="95"/>
        <v>#DIV/0!</v>
      </c>
      <c r="U228" s="199">
        <v>16</v>
      </c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17.25" x14ac:dyDescent="0.25">
      <c r="A229" s="54">
        <v>6</v>
      </c>
      <c r="B229" s="4" t="s">
        <v>60</v>
      </c>
      <c r="C229" s="48">
        <v>210995</v>
      </c>
      <c r="D229" s="48">
        <v>52199</v>
      </c>
      <c r="E229" s="25">
        <f t="shared" si="90"/>
        <v>404.21272438169319</v>
      </c>
      <c r="F229" s="48">
        <v>62015</v>
      </c>
      <c r="G229" s="48">
        <v>28465</v>
      </c>
      <c r="H229" s="25">
        <f t="shared" si="91"/>
        <v>217.86404356226944</v>
      </c>
      <c r="I229" s="48">
        <v>206394</v>
      </c>
      <c r="J229" s="48">
        <v>67585</v>
      </c>
      <c r="K229" s="25">
        <f t="shared" si="92"/>
        <v>305.38433084264256</v>
      </c>
      <c r="L229" s="48">
        <v>152189</v>
      </c>
      <c r="M229" s="87">
        <v>28397</v>
      </c>
      <c r="N229" s="25">
        <f t="shared" si="93"/>
        <v>535.93337324365257</v>
      </c>
      <c r="O229" s="48">
        <v>152189</v>
      </c>
      <c r="P229" s="48">
        <v>28397</v>
      </c>
      <c r="Q229" s="25">
        <f t="shared" si="94"/>
        <v>535.93337324365257</v>
      </c>
      <c r="R229" s="48">
        <v>0</v>
      </c>
      <c r="S229" s="48">
        <v>0</v>
      </c>
      <c r="T229" s="48" t="e">
        <f t="shared" si="95"/>
        <v>#DIV/0!</v>
      </c>
      <c r="U229" s="199">
        <v>50</v>
      </c>
    </row>
    <row r="230" spans="1:173" s="23" customFormat="1" ht="17.25" x14ac:dyDescent="0.25">
      <c r="A230" s="53">
        <v>7</v>
      </c>
      <c r="B230" s="4" t="s">
        <v>61</v>
      </c>
      <c r="C230" s="48">
        <v>315489</v>
      </c>
      <c r="D230" s="48">
        <v>291034</v>
      </c>
      <c r="E230" s="45">
        <f t="shared" si="90"/>
        <v>108.40279829848059</v>
      </c>
      <c r="F230" s="48">
        <v>159396</v>
      </c>
      <c r="G230" s="48">
        <v>110115</v>
      </c>
      <c r="H230" s="45">
        <f t="shared" si="91"/>
        <v>144.75412069200382</v>
      </c>
      <c r="I230" s="48">
        <v>242807</v>
      </c>
      <c r="J230" s="48">
        <v>234761</v>
      </c>
      <c r="K230" s="45">
        <f t="shared" si="92"/>
        <v>103.42731543995809</v>
      </c>
      <c r="L230" s="48">
        <v>208979</v>
      </c>
      <c r="M230" s="87">
        <v>165082</v>
      </c>
      <c r="N230" s="25">
        <f t="shared" si="93"/>
        <v>126.59102748936893</v>
      </c>
      <c r="O230" s="48">
        <v>208979</v>
      </c>
      <c r="P230" s="48">
        <v>165082</v>
      </c>
      <c r="Q230" s="25">
        <f t="shared" si="94"/>
        <v>126.59102748936893</v>
      </c>
      <c r="R230" s="48">
        <v>0</v>
      </c>
      <c r="S230" s="48">
        <v>0</v>
      </c>
      <c r="T230" s="44" t="e">
        <f t="shared" si="95"/>
        <v>#DIV/0!</v>
      </c>
      <c r="U230" s="199">
        <v>198</v>
      </c>
    </row>
    <row r="231" spans="1:173" s="23" customFormat="1" ht="17.25" customHeight="1" x14ac:dyDescent="0.25">
      <c r="A231" s="349"/>
      <c r="B231" s="350"/>
      <c r="C231" s="350"/>
      <c r="D231" s="350"/>
      <c r="E231" s="350"/>
      <c r="F231" s="350"/>
      <c r="G231" s="350"/>
      <c r="H231" s="350"/>
      <c r="I231" s="350"/>
      <c r="J231" s="350"/>
      <c r="K231" s="350"/>
      <c r="L231" s="350"/>
      <c r="M231" s="350"/>
      <c r="N231" s="350"/>
      <c r="O231" s="350"/>
      <c r="P231" s="350"/>
      <c r="Q231" s="350"/>
      <c r="R231" s="350"/>
      <c r="S231" s="350"/>
      <c r="T231" s="351"/>
      <c r="U231" s="200"/>
    </row>
    <row r="232" spans="1:173" s="23" customFormat="1" ht="54" customHeight="1" x14ac:dyDescent="0.25">
      <c r="A232" s="352" t="s">
        <v>240</v>
      </c>
      <c r="B232" s="353"/>
      <c r="C232" s="41">
        <f>SUM(C233:C237)</f>
        <v>747055</v>
      </c>
      <c r="D232" s="41">
        <f>SUM(D233:D237)</f>
        <v>560341</v>
      </c>
      <c r="E232" s="50">
        <f>C232/D232*100</f>
        <v>133.32149530375256</v>
      </c>
      <c r="F232" s="41">
        <f>SUM(F233:F237)</f>
        <v>335162</v>
      </c>
      <c r="G232" s="41">
        <f>SUM(G233:G237)</f>
        <v>279077</v>
      </c>
      <c r="H232" s="50">
        <f>F232/G232*100</f>
        <v>120.09660416300878</v>
      </c>
      <c r="I232" s="41">
        <f>SUM(I233:I237)</f>
        <v>760763</v>
      </c>
      <c r="J232" s="41">
        <f>SUM(J233:J237)</f>
        <v>632753</v>
      </c>
      <c r="K232" s="50">
        <f>I232/J232*100</f>
        <v>120.23064292069733</v>
      </c>
      <c r="L232" s="41">
        <f>SUM(L233:L237)</f>
        <v>29667</v>
      </c>
      <c r="M232" s="41">
        <f>SUM(M233:M237)</f>
        <v>21713</v>
      </c>
      <c r="N232" s="6">
        <f t="shared" ref="N232:N236" si="97">L232/M232*100</f>
        <v>136.63243218348455</v>
      </c>
      <c r="O232" s="41">
        <f>SUM(O233:O237)</f>
        <v>0</v>
      </c>
      <c r="P232" s="41">
        <f>SUM(P233:P237)</f>
        <v>0</v>
      </c>
      <c r="Q232" s="5" t="e">
        <f t="shared" ref="Q232:Q236" si="98">O232/P232*100</f>
        <v>#DIV/0!</v>
      </c>
      <c r="R232" s="41">
        <f>SUM(R233:R237)</f>
        <v>29667</v>
      </c>
      <c r="S232" s="41">
        <f>SUM(S233:S237)</f>
        <v>21713</v>
      </c>
      <c r="T232" s="6">
        <f t="shared" ref="T232:T236" si="99">R232/S232*100</f>
        <v>136.63243218348455</v>
      </c>
      <c r="U232" s="198">
        <f>SUM(U233:U236)</f>
        <v>366</v>
      </c>
    </row>
    <row r="233" spans="1:173" s="23" customFormat="1" ht="17.25" x14ac:dyDescent="0.25">
      <c r="A233" s="56">
        <v>1</v>
      </c>
      <c r="B233" s="8" t="s">
        <v>82</v>
      </c>
      <c r="C233" s="48">
        <v>30989</v>
      </c>
      <c r="D233" s="46">
        <v>27583</v>
      </c>
      <c r="E233" s="1">
        <f t="shared" ref="E233:E236" si="100">C233/D233*100</f>
        <v>112.34818547656164</v>
      </c>
      <c r="F233" s="48">
        <v>13015</v>
      </c>
      <c r="G233" s="46">
        <v>13068</v>
      </c>
      <c r="H233" s="1">
        <f t="shared" ref="H233:H236" si="101">F233/G233*100</f>
        <v>99.594429139883687</v>
      </c>
      <c r="I233" s="48">
        <v>35512</v>
      </c>
      <c r="J233" s="46">
        <v>29191</v>
      </c>
      <c r="K233" s="1">
        <f t="shared" ref="K233:K236" si="102">I233/J233*100</f>
        <v>121.65393443184543</v>
      </c>
      <c r="L233" s="48">
        <v>6467</v>
      </c>
      <c r="M233" s="48">
        <v>0</v>
      </c>
      <c r="N233" s="1" t="e">
        <f t="shared" si="97"/>
        <v>#DIV/0!</v>
      </c>
      <c r="O233" s="46">
        <v>0</v>
      </c>
      <c r="P233" s="46">
        <v>0</v>
      </c>
      <c r="Q233" s="1" t="e">
        <f t="shared" si="98"/>
        <v>#DIV/0!</v>
      </c>
      <c r="R233" s="48">
        <v>6467</v>
      </c>
      <c r="S233" s="48">
        <v>0</v>
      </c>
      <c r="T233" s="1" t="e">
        <f t="shared" si="99"/>
        <v>#DIV/0!</v>
      </c>
      <c r="U233" s="199">
        <v>29</v>
      </c>
    </row>
    <row r="234" spans="1:173" s="23" customFormat="1" ht="17.25" x14ac:dyDescent="0.25">
      <c r="A234" s="62">
        <v>2</v>
      </c>
      <c r="B234" s="4" t="s">
        <v>50</v>
      </c>
      <c r="C234" s="48">
        <v>135370</v>
      </c>
      <c r="D234" s="46">
        <v>136098</v>
      </c>
      <c r="E234" s="25">
        <f t="shared" si="100"/>
        <v>99.465091331246597</v>
      </c>
      <c r="F234" s="48">
        <v>69178</v>
      </c>
      <c r="G234" s="46">
        <v>64046</v>
      </c>
      <c r="H234" s="25">
        <f t="shared" si="101"/>
        <v>108.01299066296099</v>
      </c>
      <c r="I234" s="48">
        <v>170361</v>
      </c>
      <c r="J234" s="46">
        <v>161171</v>
      </c>
      <c r="K234" s="25">
        <f t="shared" si="102"/>
        <v>105.70201835317768</v>
      </c>
      <c r="L234" s="48">
        <v>0</v>
      </c>
      <c r="M234" s="48">
        <v>0</v>
      </c>
      <c r="N234" s="25" t="e">
        <f t="shared" si="97"/>
        <v>#DIV/0!</v>
      </c>
      <c r="O234" s="48">
        <v>0</v>
      </c>
      <c r="P234" s="48">
        <v>0</v>
      </c>
      <c r="Q234" s="25" t="e">
        <f t="shared" si="98"/>
        <v>#DIV/0!</v>
      </c>
      <c r="R234" s="48">
        <v>0</v>
      </c>
      <c r="S234" s="48">
        <v>0</v>
      </c>
      <c r="T234" s="48" t="e">
        <f t="shared" si="99"/>
        <v>#DIV/0!</v>
      </c>
      <c r="U234" s="199">
        <v>32</v>
      </c>
    </row>
    <row r="235" spans="1:173" s="23" customFormat="1" ht="17.25" x14ac:dyDescent="0.25">
      <c r="A235" s="62">
        <v>3</v>
      </c>
      <c r="B235" s="10" t="s">
        <v>285</v>
      </c>
      <c r="C235" s="48">
        <v>8342</v>
      </c>
      <c r="D235" s="46">
        <v>11850</v>
      </c>
      <c r="E235" s="25">
        <f t="shared" si="100"/>
        <v>70.396624472573848</v>
      </c>
      <c r="F235" s="48">
        <v>4357</v>
      </c>
      <c r="G235" s="46">
        <v>6888</v>
      </c>
      <c r="H235" s="25">
        <f t="shared" si="101"/>
        <v>63.254936120789786</v>
      </c>
      <c r="I235" s="48">
        <v>8342</v>
      </c>
      <c r="J235" s="46">
        <v>11850</v>
      </c>
      <c r="K235" s="25">
        <f t="shared" si="102"/>
        <v>70.396624472573848</v>
      </c>
      <c r="L235" s="48">
        <v>0</v>
      </c>
      <c r="M235" s="48">
        <v>0</v>
      </c>
      <c r="N235" s="25" t="e">
        <f t="shared" si="97"/>
        <v>#DIV/0!</v>
      </c>
      <c r="O235" s="46">
        <v>0</v>
      </c>
      <c r="P235" s="46">
        <v>0</v>
      </c>
      <c r="Q235" s="25" t="e">
        <f t="shared" si="98"/>
        <v>#DIV/0!</v>
      </c>
      <c r="R235" s="48">
        <v>0</v>
      </c>
      <c r="S235" s="48">
        <v>0</v>
      </c>
      <c r="T235" s="48" t="e">
        <f t="shared" si="99"/>
        <v>#DIV/0!</v>
      </c>
      <c r="U235" s="199">
        <v>7</v>
      </c>
    </row>
    <row r="236" spans="1:173" s="23" customFormat="1" ht="17.25" x14ac:dyDescent="0.25">
      <c r="A236" s="62">
        <v>4</v>
      </c>
      <c r="B236" s="16" t="s">
        <v>293</v>
      </c>
      <c r="C236" s="46">
        <v>572354</v>
      </c>
      <c r="D236" s="46">
        <v>384810</v>
      </c>
      <c r="E236" s="25">
        <f t="shared" si="100"/>
        <v>148.73677918973002</v>
      </c>
      <c r="F236" s="46">
        <v>248612</v>
      </c>
      <c r="G236" s="46">
        <v>195075</v>
      </c>
      <c r="H236" s="25">
        <f t="shared" si="101"/>
        <v>127.44431628860696</v>
      </c>
      <c r="I236" s="46">
        <v>546548</v>
      </c>
      <c r="J236" s="46">
        <v>430541</v>
      </c>
      <c r="K236" s="25">
        <f t="shared" si="102"/>
        <v>126.94447218731781</v>
      </c>
      <c r="L236" s="48">
        <v>23200</v>
      </c>
      <c r="M236" s="48">
        <v>21713</v>
      </c>
      <c r="N236" s="25">
        <f t="shared" si="97"/>
        <v>106.84843181504169</v>
      </c>
      <c r="O236" s="46">
        <v>0</v>
      </c>
      <c r="P236" s="46">
        <v>0</v>
      </c>
      <c r="Q236" s="25" t="e">
        <f t="shared" si="98"/>
        <v>#DIV/0!</v>
      </c>
      <c r="R236" s="48">
        <v>23200</v>
      </c>
      <c r="S236" s="48">
        <v>21713</v>
      </c>
      <c r="T236" s="48">
        <f t="shared" si="99"/>
        <v>106.84843181504169</v>
      </c>
      <c r="U236" s="199">
        <v>298</v>
      </c>
    </row>
    <row r="237" spans="1:173" s="23" customFormat="1" ht="17.25" x14ac:dyDescent="0.25">
      <c r="A237" s="63"/>
      <c r="B237" s="16"/>
      <c r="C237" s="46"/>
      <c r="D237" s="46"/>
      <c r="E237" s="1"/>
      <c r="F237" s="46"/>
      <c r="G237" s="46"/>
      <c r="H237" s="1"/>
      <c r="I237" s="46"/>
      <c r="J237" s="46"/>
      <c r="K237" s="1"/>
      <c r="L237" s="48"/>
      <c r="M237" s="46"/>
      <c r="N237" s="1"/>
      <c r="O237" s="46"/>
      <c r="P237" s="46"/>
      <c r="Q237" s="1"/>
      <c r="R237" s="46"/>
      <c r="S237" s="46"/>
      <c r="T237" s="1"/>
      <c r="U237" s="199"/>
    </row>
    <row r="238" spans="1:173" s="23" customFormat="1" ht="17.25" customHeight="1" x14ac:dyDescent="0.25">
      <c r="A238" s="349"/>
      <c r="B238" s="350"/>
      <c r="C238" s="350"/>
      <c r="D238" s="350"/>
      <c r="E238" s="350"/>
      <c r="F238" s="350"/>
      <c r="G238" s="350"/>
      <c r="H238" s="350"/>
      <c r="I238" s="350"/>
      <c r="J238" s="350"/>
      <c r="K238" s="350"/>
      <c r="L238" s="350"/>
      <c r="M238" s="350"/>
      <c r="N238" s="350"/>
      <c r="O238" s="350"/>
      <c r="P238" s="350"/>
      <c r="Q238" s="350"/>
      <c r="R238" s="350"/>
      <c r="S238" s="350"/>
      <c r="T238" s="351"/>
      <c r="U238" s="200"/>
    </row>
    <row r="239" spans="1:173" s="23" customFormat="1" ht="71.25" customHeight="1" x14ac:dyDescent="0.25">
      <c r="A239" s="352" t="s">
        <v>241</v>
      </c>
      <c r="B239" s="353"/>
      <c r="C239" s="41">
        <f>SUM(C240:C249)</f>
        <v>2723591</v>
      </c>
      <c r="D239" s="41">
        <f>SUM(D240:D249)</f>
        <v>3376091</v>
      </c>
      <c r="E239" s="50">
        <f>C239/D239*100</f>
        <v>80.672914326065253</v>
      </c>
      <c r="F239" s="41">
        <f>SUM(F240:F249)</f>
        <v>1680039</v>
      </c>
      <c r="G239" s="41">
        <f>SUM(G240:G249)</f>
        <v>2268600</v>
      </c>
      <c r="H239" s="50">
        <f>F239/G239*100</f>
        <v>74.056202062946312</v>
      </c>
      <c r="I239" s="41">
        <f>SUM(I240:I249)</f>
        <v>2607034</v>
      </c>
      <c r="J239" s="41">
        <f>SUM(J240:J249)</f>
        <v>3629457</v>
      </c>
      <c r="K239" s="50">
        <f>I239/J239*100</f>
        <v>71.829863255026851</v>
      </c>
      <c r="L239" s="41">
        <f>SUM(L240:L249)</f>
        <v>822502</v>
      </c>
      <c r="M239" s="41">
        <f>SUM(M240:M249)</f>
        <v>2374188</v>
      </c>
      <c r="N239" s="6">
        <f t="shared" ref="N239:N249" si="103">L239/M239*100</f>
        <v>34.643507590805783</v>
      </c>
      <c r="O239" s="41">
        <f>SUM(O240:O249)</f>
        <v>822502</v>
      </c>
      <c r="P239" s="41">
        <f>SUM(P240:P249)</f>
        <v>2342534</v>
      </c>
      <c r="Q239" s="5">
        <f t="shared" ref="Q239:Q249" si="104">O239/P239*100</f>
        <v>35.111635519484459</v>
      </c>
      <c r="R239" s="41">
        <f>SUM(R240:R249)</f>
        <v>0</v>
      </c>
      <c r="S239" s="41">
        <f>SUM(S240:S249)</f>
        <v>31654</v>
      </c>
      <c r="T239" s="6">
        <f t="shared" ref="T239:T249" si="105">R239/S239*100</f>
        <v>0</v>
      </c>
      <c r="U239" s="198">
        <f>SUM(U240:U249)</f>
        <v>2089</v>
      </c>
    </row>
    <row r="240" spans="1:173" s="24" customFormat="1" ht="18.75" customHeight="1" x14ac:dyDescent="0.25">
      <c r="A240" s="62">
        <v>1</v>
      </c>
      <c r="B240" s="4" t="s">
        <v>98</v>
      </c>
      <c r="C240" s="48">
        <v>42270</v>
      </c>
      <c r="D240" s="48">
        <v>545573</v>
      </c>
      <c r="E240" s="25">
        <f>C240/D240*100</f>
        <v>7.7478174323142825</v>
      </c>
      <c r="F240" s="48">
        <v>41540</v>
      </c>
      <c r="G240" s="48">
        <v>472637</v>
      </c>
      <c r="H240" s="25">
        <f>F240/G240*100</f>
        <v>8.7889860506054323</v>
      </c>
      <c r="I240" s="48">
        <v>15549</v>
      </c>
      <c r="J240" s="48">
        <v>536437</v>
      </c>
      <c r="K240" s="25">
        <f>I240/J240*100</f>
        <v>2.898569636322625</v>
      </c>
      <c r="L240" s="48">
        <f t="shared" ref="L240" si="106">O240+R240</f>
        <v>0</v>
      </c>
      <c r="M240" s="48">
        <v>0</v>
      </c>
      <c r="N240" s="25" t="e">
        <f t="shared" si="103"/>
        <v>#DIV/0!</v>
      </c>
      <c r="O240" s="48">
        <v>0</v>
      </c>
      <c r="P240" s="48">
        <v>0</v>
      </c>
      <c r="Q240" s="25" t="e">
        <f t="shared" si="104"/>
        <v>#DIV/0!</v>
      </c>
      <c r="R240" s="48">
        <v>0</v>
      </c>
      <c r="S240" s="48">
        <v>0</v>
      </c>
      <c r="T240" s="25" t="e">
        <f t="shared" si="105"/>
        <v>#DIV/0!</v>
      </c>
      <c r="U240" s="197">
        <v>420</v>
      </c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  <c r="FL240" s="23"/>
      <c r="FM240" s="23"/>
      <c r="FN240" s="23"/>
      <c r="FO240" s="23"/>
      <c r="FP240" s="23"/>
      <c r="FQ240" s="23"/>
    </row>
    <row r="241" spans="1:173" s="24" customFormat="1" ht="18.75" customHeight="1" x14ac:dyDescent="0.25">
      <c r="A241" s="62">
        <v>2</v>
      </c>
      <c r="B241" s="4" t="s">
        <v>264</v>
      </c>
      <c r="C241" s="48">
        <v>69721</v>
      </c>
      <c r="D241" s="48">
        <v>115217</v>
      </c>
      <c r="E241" s="25">
        <f>C241/D241*100</f>
        <v>60.512771552809056</v>
      </c>
      <c r="F241" s="48">
        <v>38545</v>
      </c>
      <c r="G241" s="48">
        <v>40447</v>
      </c>
      <c r="H241" s="25">
        <f>F241/G241*100</f>
        <v>95.297549880089989</v>
      </c>
      <c r="I241" s="48">
        <v>51134</v>
      </c>
      <c r="J241" s="48">
        <v>115217</v>
      </c>
      <c r="K241" s="25">
        <f>I241/J241*100</f>
        <v>44.380603556766793</v>
      </c>
      <c r="L241" s="48">
        <v>0</v>
      </c>
      <c r="M241" s="48">
        <v>18908</v>
      </c>
      <c r="N241" s="25">
        <f t="shared" si="103"/>
        <v>0</v>
      </c>
      <c r="O241" s="48">
        <v>0</v>
      </c>
      <c r="P241" s="48">
        <v>4292</v>
      </c>
      <c r="Q241" s="25">
        <f t="shared" si="104"/>
        <v>0</v>
      </c>
      <c r="R241" s="48">
        <v>0</v>
      </c>
      <c r="S241" s="48">
        <v>14616</v>
      </c>
      <c r="T241" s="25">
        <f t="shared" si="105"/>
        <v>0</v>
      </c>
      <c r="U241" s="197">
        <v>142</v>
      </c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</row>
    <row r="242" spans="1:173" s="24" customFormat="1" ht="18.75" customHeight="1" x14ac:dyDescent="0.25">
      <c r="A242" s="62">
        <v>3</v>
      </c>
      <c r="B242" s="4" t="s">
        <v>221</v>
      </c>
      <c r="C242" s="48">
        <v>1108651</v>
      </c>
      <c r="D242" s="48">
        <v>1563677</v>
      </c>
      <c r="E242" s="25">
        <f>C242/D242*100</f>
        <v>70.900256254968255</v>
      </c>
      <c r="F242" s="48">
        <v>896353</v>
      </c>
      <c r="G242" s="48">
        <v>1310115</v>
      </c>
      <c r="H242" s="25">
        <f>F242/G242*100</f>
        <v>68.417886979387305</v>
      </c>
      <c r="I242" s="48">
        <v>1071882</v>
      </c>
      <c r="J242" s="48">
        <v>1789065</v>
      </c>
      <c r="K242" s="25">
        <f>I242/J242*100</f>
        <v>59.912971300651463</v>
      </c>
      <c r="L242" s="48">
        <v>0</v>
      </c>
      <c r="M242" s="48">
        <v>1759315</v>
      </c>
      <c r="N242" s="25">
        <f t="shared" si="103"/>
        <v>0</v>
      </c>
      <c r="O242" s="48">
        <v>0</v>
      </c>
      <c r="P242" s="48">
        <v>1759315</v>
      </c>
      <c r="Q242" s="25">
        <f t="shared" si="104"/>
        <v>0</v>
      </c>
      <c r="R242" s="48">
        <v>0</v>
      </c>
      <c r="S242" s="48">
        <v>0</v>
      </c>
      <c r="T242" s="25" t="e">
        <f t="shared" si="105"/>
        <v>#DIV/0!</v>
      </c>
      <c r="U242" s="197">
        <v>1081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3" customFormat="1" ht="17.25" x14ac:dyDescent="0.25">
      <c r="A243" s="63">
        <v>4</v>
      </c>
      <c r="B243" s="9" t="s">
        <v>109</v>
      </c>
      <c r="C243" s="48">
        <v>1379673</v>
      </c>
      <c r="D243" s="48">
        <v>713006</v>
      </c>
      <c r="E243" s="1">
        <f t="shared" ref="E243:E244" si="107">C243/D243*100</f>
        <v>193.50089620564205</v>
      </c>
      <c r="F243" s="48">
        <v>628432</v>
      </c>
      <c r="G243" s="48">
        <v>247919</v>
      </c>
      <c r="H243" s="1">
        <f t="shared" ref="H243:H244" si="108">F243/G243*100</f>
        <v>253.48279075020471</v>
      </c>
      <c r="I243" s="48">
        <v>1345193</v>
      </c>
      <c r="J243" s="48">
        <v>901959</v>
      </c>
      <c r="K243" s="1">
        <f t="shared" ref="K243:K244" si="109">I243/J243*100</f>
        <v>149.14125808379316</v>
      </c>
      <c r="L243" s="48">
        <v>699729</v>
      </c>
      <c r="M243" s="48">
        <v>453332</v>
      </c>
      <c r="N243" s="1">
        <f t="shared" si="103"/>
        <v>154.3524392718802</v>
      </c>
      <c r="O243" s="48">
        <v>699729</v>
      </c>
      <c r="P243" s="48">
        <v>453332</v>
      </c>
      <c r="Q243" s="1">
        <f t="shared" si="104"/>
        <v>154.3524392718802</v>
      </c>
      <c r="R243" s="48">
        <v>0</v>
      </c>
      <c r="S243" s="48">
        <v>0</v>
      </c>
      <c r="T243" s="1" t="e">
        <f t="shared" si="105"/>
        <v>#DIV/0!</v>
      </c>
      <c r="U243" s="199">
        <v>436</v>
      </c>
    </row>
    <row r="244" spans="1:173" s="23" customFormat="1" ht="34.5" x14ac:dyDescent="0.25">
      <c r="A244" s="62">
        <v>5</v>
      </c>
      <c r="B244" s="10" t="s">
        <v>110</v>
      </c>
      <c r="C244" s="48">
        <v>0</v>
      </c>
      <c r="D244" s="48">
        <v>0</v>
      </c>
      <c r="E244" s="1" t="e">
        <f t="shared" si="107"/>
        <v>#DIV/0!</v>
      </c>
      <c r="F244" s="48">
        <v>0</v>
      </c>
      <c r="G244" s="48">
        <v>0</v>
      </c>
      <c r="H244" s="1" t="e">
        <f t="shared" si="108"/>
        <v>#DIV/0!</v>
      </c>
      <c r="I244" s="48">
        <v>0</v>
      </c>
      <c r="J244" s="48">
        <v>0</v>
      </c>
      <c r="K244" s="1" t="e">
        <f t="shared" si="109"/>
        <v>#DIV/0!</v>
      </c>
      <c r="L244" s="48">
        <v>0</v>
      </c>
      <c r="M244" s="48">
        <v>0</v>
      </c>
      <c r="N244" s="1" t="e">
        <f t="shared" si="103"/>
        <v>#DIV/0!</v>
      </c>
      <c r="O244" s="48">
        <v>0</v>
      </c>
      <c r="P244" s="48">
        <v>0</v>
      </c>
      <c r="Q244" s="1" t="e">
        <f t="shared" si="104"/>
        <v>#DIV/0!</v>
      </c>
      <c r="R244" s="48">
        <v>0</v>
      </c>
      <c r="S244" s="48">
        <v>0</v>
      </c>
      <c r="T244" s="1" t="e">
        <f t="shared" si="105"/>
        <v>#DIV/0!</v>
      </c>
      <c r="U244" s="199"/>
    </row>
    <row r="245" spans="1:173" s="23" customFormat="1" ht="18.75" customHeight="1" x14ac:dyDescent="0.25">
      <c r="A245" s="63">
        <v>6</v>
      </c>
      <c r="B245" s="144" t="s">
        <v>108</v>
      </c>
      <c r="C245" s="48">
        <v>503</v>
      </c>
      <c r="D245" s="48">
        <v>381460</v>
      </c>
      <c r="E245" s="1">
        <f>C245/D245*100</f>
        <v>0.13186179415928276</v>
      </c>
      <c r="F245" s="48">
        <v>503</v>
      </c>
      <c r="G245" s="48">
        <v>178604</v>
      </c>
      <c r="H245" s="1">
        <f>F245/G245*100</f>
        <v>0.28162863093771695</v>
      </c>
      <c r="I245" s="48">
        <v>503</v>
      </c>
      <c r="J245" s="48">
        <v>229621</v>
      </c>
      <c r="K245" s="1">
        <f>I245/J245*100</f>
        <v>0.21905661938585755</v>
      </c>
      <c r="L245" s="48">
        <v>0</v>
      </c>
      <c r="M245" s="48">
        <v>85475</v>
      </c>
      <c r="N245" s="1">
        <f t="shared" si="103"/>
        <v>0</v>
      </c>
      <c r="O245" s="48">
        <v>0</v>
      </c>
      <c r="P245" s="48">
        <v>68437</v>
      </c>
      <c r="Q245" s="1">
        <f t="shared" si="104"/>
        <v>0</v>
      </c>
      <c r="R245" s="48">
        <v>0</v>
      </c>
      <c r="S245" s="48">
        <v>17038</v>
      </c>
      <c r="T245" s="1">
        <f t="shared" si="105"/>
        <v>0</v>
      </c>
      <c r="U245" s="199">
        <v>10</v>
      </c>
    </row>
    <row r="246" spans="1:173" s="23" customFormat="1" ht="17.25" x14ac:dyDescent="0.25">
      <c r="A246" s="63">
        <v>7</v>
      </c>
      <c r="B246" s="16" t="s">
        <v>267</v>
      </c>
      <c r="C246" s="48">
        <v>0</v>
      </c>
      <c r="D246" s="48">
        <v>0</v>
      </c>
      <c r="E246" s="1" t="e">
        <f>C246/D246*100</f>
        <v>#DIV/0!</v>
      </c>
      <c r="F246" s="48">
        <v>0</v>
      </c>
      <c r="G246" s="48">
        <v>0</v>
      </c>
      <c r="H246" s="1" t="e">
        <f>F246/G246*100</f>
        <v>#DIV/0!</v>
      </c>
      <c r="I246" s="48">
        <v>0</v>
      </c>
      <c r="J246" s="48">
        <v>0</v>
      </c>
      <c r="K246" s="1" t="e">
        <f>I246/J246*100</f>
        <v>#DIV/0!</v>
      </c>
      <c r="L246" s="48">
        <v>0</v>
      </c>
      <c r="M246" s="48">
        <v>0</v>
      </c>
      <c r="N246" s="1" t="e">
        <f t="shared" si="103"/>
        <v>#DIV/0!</v>
      </c>
      <c r="O246" s="48">
        <v>0</v>
      </c>
      <c r="P246" s="48">
        <v>0</v>
      </c>
      <c r="Q246" s="1" t="e">
        <f t="shared" si="104"/>
        <v>#DIV/0!</v>
      </c>
      <c r="R246" s="48">
        <v>0</v>
      </c>
      <c r="S246" s="48">
        <v>0</v>
      </c>
      <c r="T246" s="1" t="e">
        <f t="shared" si="105"/>
        <v>#DIV/0!</v>
      </c>
      <c r="U246" s="199"/>
    </row>
    <row r="247" spans="1:173" s="23" customFormat="1" ht="17.25" x14ac:dyDescent="0.25">
      <c r="A247" s="62">
        <v>8</v>
      </c>
      <c r="B247" s="10" t="s">
        <v>268</v>
      </c>
      <c r="C247" s="48">
        <v>0</v>
      </c>
      <c r="D247" s="48">
        <v>0</v>
      </c>
      <c r="E247" s="1" t="e">
        <f>C247/D247*100</f>
        <v>#DIV/0!</v>
      </c>
      <c r="F247" s="48">
        <v>0</v>
      </c>
      <c r="G247" s="48">
        <v>0</v>
      </c>
      <c r="H247" s="1">
        <v>0</v>
      </c>
      <c r="I247" s="48">
        <v>0</v>
      </c>
      <c r="J247" s="48">
        <v>0</v>
      </c>
      <c r="K247" s="1" t="e">
        <f>I247/J247*100</f>
        <v>#DIV/0!</v>
      </c>
      <c r="L247" s="48">
        <v>0</v>
      </c>
      <c r="M247" s="48">
        <v>0</v>
      </c>
      <c r="N247" s="1" t="e">
        <f t="shared" si="103"/>
        <v>#DIV/0!</v>
      </c>
      <c r="O247" s="48">
        <v>0</v>
      </c>
      <c r="P247" s="48">
        <v>0</v>
      </c>
      <c r="Q247" s="1" t="e">
        <f t="shared" si="104"/>
        <v>#DIV/0!</v>
      </c>
      <c r="R247" s="48">
        <v>0</v>
      </c>
      <c r="S247" s="48">
        <v>0</v>
      </c>
      <c r="T247" s="1" t="e">
        <f t="shared" si="105"/>
        <v>#DIV/0!</v>
      </c>
      <c r="U247" s="199"/>
    </row>
    <row r="248" spans="1:173" s="23" customFormat="1" ht="17.25" x14ac:dyDescent="0.25">
      <c r="A248" s="62">
        <v>9</v>
      </c>
      <c r="B248" s="10" t="s">
        <v>277</v>
      </c>
      <c r="C248" s="48">
        <v>0</v>
      </c>
      <c r="D248" s="48">
        <v>0</v>
      </c>
      <c r="E248" s="1" t="e">
        <f>C248/D248*100</f>
        <v>#DIV/0!</v>
      </c>
      <c r="F248" s="48">
        <v>0</v>
      </c>
      <c r="G248" s="48">
        <v>0</v>
      </c>
      <c r="H248" s="1" t="e">
        <f>F248/G248*100</f>
        <v>#DIV/0!</v>
      </c>
      <c r="I248" s="48">
        <v>0</v>
      </c>
      <c r="J248" s="48">
        <v>0</v>
      </c>
      <c r="K248" s="1" t="e">
        <f>I248/J248*100</f>
        <v>#DIV/0!</v>
      </c>
      <c r="L248" s="48">
        <v>0</v>
      </c>
      <c r="M248" s="48">
        <v>0</v>
      </c>
      <c r="N248" s="1" t="e">
        <f t="shared" si="103"/>
        <v>#DIV/0!</v>
      </c>
      <c r="O248" s="48">
        <v>0</v>
      </c>
      <c r="P248" s="48">
        <v>0</v>
      </c>
      <c r="Q248" s="1" t="e">
        <f t="shared" si="104"/>
        <v>#DIV/0!</v>
      </c>
      <c r="R248" s="48">
        <v>0</v>
      </c>
      <c r="S248" s="48">
        <v>0</v>
      </c>
      <c r="T248" s="1" t="e">
        <f t="shared" si="105"/>
        <v>#DIV/0!</v>
      </c>
      <c r="U248" s="199"/>
    </row>
    <row r="249" spans="1:173" s="23" customFormat="1" ht="17.25" x14ac:dyDescent="0.25">
      <c r="A249" s="62">
        <v>10</v>
      </c>
      <c r="B249" s="10" t="s">
        <v>269</v>
      </c>
      <c r="C249" s="48">
        <v>122773</v>
      </c>
      <c r="D249" s="48">
        <v>57158</v>
      </c>
      <c r="E249" s="1">
        <f>C249/D249*100</f>
        <v>214.79582910528711</v>
      </c>
      <c r="F249" s="48">
        <v>74666</v>
      </c>
      <c r="G249" s="48">
        <v>18878</v>
      </c>
      <c r="H249" s="1">
        <f>F249/G249*100</f>
        <v>395.5185930712999</v>
      </c>
      <c r="I249" s="48">
        <v>122773</v>
      </c>
      <c r="J249" s="48">
        <v>57158</v>
      </c>
      <c r="K249" s="1">
        <f>I249/J249*100</f>
        <v>214.79582910528711</v>
      </c>
      <c r="L249" s="48">
        <v>122773</v>
      </c>
      <c r="M249" s="48">
        <v>57158</v>
      </c>
      <c r="N249" s="1">
        <f t="shared" si="103"/>
        <v>214.79582910528711</v>
      </c>
      <c r="O249" s="48">
        <v>122773</v>
      </c>
      <c r="P249" s="48">
        <v>57158</v>
      </c>
      <c r="Q249" s="1">
        <f t="shared" si="104"/>
        <v>214.79582910528711</v>
      </c>
      <c r="R249" s="48">
        <v>0</v>
      </c>
      <c r="S249" s="48">
        <v>0</v>
      </c>
      <c r="T249" s="1" t="e">
        <f t="shared" si="105"/>
        <v>#DIV/0!</v>
      </c>
      <c r="U249" s="199"/>
    </row>
    <row r="250" spans="1:173" s="23" customFormat="1" ht="17.25" customHeight="1" x14ac:dyDescent="0.25">
      <c r="A250" s="349"/>
      <c r="B250" s="350"/>
      <c r="C250" s="350"/>
      <c r="D250" s="350"/>
      <c r="E250" s="350"/>
      <c r="F250" s="350"/>
      <c r="G250" s="350"/>
      <c r="H250" s="350"/>
      <c r="I250" s="350"/>
      <c r="J250" s="350"/>
      <c r="K250" s="350"/>
      <c r="L250" s="350"/>
      <c r="M250" s="350"/>
      <c r="N250" s="350"/>
      <c r="O250" s="350"/>
      <c r="P250" s="350"/>
      <c r="Q250" s="350"/>
      <c r="R250" s="350"/>
      <c r="S250" s="350"/>
      <c r="T250" s="351"/>
      <c r="U250" s="200"/>
    </row>
    <row r="251" spans="1:173" s="23" customFormat="1" ht="52.5" customHeight="1" x14ac:dyDescent="0.25">
      <c r="A251" s="352" t="s">
        <v>242</v>
      </c>
      <c r="B251" s="353"/>
      <c r="C251" s="41">
        <f>SUM(C252:C258)</f>
        <v>42504264</v>
      </c>
      <c r="D251" s="41">
        <f>SUM(D252:D258)</f>
        <v>30783133</v>
      </c>
      <c r="E251" s="50">
        <f>C251/D251*100</f>
        <v>138.0764719432554</v>
      </c>
      <c r="F251" s="41">
        <f>SUM(F252:F258)</f>
        <v>15092556</v>
      </c>
      <c r="G251" s="41">
        <f>SUM(G252:G258)</f>
        <v>10690315</v>
      </c>
      <c r="H251" s="50">
        <f>F251/G251*100</f>
        <v>141.17971266515531</v>
      </c>
      <c r="I251" s="41">
        <f>SUM(I252:I258)</f>
        <v>41628817</v>
      </c>
      <c r="J251" s="41">
        <f>SUM(J252:J258)</f>
        <v>30256551</v>
      </c>
      <c r="K251" s="50">
        <f>I251/J251*100</f>
        <v>137.58612804215525</v>
      </c>
      <c r="L251" s="35">
        <f>SUM(L252:L258)</f>
        <v>37451925</v>
      </c>
      <c r="M251" s="35">
        <f>SUM(M252:M258)</f>
        <v>28253379</v>
      </c>
      <c r="N251" s="6">
        <f t="shared" ref="N251:N258" si="110">L251/M251*100</f>
        <v>132.5573305762826</v>
      </c>
      <c r="O251" s="5">
        <f>SUM(O252:O258)</f>
        <v>60631</v>
      </c>
      <c r="P251" s="5">
        <f>SUM(P252:P258)</f>
        <v>0</v>
      </c>
      <c r="Q251" s="5" t="e">
        <f t="shared" ref="Q251:Q258" si="111">O251/P251*100</f>
        <v>#DIV/0!</v>
      </c>
      <c r="R251" s="5">
        <f>SUM(R252:R258)</f>
        <v>37391294</v>
      </c>
      <c r="S251" s="5">
        <f>SUM(S252:S258)</f>
        <v>28253379</v>
      </c>
      <c r="T251" s="6">
        <f t="shared" ref="T251:T258" si="112">R251/S251*100</f>
        <v>132.34273323555388</v>
      </c>
      <c r="U251" s="198">
        <f>SUM(U252:U258)</f>
        <v>3221</v>
      </c>
    </row>
    <row r="252" spans="1:173" s="23" customFormat="1" ht="19.5" customHeight="1" x14ac:dyDescent="0.25">
      <c r="A252" s="63">
        <v>1</v>
      </c>
      <c r="B252" s="8" t="s">
        <v>100</v>
      </c>
      <c r="C252" s="44">
        <v>1471608</v>
      </c>
      <c r="D252" s="44">
        <v>964686</v>
      </c>
      <c r="E252" s="45">
        <f t="shared" ref="E252:E258" si="113">C252/D252*100</f>
        <v>152.54787568182809</v>
      </c>
      <c r="F252" s="44">
        <v>533465</v>
      </c>
      <c r="G252" s="44">
        <v>358269</v>
      </c>
      <c r="H252" s="45">
        <f t="shared" ref="H252:H258" si="114">F252/G252*100</f>
        <v>148.90068635578297</v>
      </c>
      <c r="I252" s="44">
        <v>1471608</v>
      </c>
      <c r="J252" s="44">
        <v>964686</v>
      </c>
      <c r="K252" s="45">
        <f t="shared" ref="K252:K258" si="115">I252/J252*100</f>
        <v>152.54787568182809</v>
      </c>
      <c r="L252" s="87">
        <v>0</v>
      </c>
      <c r="M252" s="87">
        <v>0</v>
      </c>
      <c r="N252" s="25" t="e">
        <f t="shared" si="110"/>
        <v>#DIV/0!</v>
      </c>
      <c r="O252" s="44">
        <v>0</v>
      </c>
      <c r="P252" s="44">
        <v>0</v>
      </c>
      <c r="Q252" s="25" t="e">
        <f>O252/S252*100</f>
        <v>#DIV/0!</v>
      </c>
      <c r="R252" s="64">
        <v>0</v>
      </c>
      <c r="S252" s="64">
        <v>0</v>
      </c>
      <c r="T252" s="45" t="e">
        <f t="shared" si="112"/>
        <v>#DIV/0!</v>
      </c>
      <c r="U252" s="199">
        <v>412</v>
      </c>
    </row>
    <row r="253" spans="1:173" s="23" customFormat="1" ht="34.5" x14ac:dyDescent="0.25">
      <c r="A253" s="62">
        <v>2</v>
      </c>
      <c r="B253" s="4" t="s">
        <v>101</v>
      </c>
      <c r="C253" s="44">
        <v>8037404</v>
      </c>
      <c r="D253" s="44">
        <v>8028803</v>
      </c>
      <c r="E253" s="45">
        <f t="shared" si="113"/>
        <v>100.10712680333545</v>
      </c>
      <c r="F253" s="44">
        <v>2759034</v>
      </c>
      <c r="G253" s="44">
        <v>2636417</v>
      </c>
      <c r="H253" s="45">
        <f t="shared" si="114"/>
        <v>104.65089551463215</v>
      </c>
      <c r="I253" s="44">
        <v>8136865</v>
      </c>
      <c r="J253" s="44">
        <v>7936557</v>
      </c>
      <c r="K253" s="45">
        <f t="shared" si="115"/>
        <v>102.52386519746534</v>
      </c>
      <c r="L253" s="44">
        <v>8133340</v>
      </c>
      <c r="M253" s="87">
        <v>7933027</v>
      </c>
      <c r="N253" s="25">
        <f t="shared" si="110"/>
        <v>102.52505128244238</v>
      </c>
      <c r="O253" s="44">
        <v>0</v>
      </c>
      <c r="P253" s="44">
        <v>0</v>
      </c>
      <c r="Q253" s="25" t="e">
        <f t="shared" si="111"/>
        <v>#DIV/0!</v>
      </c>
      <c r="R253" s="44">
        <v>8133340</v>
      </c>
      <c r="S253" s="64">
        <v>7933027</v>
      </c>
      <c r="T253" s="45">
        <f t="shared" si="112"/>
        <v>102.52505128244238</v>
      </c>
      <c r="U253" s="199">
        <v>600</v>
      </c>
    </row>
    <row r="254" spans="1:173" s="23" customFormat="1" ht="18" customHeight="1" x14ac:dyDescent="0.25">
      <c r="A254" s="62">
        <v>3</v>
      </c>
      <c r="B254" s="8" t="s">
        <v>102</v>
      </c>
      <c r="C254" s="44">
        <v>2398234</v>
      </c>
      <c r="D254" s="44">
        <v>1755635</v>
      </c>
      <c r="E254" s="45">
        <f t="shared" si="113"/>
        <v>136.60208414619211</v>
      </c>
      <c r="F254" s="44">
        <v>840957</v>
      </c>
      <c r="G254" s="44">
        <v>573448</v>
      </c>
      <c r="H254" s="45">
        <f t="shared" si="114"/>
        <v>146.64921666829426</v>
      </c>
      <c r="I254" s="44">
        <v>1694849</v>
      </c>
      <c r="J254" s="44">
        <v>570503</v>
      </c>
      <c r="K254" s="45">
        <f t="shared" si="115"/>
        <v>297.07976995738846</v>
      </c>
      <c r="L254" s="87">
        <v>0</v>
      </c>
      <c r="M254" s="87">
        <v>0</v>
      </c>
      <c r="N254" s="25" t="e">
        <f t="shared" si="110"/>
        <v>#DIV/0!</v>
      </c>
      <c r="O254" s="44">
        <v>0</v>
      </c>
      <c r="P254" s="44">
        <v>0</v>
      </c>
      <c r="Q254" s="25" t="e">
        <f t="shared" si="111"/>
        <v>#DIV/0!</v>
      </c>
      <c r="R254" s="64">
        <v>0</v>
      </c>
      <c r="S254" s="64">
        <v>0</v>
      </c>
      <c r="T254" s="45" t="e">
        <f t="shared" si="112"/>
        <v>#DIV/0!</v>
      </c>
      <c r="U254" s="199">
        <v>451</v>
      </c>
    </row>
    <row r="255" spans="1:173" s="23" customFormat="1" ht="17.25" customHeight="1" x14ac:dyDescent="0.25">
      <c r="A255" s="62">
        <v>4</v>
      </c>
      <c r="B255" s="4" t="s">
        <v>103</v>
      </c>
      <c r="C255" s="252">
        <v>386653</v>
      </c>
      <c r="D255" s="44"/>
      <c r="E255" s="25" t="e">
        <f t="shared" si="113"/>
        <v>#DIV/0!</v>
      </c>
      <c r="F255" s="252">
        <v>95305</v>
      </c>
      <c r="G255" s="44"/>
      <c r="H255" s="25" t="e">
        <f t="shared" si="114"/>
        <v>#DIV/0!</v>
      </c>
      <c r="I255" s="252">
        <v>504657</v>
      </c>
      <c r="J255" s="44"/>
      <c r="K255" s="25" t="e">
        <f t="shared" si="115"/>
        <v>#DIV/0!</v>
      </c>
      <c r="L255" s="87"/>
      <c r="M255" s="87"/>
      <c r="N255" s="25" t="e">
        <f t="shared" si="110"/>
        <v>#DIV/0!</v>
      </c>
      <c r="O255" s="44"/>
      <c r="P255" s="44"/>
      <c r="Q255" s="25" t="e">
        <f t="shared" si="111"/>
        <v>#DIV/0!</v>
      </c>
      <c r="R255" s="64"/>
      <c r="S255" s="64"/>
      <c r="T255" s="25" t="e">
        <f t="shared" si="112"/>
        <v>#DIV/0!</v>
      </c>
      <c r="U255" s="199"/>
    </row>
    <row r="256" spans="1:173" s="23" customFormat="1" ht="17.25" customHeight="1" x14ac:dyDescent="0.25">
      <c r="A256" s="62">
        <v>5</v>
      </c>
      <c r="B256" s="4" t="s">
        <v>104</v>
      </c>
      <c r="C256" s="44">
        <v>19110183</v>
      </c>
      <c r="D256" s="44">
        <v>10300119</v>
      </c>
      <c r="E256" s="45">
        <f t="shared" si="113"/>
        <v>185.53361373786069</v>
      </c>
      <c r="F256" s="44">
        <v>6992536</v>
      </c>
      <c r="G256" s="44">
        <v>3680344</v>
      </c>
      <c r="H256" s="45">
        <f t="shared" si="114"/>
        <v>189.99680464652218</v>
      </c>
      <c r="I256" s="44">
        <v>18393594</v>
      </c>
      <c r="J256" s="44">
        <v>11423072</v>
      </c>
      <c r="K256" s="45">
        <f t="shared" si="115"/>
        <v>161.02143101260327</v>
      </c>
      <c r="L256" s="44">
        <v>18393594</v>
      </c>
      <c r="M256" s="87">
        <v>11423072</v>
      </c>
      <c r="N256" s="25">
        <f t="shared" si="110"/>
        <v>161.02143101260327</v>
      </c>
      <c r="O256" s="44">
        <v>0</v>
      </c>
      <c r="P256" s="44">
        <v>0</v>
      </c>
      <c r="Q256" s="25" t="e">
        <f t="shared" si="111"/>
        <v>#DIV/0!</v>
      </c>
      <c r="R256" s="44">
        <v>18393594</v>
      </c>
      <c r="S256" s="87">
        <v>11423072</v>
      </c>
      <c r="T256" s="45">
        <f t="shared" si="112"/>
        <v>161.02143101260327</v>
      </c>
      <c r="U256" s="199">
        <v>1079</v>
      </c>
    </row>
    <row r="257" spans="1:21" s="23" customFormat="1" ht="15" customHeight="1" x14ac:dyDescent="0.25">
      <c r="A257" s="63">
        <v>6</v>
      </c>
      <c r="B257" s="8" t="s">
        <v>105</v>
      </c>
      <c r="C257" s="44">
        <v>10407937</v>
      </c>
      <c r="D257" s="44">
        <v>9359465</v>
      </c>
      <c r="E257" s="1">
        <f t="shared" si="113"/>
        <v>111.20226423198334</v>
      </c>
      <c r="F257" s="44">
        <v>3589319</v>
      </c>
      <c r="G257" s="44">
        <v>3233569</v>
      </c>
      <c r="H257" s="1">
        <f t="shared" si="114"/>
        <v>111.00177543760469</v>
      </c>
      <c r="I257" s="44">
        <v>10934001</v>
      </c>
      <c r="J257" s="44">
        <v>8901129</v>
      </c>
      <c r="K257" s="1">
        <f t="shared" si="115"/>
        <v>122.83836129102275</v>
      </c>
      <c r="L257" s="87">
        <v>10924991</v>
      </c>
      <c r="M257" s="87">
        <v>8897280</v>
      </c>
      <c r="N257" s="1">
        <f t="shared" si="110"/>
        <v>122.79023476837865</v>
      </c>
      <c r="O257" s="44">
        <v>60631</v>
      </c>
      <c r="P257" s="44">
        <v>0</v>
      </c>
      <c r="Q257" s="1" t="e">
        <f t="shared" si="111"/>
        <v>#DIV/0!</v>
      </c>
      <c r="R257" s="87">
        <v>10864360</v>
      </c>
      <c r="S257" s="64">
        <v>8897280</v>
      </c>
      <c r="T257" s="1">
        <f t="shared" si="112"/>
        <v>122.10877931232915</v>
      </c>
      <c r="U257" s="199">
        <v>629</v>
      </c>
    </row>
    <row r="258" spans="1:21" s="23" customFormat="1" ht="19.5" customHeight="1" x14ac:dyDescent="0.25">
      <c r="A258" s="62">
        <v>7</v>
      </c>
      <c r="B258" s="3" t="s">
        <v>106</v>
      </c>
      <c r="C258" s="44">
        <v>692245</v>
      </c>
      <c r="D258" s="44">
        <v>374425</v>
      </c>
      <c r="E258" s="45">
        <f t="shared" si="113"/>
        <v>184.88215263403887</v>
      </c>
      <c r="F258" s="44">
        <v>281940</v>
      </c>
      <c r="G258" s="44">
        <v>208268</v>
      </c>
      <c r="H258" s="45">
        <f t="shared" si="114"/>
        <v>135.3736531776365</v>
      </c>
      <c r="I258" s="44">
        <v>493243</v>
      </c>
      <c r="J258" s="44">
        <v>460604</v>
      </c>
      <c r="K258" s="45">
        <f t="shared" si="115"/>
        <v>107.08613038532016</v>
      </c>
      <c r="L258" s="87">
        <v>0</v>
      </c>
      <c r="M258" s="87">
        <v>0</v>
      </c>
      <c r="N258" s="25" t="e">
        <f t="shared" si="110"/>
        <v>#DIV/0!</v>
      </c>
      <c r="O258" s="44">
        <v>0</v>
      </c>
      <c r="P258" s="44">
        <v>0</v>
      </c>
      <c r="Q258" s="25" t="e">
        <f t="shared" si="111"/>
        <v>#DIV/0!</v>
      </c>
      <c r="R258" s="64">
        <v>0</v>
      </c>
      <c r="S258" s="64">
        <v>0</v>
      </c>
      <c r="T258" s="45" t="e">
        <f t="shared" si="112"/>
        <v>#DIV/0!</v>
      </c>
      <c r="U258" s="199">
        <v>50</v>
      </c>
    </row>
    <row r="259" spans="1:21" s="23" customFormat="1" ht="17.25" customHeight="1" x14ac:dyDescent="0.25">
      <c r="A259" s="349"/>
      <c r="B259" s="350"/>
      <c r="C259" s="350"/>
      <c r="D259" s="350"/>
      <c r="E259" s="350"/>
      <c r="F259" s="350"/>
      <c r="G259" s="350"/>
      <c r="H259" s="350"/>
      <c r="I259" s="350"/>
      <c r="J259" s="350"/>
      <c r="K259" s="350"/>
      <c r="L259" s="350"/>
      <c r="M259" s="350"/>
      <c r="N259" s="350"/>
      <c r="O259" s="350"/>
      <c r="P259" s="350"/>
      <c r="Q259" s="350"/>
      <c r="R259" s="350"/>
      <c r="S259" s="350"/>
      <c r="T259" s="351"/>
      <c r="U259" s="200"/>
    </row>
    <row r="260" spans="1:21" s="23" customFormat="1" ht="91.5" customHeight="1" x14ac:dyDescent="0.25">
      <c r="A260" s="352" t="s">
        <v>243</v>
      </c>
      <c r="B260" s="353"/>
      <c r="C260" s="41">
        <f>SUM(C261:C264)</f>
        <v>1431948</v>
      </c>
      <c r="D260" s="41">
        <f>SUM(D261:D264)</f>
        <v>1469231</v>
      </c>
      <c r="E260" s="50">
        <f>C260/D260*100</f>
        <v>97.46241401113916</v>
      </c>
      <c r="F260" s="41">
        <f>SUM(F261:F264)</f>
        <v>750084</v>
      </c>
      <c r="G260" s="41">
        <f>SUM(G261:G264)</f>
        <v>620200</v>
      </c>
      <c r="H260" s="50">
        <f>F260/G260*100</f>
        <v>120.94227668494032</v>
      </c>
      <c r="I260" s="41">
        <f>SUM(I261:I264)</f>
        <v>1316441</v>
      </c>
      <c r="J260" s="41">
        <f>SUM(J261:J264)</f>
        <v>1385285</v>
      </c>
      <c r="K260" s="50">
        <f>I260/J260*100</f>
        <v>95.03033671771513</v>
      </c>
      <c r="L260" s="41">
        <f>SUM(L261:L264)</f>
        <v>0</v>
      </c>
      <c r="M260" s="41">
        <f>SUM(M261:M264)</f>
        <v>0</v>
      </c>
      <c r="N260" s="6" t="e">
        <f t="shared" ref="N260:N262" si="116">L260/M260*100</f>
        <v>#DIV/0!</v>
      </c>
      <c r="O260" s="41">
        <f>SUM(O261:O264)</f>
        <v>0</v>
      </c>
      <c r="P260" s="41">
        <f>SUM(P261:P264)</f>
        <v>0</v>
      </c>
      <c r="Q260" s="5" t="e">
        <f t="shared" ref="Q260:Q262" si="117">O260/P260*100</f>
        <v>#DIV/0!</v>
      </c>
      <c r="R260" s="41">
        <f>SUM(R261:R264)</f>
        <v>0</v>
      </c>
      <c r="S260" s="41">
        <f>SUM(S261:S264)</f>
        <v>0</v>
      </c>
      <c r="T260" s="6" t="e">
        <f t="shared" ref="T260:T262" si="118">R260/S260*100</f>
        <v>#DIV/0!</v>
      </c>
      <c r="U260" s="198">
        <f>SUM(U261:U262)</f>
        <v>390</v>
      </c>
    </row>
    <row r="261" spans="1:21" s="23" customFormat="1" ht="42" customHeight="1" x14ac:dyDescent="0.25">
      <c r="A261" s="56">
        <v>1</v>
      </c>
      <c r="B261" s="8" t="s">
        <v>84</v>
      </c>
      <c r="C261" s="46">
        <v>898</v>
      </c>
      <c r="D261" s="46">
        <v>2499</v>
      </c>
      <c r="E261" s="1">
        <f t="shared" ref="E261:E262" si="119">C261/D261*100</f>
        <v>35.934373749499798</v>
      </c>
      <c r="F261" s="46">
        <v>583</v>
      </c>
      <c r="G261" s="46">
        <v>1346</v>
      </c>
      <c r="H261" s="1">
        <f t="shared" ref="H261:H262" si="120">F261/G261*100</f>
        <v>43.313521545319468</v>
      </c>
      <c r="I261" s="46">
        <v>782</v>
      </c>
      <c r="J261" s="46">
        <v>2507</v>
      </c>
      <c r="K261" s="1">
        <f t="shared" ref="K261:K262" si="121">I261/J261*100</f>
        <v>31.192660550458719</v>
      </c>
      <c r="L261" s="87">
        <f>O261+R261</f>
        <v>0</v>
      </c>
      <c r="M261" s="87">
        <f>P261+S261</f>
        <v>0</v>
      </c>
      <c r="N261" s="1" t="e">
        <f t="shared" si="116"/>
        <v>#DIV/0!</v>
      </c>
      <c r="O261" s="46">
        <v>0</v>
      </c>
      <c r="P261" s="46">
        <v>0</v>
      </c>
      <c r="Q261" s="1" t="e">
        <f t="shared" si="117"/>
        <v>#DIV/0!</v>
      </c>
      <c r="R261" s="46">
        <v>0</v>
      </c>
      <c r="S261" s="46">
        <v>0</v>
      </c>
      <c r="T261" s="1" t="e">
        <f t="shared" si="118"/>
        <v>#DIV/0!</v>
      </c>
      <c r="U261" s="199">
        <v>20</v>
      </c>
    </row>
    <row r="262" spans="1:21" s="23" customFormat="1" ht="17.25" x14ac:dyDescent="0.25">
      <c r="A262" s="62">
        <v>2</v>
      </c>
      <c r="B262" s="4" t="s">
        <v>107</v>
      </c>
      <c r="C262" s="46">
        <v>1431050</v>
      </c>
      <c r="D262" s="46">
        <v>1466732</v>
      </c>
      <c r="E262" s="25">
        <f t="shared" si="119"/>
        <v>97.567244731825582</v>
      </c>
      <c r="F262" s="46">
        <v>749501</v>
      </c>
      <c r="G262" s="46">
        <v>618854</v>
      </c>
      <c r="H262" s="25">
        <f t="shared" si="120"/>
        <v>121.11111829284451</v>
      </c>
      <c r="I262" s="46">
        <v>1315659</v>
      </c>
      <c r="J262" s="46">
        <v>1382778</v>
      </c>
      <c r="K262" s="25">
        <f t="shared" si="121"/>
        <v>95.146075508866929</v>
      </c>
      <c r="L262" s="87">
        <f>O262+R262</f>
        <v>0</v>
      </c>
      <c r="M262" s="87">
        <f>P262+S262</f>
        <v>0</v>
      </c>
      <c r="N262" s="25" t="e">
        <f t="shared" si="116"/>
        <v>#DIV/0!</v>
      </c>
      <c r="O262" s="48">
        <v>0</v>
      </c>
      <c r="P262" s="48">
        <v>0</v>
      </c>
      <c r="Q262" s="25" t="e">
        <f t="shared" si="117"/>
        <v>#DIV/0!</v>
      </c>
      <c r="R262" s="48">
        <v>0</v>
      </c>
      <c r="S262" s="48">
        <v>0</v>
      </c>
      <c r="T262" s="25" t="e">
        <f t="shared" si="118"/>
        <v>#DIV/0!</v>
      </c>
      <c r="U262" s="199">
        <v>370</v>
      </c>
    </row>
    <row r="263" spans="1:21" s="23" customFormat="1" ht="17.25" x14ac:dyDescent="0.25">
      <c r="A263" s="62"/>
      <c r="B263" s="4"/>
      <c r="C263" s="48"/>
      <c r="D263" s="48"/>
      <c r="E263" s="25"/>
      <c r="F263" s="48"/>
      <c r="G263" s="48"/>
      <c r="H263" s="25"/>
      <c r="I263" s="48"/>
      <c r="J263" s="48"/>
      <c r="K263" s="25"/>
      <c r="L263" s="87"/>
      <c r="M263" s="46"/>
      <c r="N263" s="25"/>
      <c r="O263" s="48"/>
      <c r="P263" s="48"/>
      <c r="Q263" s="25"/>
      <c r="R263" s="48"/>
      <c r="S263" s="48"/>
      <c r="T263" s="25"/>
      <c r="U263" s="200"/>
    </row>
    <row r="264" spans="1:21" s="23" customFormat="1" ht="17.25" x14ac:dyDescent="0.25">
      <c r="A264" s="63"/>
      <c r="B264" s="16"/>
      <c r="C264" s="46"/>
      <c r="D264" s="46"/>
      <c r="E264" s="1"/>
      <c r="F264" s="46"/>
      <c r="G264" s="46"/>
      <c r="H264" s="1"/>
      <c r="I264" s="46"/>
      <c r="J264" s="46"/>
      <c r="K264" s="1"/>
      <c r="L264" s="46"/>
      <c r="M264" s="46"/>
      <c r="N264" s="1"/>
      <c r="O264" s="46"/>
      <c r="P264" s="46"/>
      <c r="Q264" s="1"/>
      <c r="R264" s="46"/>
      <c r="S264" s="46"/>
      <c r="T264" s="1"/>
      <c r="U264" s="200"/>
    </row>
    <row r="265" spans="1:21" s="23" customFormat="1" ht="17.25" customHeight="1" x14ac:dyDescent="0.25">
      <c r="A265" s="349"/>
      <c r="B265" s="350"/>
      <c r="C265" s="350"/>
      <c r="D265" s="350"/>
      <c r="E265" s="350"/>
      <c r="F265" s="350"/>
      <c r="G265" s="350"/>
      <c r="H265" s="350"/>
      <c r="I265" s="350"/>
      <c r="J265" s="350"/>
      <c r="K265" s="350"/>
      <c r="L265" s="350"/>
      <c r="M265" s="350"/>
      <c r="N265" s="350"/>
      <c r="O265" s="350"/>
      <c r="P265" s="350"/>
      <c r="Q265" s="350"/>
      <c r="R265" s="350"/>
      <c r="S265" s="350"/>
      <c r="T265" s="351"/>
      <c r="U265" s="200"/>
    </row>
    <row r="266" spans="1:21" s="23" customFormat="1" ht="72.75" customHeight="1" x14ac:dyDescent="0.25">
      <c r="A266" s="352" t="s">
        <v>244</v>
      </c>
      <c r="B266" s="353"/>
      <c r="C266" s="41">
        <f>SUM(C267:C278)</f>
        <v>217970</v>
      </c>
      <c r="D266" s="41">
        <f>SUM(D267:D278)</f>
        <v>343340</v>
      </c>
      <c r="E266" s="50">
        <f>C266/D266*100</f>
        <v>63.485175045144757</v>
      </c>
      <c r="F266" s="41">
        <f>SUM(F267:F278)</f>
        <v>72819</v>
      </c>
      <c r="G266" s="41">
        <f>SUM(G267:G278)</f>
        <v>115755</v>
      </c>
      <c r="H266" s="50">
        <f>F266/G266*100</f>
        <v>62.907865750939486</v>
      </c>
      <c r="I266" s="41">
        <f>SUM(I267:I278)</f>
        <v>258857</v>
      </c>
      <c r="J266" s="41">
        <f>SUM(J267:J278)</f>
        <v>262675</v>
      </c>
      <c r="K266" s="50">
        <f>I266/J266*100</f>
        <v>98.546492814314263</v>
      </c>
      <c r="L266" s="41">
        <f>SUM(L267:L278)</f>
        <v>105760</v>
      </c>
      <c r="M266" s="41">
        <f>SUM(M267:M278)</f>
        <v>112485</v>
      </c>
      <c r="N266" s="6">
        <f t="shared" ref="N266:N278" si="122">L266/M266*100</f>
        <v>94.021425078899412</v>
      </c>
      <c r="O266" s="41">
        <f>SUM(O267:O278)</f>
        <v>72375</v>
      </c>
      <c r="P266" s="41">
        <f>SUM(P267:P278)</f>
        <v>95401</v>
      </c>
      <c r="Q266" s="5">
        <f t="shared" ref="Q266:Q278" si="123">O266/P266*100</f>
        <v>75.86398465424891</v>
      </c>
      <c r="R266" s="41">
        <f>SUM(R267:R278)</f>
        <v>33385</v>
      </c>
      <c r="S266" s="41">
        <f>SUM(S267:S278)</f>
        <v>17084</v>
      </c>
      <c r="T266" s="6">
        <f t="shared" ref="T266:T278" si="124">R266/S266*100</f>
        <v>195.41676422383517</v>
      </c>
      <c r="U266" s="198">
        <f>SUM(U267:U278)</f>
        <v>622</v>
      </c>
    </row>
    <row r="267" spans="1:21" s="23" customFormat="1" ht="17.25" x14ac:dyDescent="0.25">
      <c r="A267" s="49">
        <v>1</v>
      </c>
      <c r="B267" s="3" t="s">
        <v>28</v>
      </c>
      <c r="C267" s="44">
        <v>0</v>
      </c>
      <c r="D267" s="44">
        <v>0</v>
      </c>
      <c r="E267" s="45" t="e">
        <f t="shared" ref="E267:E275" si="125">C267/D267*100</f>
        <v>#DIV/0!</v>
      </c>
      <c r="F267" s="44">
        <v>0</v>
      </c>
      <c r="G267" s="44">
        <v>0</v>
      </c>
      <c r="H267" s="45" t="e">
        <f t="shared" ref="H267:H278" si="126">F267/G267*100</f>
        <v>#DIV/0!</v>
      </c>
      <c r="I267" s="44">
        <v>0</v>
      </c>
      <c r="J267" s="44">
        <v>0</v>
      </c>
      <c r="K267" s="45" t="e">
        <f t="shared" ref="K267:K278" si="127">I267/J267*100</f>
        <v>#DIV/0!</v>
      </c>
      <c r="L267" s="44">
        <v>0</v>
      </c>
      <c r="M267" s="87">
        <v>0</v>
      </c>
      <c r="N267" s="25" t="e">
        <f t="shared" si="122"/>
        <v>#DIV/0!</v>
      </c>
      <c r="O267" s="44">
        <v>0</v>
      </c>
      <c r="P267" s="44">
        <v>0</v>
      </c>
      <c r="Q267" s="25" t="e">
        <f t="shared" si="123"/>
        <v>#DIV/0!</v>
      </c>
      <c r="R267" s="44">
        <v>0</v>
      </c>
      <c r="S267" s="44">
        <v>0</v>
      </c>
      <c r="T267" s="44" t="e">
        <f t="shared" si="124"/>
        <v>#DIV/0!</v>
      </c>
      <c r="U267" s="199"/>
    </row>
    <row r="268" spans="1:21" s="23" customFormat="1" ht="17.25" x14ac:dyDescent="0.25">
      <c r="A268" s="51">
        <v>2</v>
      </c>
      <c r="B268" s="8" t="s">
        <v>29</v>
      </c>
      <c r="C268" s="44">
        <v>7459</v>
      </c>
      <c r="D268" s="44">
        <v>6672</v>
      </c>
      <c r="E268" s="1">
        <f t="shared" si="125"/>
        <v>111.79556354916068</v>
      </c>
      <c r="F268" s="44">
        <v>6873</v>
      </c>
      <c r="G268" s="44">
        <v>2384</v>
      </c>
      <c r="H268" s="1">
        <f t="shared" si="126"/>
        <v>288.29697986577185</v>
      </c>
      <c r="I268" s="44">
        <v>7459</v>
      </c>
      <c r="J268" s="44">
        <v>6909</v>
      </c>
      <c r="K268" s="1">
        <f t="shared" si="127"/>
        <v>107.96063106093501</v>
      </c>
      <c r="L268" s="87">
        <v>0</v>
      </c>
      <c r="M268" s="87">
        <v>0</v>
      </c>
      <c r="N268" s="25" t="e">
        <f t="shared" si="122"/>
        <v>#DIV/0!</v>
      </c>
      <c r="O268" s="44">
        <v>0</v>
      </c>
      <c r="P268" s="44">
        <v>0</v>
      </c>
      <c r="Q268" s="25" t="e">
        <f t="shared" si="123"/>
        <v>#DIV/0!</v>
      </c>
      <c r="R268" s="44">
        <v>0</v>
      </c>
      <c r="S268" s="46">
        <v>0</v>
      </c>
      <c r="T268" s="46" t="e">
        <f t="shared" si="124"/>
        <v>#DIV/0!</v>
      </c>
      <c r="U268" s="199">
        <v>91</v>
      </c>
    </row>
    <row r="269" spans="1:21" s="23" customFormat="1" ht="17.25" x14ac:dyDescent="0.25">
      <c r="A269" s="43">
        <v>3</v>
      </c>
      <c r="B269" s="3" t="s">
        <v>30</v>
      </c>
      <c r="C269" s="44">
        <v>20728</v>
      </c>
      <c r="D269" s="44">
        <v>18123</v>
      </c>
      <c r="E269" s="45">
        <f t="shared" si="125"/>
        <v>114.37399988964299</v>
      </c>
      <c r="F269" s="44">
        <v>8945</v>
      </c>
      <c r="G269" s="44">
        <v>6996</v>
      </c>
      <c r="H269" s="45">
        <f t="shared" si="126"/>
        <v>127.8587764436821</v>
      </c>
      <c r="I269" s="44">
        <v>20728</v>
      </c>
      <c r="J269" s="44">
        <v>18123</v>
      </c>
      <c r="K269" s="45">
        <f t="shared" si="127"/>
        <v>114.37399988964299</v>
      </c>
      <c r="L269" s="87">
        <v>0</v>
      </c>
      <c r="M269" s="87">
        <v>0</v>
      </c>
      <c r="N269" s="25" t="e">
        <f t="shared" si="122"/>
        <v>#DIV/0!</v>
      </c>
      <c r="O269" s="44">
        <v>0</v>
      </c>
      <c r="P269" s="44">
        <v>0</v>
      </c>
      <c r="Q269" s="25" t="e">
        <f t="shared" si="123"/>
        <v>#DIV/0!</v>
      </c>
      <c r="R269" s="44">
        <v>0</v>
      </c>
      <c r="S269" s="44">
        <v>0</v>
      </c>
      <c r="T269" s="44" t="e">
        <f t="shared" si="124"/>
        <v>#DIV/0!</v>
      </c>
      <c r="U269" s="199">
        <v>75</v>
      </c>
    </row>
    <row r="270" spans="1:21" s="23" customFormat="1" ht="17.25" x14ac:dyDescent="0.25">
      <c r="A270" s="43">
        <v>4</v>
      </c>
      <c r="B270" s="3" t="s">
        <v>31</v>
      </c>
      <c r="C270" s="44">
        <v>119404</v>
      </c>
      <c r="D270" s="44">
        <v>109885</v>
      </c>
      <c r="E270" s="45">
        <f t="shared" si="125"/>
        <v>108.66269281521591</v>
      </c>
      <c r="F270" s="44">
        <v>30059</v>
      </c>
      <c r="G270" s="44">
        <v>38287</v>
      </c>
      <c r="H270" s="45">
        <f t="shared" si="126"/>
        <v>78.50967691383498</v>
      </c>
      <c r="I270" s="44">
        <v>119571</v>
      </c>
      <c r="J270" s="44">
        <v>109836</v>
      </c>
      <c r="K270" s="45">
        <f t="shared" si="127"/>
        <v>108.86321424669507</v>
      </c>
      <c r="L270" s="87">
        <v>31593</v>
      </c>
      <c r="M270" s="87">
        <v>26999</v>
      </c>
      <c r="N270" s="25">
        <f t="shared" si="122"/>
        <v>117.01544501648209</v>
      </c>
      <c r="O270" s="44">
        <v>25824</v>
      </c>
      <c r="P270" s="44">
        <v>26999</v>
      </c>
      <c r="Q270" s="25">
        <f t="shared" si="123"/>
        <v>95.64798696248009</v>
      </c>
      <c r="R270" s="44">
        <v>5769</v>
      </c>
      <c r="S270" s="44">
        <v>0</v>
      </c>
      <c r="T270" s="44" t="e">
        <f t="shared" si="124"/>
        <v>#DIV/0!</v>
      </c>
      <c r="U270" s="199">
        <v>70</v>
      </c>
    </row>
    <row r="271" spans="1:21" s="23" customFormat="1" ht="17.25" x14ac:dyDescent="0.25">
      <c r="A271" s="43">
        <v>5</v>
      </c>
      <c r="B271" s="3" t="s">
        <v>32</v>
      </c>
      <c r="C271" s="44">
        <v>0</v>
      </c>
      <c r="D271" s="44">
        <v>0</v>
      </c>
      <c r="E271" s="45" t="e">
        <f>C274/D271*100</f>
        <v>#DIV/0!</v>
      </c>
      <c r="F271" s="44">
        <v>0</v>
      </c>
      <c r="G271" s="44">
        <v>0</v>
      </c>
      <c r="H271" s="45" t="e">
        <f>F274/G271*100</f>
        <v>#DIV/0!</v>
      </c>
      <c r="I271" s="44">
        <v>0</v>
      </c>
      <c r="J271" s="44">
        <v>0</v>
      </c>
      <c r="K271" s="45" t="e">
        <f>I274/J271*100</f>
        <v>#DIV/0!</v>
      </c>
      <c r="L271" s="87">
        <v>0</v>
      </c>
      <c r="M271" s="87">
        <v>0</v>
      </c>
      <c r="N271" s="25" t="e">
        <f>L274/M271*100</f>
        <v>#DIV/0!</v>
      </c>
      <c r="O271" s="44">
        <v>0</v>
      </c>
      <c r="P271" s="44">
        <v>0</v>
      </c>
      <c r="Q271" s="25" t="e">
        <f>O274/P271*100</f>
        <v>#DIV/0!</v>
      </c>
      <c r="R271" s="44">
        <v>0</v>
      </c>
      <c r="S271" s="44">
        <v>0</v>
      </c>
      <c r="T271" s="44" t="e">
        <f t="shared" si="124"/>
        <v>#DIV/0!</v>
      </c>
      <c r="U271" s="199"/>
    </row>
    <row r="272" spans="1:21" s="23" customFormat="1" ht="17.25" x14ac:dyDescent="0.25">
      <c r="A272" s="49">
        <v>6</v>
      </c>
      <c r="B272" s="4" t="s">
        <v>33</v>
      </c>
      <c r="C272" s="44">
        <v>6496</v>
      </c>
      <c r="D272" s="44">
        <v>12581</v>
      </c>
      <c r="E272" s="45">
        <f t="shared" si="125"/>
        <v>51.633415467768863</v>
      </c>
      <c r="F272" s="44">
        <v>5184</v>
      </c>
      <c r="G272" s="44">
        <v>3528</v>
      </c>
      <c r="H272" s="45">
        <f t="shared" si="126"/>
        <v>146.9387755102041</v>
      </c>
      <c r="I272" s="44">
        <v>10396</v>
      </c>
      <c r="J272" s="44">
        <v>7344</v>
      </c>
      <c r="K272" s="45">
        <f t="shared" si="127"/>
        <v>141.55773420479304</v>
      </c>
      <c r="L272" s="44">
        <v>10396</v>
      </c>
      <c r="M272" s="87">
        <v>7344</v>
      </c>
      <c r="N272" s="25">
        <f t="shared" si="122"/>
        <v>141.55773420479304</v>
      </c>
      <c r="O272" s="44">
        <v>10396</v>
      </c>
      <c r="P272" s="44">
        <v>7344</v>
      </c>
      <c r="Q272" s="25">
        <f t="shared" si="123"/>
        <v>141.55773420479304</v>
      </c>
      <c r="R272" s="44">
        <v>0</v>
      </c>
      <c r="S272" s="44">
        <v>0</v>
      </c>
      <c r="T272" s="44" t="e">
        <f t="shared" si="124"/>
        <v>#DIV/0!</v>
      </c>
      <c r="U272" s="199">
        <v>19</v>
      </c>
    </row>
    <row r="273" spans="1:203" s="23" customFormat="1" ht="17.25" x14ac:dyDescent="0.25">
      <c r="A273" s="49">
        <v>7</v>
      </c>
      <c r="B273" s="4" t="s">
        <v>34</v>
      </c>
      <c r="C273" s="44">
        <v>14250</v>
      </c>
      <c r="D273" s="44">
        <v>34037</v>
      </c>
      <c r="E273" s="45">
        <f t="shared" si="125"/>
        <v>41.866204424596766</v>
      </c>
      <c r="F273" s="44">
        <v>3087</v>
      </c>
      <c r="G273" s="44">
        <v>10888</v>
      </c>
      <c r="H273" s="45">
        <f t="shared" si="126"/>
        <v>28.352314474650992</v>
      </c>
      <c r="I273" s="44">
        <v>33227</v>
      </c>
      <c r="J273" s="44">
        <v>40563</v>
      </c>
      <c r="K273" s="45">
        <f t="shared" si="127"/>
        <v>81.914552671153515</v>
      </c>
      <c r="L273" s="87">
        <v>0</v>
      </c>
      <c r="M273" s="87">
        <v>0</v>
      </c>
      <c r="N273" s="25" t="e">
        <f t="shared" si="122"/>
        <v>#DIV/0!</v>
      </c>
      <c r="O273" s="44">
        <v>0</v>
      </c>
      <c r="P273" s="44">
        <v>0</v>
      </c>
      <c r="Q273" s="25" t="e">
        <f t="shared" si="123"/>
        <v>#DIV/0!</v>
      </c>
      <c r="R273" s="44">
        <v>0</v>
      </c>
      <c r="S273" s="44">
        <v>0</v>
      </c>
      <c r="T273" s="44" t="e">
        <f t="shared" si="124"/>
        <v>#DIV/0!</v>
      </c>
      <c r="U273" s="199">
        <v>30</v>
      </c>
    </row>
    <row r="274" spans="1:203" s="23" customFormat="1" ht="17.25" x14ac:dyDescent="0.25">
      <c r="A274" s="43">
        <v>8</v>
      </c>
      <c r="B274" s="3" t="s">
        <v>35</v>
      </c>
      <c r="C274" s="44">
        <v>13000</v>
      </c>
      <c r="D274" s="44">
        <v>141800</v>
      </c>
      <c r="E274" s="45">
        <f t="shared" si="125"/>
        <v>9.1678420310296183</v>
      </c>
      <c r="F274" s="44">
        <v>0</v>
      </c>
      <c r="G274" s="44">
        <v>45700</v>
      </c>
      <c r="H274" s="45">
        <f t="shared" si="126"/>
        <v>0</v>
      </c>
      <c r="I274" s="44">
        <v>30843</v>
      </c>
      <c r="J274" s="44">
        <v>59658</v>
      </c>
      <c r="K274" s="45">
        <f t="shared" si="127"/>
        <v>51.699688222870364</v>
      </c>
      <c r="L274" s="44">
        <v>30843</v>
      </c>
      <c r="M274" s="87">
        <v>59658</v>
      </c>
      <c r="N274" s="25">
        <f t="shared" si="122"/>
        <v>51.699688222870364</v>
      </c>
      <c r="O274" s="44">
        <v>30843</v>
      </c>
      <c r="P274" s="44">
        <v>59658</v>
      </c>
      <c r="Q274" s="25">
        <f t="shared" si="123"/>
        <v>51.699688222870364</v>
      </c>
      <c r="R274" s="44">
        <v>0</v>
      </c>
      <c r="S274" s="44">
        <v>0</v>
      </c>
      <c r="T274" s="44" t="e">
        <f t="shared" si="124"/>
        <v>#DIV/0!</v>
      </c>
      <c r="U274" s="199">
        <v>20</v>
      </c>
    </row>
    <row r="275" spans="1:203" s="23" customFormat="1" ht="17.25" x14ac:dyDescent="0.25">
      <c r="A275" s="43">
        <v>9</v>
      </c>
      <c r="B275" s="3" t="s">
        <v>36</v>
      </c>
      <c r="C275" s="44">
        <v>0</v>
      </c>
      <c r="D275" s="44">
        <v>0</v>
      </c>
      <c r="E275" s="45" t="e">
        <f t="shared" si="125"/>
        <v>#DIV/0!</v>
      </c>
      <c r="F275" s="44">
        <v>0</v>
      </c>
      <c r="G275" s="44">
        <v>0</v>
      </c>
      <c r="H275" s="45" t="e">
        <f t="shared" si="126"/>
        <v>#DIV/0!</v>
      </c>
      <c r="I275" s="44">
        <v>0</v>
      </c>
      <c r="J275" s="44">
        <v>0</v>
      </c>
      <c r="K275" s="45" t="e">
        <f t="shared" si="127"/>
        <v>#DIV/0!</v>
      </c>
      <c r="L275" s="87">
        <f t="shared" ref="L275" si="128">O275+R275</f>
        <v>0</v>
      </c>
      <c r="M275" s="87">
        <v>0</v>
      </c>
      <c r="N275" s="25" t="e">
        <f t="shared" si="122"/>
        <v>#DIV/0!</v>
      </c>
      <c r="O275" s="44">
        <v>0</v>
      </c>
      <c r="P275" s="44">
        <v>0</v>
      </c>
      <c r="Q275" s="25" t="e">
        <f t="shared" si="123"/>
        <v>#DIV/0!</v>
      </c>
      <c r="R275" s="44">
        <v>0</v>
      </c>
      <c r="S275" s="44">
        <v>0</v>
      </c>
      <c r="T275" s="44" t="e">
        <f t="shared" si="124"/>
        <v>#DIV/0!</v>
      </c>
      <c r="U275" s="199"/>
    </row>
    <row r="276" spans="1:203" s="23" customFormat="1" ht="17.25" x14ac:dyDescent="0.25">
      <c r="A276" s="49">
        <v>10</v>
      </c>
      <c r="B276" s="4" t="s">
        <v>37</v>
      </c>
      <c r="C276" s="44">
        <v>0</v>
      </c>
      <c r="D276" s="44">
        <v>0</v>
      </c>
      <c r="E276" s="45" t="e">
        <f>C276/D276*100</f>
        <v>#DIV/0!</v>
      </c>
      <c r="F276" s="44">
        <v>0</v>
      </c>
      <c r="G276" s="44">
        <v>0</v>
      </c>
      <c r="H276" s="45" t="e">
        <f t="shared" si="126"/>
        <v>#DIV/0!</v>
      </c>
      <c r="I276" s="44">
        <v>0</v>
      </c>
      <c r="J276" s="44">
        <v>0</v>
      </c>
      <c r="K276" s="45" t="e">
        <f t="shared" si="127"/>
        <v>#DIV/0!</v>
      </c>
      <c r="L276" s="87">
        <v>0</v>
      </c>
      <c r="M276" s="87">
        <v>0</v>
      </c>
      <c r="N276" s="25" t="e">
        <f t="shared" si="122"/>
        <v>#DIV/0!</v>
      </c>
      <c r="O276" s="44">
        <v>0</v>
      </c>
      <c r="P276" s="44">
        <v>0</v>
      </c>
      <c r="Q276" s="25" t="e">
        <f t="shared" si="123"/>
        <v>#DIV/0!</v>
      </c>
      <c r="R276" s="44">
        <v>0</v>
      </c>
      <c r="S276" s="44">
        <v>0</v>
      </c>
      <c r="T276" s="44" t="e">
        <f t="shared" si="124"/>
        <v>#DIV/0!</v>
      </c>
      <c r="U276" s="199">
        <v>169</v>
      </c>
    </row>
    <row r="277" spans="1:203" s="23" customFormat="1" ht="17.25" x14ac:dyDescent="0.25">
      <c r="A277" s="49">
        <v>11</v>
      </c>
      <c r="B277" s="4" t="s">
        <v>38</v>
      </c>
      <c r="C277" s="44">
        <v>32928</v>
      </c>
      <c r="D277" s="44">
        <v>18484</v>
      </c>
      <c r="E277" s="25">
        <f>C277/D277*100</f>
        <v>178.14325903484095</v>
      </c>
      <c r="F277" s="44">
        <v>15500</v>
      </c>
      <c r="G277" s="44">
        <v>6967</v>
      </c>
      <c r="H277" s="25">
        <f t="shared" si="126"/>
        <v>222.47739342615188</v>
      </c>
      <c r="I277" s="44">
        <v>32928</v>
      </c>
      <c r="J277" s="44">
        <v>18484</v>
      </c>
      <c r="K277" s="25">
        <f t="shared" si="127"/>
        <v>178.14325903484095</v>
      </c>
      <c r="L277" s="87">
        <v>32928</v>
      </c>
      <c r="M277" s="87">
        <v>18484</v>
      </c>
      <c r="N277" s="25">
        <f t="shared" si="122"/>
        <v>178.14325903484095</v>
      </c>
      <c r="O277" s="44">
        <v>5312</v>
      </c>
      <c r="P277" s="44">
        <v>1400</v>
      </c>
      <c r="Q277" s="25">
        <f t="shared" si="123"/>
        <v>379.42857142857144</v>
      </c>
      <c r="R277" s="44">
        <v>27616</v>
      </c>
      <c r="S277" s="48">
        <v>17084</v>
      </c>
      <c r="T277" s="48">
        <f t="shared" si="124"/>
        <v>161.64832591898852</v>
      </c>
      <c r="U277" s="199">
        <v>71</v>
      </c>
    </row>
    <row r="278" spans="1:203" s="23" customFormat="1" ht="34.5" x14ac:dyDescent="0.25">
      <c r="A278" s="49">
        <v>12</v>
      </c>
      <c r="B278" s="8" t="s">
        <v>39</v>
      </c>
      <c r="C278" s="44">
        <v>3705</v>
      </c>
      <c r="D278" s="44">
        <v>1758</v>
      </c>
      <c r="E278" s="1">
        <f>C278/D278*100</f>
        <v>210.75085324232083</v>
      </c>
      <c r="F278" s="44">
        <v>3171</v>
      </c>
      <c r="G278" s="44">
        <v>1005</v>
      </c>
      <c r="H278" s="1">
        <f t="shared" si="126"/>
        <v>315.52238805970148</v>
      </c>
      <c r="I278" s="44">
        <v>3705</v>
      </c>
      <c r="J278" s="44">
        <v>1758</v>
      </c>
      <c r="K278" s="1">
        <f t="shared" si="127"/>
        <v>210.75085324232083</v>
      </c>
      <c r="L278" s="87">
        <v>0</v>
      </c>
      <c r="M278" s="87">
        <v>0</v>
      </c>
      <c r="N278" s="1" t="e">
        <f t="shared" si="122"/>
        <v>#DIV/0!</v>
      </c>
      <c r="O278" s="44">
        <v>0</v>
      </c>
      <c r="P278" s="44">
        <v>0</v>
      </c>
      <c r="Q278" s="1" t="e">
        <f t="shared" si="123"/>
        <v>#DIV/0!</v>
      </c>
      <c r="R278" s="44">
        <v>0</v>
      </c>
      <c r="S278" s="46">
        <v>0</v>
      </c>
      <c r="T278" s="46" t="e">
        <f t="shared" si="124"/>
        <v>#DIV/0!</v>
      </c>
      <c r="U278" s="199">
        <v>77</v>
      </c>
    </row>
    <row r="279" spans="1:203" s="23" customFormat="1" ht="17.25" customHeight="1" x14ac:dyDescent="0.25">
      <c r="A279" s="349"/>
      <c r="B279" s="350"/>
      <c r="C279" s="350"/>
      <c r="D279" s="350"/>
      <c r="E279" s="350"/>
      <c r="F279" s="350"/>
      <c r="G279" s="350"/>
      <c r="H279" s="350"/>
      <c r="I279" s="350"/>
      <c r="J279" s="350"/>
      <c r="K279" s="350"/>
      <c r="L279" s="350"/>
      <c r="M279" s="350"/>
      <c r="N279" s="350"/>
      <c r="O279" s="350"/>
      <c r="P279" s="350"/>
      <c r="Q279" s="350"/>
      <c r="R279" s="350"/>
      <c r="S279" s="350"/>
      <c r="T279" s="351"/>
      <c r="U279" s="200"/>
    </row>
    <row r="280" spans="1:203" s="23" customFormat="1" ht="58.5" customHeight="1" x14ac:dyDescent="0.25">
      <c r="A280" s="352" t="s">
        <v>245</v>
      </c>
      <c r="B280" s="353"/>
      <c r="C280" s="41">
        <f>SUM(C281:C288)</f>
        <v>114838</v>
      </c>
      <c r="D280" s="41">
        <f>SUM(D281:D288)</f>
        <v>84584</v>
      </c>
      <c r="E280" s="50">
        <f>C280/D280*100</f>
        <v>135.76799394684573</v>
      </c>
      <c r="F280" s="41">
        <f>SUM(F281:F288)</f>
        <v>61050</v>
      </c>
      <c r="G280" s="41">
        <f>SUM(G281:G288)</f>
        <v>22919</v>
      </c>
      <c r="H280" s="50">
        <f>F280/G280*100</f>
        <v>266.37287839783585</v>
      </c>
      <c r="I280" s="41">
        <f>SUM(I281:I288)</f>
        <v>118139</v>
      </c>
      <c r="J280" s="41">
        <f>SUM(J281:J288)</f>
        <v>88048</v>
      </c>
      <c r="K280" s="50">
        <f>I280/J280*100</f>
        <v>134.17567690350717</v>
      </c>
      <c r="L280" s="33">
        <f>SUM(L281:L288)</f>
        <v>0</v>
      </c>
      <c r="M280" s="33">
        <f>SUM(M281:M288)</f>
        <v>480</v>
      </c>
      <c r="N280" s="6">
        <f t="shared" ref="N280:N288" si="129">L280/M280*100</f>
        <v>0</v>
      </c>
      <c r="O280" s="5">
        <f>SUM(O281:O288)</f>
        <v>0</v>
      </c>
      <c r="P280" s="5">
        <f>SUM(P281:P288)</f>
        <v>480</v>
      </c>
      <c r="Q280" s="5">
        <f t="shared" ref="Q280:Q283" si="130">O280/P280*100</f>
        <v>0</v>
      </c>
      <c r="R280" s="5">
        <f>SUM(R281:R288)</f>
        <v>0</v>
      </c>
      <c r="S280" s="5">
        <f>SUM(S281:S288)</f>
        <v>0</v>
      </c>
      <c r="T280" s="6" t="e">
        <f>R280/S280*100</f>
        <v>#DIV/0!</v>
      </c>
      <c r="U280" s="198">
        <f>SUM(U281:U288)</f>
        <v>214</v>
      </c>
    </row>
    <row r="281" spans="1:203" s="23" customFormat="1" ht="17.25" x14ac:dyDescent="0.25">
      <c r="A281" s="43">
        <v>1</v>
      </c>
      <c r="B281" s="4" t="s">
        <v>40</v>
      </c>
      <c r="C281" s="44">
        <v>615</v>
      </c>
      <c r="D281" s="44">
        <v>1042</v>
      </c>
      <c r="E281" s="44">
        <f t="shared" ref="E281:E288" si="131">C281/D281*100</f>
        <v>59.021113243761988</v>
      </c>
      <c r="F281" s="44">
        <v>220</v>
      </c>
      <c r="G281" s="44">
        <v>1042</v>
      </c>
      <c r="H281" s="44">
        <f t="shared" ref="H281:H288" si="132">F281/G281*100</f>
        <v>21.113243761996163</v>
      </c>
      <c r="I281" s="44">
        <v>615</v>
      </c>
      <c r="J281" s="44">
        <v>1042</v>
      </c>
      <c r="K281" s="44">
        <f t="shared" ref="K281:K288" si="133">I281/J281*100</f>
        <v>59.021113243761988</v>
      </c>
      <c r="L281" s="44">
        <v>0</v>
      </c>
      <c r="M281" s="44">
        <v>0</v>
      </c>
      <c r="N281" s="44" t="e">
        <f t="shared" si="129"/>
        <v>#DIV/0!</v>
      </c>
      <c r="O281" s="44">
        <v>0</v>
      </c>
      <c r="P281" s="44">
        <v>0</v>
      </c>
      <c r="Q281" s="44" t="e">
        <f t="shared" si="130"/>
        <v>#DIV/0!</v>
      </c>
      <c r="R281" s="44">
        <v>0</v>
      </c>
      <c r="S281" s="44">
        <v>0</v>
      </c>
      <c r="T281" s="44" t="e">
        <f t="shared" ref="T281:T288" si="134">R281/S281*100</f>
        <v>#DIV/0!</v>
      </c>
      <c r="U281" s="199">
        <v>70</v>
      </c>
    </row>
    <row r="282" spans="1:203" s="23" customFormat="1" ht="17.25" x14ac:dyDescent="0.25">
      <c r="A282" s="49">
        <v>2</v>
      </c>
      <c r="B282" s="4" t="s">
        <v>41</v>
      </c>
      <c r="C282" s="44">
        <v>0</v>
      </c>
      <c r="D282" s="44">
        <v>0</v>
      </c>
      <c r="E282" s="44" t="e">
        <f t="shared" si="131"/>
        <v>#DIV/0!</v>
      </c>
      <c r="F282" s="44">
        <v>0</v>
      </c>
      <c r="G282" s="44">
        <v>0</v>
      </c>
      <c r="H282" s="44" t="e">
        <f t="shared" si="132"/>
        <v>#DIV/0!</v>
      </c>
      <c r="I282" s="44">
        <v>0</v>
      </c>
      <c r="J282" s="44">
        <v>0</v>
      </c>
      <c r="K282" s="44" t="e">
        <f t="shared" si="133"/>
        <v>#DIV/0!</v>
      </c>
      <c r="L282" s="44">
        <v>0</v>
      </c>
      <c r="M282" s="44">
        <v>0</v>
      </c>
      <c r="N282" s="44" t="e">
        <f t="shared" si="129"/>
        <v>#DIV/0!</v>
      </c>
      <c r="O282" s="44">
        <v>0</v>
      </c>
      <c r="P282" s="44">
        <v>0</v>
      </c>
      <c r="Q282" s="44" t="e">
        <f t="shared" si="130"/>
        <v>#DIV/0!</v>
      </c>
      <c r="R282" s="44">
        <v>0</v>
      </c>
      <c r="S282" s="44">
        <v>0</v>
      </c>
      <c r="T282" s="44" t="e">
        <f t="shared" si="134"/>
        <v>#DIV/0!</v>
      </c>
      <c r="U282" s="199"/>
    </row>
    <row r="283" spans="1:203" s="23" customFormat="1" ht="17.25" x14ac:dyDescent="0.25">
      <c r="A283" s="49">
        <v>3</v>
      </c>
      <c r="B283" s="4" t="s">
        <v>42</v>
      </c>
      <c r="C283" s="44">
        <v>0</v>
      </c>
      <c r="D283" s="44">
        <v>0</v>
      </c>
      <c r="E283" s="44" t="e">
        <f t="shared" si="131"/>
        <v>#DIV/0!</v>
      </c>
      <c r="F283" s="44">
        <v>0</v>
      </c>
      <c r="G283" s="44">
        <v>0</v>
      </c>
      <c r="H283" s="44" t="e">
        <f t="shared" si="132"/>
        <v>#DIV/0!</v>
      </c>
      <c r="I283" s="44">
        <v>0</v>
      </c>
      <c r="J283" s="44">
        <v>0</v>
      </c>
      <c r="K283" s="44" t="e">
        <f t="shared" si="133"/>
        <v>#DIV/0!</v>
      </c>
      <c r="L283" s="44">
        <f t="shared" ref="L283:L284" si="135">O283+R283</f>
        <v>0</v>
      </c>
      <c r="M283" s="44">
        <v>0</v>
      </c>
      <c r="N283" s="44" t="e">
        <f t="shared" si="129"/>
        <v>#DIV/0!</v>
      </c>
      <c r="O283" s="44">
        <v>0</v>
      </c>
      <c r="P283" s="44">
        <v>0</v>
      </c>
      <c r="Q283" s="44" t="e">
        <f t="shared" si="130"/>
        <v>#DIV/0!</v>
      </c>
      <c r="R283" s="44">
        <v>0</v>
      </c>
      <c r="S283" s="44">
        <v>0</v>
      </c>
      <c r="T283" s="44" t="e">
        <f t="shared" si="134"/>
        <v>#DIV/0!</v>
      </c>
      <c r="U283" s="199"/>
    </row>
    <row r="284" spans="1:203" s="23" customFormat="1" ht="17.25" x14ac:dyDescent="0.25">
      <c r="A284" s="49">
        <v>4</v>
      </c>
      <c r="B284" s="4" t="s">
        <v>43</v>
      </c>
      <c r="C284" s="44">
        <v>0</v>
      </c>
      <c r="D284" s="44">
        <v>0</v>
      </c>
      <c r="E284" s="44" t="e">
        <f t="shared" si="131"/>
        <v>#DIV/0!</v>
      </c>
      <c r="F284" s="44">
        <v>0</v>
      </c>
      <c r="G284" s="44">
        <v>0</v>
      </c>
      <c r="H284" s="44" t="e">
        <f t="shared" si="132"/>
        <v>#DIV/0!</v>
      </c>
      <c r="I284" s="44">
        <v>0</v>
      </c>
      <c r="J284" s="44">
        <v>0</v>
      </c>
      <c r="K284" s="44" t="e">
        <f t="shared" si="133"/>
        <v>#DIV/0!</v>
      </c>
      <c r="L284" s="44">
        <f t="shared" si="135"/>
        <v>0</v>
      </c>
      <c r="M284" s="44">
        <v>0</v>
      </c>
      <c r="N284" s="44" t="e">
        <f t="shared" si="129"/>
        <v>#DIV/0!</v>
      </c>
      <c r="O284" s="44">
        <v>0</v>
      </c>
      <c r="P284" s="44">
        <v>0</v>
      </c>
      <c r="Q284" s="44" t="e">
        <f>O284/P284*100</f>
        <v>#DIV/0!</v>
      </c>
      <c r="R284" s="44">
        <v>0</v>
      </c>
      <c r="S284" s="44">
        <v>0</v>
      </c>
      <c r="T284" s="44" t="e">
        <f t="shared" si="134"/>
        <v>#DIV/0!</v>
      </c>
      <c r="U284" s="199"/>
    </row>
    <row r="285" spans="1:203" s="23" customFormat="1" ht="17.25" x14ac:dyDescent="0.25">
      <c r="A285" s="49">
        <v>5</v>
      </c>
      <c r="B285" s="4" t="s">
        <v>44</v>
      </c>
      <c r="C285" s="44">
        <v>655</v>
      </c>
      <c r="D285" s="44">
        <v>705</v>
      </c>
      <c r="E285" s="44">
        <f t="shared" si="131"/>
        <v>92.907801418439718</v>
      </c>
      <c r="F285" s="44">
        <v>219</v>
      </c>
      <c r="G285" s="44">
        <v>269</v>
      </c>
      <c r="H285" s="44">
        <f t="shared" si="132"/>
        <v>81.412639405204459</v>
      </c>
      <c r="I285" s="44">
        <v>655</v>
      </c>
      <c r="J285" s="44">
        <v>705</v>
      </c>
      <c r="K285" s="44">
        <f t="shared" si="133"/>
        <v>92.907801418439718</v>
      </c>
      <c r="L285" s="44">
        <v>0</v>
      </c>
      <c r="M285" s="44">
        <v>0</v>
      </c>
      <c r="N285" s="44" t="e">
        <f t="shared" si="129"/>
        <v>#DIV/0!</v>
      </c>
      <c r="O285" s="44">
        <v>0</v>
      </c>
      <c r="P285" s="44">
        <v>0</v>
      </c>
      <c r="Q285" s="44" t="e">
        <f t="shared" ref="Q285:Q288" si="136">O285/P285*100</f>
        <v>#DIV/0!</v>
      </c>
      <c r="R285" s="44">
        <v>0</v>
      </c>
      <c r="S285" s="44">
        <v>0</v>
      </c>
      <c r="T285" s="44" t="e">
        <f t="shared" si="134"/>
        <v>#DIV/0!</v>
      </c>
      <c r="U285" s="199">
        <v>65</v>
      </c>
    </row>
    <row r="286" spans="1:203" s="23" customFormat="1" ht="17.25" x14ac:dyDescent="0.25">
      <c r="A286" s="47">
        <v>6</v>
      </c>
      <c r="B286" s="4" t="s">
        <v>45</v>
      </c>
      <c r="C286" s="44">
        <v>48</v>
      </c>
      <c r="D286" s="44">
        <v>481</v>
      </c>
      <c r="E286" s="44">
        <f t="shared" si="131"/>
        <v>9.9792099792099798</v>
      </c>
      <c r="F286" s="44">
        <v>0</v>
      </c>
      <c r="G286" s="44">
        <v>0</v>
      </c>
      <c r="H286" s="44" t="e">
        <f t="shared" si="132"/>
        <v>#DIV/0!</v>
      </c>
      <c r="I286" s="44">
        <v>0</v>
      </c>
      <c r="J286" s="44">
        <v>495</v>
      </c>
      <c r="K286" s="44">
        <f t="shared" si="133"/>
        <v>0</v>
      </c>
      <c r="L286" s="44">
        <v>0</v>
      </c>
      <c r="M286" s="44">
        <v>480</v>
      </c>
      <c r="N286" s="44">
        <f t="shared" si="129"/>
        <v>0</v>
      </c>
      <c r="O286" s="44">
        <v>0</v>
      </c>
      <c r="P286" s="44">
        <v>480</v>
      </c>
      <c r="Q286" s="44">
        <f t="shared" si="136"/>
        <v>0</v>
      </c>
      <c r="R286" s="44">
        <v>0</v>
      </c>
      <c r="S286" s="44">
        <v>0</v>
      </c>
      <c r="T286" s="44" t="e">
        <f t="shared" si="134"/>
        <v>#DIV/0!</v>
      </c>
      <c r="U286" s="199">
        <v>6</v>
      </c>
    </row>
    <row r="287" spans="1:203" s="23" customFormat="1" ht="17.25" x14ac:dyDescent="0.25">
      <c r="A287" s="51">
        <v>7</v>
      </c>
      <c r="B287" s="4" t="s">
        <v>46</v>
      </c>
      <c r="C287" s="44">
        <v>113520</v>
      </c>
      <c r="D287" s="44">
        <v>82356</v>
      </c>
      <c r="E287" s="44">
        <f t="shared" si="131"/>
        <v>137.84059449220459</v>
      </c>
      <c r="F287" s="44">
        <v>60611</v>
      </c>
      <c r="G287" s="44">
        <v>21608</v>
      </c>
      <c r="H287" s="44">
        <f t="shared" si="132"/>
        <v>280.50259163272864</v>
      </c>
      <c r="I287" s="44">
        <v>104733</v>
      </c>
      <c r="J287" s="44">
        <v>85806</v>
      </c>
      <c r="K287" s="44">
        <f t="shared" si="133"/>
        <v>122.05789804908747</v>
      </c>
      <c r="L287" s="44">
        <v>0</v>
      </c>
      <c r="M287" s="46">
        <v>0</v>
      </c>
      <c r="N287" s="44" t="e">
        <f t="shared" si="129"/>
        <v>#DIV/0!</v>
      </c>
      <c r="O287" s="44">
        <v>0</v>
      </c>
      <c r="P287" s="46">
        <v>0</v>
      </c>
      <c r="Q287" s="44" t="e">
        <f t="shared" si="136"/>
        <v>#DIV/0!</v>
      </c>
      <c r="R287" s="44">
        <v>0</v>
      </c>
      <c r="S287" s="46">
        <v>0</v>
      </c>
      <c r="T287" s="44" t="e">
        <f t="shared" si="134"/>
        <v>#DIV/0!</v>
      </c>
      <c r="U287" s="199">
        <v>66</v>
      </c>
    </row>
    <row r="288" spans="1:203" s="23" customFormat="1" ht="34.5" x14ac:dyDescent="0.25">
      <c r="A288" s="43">
        <v>8</v>
      </c>
      <c r="B288" s="4" t="s">
        <v>47</v>
      </c>
      <c r="C288" s="44">
        <v>0</v>
      </c>
      <c r="D288" s="44">
        <v>0</v>
      </c>
      <c r="E288" s="44" t="e">
        <f t="shared" si="131"/>
        <v>#DIV/0!</v>
      </c>
      <c r="F288" s="44">
        <v>0</v>
      </c>
      <c r="G288" s="44">
        <v>0</v>
      </c>
      <c r="H288" s="44" t="e">
        <f t="shared" si="132"/>
        <v>#DIV/0!</v>
      </c>
      <c r="I288" s="44">
        <v>12136</v>
      </c>
      <c r="J288" s="44">
        <v>0</v>
      </c>
      <c r="K288" s="44" t="e">
        <f t="shared" si="133"/>
        <v>#DIV/0!</v>
      </c>
      <c r="L288" s="44">
        <f t="shared" ref="L288" si="137">O288+R288</f>
        <v>0</v>
      </c>
      <c r="M288" s="44">
        <v>0</v>
      </c>
      <c r="N288" s="44" t="e">
        <f t="shared" si="129"/>
        <v>#DIV/0!</v>
      </c>
      <c r="O288" s="44">
        <v>0</v>
      </c>
      <c r="P288" s="44">
        <v>0</v>
      </c>
      <c r="Q288" s="44" t="e">
        <f t="shared" si="136"/>
        <v>#DIV/0!</v>
      </c>
      <c r="R288" s="44">
        <v>0</v>
      </c>
      <c r="S288" s="44">
        <v>0</v>
      </c>
      <c r="T288" s="44" t="e">
        <f t="shared" si="134"/>
        <v>#DIV/0!</v>
      </c>
      <c r="U288" s="199">
        <v>7</v>
      </c>
      <c r="FR288" s="46"/>
      <c r="FS288" s="46"/>
      <c r="FT288" s="46"/>
      <c r="FU288" s="46"/>
      <c r="FV288" s="46"/>
      <c r="FW288" s="46"/>
      <c r="FX288" s="46"/>
      <c r="FY288" s="46"/>
      <c r="FZ288" s="46"/>
      <c r="GA288" s="46"/>
      <c r="GB288" s="46"/>
      <c r="GC288" s="46"/>
      <c r="GD288" s="46"/>
      <c r="GE288" s="46"/>
      <c r="GF288" s="46"/>
      <c r="GG288" s="46"/>
      <c r="GH288" s="46"/>
      <c r="GI288" s="46"/>
      <c r="GJ288" s="46"/>
      <c r="GK288" s="46"/>
      <c r="GL288" s="46"/>
      <c r="GM288" s="46"/>
      <c r="GN288" s="46"/>
      <c r="GO288" s="46"/>
      <c r="GP288" s="46"/>
      <c r="GQ288" s="46"/>
      <c r="GR288" s="46"/>
      <c r="GS288" s="46"/>
      <c r="GT288" s="46"/>
      <c r="GU288" s="46"/>
    </row>
    <row r="289" spans="1:203" s="23" customFormat="1" x14ac:dyDescent="0.25">
      <c r="A289" s="102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200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  <c r="GN289" s="161"/>
      <c r="GO289" s="161"/>
      <c r="GP289" s="161"/>
      <c r="GQ289" s="161"/>
      <c r="GR289" s="161"/>
      <c r="GS289" s="161"/>
      <c r="GT289" s="161"/>
      <c r="GU289" s="161"/>
    </row>
    <row r="290" spans="1:203" s="23" customFormat="1" ht="70.5" customHeight="1" x14ac:dyDescent="0.25">
      <c r="A290" s="352" t="s">
        <v>246</v>
      </c>
      <c r="B290" s="353"/>
      <c r="C290" s="41">
        <f>SUM(C291:C310)</f>
        <v>410030</v>
      </c>
      <c r="D290" s="41">
        <f>SUM(D291:D310)</f>
        <v>250087</v>
      </c>
      <c r="E290" s="42">
        <f>C290/D290*100</f>
        <v>163.95494367959949</v>
      </c>
      <c r="F290" s="41">
        <f>SUM(F291:F310)</f>
        <v>224794</v>
      </c>
      <c r="G290" s="41">
        <f>SUM(G291:G310)</f>
        <v>122937</v>
      </c>
      <c r="H290" s="41">
        <f>F290/G290*100</f>
        <v>182.853006011209</v>
      </c>
      <c r="I290" s="41">
        <f>SUM(I291:I310)</f>
        <v>339555</v>
      </c>
      <c r="J290" s="41">
        <f>SUM(J291:J310)</f>
        <v>200797</v>
      </c>
      <c r="K290" s="41">
        <f>I290/J290*100</f>
        <v>169.10362206606672</v>
      </c>
      <c r="L290" s="32">
        <f>SUM(L291:L310)</f>
        <v>126146</v>
      </c>
      <c r="M290" s="32">
        <f>SUM(M291:M310)</f>
        <v>84975</v>
      </c>
      <c r="N290" s="5">
        <f t="shared" ref="N290:N310" si="138">L290/M290*100</f>
        <v>148.45072080023536</v>
      </c>
      <c r="O290" s="5">
        <f>SUM(O291:O310)</f>
        <v>126146</v>
      </c>
      <c r="P290" s="5">
        <f>SUM(P291:P310)</f>
        <v>83994</v>
      </c>
      <c r="Q290" s="6" t="e">
        <f>A291O291/P290*100</f>
        <v>#NAME?</v>
      </c>
      <c r="R290" s="5">
        <f>SUM(R291:R310)</f>
        <v>0</v>
      </c>
      <c r="S290" s="5">
        <f>SUM(S291:S310)</f>
        <v>679</v>
      </c>
      <c r="T290" s="5">
        <f t="shared" ref="T290:T309" si="139">R290/S290*100</f>
        <v>0</v>
      </c>
      <c r="U290" s="198">
        <f>SUM(U291:U310)</f>
        <v>502</v>
      </c>
    </row>
    <row r="291" spans="1:203" s="23" customFormat="1" ht="19.5" customHeight="1" x14ac:dyDescent="0.25">
      <c r="A291" s="43">
        <v>1</v>
      </c>
      <c r="B291" s="4" t="s">
        <v>12</v>
      </c>
      <c r="C291" s="46">
        <v>65346</v>
      </c>
      <c r="D291" s="46">
        <v>12233</v>
      </c>
      <c r="E291" s="45">
        <f>C291/D291*100</f>
        <v>534.17804299844681</v>
      </c>
      <c r="F291" s="46">
        <v>29854</v>
      </c>
      <c r="G291" s="46">
        <v>2950</v>
      </c>
      <c r="H291" s="45">
        <f>F291/G291*100</f>
        <v>1011.9999999999999</v>
      </c>
      <c r="I291" s="46">
        <v>65346</v>
      </c>
      <c r="J291" s="46">
        <v>18068</v>
      </c>
      <c r="K291" s="45">
        <f>I291/J291*100</f>
        <v>361.66703564312598</v>
      </c>
      <c r="L291" s="46">
        <v>38936</v>
      </c>
      <c r="M291" s="46">
        <v>0</v>
      </c>
      <c r="N291" s="25" t="e">
        <f t="shared" si="138"/>
        <v>#DIV/0!</v>
      </c>
      <c r="O291" s="46">
        <v>38936</v>
      </c>
      <c r="P291" s="46">
        <v>0</v>
      </c>
      <c r="Q291" s="25" t="e">
        <f t="shared" ref="Q291:Q310" si="140">O291/P291*100</f>
        <v>#DIV/0!</v>
      </c>
      <c r="R291" s="46">
        <v>0</v>
      </c>
      <c r="S291" s="46">
        <v>0</v>
      </c>
      <c r="T291" s="45" t="e">
        <f t="shared" si="139"/>
        <v>#DIV/0!</v>
      </c>
      <c r="U291" s="199">
        <v>55</v>
      </c>
    </row>
    <row r="292" spans="1:203" s="23" customFormat="1" ht="34.5" x14ac:dyDescent="0.25">
      <c r="A292" s="47">
        <v>2</v>
      </c>
      <c r="B292" s="4" t="s">
        <v>305</v>
      </c>
      <c r="C292" s="46">
        <v>12399</v>
      </c>
      <c r="D292" s="46">
        <v>26467</v>
      </c>
      <c r="E292" s="45">
        <f t="shared" ref="E292:E310" si="141">C292/D292*100</f>
        <v>46.847017040087657</v>
      </c>
      <c r="F292" s="46">
        <v>162</v>
      </c>
      <c r="G292" s="46">
        <v>4800</v>
      </c>
      <c r="H292" s="25">
        <f t="shared" ref="H292:H301" si="142">F292/G292*100</f>
        <v>3.375</v>
      </c>
      <c r="I292" s="46">
        <v>12399</v>
      </c>
      <c r="J292" s="46">
        <v>26467</v>
      </c>
      <c r="K292" s="25">
        <f t="shared" ref="K292:K310" si="143">I292/J292*100</f>
        <v>46.847017040087657</v>
      </c>
      <c r="L292" s="46">
        <v>0</v>
      </c>
      <c r="M292" s="46">
        <v>0</v>
      </c>
      <c r="N292" s="25" t="e">
        <f t="shared" si="138"/>
        <v>#DIV/0!</v>
      </c>
      <c r="O292" s="46">
        <v>0</v>
      </c>
      <c r="P292" s="46">
        <v>0</v>
      </c>
      <c r="Q292" s="25" t="e">
        <f t="shared" si="140"/>
        <v>#DIV/0!</v>
      </c>
      <c r="R292" s="46">
        <v>0</v>
      </c>
      <c r="S292" s="46">
        <v>0</v>
      </c>
      <c r="T292" s="25" t="e">
        <f t="shared" si="139"/>
        <v>#DIV/0!</v>
      </c>
      <c r="U292" s="199">
        <v>34</v>
      </c>
    </row>
    <row r="293" spans="1:203" s="23" customFormat="1" ht="17.25" x14ac:dyDescent="0.25">
      <c r="A293" s="43">
        <v>3</v>
      </c>
      <c r="B293" s="3" t="s">
        <v>13</v>
      </c>
      <c r="C293" s="46">
        <v>16833</v>
      </c>
      <c r="D293" s="46">
        <v>8250</v>
      </c>
      <c r="E293" s="45">
        <f t="shared" si="141"/>
        <v>204.0363636363636</v>
      </c>
      <c r="F293" s="46">
        <v>0</v>
      </c>
      <c r="G293" s="46">
        <v>0</v>
      </c>
      <c r="H293" s="45" t="e">
        <f t="shared" si="142"/>
        <v>#DIV/0!</v>
      </c>
      <c r="I293" s="46">
        <v>19755</v>
      </c>
      <c r="J293" s="46">
        <v>8250</v>
      </c>
      <c r="K293" s="45">
        <f t="shared" si="143"/>
        <v>239.45454545454544</v>
      </c>
      <c r="L293" s="46">
        <v>0</v>
      </c>
      <c r="M293" s="46">
        <v>0</v>
      </c>
      <c r="N293" s="25" t="e">
        <f t="shared" si="138"/>
        <v>#DIV/0!</v>
      </c>
      <c r="O293" s="46">
        <v>0</v>
      </c>
      <c r="P293" s="46">
        <v>0</v>
      </c>
      <c r="Q293" s="25" t="e">
        <f t="shared" si="140"/>
        <v>#DIV/0!</v>
      </c>
      <c r="R293" s="46">
        <v>0</v>
      </c>
      <c r="S293" s="46">
        <v>0</v>
      </c>
      <c r="T293" s="45" t="e">
        <f t="shared" si="139"/>
        <v>#DIV/0!</v>
      </c>
      <c r="U293" s="199">
        <v>15</v>
      </c>
    </row>
    <row r="294" spans="1:203" s="23" customFormat="1" ht="34.5" x14ac:dyDescent="0.25">
      <c r="A294" s="47">
        <v>4</v>
      </c>
      <c r="B294" s="3" t="s">
        <v>14</v>
      </c>
      <c r="C294" s="46">
        <v>0</v>
      </c>
      <c r="D294" s="46">
        <v>0</v>
      </c>
      <c r="E294" s="45" t="e">
        <f t="shared" si="141"/>
        <v>#DIV/0!</v>
      </c>
      <c r="F294" s="46">
        <v>0</v>
      </c>
      <c r="G294" s="46">
        <v>0</v>
      </c>
      <c r="H294" s="45" t="e">
        <f t="shared" si="142"/>
        <v>#DIV/0!</v>
      </c>
      <c r="I294" s="46">
        <v>0</v>
      </c>
      <c r="J294" s="46">
        <v>3285</v>
      </c>
      <c r="K294" s="45">
        <f t="shared" si="143"/>
        <v>0</v>
      </c>
      <c r="L294" s="46">
        <v>0</v>
      </c>
      <c r="M294" s="46">
        <v>3285</v>
      </c>
      <c r="N294" s="25">
        <f t="shared" si="138"/>
        <v>0</v>
      </c>
      <c r="O294" s="46">
        <v>0</v>
      </c>
      <c r="P294" s="46">
        <v>3285</v>
      </c>
      <c r="Q294" s="25">
        <f t="shared" si="140"/>
        <v>0</v>
      </c>
      <c r="R294" s="46">
        <v>0</v>
      </c>
      <c r="S294" s="46">
        <v>0</v>
      </c>
      <c r="T294" s="45" t="e">
        <f t="shared" si="139"/>
        <v>#DIV/0!</v>
      </c>
      <c r="U294" s="199"/>
    </row>
    <row r="295" spans="1:203" s="46" customFormat="1" ht="33" customHeight="1" x14ac:dyDescent="0.25">
      <c r="A295" s="48">
        <v>5</v>
      </c>
      <c r="B295" s="4" t="s">
        <v>15</v>
      </c>
      <c r="C295" s="46">
        <v>16610</v>
      </c>
      <c r="D295" s="46">
        <v>4348</v>
      </c>
      <c r="E295" s="45">
        <f t="shared" si="141"/>
        <v>382.01471941122355</v>
      </c>
      <c r="F295" s="46">
        <v>4792</v>
      </c>
      <c r="G295" s="46">
        <v>1446</v>
      </c>
      <c r="H295" s="46">
        <f t="shared" si="142"/>
        <v>331.39695712309822</v>
      </c>
      <c r="I295" s="46">
        <v>18659</v>
      </c>
      <c r="J295" s="46">
        <v>5740</v>
      </c>
      <c r="K295" s="46">
        <f t="shared" si="143"/>
        <v>325.06968641114986</v>
      </c>
      <c r="L295" s="46">
        <v>3867</v>
      </c>
      <c r="M295" s="46">
        <v>0</v>
      </c>
      <c r="N295" s="46" t="e">
        <f t="shared" si="138"/>
        <v>#DIV/0!</v>
      </c>
      <c r="O295" s="46">
        <v>3867</v>
      </c>
      <c r="P295" s="46">
        <v>0</v>
      </c>
      <c r="Q295" s="46" t="e">
        <f t="shared" si="140"/>
        <v>#DIV/0!</v>
      </c>
      <c r="R295" s="46">
        <v>0</v>
      </c>
      <c r="S295" s="46">
        <v>0</v>
      </c>
      <c r="T295" s="46" t="e">
        <f t="shared" si="139"/>
        <v>#DIV/0!</v>
      </c>
      <c r="U295" s="46">
        <v>35</v>
      </c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  <c r="FL295" s="23"/>
      <c r="FM295" s="23"/>
      <c r="FN295" s="23"/>
      <c r="FO295" s="23"/>
      <c r="FP295" s="23"/>
      <c r="FQ295" s="23"/>
      <c r="FR295" s="23"/>
      <c r="FS295" s="23"/>
      <c r="FT295" s="23"/>
      <c r="FU295" s="23"/>
      <c r="FV295" s="23"/>
      <c r="FW295" s="23"/>
      <c r="FX295" s="23"/>
      <c r="FY295" s="23"/>
      <c r="FZ295" s="23"/>
      <c r="GA295" s="23"/>
      <c r="GB295" s="23"/>
      <c r="GC295" s="23"/>
      <c r="GD295" s="23"/>
      <c r="GE295" s="23"/>
      <c r="GF295" s="23"/>
      <c r="GG295" s="23"/>
      <c r="GH295" s="23"/>
      <c r="GI295" s="23"/>
      <c r="GJ295" s="23"/>
      <c r="GK295" s="23"/>
      <c r="GL295" s="23"/>
      <c r="GM295" s="23"/>
      <c r="GN295" s="23"/>
      <c r="GO295" s="23"/>
      <c r="GP295" s="23"/>
      <c r="GQ295" s="23"/>
      <c r="GR295" s="23"/>
      <c r="GS295" s="23"/>
      <c r="GT295" s="23"/>
      <c r="GU295" s="23"/>
    </row>
    <row r="296" spans="1:203" s="161" customFormat="1" ht="33" customHeight="1" x14ac:dyDescent="0.25">
      <c r="A296" s="48">
        <v>6</v>
      </c>
      <c r="B296" s="4" t="s">
        <v>286</v>
      </c>
      <c r="C296" s="46">
        <v>82790</v>
      </c>
      <c r="D296" s="46">
        <v>35184</v>
      </c>
      <c r="E296" s="45">
        <f t="shared" si="141"/>
        <v>235.30582082764892</v>
      </c>
      <c r="F296" s="46">
        <v>76383</v>
      </c>
      <c r="G296" s="46">
        <v>24098</v>
      </c>
      <c r="H296" s="46">
        <f t="shared" si="142"/>
        <v>316.96821312972031</v>
      </c>
      <c r="I296" s="46">
        <v>82880</v>
      </c>
      <c r="J296" s="46">
        <v>24607</v>
      </c>
      <c r="K296" s="46">
        <f t="shared" si="143"/>
        <v>336.81472751656031</v>
      </c>
      <c r="L296" s="46">
        <v>0</v>
      </c>
      <c r="M296" s="46">
        <v>679</v>
      </c>
      <c r="N296" s="46">
        <f t="shared" si="138"/>
        <v>0</v>
      </c>
      <c r="O296" s="46">
        <v>0</v>
      </c>
      <c r="P296" s="46">
        <v>0</v>
      </c>
      <c r="Q296" s="46" t="e">
        <f t="shared" si="140"/>
        <v>#DIV/0!</v>
      </c>
      <c r="R296" s="46">
        <v>0</v>
      </c>
      <c r="S296" s="46">
        <v>679</v>
      </c>
      <c r="T296" s="46">
        <f t="shared" si="139"/>
        <v>0</v>
      </c>
      <c r="U296" s="46">
        <v>171</v>
      </c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</row>
    <row r="297" spans="1:203" s="23" customFormat="1" ht="17.25" x14ac:dyDescent="0.25">
      <c r="A297" s="47">
        <v>7</v>
      </c>
      <c r="B297" s="4" t="s">
        <v>287</v>
      </c>
      <c r="C297" s="46">
        <v>9545</v>
      </c>
      <c r="D297" s="46">
        <v>302</v>
      </c>
      <c r="E297" s="45">
        <f t="shared" si="141"/>
        <v>3160.5960264900664</v>
      </c>
      <c r="F297" s="46">
        <v>9545</v>
      </c>
      <c r="G297" s="46">
        <v>0</v>
      </c>
      <c r="H297" s="45" t="e">
        <f t="shared" si="142"/>
        <v>#DIV/0!</v>
      </c>
      <c r="I297" s="46">
        <v>11000</v>
      </c>
      <c r="J297" s="46">
        <v>302</v>
      </c>
      <c r="K297" s="45">
        <f t="shared" si="143"/>
        <v>3642.3841059602651</v>
      </c>
      <c r="L297" s="46">
        <v>0</v>
      </c>
      <c r="M297" s="46">
        <v>302</v>
      </c>
      <c r="N297" s="25">
        <f t="shared" si="138"/>
        <v>0</v>
      </c>
      <c r="O297" s="46">
        <v>0</v>
      </c>
      <c r="P297" s="46">
        <v>0</v>
      </c>
      <c r="Q297" s="25" t="e">
        <f t="shared" si="140"/>
        <v>#DIV/0!</v>
      </c>
      <c r="R297" s="46">
        <v>0</v>
      </c>
      <c r="S297" s="46">
        <v>0</v>
      </c>
      <c r="T297" s="45" t="e">
        <f t="shared" si="139"/>
        <v>#DIV/0!</v>
      </c>
      <c r="U297" s="199">
        <v>19</v>
      </c>
    </row>
    <row r="298" spans="1:203" s="23" customFormat="1" ht="22.5" customHeight="1" x14ac:dyDescent="0.25">
      <c r="A298" s="43">
        <v>8</v>
      </c>
      <c r="B298" s="3" t="s">
        <v>16</v>
      </c>
      <c r="C298" s="46">
        <v>0</v>
      </c>
      <c r="D298" s="46">
        <v>0</v>
      </c>
      <c r="E298" s="45" t="e">
        <f t="shared" si="141"/>
        <v>#DIV/0!</v>
      </c>
      <c r="F298" s="46">
        <v>0</v>
      </c>
      <c r="G298" s="46">
        <v>0</v>
      </c>
      <c r="H298" s="45" t="e">
        <f t="shared" si="142"/>
        <v>#DIV/0!</v>
      </c>
      <c r="I298" s="46">
        <v>0</v>
      </c>
      <c r="J298" s="46">
        <v>0</v>
      </c>
      <c r="K298" s="45" t="e">
        <f t="shared" si="143"/>
        <v>#DIV/0!</v>
      </c>
      <c r="L298" s="46">
        <f t="shared" ref="L298:L300" si="144">O298+R298</f>
        <v>0</v>
      </c>
      <c r="M298" s="46">
        <v>0</v>
      </c>
      <c r="N298" s="25" t="e">
        <f t="shared" si="138"/>
        <v>#DIV/0!</v>
      </c>
      <c r="O298" s="46">
        <v>0</v>
      </c>
      <c r="P298" s="46">
        <v>0</v>
      </c>
      <c r="Q298" s="25" t="e">
        <f t="shared" si="140"/>
        <v>#DIV/0!</v>
      </c>
      <c r="R298" s="46">
        <v>0</v>
      </c>
      <c r="S298" s="46">
        <v>0</v>
      </c>
      <c r="T298" s="45" t="e">
        <f t="shared" si="139"/>
        <v>#DIV/0!</v>
      </c>
      <c r="U298" s="199"/>
    </row>
    <row r="299" spans="1:203" s="23" customFormat="1" ht="51.75" x14ac:dyDescent="0.25">
      <c r="A299" s="47">
        <v>9</v>
      </c>
      <c r="B299" s="3" t="s">
        <v>17</v>
      </c>
      <c r="C299" s="46">
        <v>25378</v>
      </c>
      <c r="D299" s="46">
        <v>28022</v>
      </c>
      <c r="E299" s="45">
        <f t="shared" si="141"/>
        <v>90.56455641995575</v>
      </c>
      <c r="F299" s="46">
        <v>8432</v>
      </c>
      <c r="G299" s="46">
        <v>9818</v>
      </c>
      <c r="H299" s="45">
        <f t="shared" si="142"/>
        <v>85.883071908739055</v>
      </c>
      <c r="I299" s="46">
        <v>25378</v>
      </c>
      <c r="J299" s="46">
        <v>28022</v>
      </c>
      <c r="K299" s="45">
        <f t="shared" si="143"/>
        <v>90.56455641995575</v>
      </c>
      <c r="L299" s="46">
        <f t="shared" si="144"/>
        <v>0</v>
      </c>
      <c r="M299" s="46">
        <v>0</v>
      </c>
      <c r="N299" s="25" t="e">
        <f t="shared" si="138"/>
        <v>#DIV/0!</v>
      </c>
      <c r="O299" s="46">
        <v>0</v>
      </c>
      <c r="P299" s="46">
        <v>0</v>
      </c>
      <c r="Q299" s="25" t="e">
        <f t="shared" si="140"/>
        <v>#DIV/0!</v>
      </c>
      <c r="R299" s="46">
        <v>0</v>
      </c>
      <c r="S299" s="46">
        <v>0</v>
      </c>
      <c r="T299" s="45" t="e">
        <f t="shared" si="139"/>
        <v>#DIV/0!</v>
      </c>
      <c r="U299" s="199">
        <v>36</v>
      </c>
    </row>
    <row r="300" spans="1:203" s="23" customFormat="1" ht="17.25" x14ac:dyDescent="0.25">
      <c r="A300" s="43">
        <v>10</v>
      </c>
      <c r="B300" s="3" t="s">
        <v>18</v>
      </c>
      <c r="C300" s="46">
        <v>13294</v>
      </c>
      <c r="D300" s="46">
        <v>16687</v>
      </c>
      <c r="E300" s="45">
        <f t="shared" si="141"/>
        <v>79.666806496074798</v>
      </c>
      <c r="F300" s="46">
        <v>9977</v>
      </c>
      <c r="G300" s="46">
        <v>5857</v>
      </c>
      <c r="H300" s="45">
        <f t="shared" si="142"/>
        <v>170.34317910192931</v>
      </c>
      <c r="I300" s="46">
        <v>11400</v>
      </c>
      <c r="J300" s="46">
        <v>5344</v>
      </c>
      <c r="K300" s="45">
        <f t="shared" si="143"/>
        <v>213.32335329341316</v>
      </c>
      <c r="L300" s="46">
        <f t="shared" si="144"/>
        <v>0</v>
      </c>
      <c r="M300" s="46">
        <v>0</v>
      </c>
      <c r="N300" s="25" t="e">
        <f t="shared" si="138"/>
        <v>#DIV/0!</v>
      </c>
      <c r="O300" s="46">
        <v>0</v>
      </c>
      <c r="P300" s="46">
        <v>0</v>
      </c>
      <c r="Q300" s="25" t="e">
        <f t="shared" si="140"/>
        <v>#DIV/0!</v>
      </c>
      <c r="R300" s="46">
        <v>0</v>
      </c>
      <c r="S300" s="46">
        <v>0</v>
      </c>
      <c r="T300" s="45" t="e">
        <f t="shared" si="139"/>
        <v>#DIV/0!</v>
      </c>
      <c r="U300" s="199">
        <v>12</v>
      </c>
    </row>
    <row r="301" spans="1:203" s="23" customFormat="1" ht="17.25" x14ac:dyDescent="0.25">
      <c r="A301" s="47">
        <v>11</v>
      </c>
      <c r="B301" s="3" t="s">
        <v>19</v>
      </c>
      <c r="C301" s="46">
        <v>158440</v>
      </c>
      <c r="D301" s="46">
        <v>118594</v>
      </c>
      <c r="E301" s="45">
        <f t="shared" si="141"/>
        <v>133.59866435064168</v>
      </c>
      <c r="F301" s="46">
        <v>82148</v>
      </c>
      <c r="G301" s="46">
        <v>73968</v>
      </c>
      <c r="H301" s="45">
        <f t="shared" si="142"/>
        <v>111.05883625351503</v>
      </c>
      <c r="I301" s="46">
        <v>83343</v>
      </c>
      <c r="J301" s="46">
        <v>80712</v>
      </c>
      <c r="K301" s="45">
        <f t="shared" si="143"/>
        <v>103.25973832887303</v>
      </c>
      <c r="L301" s="46">
        <v>83343</v>
      </c>
      <c r="M301" s="46">
        <v>80709</v>
      </c>
      <c r="N301" s="25">
        <f t="shared" si="138"/>
        <v>103.2635765528008</v>
      </c>
      <c r="O301" s="46">
        <v>83343</v>
      </c>
      <c r="P301" s="46">
        <v>80709</v>
      </c>
      <c r="Q301" s="25">
        <f t="shared" si="140"/>
        <v>103.2635765528008</v>
      </c>
      <c r="R301" s="46">
        <v>0</v>
      </c>
      <c r="S301" s="46">
        <v>0</v>
      </c>
      <c r="T301" s="45" t="e">
        <f t="shared" si="139"/>
        <v>#DIV/0!</v>
      </c>
      <c r="U301" s="199">
        <v>105</v>
      </c>
    </row>
    <row r="302" spans="1:203" s="23" customFormat="1" ht="17.25" x14ac:dyDescent="0.25">
      <c r="A302" s="49">
        <v>12</v>
      </c>
      <c r="B302" s="4" t="s">
        <v>20</v>
      </c>
      <c r="C302" s="46">
        <v>0</v>
      </c>
      <c r="D302" s="46">
        <v>0</v>
      </c>
      <c r="E302" s="45" t="e">
        <f t="shared" si="141"/>
        <v>#DIV/0!</v>
      </c>
      <c r="F302" s="46">
        <v>0</v>
      </c>
      <c r="G302" s="46">
        <v>0</v>
      </c>
      <c r="H302" s="45" t="e">
        <f>F302/G302*100</f>
        <v>#DIV/0!</v>
      </c>
      <c r="I302" s="46">
        <v>0</v>
      </c>
      <c r="J302" s="46">
        <v>0</v>
      </c>
      <c r="K302" s="45" t="e">
        <f t="shared" si="143"/>
        <v>#DIV/0!</v>
      </c>
      <c r="L302" s="46">
        <f t="shared" ref="L302:M310" si="145">O302+R302</f>
        <v>0</v>
      </c>
      <c r="M302" s="46">
        <v>0</v>
      </c>
      <c r="N302" s="25" t="e">
        <f t="shared" si="138"/>
        <v>#DIV/0!</v>
      </c>
      <c r="O302" s="46">
        <v>0</v>
      </c>
      <c r="P302" s="46">
        <v>0</v>
      </c>
      <c r="Q302" s="25" t="e">
        <f t="shared" si="140"/>
        <v>#DIV/0!</v>
      </c>
      <c r="R302" s="46">
        <v>0</v>
      </c>
      <c r="S302" s="46">
        <v>0</v>
      </c>
      <c r="T302" s="45" t="e">
        <f t="shared" si="139"/>
        <v>#DIV/0!</v>
      </c>
      <c r="U302" s="199"/>
    </row>
    <row r="303" spans="1:203" s="23" customFormat="1" ht="17.25" x14ac:dyDescent="0.25">
      <c r="A303" s="47">
        <v>13</v>
      </c>
      <c r="B303" s="4" t="s">
        <v>21</v>
      </c>
      <c r="C303" s="46">
        <v>0</v>
      </c>
      <c r="D303" s="46">
        <v>0</v>
      </c>
      <c r="E303" s="45" t="e">
        <f t="shared" si="141"/>
        <v>#DIV/0!</v>
      </c>
      <c r="F303" s="46">
        <v>0</v>
      </c>
      <c r="G303" s="46">
        <v>0</v>
      </c>
      <c r="H303" s="45" t="e">
        <f>F303/G303*100</f>
        <v>#DIV/0!</v>
      </c>
      <c r="I303" s="46">
        <v>0</v>
      </c>
      <c r="J303" s="46">
        <v>0</v>
      </c>
      <c r="K303" s="45" t="e">
        <f t="shared" si="143"/>
        <v>#DIV/0!</v>
      </c>
      <c r="L303" s="46">
        <v>0</v>
      </c>
      <c r="M303" s="46">
        <v>0</v>
      </c>
      <c r="N303" s="25" t="e">
        <f t="shared" si="138"/>
        <v>#DIV/0!</v>
      </c>
      <c r="O303" s="46">
        <v>0</v>
      </c>
      <c r="P303" s="46">
        <v>0</v>
      </c>
      <c r="Q303" s="25" t="e">
        <f t="shared" si="140"/>
        <v>#DIV/0!</v>
      </c>
      <c r="R303" s="46">
        <v>0</v>
      </c>
      <c r="S303" s="46">
        <v>0</v>
      </c>
      <c r="T303" s="45" t="e">
        <f t="shared" si="139"/>
        <v>#DIV/0!</v>
      </c>
      <c r="U303" s="199"/>
    </row>
    <row r="304" spans="1:203" s="23" customFormat="1" ht="31.5" customHeight="1" x14ac:dyDescent="0.25">
      <c r="A304" s="43">
        <v>14</v>
      </c>
      <c r="B304" s="4" t="s">
        <v>22</v>
      </c>
      <c r="C304" s="46">
        <v>0</v>
      </c>
      <c r="D304" s="46">
        <v>0</v>
      </c>
      <c r="E304" s="45" t="e">
        <f t="shared" si="141"/>
        <v>#DIV/0!</v>
      </c>
      <c r="F304" s="46">
        <v>0</v>
      </c>
      <c r="G304" s="46">
        <v>0</v>
      </c>
      <c r="H304" s="25" t="e">
        <f>F304/G304*100</f>
        <v>#DIV/0!</v>
      </c>
      <c r="I304" s="46">
        <v>0</v>
      </c>
      <c r="J304" s="46">
        <v>0</v>
      </c>
      <c r="K304" s="25" t="e">
        <f t="shared" si="143"/>
        <v>#DIV/0!</v>
      </c>
      <c r="L304" s="46">
        <v>0</v>
      </c>
      <c r="M304" s="46">
        <v>0</v>
      </c>
      <c r="N304" s="25" t="e">
        <f t="shared" si="138"/>
        <v>#DIV/0!</v>
      </c>
      <c r="O304" s="46">
        <v>0</v>
      </c>
      <c r="P304" s="46">
        <v>0</v>
      </c>
      <c r="Q304" s="25" t="e">
        <f t="shared" si="140"/>
        <v>#DIV/0!</v>
      </c>
      <c r="R304" s="46">
        <v>0</v>
      </c>
      <c r="S304" s="46">
        <v>0</v>
      </c>
      <c r="T304" s="25" t="e">
        <f t="shared" si="139"/>
        <v>#DIV/0!</v>
      </c>
      <c r="U304" s="199"/>
    </row>
    <row r="305" spans="1:21" s="23" customFormat="1" ht="17.25" x14ac:dyDescent="0.25">
      <c r="A305" s="47">
        <v>15</v>
      </c>
      <c r="B305" s="4" t="s">
        <v>23</v>
      </c>
      <c r="C305" s="46">
        <v>0</v>
      </c>
      <c r="D305" s="46">
        <v>0</v>
      </c>
      <c r="E305" s="45" t="e">
        <f t="shared" si="141"/>
        <v>#DIV/0!</v>
      </c>
      <c r="F305" s="46">
        <v>0</v>
      </c>
      <c r="G305" s="46">
        <v>0</v>
      </c>
      <c r="H305" s="1" t="e">
        <f t="shared" ref="H305:H310" si="146">F305/G305*100</f>
        <v>#DIV/0!</v>
      </c>
      <c r="I305" s="46">
        <v>0</v>
      </c>
      <c r="J305" s="46">
        <v>0</v>
      </c>
      <c r="K305" s="1" t="e">
        <f t="shared" si="143"/>
        <v>#DIV/0!</v>
      </c>
      <c r="L305" s="46">
        <v>0</v>
      </c>
      <c r="M305" s="46">
        <v>0</v>
      </c>
      <c r="N305" s="1" t="e">
        <f t="shared" si="138"/>
        <v>#DIV/0!</v>
      </c>
      <c r="O305" s="46">
        <v>0</v>
      </c>
      <c r="P305" s="46">
        <v>0</v>
      </c>
      <c r="Q305" s="1" t="e">
        <f t="shared" si="140"/>
        <v>#DIV/0!</v>
      </c>
      <c r="R305" s="46">
        <v>0</v>
      </c>
      <c r="S305" s="46">
        <v>0</v>
      </c>
      <c r="T305" s="1" t="e">
        <f t="shared" si="139"/>
        <v>#DIV/0!</v>
      </c>
      <c r="U305" s="199"/>
    </row>
    <row r="306" spans="1:21" s="23" customFormat="1" ht="17.25" x14ac:dyDescent="0.25">
      <c r="A306" s="49">
        <v>16</v>
      </c>
      <c r="B306" s="4" t="s">
        <v>24</v>
      </c>
      <c r="C306" s="46">
        <v>0</v>
      </c>
      <c r="D306" s="46">
        <v>0</v>
      </c>
      <c r="E306" s="45" t="e">
        <f t="shared" si="141"/>
        <v>#DIV/0!</v>
      </c>
      <c r="F306" s="46">
        <v>0</v>
      </c>
      <c r="G306" s="46">
        <v>0</v>
      </c>
      <c r="H306" s="45" t="e">
        <f t="shared" si="146"/>
        <v>#DIV/0!</v>
      </c>
      <c r="I306" s="46">
        <v>0</v>
      </c>
      <c r="J306" s="46">
        <v>0</v>
      </c>
      <c r="K306" s="45" t="e">
        <f t="shared" si="143"/>
        <v>#DIV/0!</v>
      </c>
      <c r="L306" s="46">
        <f t="shared" si="145"/>
        <v>0</v>
      </c>
      <c r="M306" s="46">
        <v>0</v>
      </c>
      <c r="N306" s="25" t="e">
        <f t="shared" si="138"/>
        <v>#DIV/0!</v>
      </c>
      <c r="O306" s="46">
        <v>0</v>
      </c>
      <c r="P306" s="46">
        <v>0</v>
      </c>
      <c r="Q306" s="25" t="e">
        <f t="shared" si="140"/>
        <v>#DIV/0!</v>
      </c>
      <c r="R306" s="46">
        <v>0</v>
      </c>
      <c r="S306" s="46">
        <v>0</v>
      </c>
      <c r="T306" s="45" t="e">
        <f t="shared" si="139"/>
        <v>#DIV/0!</v>
      </c>
      <c r="U306" s="199"/>
    </row>
    <row r="307" spans="1:21" s="23" customFormat="1" ht="17.25" x14ac:dyDescent="0.25">
      <c r="A307" s="47">
        <v>17</v>
      </c>
      <c r="B307" s="4" t="s">
        <v>25</v>
      </c>
      <c r="C307" s="46">
        <v>0</v>
      </c>
      <c r="D307" s="46">
        <v>0</v>
      </c>
      <c r="E307" s="45" t="e">
        <f t="shared" si="141"/>
        <v>#DIV/0!</v>
      </c>
      <c r="F307" s="46">
        <v>0</v>
      </c>
      <c r="G307" s="46">
        <v>0</v>
      </c>
      <c r="H307" s="45" t="e">
        <f t="shared" si="146"/>
        <v>#DIV/0!</v>
      </c>
      <c r="I307" s="46">
        <v>0</v>
      </c>
      <c r="J307" s="46">
        <v>0</v>
      </c>
      <c r="K307" s="45" t="e">
        <f t="shared" si="143"/>
        <v>#DIV/0!</v>
      </c>
      <c r="L307" s="46">
        <f t="shared" si="145"/>
        <v>0</v>
      </c>
      <c r="M307" s="46">
        <v>0</v>
      </c>
      <c r="N307" s="25" t="e">
        <f t="shared" si="138"/>
        <v>#DIV/0!</v>
      </c>
      <c r="O307" s="46">
        <v>0</v>
      </c>
      <c r="P307" s="46">
        <v>0</v>
      </c>
      <c r="Q307" s="25" t="e">
        <f t="shared" si="140"/>
        <v>#DIV/0!</v>
      </c>
      <c r="R307" s="46">
        <v>0</v>
      </c>
      <c r="S307" s="46">
        <v>0</v>
      </c>
      <c r="T307" s="45" t="e">
        <f t="shared" si="139"/>
        <v>#DIV/0!</v>
      </c>
      <c r="U307" s="199"/>
    </row>
    <row r="308" spans="1:21" s="23" customFormat="1" ht="17.25" x14ac:dyDescent="0.25">
      <c r="A308" s="43">
        <v>18</v>
      </c>
      <c r="B308" s="3" t="s">
        <v>26</v>
      </c>
      <c r="C308" s="46">
        <v>0</v>
      </c>
      <c r="D308" s="46">
        <v>0</v>
      </c>
      <c r="E308" s="45" t="e">
        <f t="shared" si="141"/>
        <v>#DIV/0!</v>
      </c>
      <c r="F308" s="46">
        <v>0</v>
      </c>
      <c r="G308" s="46">
        <v>0</v>
      </c>
      <c r="H308" s="45" t="e">
        <f t="shared" si="146"/>
        <v>#DIV/0!</v>
      </c>
      <c r="I308" s="46">
        <v>0</v>
      </c>
      <c r="J308" s="46">
        <v>0</v>
      </c>
      <c r="K308" s="45" t="e">
        <f t="shared" si="143"/>
        <v>#DIV/0!</v>
      </c>
      <c r="L308" s="46">
        <f t="shared" si="145"/>
        <v>0</v>
      </c>
      <c r="M308" s="46">
        <v>0</v>
      </c>
      <c r="N308" s="25" t="e">
        <f t="shared" si="138"/>
        <v>#DIV/0!</v>
      </c>
      <c r="O308" s="46">
        <v>0</v>
      </c>
      <c r="P308" s="46">
        <v>0</v>
      </c>
      <c r="Q308" s="25" t="e">
        <f t="shared" si="140"/>
        <v>#DIV/0!</v>
      </c>
      <c r="R308" s="46">
        <v>0</v>
      </c>
      <c r="S308" s="46">
        <v>0</v>
      </c>
      <c r="T308" s="45" t="e">
        <f t="shared" si="139"/>
        <v>#DIV/0!</v>
      </c>
      <c r="U308" s="199">
        <v>2</v>
      </c>
    </row>
    <row r="309" spans="1:21" s="23" customFormat="1" ht="17.25" x14ac:dyDescent="0.25">
      <c r="A309" s="49">
        <v>19</v>
      </c>
      <c r="B309" s="4" t="s">
        <v>27</v>
      </c>
      <c r="C309" s="46">
        <v>0</v>
      </c>
      <c r="D309" s="46">
        <v>0</v>
      </c>
      <c r="E309" s="45" t="e">
        <f t="shared" si="141"/>
        <v>#DIV/0!</v>
      </c>
      <c r="F309" s="46">
        <v>0</v>
      </c>
      <c r="G309" s="46">
        <v>0</v>
      </c>
      <c r="H309" s="45" t="e">
        <f t="shared" si="146"/>
        <v>#DIV/0!</v>
      </c>
      <c r="I309" s="46">
        <v>0</v>
      </c>
      <c r="J309" s="46">
        <v>0</v>
      </c>
      <c r="K309" s="45" t="e">
        <f t="shared" si="143"/>
        <v>#DIV/0!</v>
      </c>
      <c r="L309" s="46">
        <f t="shared" si="145"/>
        <v>0</v>
      </c>
      <c r="M309" s="46">
        <v>0</v>
      </c>
      <c r="N309" s="25" t="e">
        <f t="shared" si="138"/>
        <v>#DIV/0!</v>
      </c>
      <c r="O309" s="46">
        <v>0</v>
      </c>
      <c r="P309" s="46">
        <v>0</v>
      </c>
      <c r="Q309" s="25" t="e">
        <f t="shared" si="140"/>
        <v>#DIV/0!</v>
      </c>
      <c r="R309" s="46">
        <v>0</v>
      </c>
      <c r="S309" s="46">
        <v>0</v>
      </c>
      <c r="T309" s="45" t="e">
        <f t="shared" si="139"/>
        <v>#DIV/0!</v>
      </c>
      <c r="U309" s="199"/>
    </row>
    <row r="310" spans="1:21" s="23" customFormat="1" ht="17.25" x14ac:dyDescent="0.25">
      <c r="A310" s="47">
        <v>20</v>
      </c>
      <c r="B310" s="3" t="s">
        <v>292</v>
      </c>
      <c r="C310" s="46">
        <v>9395</v>
      </c>
      <c r="D310" s="48">
        <v>0</v>
      </c>
      <c r="E310" s="45" t="e">
        <f t="shared" si="141"/>
        <v>#DIV/0!</v>
      </c>
      <c r="F310" s="46">
        <v>3501</v>
      </c>
      <c r="G310" s="48">
        <v>0</v>
      </c>
      <c r="H310" s="25" t="e">
        <f t="shared" si="146"/>
        <v>#DIV/0!</v>
      </c>
      <c r="I310" s="46">
        <v>9395</v>
      </c>
      <c r="J310" s="48">
        <v>0</v>
      </c>
      <c r="K310" s="25" t="e">
        <f t="shared" si="143"/>
        <v>#DIV/0!</v>
      </c>
      <c r="L310" s="46">
        <f t="shared" si="145"/>
        <v>0</v>
      </c>
      <c r="M310" s="167">
        <f t="shared" si="145"/>
        <v>0</v>
      </c>
      <c r="N310" s="25" t="e">
        <f t="shared" si="138"/>
        <v>#DIV/0!</v>
      </c>
      <c r="O310" s="46">
        <v>0</v>
      </c>
      <c r="P310" s="164">
        <v>0</v>
      </c>
      <c r="Q310" s="25" t="e">
        <f t="shared" si="140"/>
        <v>#DIV/0!</v>
      </c>
      <c r="R310" s="46">
        <v>0</v>
      </c>
      <c r="S310" s="164">
        <v>0</v>
      </c>
      <c r="T310" s="25" t="e">
        <f>R310/S310*100</f>
        <v>#DIV/0!</v>
      </c>
      <c r="U310" s="199">
        <v>18</v>
      </c>
    </row>
    <row r="311" spans="1:21" s="23" customFormat="1" ht="15.75" customHeight="1" x14ac:dyDescent="0.25">
      <c r="A311" s="349"/>
      <c r="B311" s="350"/>
      <c r="C311" s="350"/>
      <c r="D311" s="350"/>
      <c r="E311" s="350"/>
      <c r="F311" s="350"/>
      <c r="G311" s="350"/>
      <c r="H311" s="350"/>
      <c r="I311" s="350"/>
      <c r="J311" s="350"/>
      <c r="K311" s="350"/>
      <c r="L311" s="350"/>
      <c r="M311" s="350"/>
      <c r="N311" s="350"/>
      <c r="O311" s="350"/>
      <c r="P311" s="350"/>
      <c r="Q311" s="350"/>
      <c r="R311" s="350"/>
      <c r="S311" s="350"/>
      <c r="T311" s="351"/>
      <c r="U311" s="200"/>
    </row>
    <row r="312" spans="1:21" s="23" customFormat="1" ht="57.75" hidden="1" customHeight="1" x14ac:dyDescent="0.25">
      <c r="A312" s="352" t="s">
        <v>247</v>
      </c>
      <c r="B312" s="353"/>
      <c r="C312" s="41">
        <f>SUM(C313:C318)</f>
        <v>0</v>
      </c>
      <c r="D312" s="41">
        <f>SUM(D313:D318)</f>
        <v>0</v>
      </c>
      <c r="E312" s="42" t="e">
        <f>C312/D312*100</f>
        <v>#DIV/0!</v>
      </c>
      <c r="F312" s="41">
        <f>SUM(F313:F318)</f>
        <v>0</v>
      </c>
      <c r="G312" s="41">
        <f>SUM(G313:G318)</f>
        <v>0</v>
      </c>
      <c r="H312" s="41" t="e">
        <f>F312/G312*100</f>
        <v>#DIV/0!</v>
      </c>
      <c r="I312" s="41">
        <f>SUM(I313:I318)</f>
        <v>0</v>
      </c>
      <c r="J312" s="41">
        <f>SUM(J313:J318)</f>
        <v>0</v>
      </c>
      <c r="K312" s="41" t="e">
        <f>I312/J312*100</f>
        <v>#DIV/0!</v>
      </c>
      <c r="L312" s="41">
        <f>SUM(L313:L318)</f>
        <v>0</v>
      </c>
      <c r="M312" s="41">
        <f>SUM(M313:M318)</f>
        <v>0</v>
      </c>
      <c r="N312" s="5" t="e">
        <f t="shared" ref="N312" si="147">L312/M312*100</f>
        <v>#DIV/0!</v>
      </c>
      <c r="O312" s="41">
        <f>SUM(O313:O318)</f>
        <v>0</v>
      </c>
      <c r="P312" s="41">
        <f>SUM(P313:P318)</f>
        <v>0</v>
      </c>
      <c r="Q312" s="6" t="e">
        <f>A291O291/P312*100</f>
        <v>#NAME?</v>
      </c>
      <c r="R312" s="41">
        <f>SUM(R313:R318)</f>
        <v>0</v>
      </c>
      <c r="S312" s="41">
        <f>SUM(S313:S318)</f>
        <v>0</v>
      </c>
      <c r="T312" s="5" t="e">
        <f t="shared" ref="T312" si="148">R312/S312*100</f>
        <v>#DIV/0!</v>
      </c>
      <c r="U312" s="200"/>
    </row>
    <row r="313" spans="1:21" s="23" customFormat="1" hidden="1" x14ac:dyDescent="0.25">
      <c r="A313" s="63">
        <v>1</v>
      </c>
      <c r="C313" s="46"/>
      <c r="D313" s="46"/>
      <c r="E313" s="25"/>
      <c r="F313" s="46"/>
      <c r="G313" s="46"/>
      <c r="H313" s="25"/>
      <c r="I313" s="46"/>
      <c r="J313" s="46"/>
      <c r="K313" s="25"/>
      <c r="L313" s="46"/>
      <c r="M313" s="46"/>
      <c r="N313" s="25"/>
      <c r="O313" s="46"/>
      <c r="P313" s="46"/>
      <c r="Q313" s="25"/>
      <c r="R313" s="46"/>
      <c r="S313" s="46"/>
      <c r="T313" s="25"/>
      <c r="U313" s="200"/>
    </row>
    <row r="314" spans="1:21" s="23" customFormat="1" ht="17.25" hidden="1" x14ac:dyDescent="0.25">
      <c r="A314" s="63">
        <v>2</v>
      </c>
      <c r="B314" s="4"/>
      <c r="C314" s="46"/>
      <c r="D314" s="46"/>
      <c r="E314" s="25"/>
      <c r="F314" s="46"/>
      <c r="G314" s="46"/>
      <c r="H314" s="25"/>
      <c r="I314" s="46"/>
      <c r="J314" s="46"/>
      <c r="K314" s="25"/>
      <c r="L314" s="46"/>
      <c r="M314" s="46"/>
      <c r="N314" s="25"/>
      <c r="O314" s="46"/>
      <c r="P314" s="46"/>
      <c r="Q314" s="25"/>
      <c r="R314" s="46"/>
      <c r="S314" s="46"/>
      <c r="T314" s="25"/>
      <c r="U314" s="200"/>
    </row>
    <row r="315" spans="1:21" s="23" customFormat="1" ht="17.25" hidden="1" x14ac:dyDescent="0.25">
      <c r="A315" s="63">
        <v>3</v>
      </c>
      <c r="B315" s="4"/>
      <c r="C315" s="46"/>
      <c r="D315" s="46"/>
      <c r="E315" s="25"/>
      <c r="F315" s="46"/>
      <c r="G315" s="46"/>
      <c r="H315" s="25"/>
      <c r="I315" s="46"/>
      <c r="J315" s="46"/>
      <c r="K315" s="25"/>
      <c r="L315" s="46"/>
      <c r="M315" s="46"/>
      <c r="N315" s="25"/>
      <c r="O315" s="46"/>
      <c r="P315" s="46"/>
      <c r="Q315" s="25"/>
      <c r="R315" s="46"/>
      <c r="S315" s="46"/>
      <c r="T315" s="25"/>
      <c r="U315" s="200"/>
    </row>
    <row r="316" spans="1:21" s="23" customFormat="1" ht="17.25" hidden="1" x14ac:dyDescent="0.25">
      <c r="A316" s="63">
        <v>4</v>
      </c>
      <c r="B316" s="4"/>
      <c r="C316" s="46"/>
      <c r="D316" s="46"/>
      <c r="E316" s="25"/>
      <c r="F316" s="46"/>
      <c r="G316" s="46"/>
      <c r="H316" s="25"/>
      <c r="I316" s="46"/>
      <c r="J316" s="46"/>
      <c r="K316" s="25"/>
      <c r="L316" s="46"/>
      <c r="M316" s="46"/>
      <c r="N316" s="25"/>
      <c r="O316" s="46"/>
      <c r="P316" s="46"/>
      <c r="Q316" s="25"/>
      <c r="R316" s="46"/>
      <c r="S316" s="46"/>
      <c r="T316" s="25"/>
      <c r="U316" s="200"/>
    </row>
    <row r="317" spans="1:21" s="23" customFormat="1" ht="17.25" hidden="1" x14ac:dyDescent="0.25">
      <c r="A317" s="63"/>
      <c r="B317" s="16"/>
      <c r="C317" s="46"/>
      <c r="D317" s="46"/>
      <c r="E317" s="25"/>
      <c r="F317" s="46"/>
      <c r="G317" s="46"/>
      <c r="H317" s="1"/>
      <c r="I317" s="46"/>
      <c r="J317" s="46"/>
      <c r="K317" s="1"/>
      <c r="L317" s="46"/>
      <c r="M317" s="46"/>
      <c r="N317" s="1"/>
      <c r="O317" s="46"/>
      <c r="P317" s="46"/>
      <c r="Q317" s="1"/>
      <c r="R317" s="46"/>
      <c r="S317" s="46"/>
      <c r="T317" s="1"/>
      <c r="U317" s="200"/>
    </row>
    <row r="318" spans="1:21" s="23" customFormat="1" ht="17.25" hidden="1" x14ac:dyDescent="0.25">
      <c r="A318" s="63"/>
      <c r="B318" s="16"/>
      <c r="C318" s="46"/>
      <c r="D318" s="46"/>
      <c r="E318" s="25"/>
      <c r="F318" s="46"/>
      <c r="G318" s="46"/>
      <c r="H318" s="1"/>
      <c r="I318" s="46"/>
      <c r="J318" s="46"/>
      <c r="K318" s="1"/>
      <c r="L318" s="46"/>
      <c r="M318" s="46"/>
      <c r="N318" s="1"/>
      <c r="O318" s="46"/>
      <c r="P318" s="46"/>
      <c r="Q318" s="1"/>
      <c r="R318" s="46"/>
      <c r="S318" s="46"/>
      <c r="T318" s="1"/>
      <c r="U318" s="200"/>
    </row>
    <row r="319" spans="1:21" s="23" customFormat="1" hidden="1" x14ac:dyDescent="0.25">
      <c r="A319" s="349"/>
      <c r="B319" s="350"/>
      <c r="C319" s="350"/>
      <c r="D319" s="350"/>
      <c r="E319" s="350"/>
      <c r="F319" s="350"/>
      <c r="G319" s="350"/>
      <c r="H319" s="350"/>
      <c r="I319" s="350"/>
      <c r="J319" s="350"/>
      <c r="K319" s="350"/>
      <c r="L319" s="350"/>
      <c r="M319" s="350"/>
      <c r="N319" s="350"/>
      <c r="O319" s="350"/>
      <c r="P319" s="350"/>
      <c r="Q319" s="350"/>
      <c r="R319" s="350"/>
      <c r="S319" s="350"/>
      <c r="T319" s="351"/>
      <c r="U319" s="200"/>
    </row>
    <row r="320" spans="1:21" s="23" customFormat="1" ht="17.25" x14ac:dyDescent="0.25">
      <c r="A320" s="352" t="s">
        <v>248</v>
      </c>
      <c r="B320" s="353"/>
      <c r="C320" s="58">
        <f>SUM(C321:C326)</f>
        <v>13728</v>
      </c>
      <c r="D320" s="59">
        <f>SUM(D321:D326)</f>
        <v>3072</v>
      </c>
      <c r="E320" s="50">
        <f>C320/D320*100</f>
        <v>446.875</v>
      </c>
      <c r="F320" s="59">
        <f>SUM(F321:F326)</f>
        <v>13728</v>
      </c>
      <c r="G320" s="59">
        <f>SUM(G321:G326)</f>
        <v>3072</v>
      </c>
      <c r="H320" s="50">
        <f>F320/G320*100</f>
        <v>446.875</v>
      </c>
      <c r="I320" s="59">
        <f>SUM(I321:I326)</f>
        <v>13700</v>
      </c>
      <c r="J320" s="59">
        <f>SUM(J321:J326)</f>
        <v>2636</v>
      </c>
      <c r="K320" s="50">
        <f>I320/J320*100</f>
        <v>519.72685887708656</v>
      </c>
      <c r="L320" s="35">
        <f>SUM(L321:L326)</f>
        <v>6356</v>
      </c>
      <c r="M320" s="35">
        <f>SUM(M321:M326)</f>
        <v>0</v>
      </c>
      <c r="N320" s="6" t="e">
        <f t="shared" ref="N320:N326" si="149">L320/M320*100</f>
        <v>#DIV/0!</v>
      </c>
      <c r="O320" s="7">
        <f>SUM(O321:O326)</f>
        <v>6356</v>
      </c>
      <c r="P320" s="7">
        <f>SUM(P321:P326)</f>
        <v>0</v>
      </c>
      <c r="Q320" s="7" t="e">
        <f t="shared" ref="Q320:Q326" si="150">O320/P320*100</f>
        <v>#DIV/0!</v>
      </c>
      <c r="R320" s="7">
        <f>SUM(R321:R326)</f>
        <v>0</v>
      </c>
      <c r="S320" s="7">
        <f>SUM(S321:S326)</f>
        <v>0</v>
      </c>
      <c r="T320" s="6" t="e">
        <f t="shared" ref="T320:T326" si="151">R320/S320*100</f>
        <v>#DIV/0!</v>
      </c>
      <c r="U320" s="198">
        <f>SUM(U321:U326)</f>
        <v>57</v>
      </c>
    </row>
    <row r="321" spans="1:21" s="23" customFormat="1" ht="17.25" x14ac:dyDescent="0.25">
      <c r="A321" s="60">
        <v>1</v>
      </c>
      <c r="B321" s="8" t="s">
        <v>87</v>
      </c>
      <c r="C321" s="46">
        <v>12270</v>
      </c>
      <c r="D321" s="46">
        <v>0</v>
      </c>
      <c r="E321" s="1" t="e">
        <f t="shared" ref="E321:E326" si="152">C321/D321*100</f>
        <v>#DIV/0!</v>
      </c>
      <c r="F321" s="46">
        <v>12270</v>
      </c>
      <c r="G321" s="46"/>
      <c r="H321" s="1" t="e">
        <f t="shared" ref="H321:H326" si="153">F321/G321*100</f>
        <v>#DIV/0!</v>
      </c>
      <c r="I321" s="44">
        <v>12270</v>
      </c>
      <c r="J321" s="44"/>
      <c r="K321" s="1" t="e">
        <f t="shared" ref="K321:K326" si="154">I321/J321*100</f>
        <v>#DIV/0!</v>
      </c>
      <c r="L321" s="48">
        <v>6356</v>
      </c>
      <c r="M321" s="48">
        <v>0</v>
      </c>
      <c r="N321" s="1" t="e">
        <f t="shared" si="149"/>
        <v>#DIV/0!</v>
      </c>
      <c r="O321" s="48">
        <v>6356</v>
      </c>
      <c r="P321" s="48">
        <v>0</v>
      </c>
      <c r="Q321" s="1" t="e">
        <f t="shared" si="150"/>
        <v>#DIV/0!</v>
      </c>
      <c r="R321" s="48">
        <v>0</v>
      </c>
      <c r="S321" s="48">
        <v>0</v>
      </c>
      <c r="T321" s="1" t="e">
        <f t="shared" si="151"/>
        <v>#DIV/0!</v>
      </c>
      <c r="U321" s="199">
        <v>49</v>
      </c>
    </row>
    <row r="322" spans="1:21" s="23" customFormat="1" ht="17.25" x14ac:dyDescent="0.25">
      <c r="A322" s="61">
        <v>2</v>
      </c>
      <c r="B322" s="3" t="s">
        <v>88</v>
      </c>
      <c r="C322" s="46">
        <v>0</v>
      </c>
      <c r="D322" s="46">
        <v>0</v>
      </c>
      <c r="E322" s="45" t="e">
        <f t="shared" si="152"/>
        <v>#DIV/0!</v>
      </c>
      <c r="F322" s="46">
        <v>0</v>
      </c>
      <c r="G322" s="46">
        <v>0</v>
      </c>
      <c r="H322" s="45" t="e">
        <f t="shared" si="153"/>
        <v>#DIV/0!</v>
      </c>
      <c r="I322" s="44">
        <v>0</v>
      </c>
      <c r="J322" s="44">
        <v>0</v>
      </c>
      <c r="K322" s="45" t="e">
        <f t="shared" si="154"/>
        <v>#DIV/0!</v>
      </c>
      <c r="L322" s="48">
        <f t="shared" ref="L322:L326" si="155">O322+R322</f>
        <v>0</v>
      </c>
      <c r="M322" s="48">
        <v>0</v>
      </c>
      <c r="N322" s="25" t="e">
        <f t="shared" si="149"/>
        <v>#DIV/0!</v>
      </c>
      <c r="O322" s="48">
        <v>0</v>
      </c>
      <c r="P322" s="48">
        <v>0</v>
      </c>
      <c r="Q322" s="25" t="e">
        <f t="shared" si="150"/>
        <v>#DIV/0!</v>
      </c>
      <c r="R322" s="48">
        <v>0</v>
      </c>
      <c r="S322" s="48">
        <v>0</v>
      </c>
      <c r="T322" s="1" t="e">
        <f t="shared" si="151"/>
        <v>#DIV/0!</v>
      </c>
      <c r="U322" s="199"/>
    </row>
    <row r="323" spans="1:21" s="23" customFormat="1" ht="17.25" x14ac:dyDescent="0.25">
      <c r="A323" s="61">
        <v>3</v>
      </c>
      <c r="B323" s="3" t="s">
        <v>89</v>
      </c>
      <c r="C323" s="46">
        <v>0</v>
      </c>
      <c r="D323" s="46">
        <v>0</v>
      </c>
      <c r="E323" s="45" t="e">
        <f t="shared" si="152"/>
        <v>#DIV/0!</v>
      </c>
      <c r="F323" s="46">
        <v>0</v>
      </c>
      <c r="G323" s="46">
        <v>0</v>
      </c>
      <c r="H323" s="45" t="e">
        <f t="shared" si="153"/>
        <v>#DIV/0!</v>
      </c>
      <c r="I323" s="44">
        <v>0</v>
      </c>
      <c r="J323" s="44">
        <v>0</v>
      </c>
      <c r="K323" s="45" t="e">
        <f t="shared" si="154"/>
        <v>#DIV/0!</v>
      </c>
      <c r="L323" s="48">
        <f t="shared" si="155"/>
        <v>0</v>
      </c>
      <c r="M323" s="48">
        <v>0</v>
      </c>
      <c r="N323" s="25" t="e">
        <f t="shared" si="149"/>
        <v>#DIV/0!</v>
      </c>
      <c r="O323" s="48">
        <v>0</v>
      </c>
      <c r="P323" s="48">
        <v>0</v>
      </c>
      <c r="Q323" s="25" t="e">
        <f t="shared" si="150"/>
        <v>#DIV/0!</v>
      </c>
      <c r="R323" s="48">
        <v>0</v>
      </c>
      <c r="S323" s="48">
        <v>0</v>
      </c>
      <c r="T323" s="1" t="e">
        <f t="shared" si="151"/>
        <v>#DIV/0!</v>
      </c>
      <c r="U323" s="199"/>
    </row>
    <row r="324" spans="1:21" s="23" customFormat="1" ht="17.25" x14ac:dyDescent="0.25">
      <c r="A324" s="60">
        <v>4</v>
      </c>
      <c r="B324" s="8" t="s">
        <v>90</v>
      </c>
      <c r="C324" s="46">
        <v>1458</v>
      </c>
      <c r="D324" s="46">
        <v>3072</v>
      </c>
      <c r="E324" s="1">
        <f t="shared" si="152"/>
        <v>47.4609375</v>
      </c>
      <c r="F324" s="46">
        <v>1458</v>
      </c>
      <c r="G324" s="46">
        <v>3072</v>
      </c>
      <c r="H324" s="1">
        <f t="shared" si="153"/>
        <v>47.4609375</v>
      </c>
      <c r="I324" s="44">
        <v>1430</v>
      </c>
      <c r="J324" s="46">
        <v>2636</v>
      </c>
      <c r="K324" s="1">
        <f t="shared" si="154"/>
        <v>54.248861911987859</v>
      </c>
      <c r="L324" s="48">
        <f t="shared" si="155"/>
        <v>0</v>
      </c>
      <c r="M324" s="48">
        <v>0</v>
      </c>
      <c r="N324" s="1" t="e">
        <f t="shared" si="149"/>
        <v>#DIV/0!</v>
      </c>
      <c r="O324" s="48">
        <v>0</v>
      </c>
      <c r="P324" s="48">
        <v>0</v>
      </c>
      <c r="Q324" s="1" t="e">
        <f t="shared" si="150"/>
        <v>#DIV/0!</v>
      </c>
      <c r="R324" s="46">
        <v>0</v>
      </c>
      <c r="S324" s="48">
        <v>0</v>
      </c>
      <c r="T324" s="1" t="e">
        <f t="shared" si="151"/>
        <v>#DIV/0!</v>
      </c>
      <c r="U324" s="199">
        <v>8</v>
      </c>
    </row>
    <row r="325" spans="1:21" s="23" customFormat="1" ht="17.25" x14ac:dyDescent="0.25">
      <c r="A325" s="61">
        <v>5</v>
      </c>
      <c r="B325" s="3" t="s">
        <v>91</v>
      </c>
      <c r="C325" s="46">
        <v>0</v>
      </c>
      <c r="D325" s="46">
        <v>0</v>
      </c>
      <c r="E325" s="45" t="e">
        <f t="shared" si="152"/>
        <v>#DIV/0!</v>
      </c>
      <c r="F325" s="46">
        <v>0</v>
      </c>
      <c r="G325" s="46">
        <v>0</v>
      </c>
      <c r="H325" s="45" t="e">
        <f t="shared" si="153"/>
        <v>#DIV/0!</v>
      </c>
      <c r="I325" s="44">
        <v>0</v>
      </c>
      <c r="J325" s="44">
        <v>0</v>
      </c>
      <c r="K325" s="45" t="e">
        <f t="shared" si="154"/>
        <v>#DIV/0!</v>
      </c>
      <c r="L325" s="48">
        <f t="shared" si="155"/>
        <v>0</v>
      </c>
      <c r="M325" s="48">
        <v>0</v>
      </c>
      <c r="N325" s="25" t="e">
        <f t="shared" si="149"/>
        <v>#DIV/0!</v>
      </c>
      <c r="O325" s="48">
        <v>0</v>
      </c>
      <c r="P325" s="48">
        <v>0</v>
      </c>
      <c r="Q325" s="25" t="e">
        <f t="shared" si="150"/>
        <v>#DIV/0!</v>
      </c>
      <c r="R325" s="48">
        <v>0</v>
      </c>
      <c r="S325" s="48">
        <v>0</v>
      </c>
      <c r="T325" s="1" t="e">
        <f t="shared" si="151"/>
        <v>#DIV/0!</v>
      </c>
      <c r="U325" s="199"/>
    </row>
    <row r="326" spans="1:21" s="23" customFormat="1" ht="17.25" x14ac:dyDescent="0.25">
      <c r="A326" s="47">
        <v>6</v>
      </c>
      <c r="B326" s="4" t="s">
        <v>92</v>
      </c>
      <c r="C326" s="46">
        <v>0</v>
      </c>
      <c r="D326" s="46">
        <v>0</v>
      </c>
      <c r="E326" s="25" t="e">
        <f t="shared" si="152"/>
        <v>#DIV/0!</v>
      </c>
      <c r="F326" s="46">
        <v>0</v>
      </c>
      <c r="G326" s="46">
        <v>0</v>
      </c>
      <c r="H326" s="25" t="e">
        <f t="shared" si="153"/>
        <v>#DIV/0!</v>
      </c>
      <c r="I326" s="44">
        <v>0</v>
      </c>
      <c r="J326" s="44">
        <v>0</v>
      </c>
      <c r="K326" s="25" t="e">
        <f t="shared" si="154"/>
        <v>#DIV/0!</v>
      </c>
      <c r="L326" s="48">
        <f t="shared" si="155"/>
        <v>0</v>
      </c>
      <c r="M326" s="48">
        <v>0</v>
      </c>
      <c r="N326" s="25" t="e">
        <f t="shared" si="149"/>
        <v>#DIV/0!</v>
      </c>
      <c r="O326" s="48">
        <v>0</v>
      </c>
      <c r="P326" s="48">
        <v>0</v>
      </c>
      <c r="Q326" s="25" t="e">
        <f t="shared" si="150"/>
        <v>#DIV/0!</v>
      </c>
      <c r="R326" s="48">
        <v>0</v>
      </c>
      <c r="S326" s="48">
        <v>0</v>
      </c>
      <c r="T326" s="25" t="e">
        <f t="shared" si="151"/>
        <v>#DIV/0!</v>
      </c>
      <c r="U326" s="199"/>
    </row>
    <row r="327" spans="1:21" s="23" customFormat="1" ht="17.25" customHeight="1" x14ac:dyDescent="0.25">
      <c r="A327" s="349"/>
      <c r="B327" s="350"/>
      <c r="C327" s="350"/>
      <c r="D327" s="350"/>
      <c r="E327" s="350"/>
      <c r="F327" s="350"/>
      <c r="G327" s="350"/>
      <c r="H327" s="350"/>
      <c r="I327" s="350"/>
      <c r="J327" s="350"/>
      <c r="K327" s="350"/>
      <c r="L327" s="350"/>
      <c r="M327" s="350"/>
      <c r="N327" s="350"/>
      <c r="O327" s="350"/>
      <c r="P327" s="350"/>
      <c r="Q327" s="350"/>
      <c r="R327" s="350"/>
      <c r="S327" s="350"/>
      <c r="T327" s="351"/>
      <c r="U327" s="200"/>
    </row>
    <row r="328" spans="1:21" s="23" customFormat="1" ht="67.5" customHeight="1" x14ac:dyDescent="0.25">
      <c r="A328" s="352" t="s">
        <v>249</v>
      </c>
      <c r="B328" s="353"/>
      <c r="C328" s="129">
        <f>C329+C337+C351</f>
        <v>7216183.54</v>
      </c>
      <c r="D328" s="129">
        <f>D329+D337+D351</f>
        <v>4164887.93</v>
      </c>
      <c r="E328" s="50">
        <f>C328/D328*100</f>
        <v>173.26237011136095</v>
      </c>
      <c r="F328" s="129">
        <f>F329+F337+F351</f>
        <v>3118399.85</v>
      </c>
      <c r="G328" s="129">
        <f>G329+G337+G351</f>
        <v>1823269.77</v>
      </c>
      <c r="H328" s="50">
        <f>F328/G328*100</f>
        <v>171.03337648163824</v>
      </c>
      <c r="I328" s="129">
        <f>I329+I337+I351</f>
        <v>7017466.0999999996</v>
      </c>
      <c r="J328" s="129">
        <f>J329+J337+J351</f>
        <v>3334789.1200000001</v>
      </c>
      <c r="K328" s="50">
        <f>I328/J328*100</f>
        <v>210.43207973522473</v>
      </c>
      <c r="L328" s="129">
        <f>L329+L337+L351</f>
        <v>5119643</v>
      </c>
      <c r="M328" s="129">
        <f>M329+M337+M351</f>
        <v>3114520</v>
      </c>
      <c r="N328" s="6">
        <f t="shared" ref="N328:N335" si="156">L328/M328*100</f>
        <v>164.37984023220272</v>
      </c>
      <c r="O328" s="129">
        <f>O329+O337+O351</f>
        <v>4274508</v>
      </c>
      <c r="P328" s="129">
        <f>P329+P337+P351</f>
        <v>2443798</v>
      </c>
      <c r="Q328" s="7">
        <f t="shared" ref="Q328:Q335" si="157">O328/P328*100</f>
        <v>174.91249276740547</v>
      </c>
      <c r="R328" s="129">
        <f>R329+R337+R351</f>
        <v>845135</v>
      </c>
      <c r="S328" s="129">
        <f>S329+S337+S351</f>
        <v>670722</v>
      </c>
      <c r="T328" s="6">
        <f t="shared" ref="T328:T335" si="158">R328/S328*100</f>
        <v>126.00376907273059</v>
      </c>
      <c r="U328" s="199"/>
    </row>
    <row r="329" spans="1:21" s="23" customFormat="1" ht="66.75" customHeight="1" x14ac:dyDescent="0.25">
      <c r="A329" s="361" t="s">
        <v>250</v>
      </c>
      <c r="B329" s="362" t="s">
        <v>139</v>
      </c>
      <c r="C329" s="121">
        <f>SUM(C330:C335)</f>
        <v>322382</v>
      </c>
      <c r="D329" s="121">
        <f>SUM(D330:D335)</f>
        <v>361382</v>
      </c>
      <c r="E329" s="122">
        <f>C329/D329*100</f>
        <v>89.208095588601537</v>
      </c>
      <c r="F329" s="121">
        <f>SUM(F330:F335)</f>
        <v>177111</v>
      </c>
      <c r="G329" s="121">
        <f>SUM(G330:G335)</f>
        <v>204759</v>
      </c>
      <c r="H329" s="122">
        <f>F329/G329*100</f>
        <v>86.497296822117704</v>
      </c>
      <c r="I329" s="121">
        <f>SUM(I330:I335)</f>
        <v>402772</v>
      </c>
      <c r="J329" s="121">
        <f>SUM(J330:J335)</f>
        <v>342540</v>
      </c>
      <c r="K329" s="122">
        <f>I329/J329*100</f>
        <v>117.58393180358497</v>
      </c>
      <c r="L329" s="123">
        <f>SUM(L330:L335)</f>
        <v>299077</v>
      </c>
      <c r="M329" s="123">
        <f>SUM(M330:M335)</f>
        <v>232356</v>
      </c>
      <c r="N329" s="124">
        <f t="shared" si="156"/>
        <v>128.71498906849834</v>
      </c>
      <c r="O329" s="125">
        <f>SUM(O330:O335)</f>
        <v>241656</v>
      </c>
      <c r="P329" s="125">
        <f>SUM(P330:P335)</f>
        <v>174096</v>
      </c>
      <c r="Q329" s="126">
        <f t="shared" si="157"/>
        <v>138.80617590295009</v>
      </c>
      <c r="R329" s="125">
        <f>SUM(R330:R335)</f>
        <v>57421</v>
      </c>
      <c r="S329" s="125">
        <f>SUM(S330:S335)</f>
        <v>58260</v>
      </c>
      <c r="T329" s="126">
        <f t="shared" si="158"/>
        <v>98.559903879162377</v>
      </c>
      <c r="U329" s="198">
        <f>SUM(U330:U335)</f>
        <v>158</v>
      </c>
    </row>
    <row r="330" spans="1:21" s="23" customFormat="1" ht="17.25" x14ac:dyDescent="0.25">
      <c r="A330" s="67">
        <v>1</v>
      </c>
      <c r="B330" s="10" t="s">
        <v>185</v>
      </c>
      <c r="C330" s="44">
        <v>150510</v>
      </c>
      <c r="D330" s="44">
        <v>193441</v>
      </c>
      <c r="E330" s="45">
        <f t="shared" ref="E330:E335" si="159">C330/D330*100</f>
        <v>77.806669733924039</v>
      </c>
      <c r="F330" s="68">
        <v>74106</v>
      </c>
      <c r="G330" s="44">
        <v>74852</v>
      </c>
      <c r="H330" s="45">
        <f t="shared" ref="H330:H335" si="160">F330/G330*100</f>
        <v>99.003366643509864</v>
      </c>
      <c r="I330" s="44">
        <v>196526</v>
      </c>
      <c r="J330" s="44">
        <v>163753</v>
      </c>
      <c r="K330" s="45">
        <f t="shared" ref="K330:K335" si="161">I330/J330*100</f>
        <v>120.0136791387028</v>
      </c>
      <c r="L330" s="87">
        <v>138284</v>
      </c>
      <c r="M330" s="87">
        <v>92834</v>
      </c>
      <c r="N330" s="25">
        <f t="shared" si="156"/>
        <v>148.95835577482387</v>
      </c>
      <c r="O330" s="46">
        <v>138284</v>
      </c>
      <c r="P330" s="44">
        <v>62879</v>
      </c>
      <c r="Q330" s="25">
        <f t="shared" si="157"/>
        <v>219.92080026717983</v>
      </c>
      <c r="R330" s="87">
        <v>0</v>
      </c>
      <c r="S330" s="44">
        <v>29955</v>
      </c>
      <c r="T330" s="45">
        <f t="shared" si="158"/>
        <v>0</v>
      </c>
      <c r="U330" s="199">
        <v>66</v>
      </c>
    </row>
    <row r="331" spans="1:21" s="23" customFormat="1" ht="17.25" x14ac:dyDescent="0.25">
      <c r="A331" s="66">
        <v>2</v>
      </c>
      <c r="B331" s="11" t="s">
        <v>186</v>
      </c>
      <c r="C331" s="44">
        <v>4646</v>
      </c>
      <c r="D331" s="44">
        <v>0</v>
      </c>
      <c r="E331" s="45" t="e">
        <f t="shared" si="159"/>
        <v>#DIV/0!</v>
      </c>
      <c r="F331" s="68">
        <v>2226</v>
      </c>
      <c r="G331" s="44">
        <v>0</v>
      </c>
      <c r="H331" s="45" t="e">
        <f t="shared" si="160"/>
        <v>#DIV/0!</v>
      </c>
      <c r="I331" s="44">
        <v>11526</v>
      </c>
      <c r="J331" s="44">
        <v>10158</v>
      </c>
      <c r="K331" s="45">
        <f t="shared" si="161"/>
        <v>113.4672179562906</v>
      </c>
      <c r="L331" s="87">
        <f>O331+R331</f>
        <v>0</v>
      </c>
      <c r="M331" s="87">
        <v>0</v>
      </c>
      <c r="N331" s="25" t="e">
        <f t="shared" si="156"/>
        <v>#DIV/0!</v>
      </c>
      <c r="O331" s="46">
        <v>0</v>
      </c>
      <c r="P331" s="44">
        <v>0</v>
      </c>
      <c r="Q331" s="25" t="e">
        <f t="shared" si="157"/>
        <v>#DIV/0!</v>
      </c>
      <c r="R331" s="87">
        <v>0</v>
      </c>
      <c r="S331" s="44">
        <v>0</v>
      </c>
      <c r="T331" s="45" t="e">
        <f t="shared" si="158"/>
        <v>#DIV/0!</v>
      </c>
      <c r="U331" s="199">
        <v>14</v>
      </c>
    </row>
    <row r="332" spans="1:21" s="23" customFormat="1" ht="17.25" x14ac:dyDescent="0.25">
      <c r="A332" s="67">
        <v>3</v>
      </c>
      <c r="B332" s="10" t="s">
        <v>187</v>
      </c>
      <c r="C332" s="44">
        <v>0</v>
      </c>
      <c r="D332" s="44">
        <v>0</v>
      </c>
      <c r="E332" s="45" t="e">
        <f t="shared" si="159"/>
        <v>#DIV/0!</v>
      </c>
      <c r="F332" s="68">
        <v>0</v>
      </c>
      <c r="G332" s="44">
        <v>0</v>
      </c>
      <c r="H332" s="45" t="e">
        <f t="shared" si="160"/>
        <v>#DIV/0!</v>
      </c>
      <c r="I332" s="44">
        <v>0</v>
      </c>
      <c r="J332" s="44">
        <v>0</v>
      </c>
      <c r="K332" s="45" t="e">
        <f t="shared" si="161"/>
        <v>#DIV/0!</v>
      </c>
      <c r="L332" s="87">
        <f t="shared" ref="L332" si="162">O332+R332</f>
        <v>0</v>
      </c>
      <c r="M332" s="87">
        <v>0</v>
      </c>
      <c r="N332" s="25" t="e">
        <f t="shared" si="156"/>
        <v>#DIV/0!</v>
      </c>
      <c r="O332" s="46">
        <v>0</v>
      </c>
      <c r="P332" s="44">
        <v>0</v>
      </c>
      <c r="Q332" s="25" t="e">
        <f t="shared" si="157"/>
        <v>#DIV/0!</v>
      </c>
      <c r="R332" s="87">
        <v>0</v>
      </c>
      <c r="S332" s="44">
        <v>0</v>
      </c>
      <c r="T332" s="45" t="e">
        <f t="shared" si="158"/>
        <v>#DIV/0!</v>
      </c>
      <c r="U332" s="199"/>
    </row>
    <row r="333" spans="1:21" s="23" customFormat="1" ht="17.25" x14ac:dyDescent="0.25">
      <c r="A333" s="67">
        <v>4</v>
      </c>
      <c r="B333" s="10" t="s">
        <v>188</v>
      </c>
      <c r="C333" s="44">
        <v>156227</v>
      </c>
      <c r="D333" s="46">
        <v>123618</v>
      </c>
      <c r="E333" s="1">
        <f t="shared" si="159"/>
        <v>126.37884450484557</v>
      </c>
      <c r="F333" s="68">
        <v>92642</v>
      </c>
      <c r="G333" s="46">
        <v>122845</v>
      </c>
      <c r="H333" s="1">
        <f t="shared" si="160"/>
        <v>75.413732752655775</v>
      </c>
      <c r="I333" s="44">
        <v>156227</v>
      </c>
      <c r="J333" s="46">
        <v>123618</v>
      </c>
      <c r="K333" s="1">
        <f t="shared" si="161"/>
        <v>126.37884450484557</v>
      </c>
      <c r="L333" s="87">
        <v>156226</v>
      </c>
      <c r="M333" s="87">
        <v>123618</v>
      </c>
      <c r="N333" s="1">
        <f t="shared" si="156"/>
        <v>126.37803556116422</v>
      </c>
      <c r="O333" s="46">
        <v>103372</v>
      </c>
      <c r="P333" s="46">
        <v>111217</v>
      </c>
      <c r="Q333" s="1">
        <f t="shared" si="157"/>
        <v>92.946222250195561</v>
      </c>
      <c r="R333" s="87">
        <v>52854</v>
      </c>
      <c r="S333" s="46">
        <v>12401</v>
      </c>
      <c r="T333" s="1">
        <f t="shared" si="158"/>
        <v>426.20756390613661</v>
      </c>
      <c r="U333" s="199">
        <v>40</v>
      </c>
    </row>
    <row r="334" spans="1:21" s="23" customFormat="1" ht="34.5" x14ac:dyDescent="0.25">
      <c r="A334" s="66">
        <v>5</v>
      </c>
      <c r="B334" s="16" t="s">
        <v>265</v>
      </c>
      <c r="C334" s="44">
        <v>6432</v>
      </c>
      <c r="D334" s="46">
        <v>28419</v>
      </c>
      <c r="E334" s="1">
        <f t="shared" si="159"/>
        <v>22.632745698300432</v>
      </c>
      <c r="F334" s="68">
        <v>3570</v>
      </c>
      <c r="G334" s="46">
        <v>7062</v>
      </c>
      <c r="H334" s="1">
        <f t="shared" si="160"/>
        <v>50.552251486830926</v>
      </c>
      <c r="I334" s="44">
        <v>33926</v>
      </c>
      <c r="J334" s="46">
        <v>29107</v>
      </c>
      <c r="K334" s="1">
        <f t="shared" si="161"/>
        <v>116.55615487683374</v>
      </c>
      <c r="L334" s="87">
        <v>0</v>
      </c>
      <c r="M334" s="87">
        <v>0</v>
      </c>
      <c r="N334" s="1" t="e">
        <f t="shared" si="156"/>
        <v>#DIV/0!</v>
      </c>
      <c r="O334" s="46">
        <v>0</v>
      </c>
      <c r="P334" s="46">
        <v>0</v>
      </c>
      <c r="Q334" s="1" t="e">
        <f t="shared" si="157"/>
        <v>#DIV/0!</v>
      </c>
      <c r="R334" s="87">
        <v>0</v>
      </c>
      <c r="S334" s="87">
        <v>0</v>
      </c>
      <c r="T334" s="1" t="e">
        <f t="shared" si="158"/>
        <v>#DIV/0!</v>
      </c>
      <c r="U334" s="199">
        <v>21</v>
      </c>
    </row>
    <row r="335" spans="1:21" s="23" customFormat="1" ht="17.25" x14ac:dyDescent="0.25">
      <c r="A335" s="66">
        <v>6</v>
      </c>
      <c r="B335" s="28" t="s">
        <v>189</v>
      </c>
      <c r="C335" s="44">
        <v>4567</v>
      </c>
      <c r="D335" s="68">
        <v>15904</v>
      </c>
      <c r="E335" s="1">
        <f t="shared" si="159"/>
        <v>28.716046277665995</v>
      </c>
      <c r="F335" s="68">
        <v>4567</v>
      </c>
      <c r="G335" s="68">
        <v>0</v>
      </c>
      <c r="H335" s="1" t="e">
        <f t="shared" si="160"/>
        <v>#DIV/0!</v>
      </c>
      <c r="I335" s="44">
        <v>4567</v>
      </c>
      <c r="J335" s="68">
        <v>15904</v>
      </c>
      <c r="K335" s="1">
        <f t="shared" si="161"/>
        <v>28.716046277665995</v>
      </c>
      <c r="L335" s="44">
        <v>4567</v>
      </c>
      <c r="M335" s="68">
        <v>15904</v>
      </c>
      <c r="N335" s="1">
        <f t="shared" si="156"/>
        <v>28.716046277665995</v>
      </c>
      <c r="O335" s="46">
        <v>0</v>
      </c>
      <c r="P335" s="46">
        <v>0</v>
      </c>
      <c r="Q335" s="1" t="e">
        <f t="shared" si="157"/>
        <v>#DIV/0!</v>
      </c>
      <c r="R335" s="44">
        <v>4567</v>
      </c>
      <c r="S335" s="68">
        <v>15904</v>
      </c>
      <c r="T335" s="1">
        <f t="shared" si="158"/>
        <v>28.716046277665995</v>
      </c>
      <c r="U335" s="199">
        <v>17</v>
      </c>
    </row>
    <row r="336" spans="1:21" s="23" customFormat="1" ht="17.25" customHeight="1" x14ac:dyDescent="0.25">
      <c r="A336" s="349"/>
      <c r="B336" s="350"/>
      <c r="C336" s="350"/>
      <c r="D336" s="350"/>
      <c r="E336" s="350"/>
      <c r="F336" s="350"/>
      <c r="G336" s="350"/>
      <c r="H336" s="350"/>
      <c r="I336" s="350"/>
      <c r="J336" s="350"/>
      <c r="K336" s="350"/>
      <c r="L336" s="350"/>
      <c r="M336" s="350"/>
      <c r="N336" s="350"/>
      <c r="O336" s="350"/>
      <c r="P336" s="350"/>
      <c r="Q336" s="350"/>
      <c r="R336" s="350"/>
      <c r="S336" s="350"/>
      <c r="T336" s="351"/>
      <c r="U336" s="200"/>
    </row>
    <row r="337" spans="1:188" s="23" customFormat="1" ht="17.25" x14ac:dyDescent="0.25">
      <c r="A337" s="354" t="s">
        <v>251</v>
      </c>
      <c r="B337" s="355" t="s">
        <v>139</v>
      </c>
      <c r="C337" s="121">
        <f>SUM(C338:C347)</f>
        <v>6419792</v>
      </c>
      <c r="D337" s="121">
        <f>SUM(D338:D347)</f>
        <v>3639885</v>
      </c>
      <c r="E337" s="121">
        <f>C337/D337*100</f>
        <v>176.37348432711474</v>
      </c>
      <c r="F337" s="121">
        <f>SUM(F338:F347)</f>
        <v>2684456</v>
      </c>
      <c r="G337" s="121">
        <f>SUM(G338:G347)</f>
        <v>1542750</v>
      </c>
      <c r="H337" s="121">
        <f>F337/G337*100</f>
        <v>174.00460217144709</v>
      </c>
      <c r="I337" s="121">
        <f>SUM(I338:I347)</f>
        <v>6044469</v>
      </c>
      <c r="J337" s="121">
        <f>SUM(J338:J347)</f>
        <v>2883015</v>
      </c>
      <c r="K337" s="121">
        <f>I337/J337*100</f>
        <v>209.65791020858373</v>
      </c>
      <c r="L337" s="123">
        <f>SUM(L338:L347)</f>
        <v>4820566</v>
      </c>
      <c r="M337" s="123">
        <f>SUM(M338:M347)</f>
        <v>2882164</v>
      </c>
      <c r="N337" s="125">
        <f t="shared" ref="N337:N349" si="163">L337/M337*100</f>
        <v>167.25509027244806</v>
      </c>
      <c r="O337" s="125">
        <f>SUM(O338:O347)</f>
        <v>4032852</v>
      </c>
      <c r="P337" s="125">
        <f>SUM(P338:P347)</f>
        <v>2269702</v>
      </c>
      <c r="Q337" s="125">
        <f t="shared" ref="Q337:Q349" si="164">O337/P337*100</f>
        <v>177.68200406925666</v>
      </c>
      <c r="R337" s="125">
        <f>SUM(R338:R347)</f>
        <v>787714</v>
      </c>
      <c r="S337" s="125">
        <f>SUM(S338:S347)</f>
        <v>612462</v>
      </c>
      <c r="T337" s="125">
        <f t="shared" ref="T337:T346" si="165">R337/S337*100</f>
        <v>128.61434668599847</v>
      </c>
      <c r="U337" s="198">
        <f>SUM(U338:U349)</f>
        <v>343</v>
      </c>
      <c r="V337"/>
      <c r="W337"/>
      <c r="X337"/>
      <c r="Y337"/>
      <c r="Z337"/>
      <c r="AA337"/>
      <c r="AB337"/>
      <c r="AC337"/>
    </row>
    <row r="338" spans="1:188" s="23" customFormat="1" ht="17.25" x14ac:dyDescent="0.25">
      <c r="A338" s="186">
        <v>1</v>
      </c>
      <c r="B338" s="10" t="s">
        <v>178</v>
      </c>
      <c r="C338" s="48">
        <v>75321</v>
      </c>
      <c r="D338" s="48">
        <v>54921</v>
      </c>
      <c r="E338" s="25">
        <f t="shared" ref="E338:E349" si="166">C338/D338*100</f>
        <v>137.14426175779758</v>
      </c>
      <c r="F338" s="48">
        <v>18667</v>
      </c>
      <c r="G338" s="48">
        <v>20605</v>
      </c>
      <c r="H338" s="25">
        <f t="shared" ref="H338:H341" si="167">F338/G338*100</f>
        <v>90.594515894200427</v>
      </c>
      <c r="I338" s="48">
        <v>75321</v>
      </c>
      <c r="J338" s="48">
        <v>34316</v>
      </c>
      <c r="K338" s="25">
        <f t="shared" ref="K338:K349" si="168">I338/J338*100</f>
        <v>219.49236507751488</v>
      </c>
      <c r="L338" s="48">
        <v>75321</v>
      </c>
      <c r="M338" s="87">
        <v>34316</v>
      </c>
      <c r="N338" s="25">
        <f t="shared" si="163"/>
        <v>219.49236507751488</v>
      </c>
      <c r="O338" s="48">
        <v>14269</v>
      </c>
      <c r="P338" s="48">
        <v>1898</v>
      </c>
      <c r="Q338" s="25">
        <f t="shared" si="164"/>
        <v>751.79135932560587</v>
      </c>
      <c r="R338" s="48">
        <v>61052</v>
      </c>
      <c r="S338" s="48">
        <v>32418</v>
      </c>
      <c r="T338" s="25">
        <f t="shared" si="165"/>
        <v>188.32747239188106</v>
      </c>
      <c r="U338" s="199">
        <v>102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</row>
    <row r="339" spans="1:188" s="23" customFormat="1" ht="17.25" x14ac:dyDescent="0.25">
      <c r="A339" s="186">
        <v>2</v>
      </c>
      <c r="B339" s="10" t="s">
        <v>179</v>
      </c>
      <c r="C339" s="48">
        <v>0</v>
      </c>
      <c r="D339" s="48">
        <v>0</v>
      </c>
      <c r="E339" s="25" t="e">
        <f t="shared" si="166"/>
        <v>#DIV/0!</v>
      </c>
      <c r="F339" s="48">
        <v>0</v>
      </c>
      <c r="G339" s="48">
        <v>0</v>
      </c>
      <c r="H339" s="25" t="e">
        <f t="shared" si="167"/>
        <v>#DIV/0!</v>
      </c>
      <c r="I339" s="48">
        <v>0</v>
      </c>
      <c r="J339" s="48">
        <v>0</v>
      </c>
      <c r="K339" s="25" t="e">
        <f t="shared" si="168"/>
        <v>#DIV/0!</v>
      </c>
      <c r="L339" s="48">
        <v>0</v>
      </c>
      <c r="M339" s="87">
        <v>0</v>
      </c>
      <c r="N339" s="25" t="e">
        <f t="shared" si="163"/>
        <v>#DIV/0!</v>
      </c>
      <c r="O339" s="48">
        <v>0</v>
      </c>
      <c r="P339" s="48">
        <v>0</v>
      </c>
      <c r="Q339" s="25" t="e">
        <f t="shared" si="164"/>
        <v>#DIV/0!</v>
      </c>
      <c r="R339" s="48">
        <v>0</v>
      </c>
      <c r="S339" s="48">
        <v>0</v>
      </c>
      <c r="T339" s="25" t="e">
        <f t="shared" si="165"/>
        <v>#DIV/0!</v>
      </c>
      <c r="U339" s="19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</row>
    <row r="340" spans="1:188" s="23" customFormat="1" ht="17.25" x14ac:dyDescent="0.25">
      <c r="A340" s="185">
        <v>3</v>
      </c>
      <c r="B340" s="16" t="s">
        <v>180</v>
      </c>
      <c r="C340" s="48">
        <v>911178</v>
      </c>
      <c r="D340" s="46">
        <v>697745</v>
      </c>
      <c r="E340" s="1">
        <f t="shared" si="166"/>
        <v>130.58896874932819</v>
      </c>
      <c r="F340" s="48">
        <v>465405</v>
      </c>
      <c r="G340" s="46">
        <v>319264</v>
      </c>
      <c r="H340" s="1">
        <f t="shared" si="167"/>
        <v>145.77434349002706</v>
      </c>
      <c r="I340" s="48">
        <v>74053</v>
      </c>
      <c r="J340" s="46">
        <v>77051</v>
      </c>
      <c r="K340" s="1">
        <f t="shared" si="168"/>
        <v>96.10907061556631</v>
      </c>
      <c r="L340" s="48">
        <v>74053</v>
      </c>
      <c r="M340" s="46">
        <v>77051</v>
      </c>
      <c r="N340" s="1">
        <f t="shared" si="163"/>
        <v>96.10907061556631</v>
      </c>
      <c r="O340" s="48">
        <v>0</v>
      </c>
      <c r="P340" s="46">
        <v>0</v>
      </c>
      <c r="Q340" s="1" t="e">
        <f t="shared" si="164"/>
        <v>#DIV/0!</v>
      </c>
      <c r="R340" s="48">
        <v>74053</v>
      </c>
      <c r="S340" s="46">
        <v>77051</v>
      </c>
      <c r="T340" s="1">
        <f t="shared" si="165"/>
        <v>96.10907061556631</v>
      </c>
      <c r="U340" s="199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</row>
    <row r="341" spans="1:188" s="23" customFormat="1" ht="17.25" x14ac:dyDescent="0.25">
      <c r="A341" s="185">
        <v>4</v>
      </c>
      <c r="B341" s="16" t="s">
        <v>181</v>
      </c>
      <c r="C341" s="48">
        <v>499632</v>
      </c>
      <c r="D341" s="46">
        <v>347170</v>
      </c>
      <c r="E341" s="1">
        <f t="shared" si="166"/>
        <v>143.91566091540167</v>
      </c>
      <c r="F341" s="48">
        <v>241796</v>
      </c>
      <c r="G341" s="46">
        <v>116785</v>
      </c>
      <c r="H341" s="1">
        <f t="shared" si="167"/>
        <v>207.04371280558291</v>
      </c>
      <c r="I341" s="48">
        <v>496100</v>
      </c>
      <c r="J341" s="46">
        <v>368932</v>
      </c>
      <c r="K341" s="1">
        <f t="shared" si="168"/>
        <v>134.46922468097102</v>
      </c>
      <c r="L341" s="48">
        <v>496100</v>
      </c>
      <c r="M341" s="46">
        <v>368932</v>
      </c>
      <c r="N341" s="1">
        <f t="shared" si="163"/>
        <v>134.46922468097102</v>
      </c>
      <c r="O341" s="48">
        <v>0</v>
      </c>
      <c r="P341" s="46">
        <v>0</v>
      </c>
      <c r="Q341" s="1" t="e">
        <f t="shared" si="164"/>
        <v>#DIV/0!</v>
      </c>
      <c r="R341" s="48">
        <v>496100</v>
      </c>
      <c r="S341" s="46">
        <v>368932</v>
      </c>
      <c r="T341" s="1">
        <f t="shared" si="165"/>
        <v>134.46922468097102</v>
      </c>
      <c r="U341" s="199">
        <v>58</v>
      </c>
      <c r="V341"/>
      <c r="W341"/>
      <c r="X341"/>
      <c r="Y341"/>
      <c r="Z341"/>
      <c r="AA341"/>
      <c r="AB341"/>
      <c r="AC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</row>
    <row r="342" spans="1:188" s="23" customFormat="1" ht="17.25" x14ac:dyDescent="0.25">
      <c r="A342" s="185">
        <v>5</v>
      </c>
      <c r="B342" s="16" t="s">
        <v>182</v>
      </c>
      <c r="C342" s="48">
        <v>4650102</v>
      </c>
      <c r="D342" s="44">
        <v>1656880</v>
      </c>
      <c r="E342" s="45">
        <f t="shared" si="166"/>
        <v>280.65412099850323</v>
      </c>
      <c r="F342" s="48">
        <v>1881221</v>
      </c>
      <c r="G342" s="44">
        <v>672066</v>
      </c>
      <c r="H342" s="45">
        <f>F342/G342*100</f>
        <v>279.91610942972864</v>
      </c>
      <c r="I342" s="162">
        <v>4933736</v>
      </c>
      <c r="J342" s="44">
        <v>1671048</v>
      </c>
      <c r="K342" s="1">
        <f t="shared" si="168"/>
        <v>295.2480120259861</v>
      </c>
      <c r="L342" s="48">
        <v>3710380</v>
      </c>
      <c r="M342" s="87">
        <v>1670440</v>
      </c>
      <c r="N342" s="25">
        <f t="shared" si="163"/>
        <v>222.11992049998801</v>
      </c>
      <c r="O342" s="48">
        <v>3710380</v>
      </c>
      <c r="P342" s="87">
        <v>1670440</v>
      </c>
      <c r="Q342" s="25">
        <f t="shared" si="164"/>
        <v>222.11992049998801</v>
      </c>
      <c r="R342" s="87">
        <v>0</v>
      </c>
      <c r="S342" s="87">
        <v>0</v>
      </c>
      <c r="T342" s="45" t="e">
        <f t="shared" si="165"/>
        <v>#DIV/0!</v>
      </c>
      <c r="U342" s="199">
        <v>63</v>
      </c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</row>
    <row r="343" spans="1:188" s="23" customFormat="1" ht="17.25" x14ac:dyDescent="0.25">
      <c r="A343" s="185">
        <v>6</v>
      </c>
      <c r="B343" s="11" t="s">
        <v>183</v>
      </c>
      <c r="C343" s="48">
        <v>0</v>
      </c>
      <c r="D343" s="44">
        <v>0</v>
      </c>
      <c r="E343" s="45" t="e">
        <f t="shared" si="166"/>
        <v>#DIV/0!</v>
      </c>
      <c r="F343" s="48">
        <v>0</v>
      </c>
      <c r="G343" s="44">
        <v>0</v>
      </c>
      <c r="H343" s="45" t="e">
        <f t="shared" ref="H343:H346" si="169">F343/G343*100</f>
        <v>#DIV/0!</v>
      </c>
      <c r="I343" s="48">
        <v>0</v>
      </c>
      <c r="J343" s="44">
        <v>0</v>
      </c>
      <c r="K343" s="45" t="e">
        <f t="shared" si="168"/>
        <v>#DIV/0!</v>
      </c>
      <c r="L343" s="48">
        <v>0</v>
      </c>
      <c r="M343" s="87">
        <v>0</v>
      </c>
      <c r="N343" s="25" t="e">
        <f t="shared" si="163"/>
        <v>#DIV/0!</v>
      </c>
      <c r="O343" s="48">
        <v>0</v>
      </c>
      <c r="P343" s="44">
        <v>0</v>
      </c>
      <c r="Q343" s="25" t="e">
        <f t="shared" si="164"/>
        <v>#DIV/0!</v>
      </c>
      <c r="R343" s="44">
        <v>0</v>
      </c>
      <c r="S343" s="44">
        <v>0</v>
      </c>
      <c r="T343" s="45" t="e">
        <f t="shared" si="165"/>
        <v>#DIV/0!</v>
      </c>
      <c r="U343" s="199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</row>
    <row r="344" spans="1:188" s="23" customFormat="1" ht="17.25" x14ac:dyDescent="0.25">
      <c r="A344" s="185">
        <v>7</v>
      </c>
      <c r="B344" s="16" t="s">
        <v>279</v>
      </c>
      <c r="C344" s="48">
        <v>143083</v>
      </c>
      <c r="D344" s="46">
        <v>536991</v>
      </c>
      <c r="E344" s="1">
        <f t="shared" si="166"/>
        <v>26.645325526871027</v>
      </c>
      <c r="F344" s="48">
        <v>64421</v>
      </c>
      <c r="G344" s="46">
        <v>214627</v>
      </c>
      <c r="H344" s="1">
        <f t="shared" si="169"/>
        <v>30.01532891947425</v>
      </c>
      <c r="I344" s="48">
        <v>324783</v>
      </c>
      <c r="J344" s="46">
        <v>508605</v>
      </c>
      <c r="K344" s="1">
        <f t="shared" si="168"/>
        <v>63.857610522900877</v>
      </c>
      <c r="L344" s="48">
        <v>324236</v>
      </c>
      <c r="M344" s="87">
        <v>508362</v>
      </c>
      <c r="N344" s="1">
        <f t="shared" si="163"/>
        <v>63.780534343637015</v>
      </c>
      <c r="O344" s="48">
        <v>274347</v>
      </c>
      <c r="P344" s="46">
        <v>508362</v>
      </c>
      <c r="Q344" s="1">
        <f t="shared" si="164"/>
        <v>53.966858262419301</v>
      </c>
      <c r="R344" s="46">
        <v>49889</v>
      </c>
      <c r="S344" s="46">
        <v>0</v>
      </c>
      <c r="T344" s="1" t="e">
        <f t="shared" si="165"/>
        <v>#DIV/0!</v>
      </c>
      <c r="U344" s="199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</row>
    <row r="345" spans="1:188" s="23" customFormat="1" ht="17.25" x14ac:dyDescent="0.25">
      <c r="A345" s="188">
        <v>8</v>
      </c>
      <c r="B345" s="16" t="s">
        <v>280</v>
      </c>
      <c r="C345" s="48">
        <v>33856</v>
      </c>
      <c r="D345" s="46">
        <v>89002</v>
      </c>
      <c r="E345" s="1">
        <f t="shared" si="166"/>
        <v>38.039594615851328</v>
      </c>
      <c r="F345" s="48">
        <v>12946</v>
      </c>
      <c r="G345" s="46">
        <v>65342</v>
      </c>
      <c r="H345" s="1">
        <f t="shared" si="169"/>
        <v>19.812677910073155</v>
      </c>
      <c r="I345" s="48">
        <v>33856</v>
      </c>
      <c r="J345" s="46">
        <v>89002</v>
      </c>
      <c r="K345" s="1">
        <f t="shared" si="168"/>
        <v>38.039594615851328</v>
      </c>
      <c r="L345" s="48">
        <v>33856</v>
      </c>
      <c r="M345" s="87">
        <v>89002</v>
      </c>
      <c r="N345" s="1">
        <f t="shared" si="163"/>
        <v>38.039594615851328</v>
      </c>
      <c r="O345" s="48">
        <v>33856</v>
      </c>
      <c r="P345" s="46">
        <v>89002</v>
      </c>
      <c r="Q345" s="1">
        <f t="shared" si="164"/>
        <v>38.039594615851328</v>
      </c>
      <c r="R345" s="46">
        <v>0</v>
      </c>
      <c r="S345" s="46">
        <v>0</v>
      </c>
      <c r="T345" s="1" t="e">
        <f t="shared" si="165"/>
        <v>#DIV/0!</v>
      </c>
      <c r="U345" s="199">
        <v>20</v>
      </c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</row>
    <row r="346" spans="1:188" s="23" customFormat="1" ht="34.5" x14ac:dyDescent="0.25">
      <c r="A346" s="204">
        <v>9</v>
      </c>
      <c r="B346" s="10" t="s">
        <v>281</v>
      </c>
      <c r="C346" s="46">
        <v>106620</v>
      </c>
      <c r="D346" s="46">
        <v>257176</v>
      </c>
      <c r="E346" s="1">
        <f t="shared" si="166"/>
        <v>41.457989859084833</v>
      </c>
      <c r="F346" s="46">
        <v>0</v>
      </c>
      <c r="G346" s="46">
        <v>134061</v>
      </c>
      <c r="H346" s="1">
        <f t="shared" si="169"/>
        <v>0</v>
      </c>
      <c r="I346" s="46">
        <v>106620</v>
      </c>
      <c r="J346" s="46">
        <v>134061</v>
      </c>
      <c r="K346" s="1">
        <f t="shared" si="168"/>
        <v>79.530959786962654</v>
      </c>
      <c r="L346" s="46">
        <v>106620</v>
      </c>
      <c r="M346" s="46">
        <v>134061</v>
      </c>
      <c r="N346" s="1">
        <f t="shared" si="163"/>
        <v>79.530959786962654</v>
      </c>
      <c r="O346" s="48">
        <v>0</v>
      </c>
      <c r="P346" s="46">
        <v>0</v>
      </c>
      <c r="Q346" s="1" t="e">
        <f t="shared" si="164"/>
        <v>#DIV/0!</v>
      </c>
      <c r="R346" s="46">
        <v>106620</v>
      </c>
      <c r="S346" s="46">
        <v>134061</v>
      </c>
      <c r="T346" s="1">
        <f t="shared" si="165"/>
        <v>79.530959786962654</v>
      </c>
      <c r="U346" s="199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</row>
    <row r="347" spans="1:188" s="23" customFormat="1" ht="17.25" x14ac:dyDescent="0.25">
      <c r="A347" s="186">
        <v>10</v>
      </c>
      <c r="B347" s="10" t="s">
        <v>184</v>
      </c>
      <c r="C347" s="48">
        <v>0</v>
      </c>
      <c r="D347" s="48">
        <v>0</v>
      </c>
      <c r="E347" s="25" t="e">
        <f t="shared" si="166"/>
        <v>#DIV/0!</v>
      </c>
      <c r="F347" s="48">
        <v>0</v>
      </c>
      <c r="G347" s="48">
        <v>0</v>
      </c>
      <c r="H347" s="25" t="e">
        <f>F347/G347*100</f>
        <v>#DIV/0!</v>
      </c>
      <c r="I347" s="48">
        <v>0</v>
      </c>
      <c r="J347" s="48">
        <v>0</v>
      </c>
      <c r="K347" s="25" t="e">
        <f t="shared" si="168"/>
        <v>#DIV/0!</v>
      </c>
      <c r="L347" s="48">
        <v>0</v>
      </c>
      <c r="M347" s="87">
        <v>0</v>
      </c>
      <c r="N347" s="25" t="e">
        <f t="shared" si="163"/>
        <v>#DIV/0!</v>
      </c>
      <c r="O347" s="48">
        <v>0</v>
      </c>
      <c r="P347" s="48">
        <v>0</v>
      </c>
      <c r="Q347" s="25" t="e">
        <f t="shared" si="164"/>
        <v>#DIV/0!</v>
      </c>
      <c r="R347" s="48">
        <v>0</v>
      </c>
      <c r="S347" s="48">
        <v>0</v>
      </c>
      <c r="T347" s="25" t="e">
        <f>R347/S347*100</f>
        <v>#DIV/0!</v>
      </c>
      <c r="U347" s="199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</row>
    <row r="348" spans="1:188" s="23" customFormat="1" ht="17.25" x14ac:dyDescent="0.25">
      <c r="A348" s="63">
        <v>11</v>
      </c>
      <c r="B348" s="16" t="s">
        <v>284</v>
      </c>
      <c r="C348" s="48">
        <v>3925</v>
      </c>
      <c r="D348" s="48">
        <v>117860</v>
      </c>
      <c r="E348" s="25">
        <f t="shared" si="166"/>
        <v>3.3302222976412694</v>
      </c>
      <c r="F348" s="48">
        <v>2471</v>
      </c>
      <c r="G348" s="48">
        <v>46570</v>
      </c>
      <c r="H348" s="25">
        <f>F348/G348*100</f>
        <v>5.3059909813184456</v>
      </c>
      <c r="I348" s="48">
        <v>0</v>
      </c>
      <c r="J348" s="48">
        <v>76509</v>
      </c>
      <c r="K348" s="25">
        <f t="shared" si="168"/>
        <v>0</v>
      </c>
      <c r="L348" s="48">
        <v>0</v>
      </c>
      <c r="M348" s="46">
        <v>76509</v>
      </c>
      <c r="N348" s="25">
        <f t="shared" si="163"/>
        <v>0</v>
      </c>
      <c r="O348" s="48">
        <v>0</v>
      </c>
      <c r="P348" s="48">
        <v>0</v>
      </c>
      <c r="Q348" s="25" t="e">
        <f t="shared" si="164"/>
        <v>#DIV/0!</v>
      </c>
      <c r="R348" s="48">
        <v>0</v>
      </c>
      <c r="S348" s="48">
        <v>76509</v>
      </c>
      <c r="T348" s="25">
        <f>R348/S348*100</f>
        <v>0</v>
      </c>
      <c r="U348" s="199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</row>
    <row r="349" spans="1:188" s="23" customFormat="1" ht="17.25" x14ac:dyDescent="0.25">
      <c r="A349" s="62">
        <v>12</v>
      </c>
      <c r="B349" s="16" t="s">
        <v>304</v>
      </c>
      <c r="C349" s="48">
        <v>160821</v>
      </c>
      <c r="D349" s="48">
        <v>0</v>
      </c>
      <c r="E349" s="25" t="e">
        <f t="shared" si="166"/>
        <v>#DIV/0!</v>
      </c>
      <c r="F349" s="48">
        <v>47720</v>
      </c>
      <c r="G349" s="48">
        <v>0</v>
      </c>
      <c r="H349" s="25" t="e">
        <f>F349/G349*100</f>
        <v>#DIV/0!</v>
      </c>
      <c r="I349" s="48">
        <v>64245</v>
      </c>
      <c r="J349" s="48">
        <v>0</v>
      </c>
      <c r="K349" s="25" t="e">
        <f t="shared" si="168"/>
        <v>#DIV/0!</v>
      </c>
      <c r="L349" s="48">
        <v>64245</v>
      </c>
      <c r="M349" s="165">
        <v>0</v>
      </c>
      <c r="N349" s="25" t="e">
        <f t="shared" si="163"/>
        <v>#DIV/0!</v>
      </c>
      <c r="O349" s="48">
        <v>64245</v>
      </c>
      <c r="P349" s="48">
        <v>0</v>
      </c>
      <c r="Q349" s="25" t="e">
        <f t="shared" si="164"/>
        <v>#DIV/0!</v>
      </c>
      <c r="R349" s="48">
        <v>0</v>
      </c>
      <c r="S349" s="48">
        <v>0</v>
      </c>
      <c r="T349" s="25" t="e">
        <f>R349/S349*100</f>
        <v>#DIV/0!</v>
      </c>
      <c r="U349" s="199">
        <v>100</v>
      </c>
    </row>
    <row r="350" spans="1:188" s="23" customFormat="1" ht="17.25" x14ac:dyDescent="0.25">
      <c r="A350" s="102"/>
      <c r="B350" s="103"/>
      <c r="C350" s="104"/>
      <c r="D350" s="104"/>
      <c r="E350" s="105"/>
      <c r="F350" s="104"/>
      <c r="G350" s="104"/>
      <c r="H350" s="105"/>
      <c r="I350" s="104"/>
      <c r="J350" s="104"/>
      <c r="K350" s="105"/>
      <c r="L350" s="106"/>
      <c r="M350" s="106"/>
      <c r="N350" s="105"/>
      <c r="O350" s="104"/>
      <c r="P350" s="104"/>
      <c r="Q350" s="105"/>
      <c r="R350" s="104"/>
      <c r="S350" s="104"/>
      <c r="T350" s="105"/>
      <c r="U350" s="20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</row>
    <row r="351" spans="1:188" s="23" customFormat="1" ht="17.25" x14ac:dyDescent="0.25">
      <c r="A351" s="354" t="s">
        <v>252</v>
      </c>
      <c r="B351" s="355"/>
      <c r="C351" s="121">
        <f>SUM(C352:C360)</f>
        <v>474009.54</v>
      </c>
      <c r="D351" s="121">
        <f>SUM(D352:D360)</f>
        <v>163620.93</v>
      </c>
      <c r="E351" s="121">
        <f>C351/D351*100</f>
        <v>289.69982018804075</v>
      </c>
      <c r="F351" s="121">
        <f>SUM(F352:F360)</f>
        <v>256832.85</v>
      </c>
      <c r="G351" s="121">
        <f>SUM(G352:G360)</f>
        <v>75760.76999999999</v>
      </c>
      <c r="H351" s="121">
        <f>F351/G351*100</f>
        <v>339.00506819030488</v>
      </c>
      <c r="I351" s="121">
        <f>SUM(I352:I360)</f>
        <v>570225.1</v>
      </c>
      <c r="J351" s="121">
        <f>SUM(J352:J360)</f>
        <v>109234.12</v>
      </c>
      <c r="K351" s="121">
        <f>I351/J351*100</f>
        <v>522.02104983314734</v>
      </c>
      <c r="L351" s="121">
        <f>SUM(L352:L360)</f>
        <v>0</v>
      </c>
      <c r="M351" s="121">
        <f>SUM(M352:M360)</f>
        <v>0</v>
      </c>
      <c r="N351" s="125" t="e">
        <f t="shared" ref="N351:N360" si="170">L351/M351*100</f>
        <v>#DIV/0!</v>
      </c>
      <c r="O351" s="121">
        <f>SUM(O352:O360)</f>
        <v>0</v>
      </c>
      <c r="P351" s="121">
        <f>SUM(P352:P360)</f>
        <v>0</v>
      </c>
      <c r="Q351" s="125" t="e">
        <f t="shared" ref="Q351:Q360" si="171">O351/P351*100</f>
        <v>#DIV/0!</v>
      </c>
      <c r="R351" s="121">
        <f>SUM(R352:R360)</f>
        <v>0</v>
      </c>
      <c r="S351" s="121">
        <f>SUM(S352:S360)</f>
        <v>0</v>
      </c>
      <c r="T351" s="125" t="e">
        <f t="shared" ref="T351:T360" si="172">R351/S351*100</f>
        <v>#DIV/0!</v>
      </c>
      <c r="U351" s="198">
        <f>SUM(U352:U360)</f>
        <v>434</v>
      </c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34.5" x14ac:dyDescent="0.25">
      <c r="A352" s="2">
        <v>1</v>
      </c>
      <c r="B352" s="11" t="s">
        <v>190</v>
      </c>
      <c r="C352" s="48">
        <v>433479.54</v>
      </c>
      <c r="D352" s="48">
        <v>119053.93</v>
      </c>
      <c r="E352" s="1">
        <f>C352/D352*100</f>
        <v>364.1035117446354</v>
      </c>
      <c r="F352" s="48">
        <v>242934.85</v>
      </c>
      <c r="G352" s="48">
        <v>50812.77</v>
      </c>
      <c r="H352" s="1">
        <f t="shared" ref="H352:H360" si="173">F352/G352*100</f>
        <v>478.09802535858614</v>
      </c>
      <c r="I352" s="48">
        <v>566002.1</v>
      </c>
      <c r="J352" s="48">
        <v>104577.12</v>
      </c>
      <c r="K352" s="44">
        <f t="shared" ref="K352:K360" si="174">I352/J352*100</f>
        <v>541.22938172326803</v>
      </c>
      <c r="L352" s="44">
        <v>0</v>
      </c>
      <c r="M352" s="44">
        <v>0</v>
      </c>
      <c r="N352" s="44" t="e">
        <f t="shared" si="170"/>
        <v>#DIV/0!</v>
      </c>
      <c r="O352" s="44">
        <v>0</v>
      </c>
      <c r="P352" s="44">
        <v>0</v>
      </c>
      <c r="Q352" s="44" t="e">
        <f t="shared" si="171"/>
        <v>#DIV/0!</v>
      </c>
      <c r="R352" s="44">
        <v>0</v>
      </c>
      <c r="S352" s="44">
        <v>0</v>
      </c>
      <c r="T352" s="45" t="e">
        <f t="shared" si="172"/>
        <v>#DIV/0!</v>
      </c>
      <c r="U352" s="205">
        <v>301</v>
      </c>
      <c r="V352"/>
      <c r="W352"/>
      <c r="X352"/>
      <c r="Y352"/>
      <c r="Z352"/>
      <c r="AA352"/>
      <c r="AB352"/>
      <c r="AC352"/>
    </row>
    <row r="353" spans="1:203" s="23" customFormat="1" ht="34.5" x14ac:dyDescent="0.25">
      <c r="A353" s="69">
        <v>2</v>
      </c>
      <c r="B353" s="11" t="s">
        <v>191</v>
      </c>
      <c r="C353" s="48">
        <v>26023</v>
      </c>
      <c r="D353" s="48">
        <v>28354</v>
      </c>
      <c r="E353" s="1">
        <f t="shared" ref="E353:E360" si="175">C353/D353*100</f>
        <v>91.778937716018902</v>
      </c>
      <c r="F353" s="48">
        <v>8692</v>
      </c>
      <c r="G353" s="48">
        <v>18146</v>
      </c>
      <c r="H353" s="1">
        <f t="shared" si="173"/>
        <v>47.900363716521547</v>
      </c>
      <c r="I353" s="48">
        <v>0</v>
      </c>
      <c r="J353" s="48">
        <v>0</v>
      </c>
      <c r="K353" s="44" t="e">
        <f t="shared" si="174"/>
        <v>#DIV/0!</v>
      </c>
      <c r="L353" s="44">
        <v>0</v>
      </c>
      <c r="M353" s="44">
        <v>0</v>
      </c>
      <c r="N353" s="44" t="e">
        <f t="shared" si="170"/>
        <v>#DIV/0!</v>
      </c>
      <c r="O353" s="44">
        <v>0</v>
      </c>
      <c r="P353" s="44">
        <v>0</v>
      </c>
      <c r="Q353" s="44" t="e">
        <f t="shared" si="171"/>
        <v>#DIV/0!</v>
      </c>
      <c r="R353" s="44">
        <v>0</v>
      </c>
      <c r="S353" s="44">
        <v>0</v>
      </c>
      <c r="T353" s="45" t="e">
        <f t="shared" si="172"/>
        <v>#DIV/0!</v>
      </c>
      <c r="U353" s="199">
        <v>82</v>
      </c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</row>
    <row r="354" spans="1:203" s="23" customFormat="1" ht="34.5" x14ac:dyDescent="0.25">
      <c r="A354" s="2">
        <v>3</v>
      </c>
      <c r="B354" s="11" t="s">
        <v>192</v>
      </c>
      <c r="C354" s="48">
        <v>0</v>
      </c>
      <c r="D354" s="48">
        <v>0</v>
      </c>
      <c r="E354" s="1">
        <v>0</v>
      </c>
      <c r="F354" s="48">
        <v>0</v>
      </c>
      <c r="G354" s="48">
        <v>0</v>
      </c>
      <c r="H354" s="1" t="e">
        <f t="shared" si="173"/>
        <v>#DIV/0!</v>
      </c>
      <c r="I354" s="48">
        <v>0</v>
      </c>
      <c r="J354" s="48">
        <v>0</v>
      </c>
      <c r="K354" s="44">
        <v>0</v>
      </c>
      <c r="L354" s="44">
        <v>0</v>
      </c>
      <c r="M354" s="44">
        <v>0</v>
      </c>
      <c r="N354" s="44" t="e">
        <f t="shared" si="170"/>
        <v>#DIV/0!</v>
      </c>
      <c r="O354" s="44">
        <v>0</v>
      </c>
      <c r="P354" s="44">
        <v>0</v>
      </c>
      <c r="Q354" s="44" t="e">
        <f t="shared" si="171"/>
        <v>#DIV/0!</v>
      </c>
      <c r="R354" s="44">
        <v>0</v>
      </c>
      <c r="S354" s="44">
        <v>0</v>
      </c>
      <c r="T354" s="45" t="e">
        <f t="shared" si="172"/>
        <v>#DIV/0!</v>
      </c>
      <c r="U354" s="199">
        <v>2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</row>
    <row r="355" spans="1:203" s="23" customFormat="1" ht="17.25" x14ac:dyDescent="0.25">
      <c r="A355" s="69">
        <v>4</v>
      </c>
      <c r="B355" s="11" t="s">
        <v>193</v>
      </c>
      <c r="C355" s="48">
        <v>2148</v>
      </c>
      <c r="D355" s="48">
        <v>3235</v>
      </c>
      <c r="E355" s="1">
        <f t="shared" si="175"/>
        <v>66.398763523956731</v>
      </c>
      <c r="F355" s="48">
        <v>2148</v>
      </c>
      <c r="G355" s="48">
        <v>2539</v>
      </c>
      <c r="H355" s="1">
        <f t="shared" si="173"/>
        <v>84.600236313509257</v>
      </c>
      <c r="I355" s="48">
        <v>0</v>
      </c>
      <c r="J355" s="48">
        <v>0</v>
      </c>
      <c r="K355" s="44" t="e">
        <f t="shared" si="174"/>
        <v>#DIV/0!</v>
      </c>
      <c r="L355" s="44">
        <v>0</v>
      </c>
      <c r="M355" s="44">
        <v>0</v>
      </c>
      <c r="N355" s="44" t="e">
        <f t="shared" si="170"/>
        <v>#DIV/0!</v>
      </c>
      <c r="O355" s="44">
        <v>0</v>
      </c>
      <c r="P355" s="44">
        <v>0</v>
      </c>
      <c r="Q355" s="44" t="e">
        <f t="shared" si="171"/>
        <v>#DIV/0!</v>
      </c>
      <c r="R355" s="44">
        <v>0</v>
      </c>
      <c r="S355" s="44">
        <v>0</v>
      </c>
      <c r="T355" s="45" t="e">
        <f t="shared" si="172"/>
        <v>#DIV/0!</v>
      </c>
      <c r="U355" s="199">
        <v>6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FR355" s="134"/>
      <c r="FS355" s="134"/>
      <c r="FT355" s="134"/>
      <c r="FU355" s="134"/>
      <c r="FV355" s="134"/>
      <c r="FW355" s="134"/>
      <c r="FX355" s="134"/>
      <c r="FY355" s="134"/>
      <c r="FZ355" s="134"/>
      <c r="GA355" s="134"/>
      <c r="GB355" s="134"/>
      <c r="GC355" s="134"/>
      <c r="GD355" s="134"/>
      <c r="GE355" s="134"/>
      <c r="GF355" s="134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</row>
    <row r="356" spans="1:203" s="23" customFormat="1" ht="17.25" x14ac:dyDescent="0.25">
      <c r="A356" s="2">
        <v>5</v>
      </c>
      <c r="B356" s="11" t="s">
        <v>194</v>
      </c>
      <c r="C356" s="48">
        <v>0</v>
      </c>
      <c r="D356" s="48">
        <v>0</v>
      </c>
      <c r="E356" s="1" t="e">
        <f t="shared" si="175"/>
        <v>#DIV/0!</v>
      </c>
      <c r="F356" s="48">
        <v>0</v>
      </c>
      <c r="G356" s="48">
        <v>0</v>
      </c>
      <c r="H356" s="1" t="e">
        <f t="shared" si="173"/>
        <v>#DIV/0!</v>
      </c>
      <c r="I356" s="48">
        <v>0</v>
      </c>
      <c r="J356" s="48">
        <v>0</v>
      </c>
      <c r="K356" s="44" t="e">
        <f t="shared" si="174"/>
        <v>#DIV/0!</v>
      </c>
      <c r="L356" s="44">
        <v>0</v>
      </c>
      <c r="M356" s="44">
        <v>0</v>
      </c>
      <c r="N356" s="44" t="e">
        <f t="shared" si="170"/>
        <v>#DIV/0!</v>
      </c>
      <c r="O356" s="44">
        <v>0</v>
      </c>
      <c r="P356" s="44">
        <v>0</v>
      </c>
      <c r="Q356" s="44" t="e">
        <f t="shared" si="171"/>
        <v>#DIV/0!</v>
      </c>
      <c r="R356" s="44">
        <v>0</v>
      </c>
      <c r="S356" s="44">
        <v>0</v>
      </c>
      <c r="T356" s="45">
        <v>0</v>
      </c>
      <c r="U356" s="199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 s="134"/>
      <c r="FS356" s="134"/>
      <c r="FT356" s="134"/>
      <c r="FU356" s="134"/>
      <c r="FV356" s="134"/>
      <c r="FW356" s="134"/>
      <c r="FX356" s="134"/>
      <c r="FY356" s="134"/>
      <c r="FZ356" s="134"/>
      <c r="GA356" s="134"/>
      <c r="GB356" s="134"/>
      <c r="GC356" s="134"/>
      <c r="GD356" s="134"/>
      <c r="GE356" s="134"/>
      <c r="GF356" s="134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</row>
    <row r="357" spans="1:203" s="23" customFormat="1" ht="17.25" customHeight="1" x14ac:dyDescent="0.25">
      <c r="A357" s="69">
        <v>6</v>
      </c>
      <c r="B357" s="16" t="s">
        <v>195</v>
      </c>
      <c r="C357" s="48">
        <v>9000</v>
      </c>
      <c r="D357" s="48">
        <v>9810</v>
      </c>
      <c r="E357" s="1">
        <f t="shared" si="175"/>
        <v>91.743119266055047</v>
      </c>
      <c r="F357" s="48">
        <v>2000</v>
      </c>
      <c r="G357" s="48">
        <v>3000</v>
      </c>
      <c r="H357" s="1">
        <f t="shared" si="173"/>
        <v>66.666666666666657</v>
      </c>
      <c r="I357" s="48">
        <v>0</v>
      </c>
      <c r="J357" s="48">
        <v>570</v>
      </c>
      <c r="K357" s="46">
        <f t="shared" si="174"/>
        <v>0</v>
      </c>
      <c r="L357" s="46">
        <v>0</v>
      </c>
      <c r="M357" s="46">
        <v>0</v>
      </c>
      <c r="N357" s="46" t="e">
        <f t="shared" si="170"/>
        <v>#DIV/0!</v>
      </c>
      <c r="O357" s="46">
        <v>0</v>
      </c>
      <c r="P357" s="46">
        <v>0</v>
      </c>
      <c r="Q357" s="46" t="e">
        <f t="shared" si="171"/>
        <v>#DIV/0!</v>
      </c>
      <c r="R357" s="46">
        <v>0</v>
      </c>
      <c r="S357" s="46">
        <v>0</v>
      </c>
      <c r="T357" s="1" t="e">
        <f t="shared" si="172"/>
        <v>#DIV/0!</v>
      </c>
      <c r="U357" s="199">
        <v>16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</row>
    <row r="358" spans="1:203" s="23" customFormat="1" ht="52.5" customHeight="1" x14ac:dyDescent="0.25">
      <c r="A358" s="2">
        <v>7</v>
      </c>
      <c r="B358" s="11" t="s">
        <v>263</v>
      </c>
      <c r="C358" s="48">
        <v>0</v>
      </c>
      <c r="D358" s="48">
        <v>0</v>
      </c>
      <c r="E358" s="1" t="e">
        <f t="shared" si="175"/>
        <v>#DIV/0!</v>
      </c>
      <c r="F358" s="48">
        <v>0</v>
      </c>
      <c r="G358" s="48">
        <v>0</v>
      </c>
      <c r="H358" s="1" t="e">
        <f t="shared" si="173"/>
        <v>#DIV/0!</v>
      </c>
      <c r="I358" s="48">
        <v>0</v>
      </c>
      <c r="J358" s="48">
        <v>0</v>
      </c>
      <c r="K358" s="44" t="e">
        <f t="shared" si="174"/>
        <v>#DIV/0!</v>
      </c>
      <c r="L358" s="44">
        <v>0</v>
      </c>
      <c r="M358" s="44">
        <v>0</v>
      </c>
      <c r="N358" s="44" t="e">
        <f t="shared" si="170"/>
        <v>#DIV/0!</v>
      </c>
      <c r="O358" s="44">
        <v>0</v>
      </c>
      <c r="P358" s="44">
        <v>0</v>
      </c>
      <c r="Q358" s="44" t="e">
        <f t="shared" si="171"/>
        <v>#DIV/0!</v>
      </c>
      <c r="R358" s="44">
        <v>0</v>
      </c>
      <c r="S358" s="44">
        <v>0</v>
      </c>
      <c r="T358" s="45" t="e">
        <f t="shared" si="172"/>
        <v>#DIV/0!</v>
      </c>
      <c r="U358" s="199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</row>
    <row r="359" spans="1:203" s="23" customFormat="1" ht="17.25" x14ac:dyDescent="0.25">
      <c r="A359" s="69">
        <v>8</v>
      </c>
      <c r="B359" s="11" t="s">
        <v>196</v>
      </c>
      <c r="C359" s="48">
        <v>395</v>
      </c>
      <c r="D359" s="48">
        <v>0</v>
      </c>
      <c r="E359" s="1" t="e">
        <f>C359/D359*100</f>
        <v>#DIV/0!</v>
      </c>
      <c r="F359" s="48">
        <v>0</v>
      </c>
      <c r="G359" s="48">
        <v>395</v>
      </c>
      <c r="H359" s="1">
        <f t="shared" si="173"/>
        <v>0</v>
      </c>
      <c r="I359" s="48">
        <v>1259</v>
      </c>
      <c r="J359" s="48">
        <v>919</v>
      </c>
      <c r="K359" s="44">
        <f t="shared" si="174"/>
        <v>136.99673558215451</v>
      </c>
      <c r="L359" s="44">
        <v>0</v>
      </c>
      <c r="M359" s="44">
        <v>0</v>
      </c>
      <c r="N359" s="44" t="e">
        <f t="shared" si="170"/>
        <v>#DIV/0!</v>
      </c>
      <c r="O359" s="44">
        <v>0</v>
      </c>
      <c r="P359" s="44">
        <v>0</v>
      </c>
      <c r="Q359" s="44" t="e">
        <f t="shared" si="171"/>
        <v>#DIV/0!</v>
      </c>
      <c r="R359" s="44">
        <v>0</v>
      </c>
      <c r="S359" s="44">
        <v>0</v>
      </c>
      <c r="T359" s="45" t="e">
        <f t="shared" si="172"/>
        <v>#DIV/0!</v>
      </c>
      <c r="U359" s="199">
        <v>21</v>
      </c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 s="154"/>
      <c r="FS359" s="154"/>
      <c r="FT359" s="154"/>
      <c r="FU359" s="154"/>
      <c r="FV359" s="154"/>
      <c r="FW359" s="154"/>
      <c r="FX359" s="154"/>
      <c r="FY359" s="154"/>
      <c r="FZ359" s="154"/>
      <c r="GA359" s="154"/>
      <c r="GB359" s="154"/>
      <c r="GC359" s="154"/>
      <c r="GD359" s="154"/>
      <c r="GE359" s="154"/>
      <c r="GF359" s="154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</row>
    <row r="360" spans="1:203" s="23" customFormat="1" ht="17.25" x14ac:dyDescent="0.25">
      <c r="A360" s="2">
        <v>9</v>
      </c>
      <c r="B360" s="11" t="s">
        <v>197</v>
      </c>
      <c r="C360" s="48">
        <v>2964</v>
      </c>
      <c r="D360" s="48">
        <v>3168</v>
      </c>
      <c r="E360" s="1">
        <f t="shared" si="175"/>
        <v>93.560606060606062</v>
      </c>
      <c r="F360" s="48">
        <v>1058</v>
      </c>
      <c r="G360" s="48">
        <v>868</v>
      </c>
      <c r="H360" s="1">
        <f t="shared" si="173"/>
        <v>121.88940092165899</v>
      </c>
      <c r="I360" s="48">
        <v>2964</v>
      </c>
      <c r="J360" s="48">
        <v>3168</v>
      </c>
      <c r="K360" s="44">
        <f t="shared" si="174"/>
        <v>93.560606060606062</v>
      </c>
      <c r="L360" s="44">
        <v>0</v>
      </c>
      <c r="M360" s="44">
        <v>0</v>
      </c>
      <c r="N360" s="44" t="e">
        <f t="shared" si="170"/>
        <v>#DIV/0!</v>
      </c>
      <c r="O360" s="44">
        <v>0</v>
      </c>
      <c r="P360" s="44">
        <v>0</v>
      </c>
      <c r="Q360" s="44" t="e">
        <f t="shared" si="171"/>
        <v>#DIV/0!</v>
      </c>
      <c r="R360" s="44">
        <v>0</v>
      </c>
      <c r="S360" s="44">
        <v>0</v>
      </c>
      <c r="T360" s="45" t="e">
        <f t="shared" si="172"/>
        <v>#DIV/0!</v>
      </c>
      <c r="U360" s="199">
        <v>6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17.25" customHeight="1" x14ac:dyDescent="0.25">
      <c r="A361" s="349"/>
      <c r="B361" s="350"/>
      <c r="C361" s="350"/>
      <c r="D361" s="350"/>
      <c r="E361" s="350"/>
      <c r="F361" s="350"/>
      <c r="G361" s="350"/>
      <c r="H361" s="350"/>
      <c r="I361" s="350"/>
      <c r="J361" s="350"/>
      <c r="K361" s="350"/>
      <c r="L361" s="350"/>
      <c r="M361" s="350"/>
      <c r="N361" s="350"/>
      <c r="O361" s="350"/>
      <c r="P361" s="350"/>
      <c r="Q361" s="350"/>
      <c r="R361" s="350"/>
      <c r="S361" s="350"/>
      <c r="T361" s="351"/>
      <c r="U361" s="200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ht="57.75" customHeight="1" x14ac:dyDescent="0.25">
      <c r="A362" s="356" t="s">
        <v>254</v>
      </c>
      <c r="B362" s="357"/>
      <c r="C362" s="116">
        <f>C363+C380+C388</f>
        <v>77199352</v>
      </c>
      <c r="D362" s="116">
        <f>D363+D380+D388</f>
        <v>75816325</v>
      </c>
      <c r="E362" s="127">
        <f t="shared" ref="E362:E378" si="176">C362/D362*100</f>
        <v>101.82418100587176</v>
      </c>
      <c r="F362" s="116">
        <f>F363+F380+F388</f>
        <v>21854640</v>
      </c>
      <c r="G362" s="116">
        <f>G363+G380+G388</f>
        <v>22410711</v>
      </c>
      <c r="H362" s="127">
        <f t="shared" ref="H362" si="177">F362/G362*100</f>
        <v>97.518726648163906</v>
      </c>
      <c r="I362" s="116">
        <f>I363+I380+I388</f>
        <v>77199352</v>
      </c>
      <c r="J362" s="116">
        <f>J363+J380+J388</f>
        <v>75816325</v>
      </c>
      <c r="K362" s="127">
        <f t="shared" ref="K362:K378" si="178">I362/J362*100</f>
        <v>101.82418100587176</v>
      </c>
      <c r="L362" s="116">
        <f>L363+L380+L388</f>
        <v>5423221</v>
      </c>
      <c r="M362" s="116">
        <f>M363+M380+M388</f>
        <v>7218562</v>
      </c>
      <c r="N362" s="128">
        <f t="shared" ref="N362:N382" si="179">L362/M362*100</f>
        <v>75.128827597518736</v>
      </c>
      <c r="O362" s="116">
        <f>O363+O380+O388</f>
        <v>0</v>
      </c>
      <c r="P362" s="116">
        <f>P363+P380+P388</f>
        <v>0</v>
      </c>
      <c r="Q362" s="128" t="e">
        <f t="shared" ref="Q362:Q382" si="180">O362/P362*100</f>
        <v>#DIV/0!</v>
      </c>
      <c r="R362" s="116">
        <f>R363+R380+R388</f>
        <v>0</v>
      </c>
      <c r="S362" s="116">
        <f>S363+S380+S388</f>
        <v>0</v>
      </c>
      <c r="T362" s="128" t="e">
        <f t="shared" ref="T362:T382" si="181">R362/S362*100</f>
        <v>#DIV/0!</v>
      </c>
      <c r="U362" s="196"/>
      <c r="GG362" s="23"/>
      <c r="GH362" s="23"/>
      <c r="GI362" s="23"/>
      <c r="GJ362" s="23"/>
      <c r="GK362" s="23"/>
      <c r="GL362" s="23"/>
      <c r="GM362" s="23"/>
      <c r="GN362" s="23"/>
      <c r="GO362" s="23"/>
      <c r="GP362" s="23"/>
      <c r="GQ362" s="23"/>
      <c r="GR362" s="23"/>
      <c r="GS362" s="23"/>
      <c r="GT362" s="23"/>
      <c r="GU362" s="23"/>
    </row>
    <row r="363" spans="1:203" ht="75" customHeight="1" x14ac:dyDescent="0.25">
      <c r="A363" s="352" t="s">
        <v>255</v>
      </c>
      <c r="B363" s="353"/>
      <c r="C363" s="41">
        <f>SUM(C364:C378)</f>
        <v>58530018</v>
      </c>
      <c r="D363" s="41">
        <f>SUM(D364:D378)</f>
        <v>57706821</v>
      </c>
      <c r="E363" s="41">
        <f>C363/D363*100</f>
        <v>101.42651593994407</v>
      </c>
      <c r="F363" s="41">
        <f>SUM(F364:F378)</f>
        <v>17385163</v>
      </c>
      <c r="G363" s="41">
        <f>SUM(G364:G378)</f>
        <v>18030828</v>
      </c>
      <c r="H363" s="41">
        <f>F363/G363*100</f>
        <v>96.419105101551622</v>
      </c>
      <c r="I363" s="41">
        <f>SUM(I364:I378)</f>
        <v>58530018</v>
      </c>
      <c r="J363" s="41">
        <f>SUM(J364:J378)</f>
        <v>57706821</v>
      </c>
      <c r="K363" s="41">
        <f>I363/J363*100</f>
        <v>101.42651593994407</v>
      </c>
      <c r="L363" s="41">
        <f>SUM(L364:L378)</f>
        <v>5423221</v>
      </c>
      <c r="M363" s="41">
        <f>SUM(M364:M378)</f>
        <v>7218562</v>
      </c>
      <c r="N363" s="151">
        <f t="shared" si="179"/>
        <v>75.128827597518736</v>
      </c>
      <c r="O363" s="41">
        <f>SUM(O364:O378)</f>
        <v>0</v>
      </c>
      <c r="P363" s="41">
        <f>SUM(P364:P378)</f>
        <v>0</v>
      </c>
      <c r="Q363" s="5" t="e">
        <f t="shared" si="180"/>
        <v>#DIV/0!</v>
      </c>
      <c r="R363" s="41">
        <f>SUM(R364:R378)</f>
        <v>0</v>
      </c>
      <c r="S363" s="41">
        <f>SUM(S364:S378)</f>
        <v>0</v>
      </c>
      <c r="T363" s="5" t="e">
        <f t="shared" si="181"/>
        <v>#DIV/0!</v>
      </c>
      <c r="U363" s="198">
        <f>SUM(U364:U374)</f>
        <v>13453</v>
      </c>
      <c r="FR363" s="23"/>
      <c r="FS363" s="23"/>
      <c r="FT363" s="23"/>
      <c r="FU363" s="23"/>
      <c r="FV363" s="23"/>
      <c r="FW363" s="23"/>
      <c r="FX363" s="23"/>
      <c r="FY363" s="23"/>
      <c r="FZ363" s="23"/>
      <c r="GA363" s="23"/>
      <c r="GB363" s="23"/>
      <c r="GC363" s="23"/>
      <c r="GD363" s="23"/>
      <c r="GE363" s="23"/>
      <c r="GF363" s="23"/>
    </row>
    <row r="364" spans="1:203" ht="17.25" x14ac:dyDescent="0.25">
      <c r="A364" s="62">
        <v>1</v>
      </c>
      <c r="B364" s="12" t="s">
        <v>198</v>
      </c>
      <c r="C364" s="150">
        <v>8712734</v>
      </c>
      <c r="D364" s="150">
        <v>7615543</v>
      </c>
      <c r="E364" s="148">
        <f t="shared" si="176"/>
        <v>114.40725894397812</v>
      </c>
      <c r="F364" s="150">
        <v>2787444</v>
      </c>
      <c r="G364" s="150">
        <v>2535179</v>
      </c>
      <c r="H364" s="148">
        <f t="shared" ref="H364:H377" si="182">F364/G364*100</f>
        <v>109.95057942654147</v>
      </c>
      <c r="I364" s="150">
        <v>8712734</v>
      </c>
      <c r="J364" s="150">
        <v>7615543</v>
      </c>
      <c r="K364" s="148">
        <f t="shared" si="178"/>
        <v>114.40725894397812</v>
      </c>
      <c r="L364" s="150">
        <v>0</v>
      </c>
      <c r="M364" s="150">
        <v>0</v>
      </c>
      <c r="N364" s="68">
        <v>83.9</v>
      </c>
      <c r="O364" s="44">
        <v>0</v>
      </c>
      <c r="P364" s="44">
        <v>0</v>
      </c>
      <c r="Q364" s="68" t="e">
        <f t="shared" si="180"/>
        <v>#DIV/0!</v>
      </c>
      <c r="R364" s="68">
        <v>0</v>
      </c>
      <c r="S364" s="68">
        <v>0</v>
      </c>
      <c r="T364" s="68" t="e">
        <f t="shared" si="181"/>
        <v>#DIV/0!</v>
      </c>
      <c r="U364" s="68">
        <v>1755</v>
      </c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</row>
    <row r="365" spans="1:203" s="23" customFormat="1" ht="17.25" x14ac:dyDescent="0.25">
      <c r="A365" s="63">
        <v>2</v>
      </c>
      <c r="B365" s="9" t="s">
        <v>199</v>
      </c>
      <c r="C365" s="150">
        <v>11296612</v>
      </c>
      <c r="D365" s="150">
        <v>12477035</v>
      </c>
      <c r="E365" s="148">
        <f t="shared" si="176"/>
        <v>90.539234681957694</v>
      </c>
      <c r="F365" s="150">
        <v>3831201</v>
      </c>
      <c r="G365" s="150">
        <v>4182572</v>
      </c>
      <c r="H365" s="148">
        <f t="shared" si="182"/>
        <v>91.599164341940792</v>
      </c>
      <c r="I365" s="150">
        <v>11296612</v>
      </c>
      <c r="J365" s="150">
        <v>12477035</v>
      </c>
      <c r="K365" s="148">
        <f t="shared" si="178"/>
        <v>90.539234681957694</v>
      </c>
      <c r="L365" s="150">
        <v>3011270</v>
      </c>
      <c r="M365" s="150">
        <v>7022053</v>
      </c>
      <c r="N365" s="148">
        <f t="shared" si="179"/>
        <v>42.883042893581127</v>
      </c>
      <c r="O365" s="150">
        <v>0</v>
      </c>
      <c r="P365" s="150">
        <v>0</v>
      </c>
      <c r="Q365" s="68" t="e">
        <f t="shared" si="180"/>
        <v>#DIV/0!</v>
      </c>
      <c r="R365" s="68">
        <v>0</v>
      </c>
      <c r="S365" s="68">
        <v>0</v>
      </c>
      <c r="T365" s="68" t="e">
        <f t="shared" si="181"/>
        <v>#DIV/0!</v>
      </c>
      <c r="U365" s="68">
        <v>220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</row>
    <row r="366" spans="1:203" ht="17.25" x14ac:dyDescent="0.25">
      <c r="A366" s="62">
        <v>3</v>
      </c>
      <c r="B366" s="12" t="s">
        <v>258</v>
      </c>
      <c r="C366" s="150">
        <v>5930318</v>
      </c>
      <c r="D366" s="150">
        <v>6295789</v>
      </c>
      <c r="E366" s="148">
        <f t="shared" si="176"/>
        <v>94.194992875396551</v>
      </c>
      <c r="F366" s="150">
        <v>545676</v>
      </c>
      <c r="G366" s="150">
        <v>352184</v>
      </c>
      <c r="H366" s="148">
        <f t="shared" si="182"/>
        <v>154.94059923221951</v>
      </c>
      <c r="I366" s="150">
        <v>5930318</v>
      </c>
      <c r="J366" s="150">
        <v>6295789</v>
      </c>
      <c r="K366" s="148">
        <f t="shared" si="178"/>
        <v>94.194992875396551</v>
      </c>
      <c r="L366" s="150">
        <v>0</v>
      </c>
      <c r="M366" s="150">
        <v>0</v>
      </c>
      <c r="N366" s="68" t="e">
        <f t="shared" si="179"/>
        <v>#DIV/0!</v>
      </c>
      <c r="O366" s="44">
        <v>0</v>
      </c>
      <c r="P366" s="44">
        <v>0</v>
      </c>
      <c r="Q366" s="68" t="e">
        <f t="shared" si="180"/>
        <v>#DIV/0!</v>
      </c>
      <c r="R366" s="68">
        <v>0</v>
      </c>
      <c r="S366" s="68">
        <v>0</v>
      </c>
      <c r="T366" s="68" t="e">
        <f t="shared" si="181"/>
        <v>#DIV/0!</v>
      </c>
      <c r="U366" s="68">
        <v>618</v>
      </c>
      <c r="FR366" s="23"/>
      <c r="FS366" s="23"/>
      <c r="FT366" s="23"/>
      <c r="FU366" s="23"/>
      <c r="FV366" s="23"/>
      <c r="FW366" s="23"/>
      <c r="FX366" s="23"/>
      <c r="FY366" s="23"/>
      <c r="FZ366" s="23"/>
      <c r="GA366" s="23"/>
      <c r="GB366" s="23"/>
      <c r="GC366" s="23"/>
      <c r="GD366" s="23"/>
      <c r="GE366" s="23"/>
      <c r="GF366" s="23"/>
    </row>
    <row r="367" spans="1:203" ht="86.25" x14ac:dyDescent="0.25">
      <c r="A367" s="62">
        <v>4</v>
      </c>
      <c r="B367" s="10" t="s">
        <v>276</v>
      </c>
      <c r="C367" s="150">
        <v>3480661</v>
      </c>
      <c r="D367" s="150">
        <v>3099789</v>
      </c>
      <c r="E367" s="148">
        <f t="shared" si="176"/>
        <v>112.28702985912913</v>
      </c>
      <c r="F367" s="150">
        <v>1167436</v>
      </c>
      <c r="G367" s="150">
        <v>1030632</v>
      </c>
      <c r="H367" s="148">
        <f t="shared" si="182"/>
        <v>113.27379704880111</v>
      </c>
      <c r="I367" s="150">
        <v>3480661</v>
      </c>
      <c r="J367" s="150">
        <v>3099789</v>
      </c>
      <c r="K367" s="148">
        <f t="shared" si="178"/>
        <v>112.28702985912913</v>
      </c>
      <c r="L367" s="150">
        <v>0</v>
      </c>
      <c r="M367" s="150">
        <v>0</v>
      </c>
      <c r="N367" s="68" t="e">
        <f t="shared" si="179"/>
        <v>#DIV/0!</v>
      </c>
      <c r="O367" s="150">
        <v>0</v>
      </c>
      <c r="P367" s="150">
        <v>0</v>
      </c>
      <c r="Q367" s="68" t="e">
        <f t="shared" si="180"/>
        <v>#DIV/0!</v>
      </c>
      <c r="R367" s="68">
        <v>0</v>
      </c>
      <c r="S367" s="68">
        <v>0</v>
      </c>
      <c r="T367" s="68" t="e">
        <f t="shared" si="181"/>
        <v>#DIV/0!</v>
      </c>
      <c r="U367" s="68">
        <v>174</v>
      </c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</row>
    <row r="368" spans="1:203" ht="34.5" x14ac:dyDescent="0.25">
      <c r="A368" s="62">
        <v>5</v>
      </c>
      <c r="B368" s="10" t="s">
        <v>200</v>
      </c>
      <c r="C368" s="150">
        <v>833265</v>
      </c>
      <c r="D368" s="150">
        <v>926141</v>
      </c>
      <c r="E368" s="148">
        <f t="shared" si="176"/>
        <v>89.971721368560509</v>
      </c>
      <c r="F368" s="150">
        <v>332678</v>
      </c>
      <c r="G368" s="150">
        <v>347542</v>
      </c>
      <c r="H368" s="148">
        <f t="shared" si="182"/>
        <v>95.723106847517712</v>
      </c>
      <c r="I368" s="150">
        <v>833265</v>
      </c>
      <c r="J368" s="150">
        <v>926141</v>
      </c>
      <c r="K368" s="148">
        <f t="shared" si="178"/>
        <v>89.971721368560509</v>
      </c>
      <c r="L368" s="150">
        <v>0</v>
      </c>
      <c r="M368" s="150">
        <v>0</v>
      </c>
      <c r="N368" s="68" t="e">
        <f t="shared" si="179"/>
        <v>#DIV/0!</v>
      </c>
      <c r="O368" s="150">
        <v>0</v>
      </c>
      <c r="P368" s="150">
        <v>0</v>
      </c>
      <c r="Q368" s="68" t="e">
        <f t="shared" si="180"/>
        <v>#DIV/0!</v>
      </c>
      <c r="R368" s="68">
        <v>0</v>
      </c>
      <c r="S368" s="68">
        <v>0</v>
      </c>
      <c r="T368" s="68" t="e">
        <f t="shared" si="181"/>
        <v>#DIV/0!</v>
      </c>
      <c r="U368" s="68">
        <v>416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  <c r="GG368" s="134"/>
      <c r="GH368" s="134"/>
      <c r="GI368" s="134"/>
      <c r="GJ368" s="134"/>
      <c r="GK368" s="134"/>
      <c r="GL368" s="134"/>
      <c r="GM368" s="134"/>
      <c r="GN368" s="134"/>
      <c r="GO368" s="134"/>
      <c r="GP368" s="134"/>
      <c r="GQ368" s="134"/>
      <c r="GR368" s="134"/>
      <c r="GS368" s="134"/>
      <c r="GT368" s="134"/>
      <c r="GU368" s="134"/>
    </row>
    <row r="369" spans="1:203" s="23" customFormat="1" ht="34.5" x14ac:dyDescent="0.25">
      <c r="A369" s="63">
        <v>6</v>
      </c>
      <c r="B369" s="16" t="s">
        <v>201</v>
      </c>
      <c r="C369" s="150">
        <v>6346183</v>
      </c>
      <c r="D369" s="150">
        <v>225092</v>
      </c>
      <c r="E369" s="148">
        <f t="shared" si="176"/>
        <v>2819.372967497734</v>
      </c>
      <c r="F369" s="150">
        <v>1566296</v>
      </c>
      <c r="G369" s="150">
        <v>140607</v>
      </c>
      <c r="H369" s="148">
        <f t="shared" si="182"/>
        <v>1113.9530748824739</v>
      </c>
      <c r="I369" s="150">
        <v>6346183</v>
      </c>
      <c r="J369" s="150">
        <v>225092</v>
      </c>
      <c r="K369" s="148">
        <f t="shared" si="178"/>
        <v>2819.372967497734</v>
      </c>
      <c r="L369" s="150">
        <v>2411951</v>
      </c>
      <c r="M369" s="150">
        <v>196509</v>
      </c>
      <c r="N369" s="148">
        <f t="shared" si="179"/>
        <v>1227.3997628607342</v>
      </c>
      <c r="O369" s="150">
        <v>0</v>
      </c>
      <c r="P369" s="150">
        <v>0</v>
      </c>
      <c r="Q369" s="68" t="e">
        <f t="shared" si="180"/>
        <v>#DIV/0!</v>
      </c>
      <c r="R369" s="68">
        <v>0</v>
      </c>
      <c r="S369" s="68">
        <v>0</v>
      </c>
      <c r="T369" s="68" t="e">
        <f t="shared" si="181"/>
        <v>#DIV/0!</v>
      </c>
      <c r="U369" s="68">
        <v>377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GG369" s="134"/>
      <c r="GH369" s="134"/>
      <c r="GI369" s="134"/>
      <c r="GJ369" s="134"/>
      <c r="GK369" s="134"/>
      <c r="GL369" s="134"/>
      <c r="GM369" s="134"/>
      <c r="GN369" s="134"/>
      <c r="GO369" s="134"/>
      <c r="GP369" s="134"/>
      <c r="GQ369" s="134"/>
      <c r="GR369" s="134"/>
      <c r="GS369" s="134"/>
      <c r="GT369" s="134"/>
      <c r="GU369" s="134"/>
    </row>
    <row r="370" spans="1:203" ht="21.75" customHeight="1" x14ac:dyDescent="0.25">
      <c r="A370" s="62">
        <v>7</v>
      </c>
      <c r="B370" s="12" t="s">
        <v>202</v>
      </c>
      <c r="C370" s="150">
        <v>3413294</v>
      </c>
      <c r="D370" s="150">
        <v>4032494</v>
      </c>
      <c r="E370" s="148">
        <f t="shared" si="176"/>
        <v>84.644738467062822</v>
      </c>
      <c r="F370" s="150">
        <v>1500648</v>
      </c>
      <c r="G370" s="150">
        <v>1825975</v>
      </c>
      <c r="H370" s="148">
        <f t="shared" si="182"/>
        <v>82.183381481126517</v>
      </c>
      <c r="I370" s="150">
        <v>3413294</v>
      </c>
      <c r="J370" s="150">
        <v>4032494</v>
      </c>
      <c r="K370" s="148">
        <f t="shared" si="178"/>
        <v>84.644738467062822</v>
      </c>
      <c r="L370" s="150">
        <v>0</v>
      </c>
      <c r="M370" s="150">
        <v>0</v>
      </c>
      <c r="N370" s="68" t="e">
        <f t="shared" si="179"/>
        <v>#DIV/0!</v>
      </c>
      <c r="O370" s="44">
        <v>0</v>
      </c>
      <c r="P370" s="44">
        <v>0</v>
      </c>
      <c r="Q370" s="68" t="e">
        <f t="shared" si="180"/>
        <v>#DIV/0!</v>
      </c>
      <c r="R370" s="68">
        <v>0</v>
      </c>
      <c r="S370" s="68">
        <v>0</v>
      </c>
      <c r="T370" s="68" t="e">
        <f t="shared" si="181"/>
        <v>#DIV/0!</v>
      </c>
      <c r="U370" s="68">
        <v>1499</v>
      </c>
      <c r="GG370" s="134"/>
      <c r="GH370" s="134"/>
      <c r="GI370" s="134"/>
      <c r="GJ370" s="134"/>
      <c r="GK370" s="134"/>
      <c r="GL370" s="134"/>
      <c r="GM370" s="134"/>
      <c r="GN370" s="134"/>
      <c r="GO370" s="134"/>
      <c r="GP370" s="134"/>
      <c r="GQ370" s="134"/>
      <c r="GR370" s="134"/>
      <c r="GS370" s="134"/>
      <c r="GT370" s="134"/>
      <c r="GU370" s="134"/>
    </row>
    <row r="371" spans="1:203" ht="27" customHeight="1" x14ac:dyDescent="0.25">
      <c r="A371" s="62">
        <v>8</v>
      </c>
      <c r="B371" s="12" t="s">
        <v>203</v>
      </c>
      <c r="C371" s="150">
        <v>2942036</v>
      </c>
      <c r="D371" s="150">
        <v>1422418</v>
      </c>
      <c r="E371" s="148">
        <f t="shared" si="176"/>
        <v>206.83343433505482</v>
      </c>
      <c r="F371" s="150">
        <v>859747</v>
      </c>
      <c r="G371" s="150">
        <v>425659</v>
      </c>
      <c r="H371" s="148">
        <f t="shared" si="182"/>
        <v>201.98022360621999</v>
      </c>
      <c r="I371" s="150">
        <v>2942036</v>
      </c>
      <c r="J371" s="150">
        <v>1422418</v>
      </c>
      <c r="K371" s="148">
        <f t="shared" si="178"/>
        <v>206.83343433505482</v>
      </c>
      <c r="L371" s="150">
        <v>0</v>
      </c>
      <c r="M371" s="150">
        <v>0</v>
      </c>
      <c r="N371" s="68" t="e">
        <f t="shared" si="179"/>
        <v>#DIV/0!</v>
      </c>
      <c r="O371" s="150">
        <v>0</v>
      </c>
      <c r="P371" s="150">
        <v>0</v>
      </c>
      <c r="Q371" s="68" t="e">
        <f t="shared" si="180"/>
        <v>#DIV/0!</v>
      </c>
      <c r="R371" s="68">
        <v>0</v>
      </c>
      <c r="S371" s="68">
        <v>0</v>
      </c>
      <c r="T371" s="68" t="e">
        <f t="shared" si="181"/>
        <v>#DIV/0!</v>
      </c>
      <c r="U371" s="68">
        <v>840</v>
      </c>
      <c r="GG371" s="134"/>
      <c r="GH371" s="134"/>
      <c r="GI371" s="134"/>
      <c r="GJ371" s="134"/>
      <c r="GK371" s="134"/>
      <c r="GL371" s="134"/>
      <c r="GM371" s="134"/>
      <c r="GN371" s="134"/>
      <c r="GO371" s="134"/>
      <c r="GP371" s="134"/>
      <c r="GQ371" s="134"/>
      <c r="GR371" s="134"/>
      <c r="GS371" s="134"/>
      <c r="GT371" s="134"/>
      <c r="GU371" s="134"/>
    </row>
    <row r="372" spans="1:203" s="23" customFormat="1" ht="34.5" x14ac:dyDescent="0.25">
      <c r="A372" s="63">
        <v>9</v>
      </c>
      <c r="B372" s="16" t="s">
        <v>204</v>
      </c>
      <c r="C372" s="150">
        <v>15052071</v>
      </c>
      <c r="D372" s="150">
        <v>21146365</v>
      </c>
      <c r="E372" s="148">
        <f t="shared" si="176"/>
        <v>71.18041800564778</v>
      </c>
      <c r="F372" s="150">
        <v>4619739</v>
      </c>
      <c r="G372" s="150">
        <v>7033108</v>
      </c>
      <c r="H372" s="148">
        <f t="shared" si="182"/>
        <v>65.685597320558713</v>
      </c>
      <c r="I372" s="150">
        <v>15052071</v>
      </c>
      <c r="J372" s="150">
        <v>21146365</v>
      </c>
      <c r="K372" s="148">
        <f t="shared" si="178"/>
        <v>71.18041800564778</v>
      </c>
      <c r="L372" s="150">
        <v>0</v>
      </c>
      <c r="M372" s="150">
        <v>0</v>
      </c>
      <c r="N372" s="68" t="e">
        <f t="shared" si="179"/>
        <v>#DIV/0!</v>
      </c>
      <c r="O372" s="150">
        <v>0</v>
      </c>
      <c r="P372" s="150">
        <v>0</v>
      </c>
      <c r="Q372" s="68" t="e">
        <f t="shared" si="180"/>
        <v>#DIV/0!</v>
      </c>
      <c r="R372" s="68">
        <v>0</v>
      </c>
      <c r="S372" s="68">
        <v>0</v>
      </c>
      <c r="T372" s="68" t="e">
        <f t="shared" si="181"/>
        <v>#DIV/0!</v>
      </c>
      <c r="U372" s="68">
        <v>7316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 s="154"/>
      <c r="GH372" s="154"/>
      <c r="GI372" s="154"/>
      <c r="GJ372" s="154"/>
      <c r="GK372" s="154"/>
      <c r="GL372" s="154"/>
      <c r="GM372" s="154"/>
      <c r="GN372" s="154"/>
      <c r="GO372" s="154"/>
      <c r="GP372" s="154"/>
      <c r="GQ372" s="154"/>
      <c r="GR372" s="154"/>
      <c r="GS372" s="154"/>
      <c r="GT372" s="154"/>
      <c r="GU372" s="154"/>
    </row>
    <row r="373" spans="1:203" ht="33" customHeight="1" x14ac:dyDescent="0.25">
      <c r="A373" s="62">
        <v>10</v>
      </c>
      <c r="B373" s="10" t="s">
        <v>206</v>
      </c>
      <c r="C373" s="150">
        <v>114556</v>
      </c>
      <c r="D373" s="150">
        <v>101464</v>
      </c>
      <c r="E373" s="148">
        <f t="shared" si="176"/>
        <v>112.90309863596941</v>
      </c>
      <c r="F373" s="150">
        <v>38615</v>
      </c>
      <c r="G373" s="150">
        <v>34254</v>
      </c>
      <c r="H373" s="148">
        <f t="shared" si="182"/>
        <v>112.73135984118643</v>
      </c>
      <c r="I373" s="150">
        <v>114556</v>
      </c>
      <c r="J373" s="150">
        <v>101464</v>
      </c>
      <c r="K373" s="148">
        <f t="shared" si="178"/>
        <v>112.90309863596941</v>
      </c>
      <c r="L373" s="150">
        <v>0</v>
      </c>
      <c r="M373" s="150">
        <v>0</v>
      </c>
      <c r="N373" s="68" t="e">
        <f t="shared" si="179"/>
        <v>#DIV/0!</v>
      </c>
      <c r="O373" s="150">
        <v>0</v>
      </c>
      <c r="P373" s="150">
        <v>0</v>
      </c>
      <c r="Q373" s="68" t="e">
        <f t="shared" si="180"/>
        <v>#DIV/0!</v>
      </c>
      <c r="R373" s="68">
        <v>0</v>
      </c>
      <c r="S373" s="68">
        <v>0</v>
      </c>
      <c r="T373" s="68" t="e">
        <f t="shared" si="181"/>
        <v>#DIV/0!</v>
      </c>
      <c r="U373" s="68">
        <v>47</v>
      </c>
    </row>
    <row r="374" spans="1:203" ht="51.75" x14ac:dyDescent="0.25">
      <c r="A374" s="130">
        <v>11</v>
      </c>
      <c r="B374" s="131" t="s">
        <v>207</v>
      </c>
      <c r="C374" s="150">
        <v>408288</v>
      </c>
      <c r="D374" s="150">
        <v>364691</v>
      </c>
      <c r="E374" s="148">
        <f t="shared" si="176"/>
        <v>111.95450394991924</v>
      </c>
      <c r="F374" s="150">
        <v>135683</v>
      </c>
      <c r="G374" s="150">
        <v>123116</v>
      </c>
      <c r="H374" s="148">
        <f t="shared" si="182"/>
        <v>110.20744663569317</v>
      </c>
      <c r="I374" s="150">
        <v>408288</v>
      </c>
      <c r="J374" s="150">
        <v>364691</v>
      </c>
      <c r="K374" s="148">
        <f t="shared" si="178"/>
        <v>111.95450394991924</v>
      </c>
      <c r="L374" s="150">
        <v>0</v>
      </c>
      <c r="M374" s="150">
        <v>0</v>
      </c>
      <c r="N374" s="68" t="e">
        <f t="shared" si="179"/>
        <v>#DIV/0!</v>
      </c>
      <c r="O374" s="150">
        <v>0</v>
      </c>
      <c r="P374" s="150">
        <v>0</v>
      </c>
      <c r="Q374" s="68" t="e">
        <f t="shared" si="180"/>
        <v>#DIV/0!</v>
      </c>
      <c r="R374" s="68">
        <v>0</v>
      </c>
      <c r="S374" s="68">
        <v>0</v>
      </c>
      <c r="T374" s="68" t="e">
        <f t="shared" si="181"/>
        <v>#DIV/0!</v>
      </c>
      <c r="U374" s="68">
        <v>191</v>
      </c>
    </row>
    <row r="375" spans="1:203" s="134" customFormat="1" ht="33.75" customHeight="1" x14ac:dyDescent="0.25">
      <c r="A375" s="62">
        <v>13</v>
      </c>
      <c r="B375" s="10" t="s">
        <v>208</v>
      </c>
      <c r="C375" s="44"/>
      <c r="D375" s="44"/>
      <c r="E375" s="148" t="e">
        <f t="shared" si="176"/>
        <v>#DIV/0!</v>
      </c>
      <c r="F375" s="48"/>
      <c r="G375" s="48"/>
      <c r="H375" s="68" t="e">
        <f t="shared" si="182"/>
        <v>#DIV/0!</v>
      </c>
      <c r="I375" s="44"/>
      <c r="J375" s="44"/>
      <c r="K375" s="148" t="e">
        <f t="shared" si="178"/>
        <v>#DIV/0!</v>
      </c>
      <c r="L375" s="44"/>
      <c r="M375" s="44"/>
      <c r="N375" s="68" t="e">
        <f t="shared" si="179"/>
        <v>#DIV/0!</v>
      </c>
      <c r="O375" s="68"/>
      <c r="P375" s="68"/>
      <c r="Q375" s="68" t="e">
        <f t="shared" si="180"/>
        <v>#DIV/0!</v>
      </c>
      <c r="R375" s="68"/>
      <c r="S375" s="68"/>
      <c r="T375" s="68"/>
      <c r="U375" s="196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</row>
    <row r="376" spans="1:203" s="134" customFormat="1" ht="17.25" x14ac:dyDescent="0.25">
      <c r="A376" s="62">
        <v>14</v>
      </c>
      <c r="B376" s="12" t="s">
        <v>209</v>
      </c>
      <c r="C376" s="68"/>
      <c r="D376" s="149"/>
      <c r="E376" s="148" t="e">
        <f t="shared" si="176"/>
        <v>#DIV/0!</v>
      </c>
      <c r="F376" s="68"/>
      <c r="G376" s="68"/>
      <c r="H376" s="68" t="e">
        <f t="shared" si="182"/>
        <v>#DIV/0!</v>
      </c>
      <c r="I376" s="68"/>
      <c r="J376" s="68"/>
      <c r="K376" s="148" t="e">
        <f t="shared" si="178"/>
        <v>#DIV/0!</v>
      </c>
      <c r="L376" s="149"/>
      <c r="M376" s="149"/>
      <c r="N376" s="68" t="e">
        <f t="shared" si="179"/>
        <v>#DIV/0!</v>
      </c>
      <c r="O376" s="68"/>
      <c r="P376" s="68"/>
      <c r="Q376" s="68" t="e">
        <f t="shared" si="180"/>
        <v>#DIV/0!</v>
      </c>
      <c r="R376" s="68"/>
      <c r="S376" s="68"/>
      <c r="T376" s="68" t="e">
        <f t="shared" si="181"/>
        <v>#DIV/0!</v>
      </c>
      <c r="U376" s="19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 s="23"/>
      <c r="GH376" s="23"/>
      <c r="GI376" s="23"/>
      <c r="GJ376" s="23"/>
      <c r="GK376" s="23"/>
      <c r="GL376" s="23"/>
      <c r="GM376" s="23"/>
      <c r="GN376" s="23"/>
      <c r="GO376" s="23"/>
      <c r="GP376" s="23"/>
      <c r="GQ376" s="23"/>
      <c r="GR376" s="23"/>
      <c r="GS376" s="23"/>
      <c r="GT376" s="23"/>
      <c r="GU376" s="23"/>
    </row>
    <row r="377" spans="1:203" s="134" customFormat="1" ht="17.25" x14ac:dyDescent="0.25">
      <c r="A377" s="62">
        <v>15</v>
      </c>
      <c r="B377" s="12" t="s">
        <v>210</v>
      </c>
      <c r="C377" s="68"/>
      <c r="D377" s="149"/>
      <c r="E377" s="148" t="e">
        <f t="shared" si="176"/>
        <v>#DIV/0!</v>
      </c>
      <c r="F377" s="68"/>
      <c r="G377" s="68"/>
      <c r="H377" s="68" t="e">
        <f t="shared" si="182"/>
        <v>#DIV/0!</v>
      </c>
      <c r="I377" s="68"/>
      <c r="J377" s="68"/>
      <c r="K377" s="148" t="e">
        <f t="shared" si="178"/>
        <v>#DIV/0!</v>
      </c>
      <c r="L377" s="149"/>
      <c r="M377" s="149"/>
      <c r="N377" s="68" t="e">
        <f t="shared" si="179"/>
        <v>#DIV/0!</v>
      </c>
      <c r="O377" s="68"/>
      <c r="P377" s="68"/>
      <c r="Q377" s="68" t="e">
        <f t="shared" si="180"/>
        <v>#DIV/0!</v>
      </c>
      <c r="R377" s="68"/>
      <c r="S377" s="68"/>
      <c r="T377" s="68" t="e">
        <f t="shared" si="181"/>
        <v>#DIV/0!</v>
      </c>
      <c r="U377" s="196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</row>
    <row r="378" spans="1:203" s="134" customFormat="1" ht="51.75" x14ac:dyDescent="0.25">
      <c r="A378" s="62">
        <v>16</v>
      </c>
      <c r="B378" s="10" t="s">
        <v>211</v>
      </c>
      <c r="C378" s="68"/>
      <c r="D378" s="68"/>
      <c r="E378" s="148" t="e">
        <f t="shared" si="176"/>
        <v>#DIV/0!</v>
      </c>
      <c r="F378" s="68"/>
      <c r="G378" s="68"/>
      <c r="H378" s="68" t="e">
        <f>F378/G378*100</f>
        <v>#DIV/0!</v>
      </c>
      <c r="I378" s="68"/>
      <c r="J378" s="68"/>
      <c r="K378" s="148" t="e">
        <f t="shared" si="178"/>
        <v>#DIV/0!</v>
      </c>
      <c r="L378" s="68"/>
      <c r="M378" s="68"/>
      <c r="N378" s="68" t="e">
        <f t="shared" si="179"/>
        <v>#DIV/0!</v>
      </c>
      <c r="O378" s="68"/>
      <c r="P378" s="68"/>
      <c r="Q378" s="68" t="e">
        <f t="shared" si="180"/>
        <v>#DIV/0!</v>
      </c>
      <c r="R378" s="68"/>
      <c r="S378" s="68"/>
      <c r="T378" s="68" t="e">
        <f t="shared" si="181"/>
        <v>#DIV/0!</v>
      </c>
      <c r="U378" s="196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</row>
    <row r="379" spans="1:203" s="154" customFormat="1" ht="17.25" customHeight="1" x14ac:dyDescent="0.25">
      <c r="A379" s="358"/>
      <c r="B379" s="359"/>
      <c r="C379" s="359"/>
      <c r="D379" s="359"/>
      <c r="E379" s="359"/>
      <c r="F379" s="359"/>
      <c r="G379" s="359"/>
      <c r="H379" s="359"/>
      <c r="I379" s="359"/>
      <c r="J379" s="359"/>
      <c r="K379" s="360"/>
      <c r="L379" s="153"/>
      <c r="M379" s="153"/>
      <c r="N379" s="153"/>
      <c r="O379" s="153"/>
      <c r="P379" s="153"/>
      <c r="Q379" s="153"/>
      <c r="R379" s="153"/>
      <c r="S379" s="153"/>
      <c r="T379" s="153"/>
      <c r="U379" s="201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</row>
    <row r="380" spans="1:203" ht="84.75" customHeight="1" x14ac:dyDescent="0.25">
      <c r="A380" s="347" t="s">
        <v>256</v>
      </c>
      <c r="B380" s="348"/>
      <c r="C380" s="132">
        <f>SUM(C381:C382)</f>
        <v>18669334</v>
      </c>
      <c r="D380" s="132">
        <f>SUM(D381:D382)</f>
        <v>18109504</v>
      </c>
      <c r="E380" s="132">
        <f>C380/D380*100</f>
        <v>103.0913602051166</v>
      </c>
      <c r="F380" s="132">
        <f>SUM(F381:F382)</f>
        <v>4469477</v>
      </c>
      <c r="G380" s="132">
        <f>SUM(G381:G382)</f>
        <v>4379883</v>
      </c>
      <c r="H380" s="132">
        <f>F380/G380*100</f>
        <v>102.04557975635421</v>
      </c>
      <c r="I380" s="132">
        <f>SUM(I381:I382)</f>
        <v>18669334</v>
      </c>
      <c r="J380" s="132">
        <f>SUM(J381:J382)</f>
        <v>18109504</v>
      </c>
      <c r="K380" s="132">
        <f>I380/J380*100</f>
        <v>103.0913602051166</v>
      </c>
      <c r="L380" s="132">
        <f>SUM(L381:L382)</f>
        <v>0</v>
      </c>
      <c r="M380" s="132">
        <f>SUM(M381:M382)</f>
        <v>0</v>
      </c>
      <c r="N380" s="133" t="e">
        <f t="shared" si="179"/>
        <v>#DIV/0!</v>
      </c>
      <c r="O380" s="132">
        <f>SUM(O381:O382)</f>
        <v>0</v>
      </c>
      <c r="P380" s="132">
        <f>SUM(P381:P382)</f>
        <v>0</v>
      </c>
      <c r="Q380" s="133" t="e">
        <f t="shared" si="180"/>
        <v>#DIV/0!</v>
      </c>
      <c r="R380" s="132">
        <f>SUM(R381:R382)</f>
        <v>0</v>
      </c>
      <c r="S380" s="132">
        <f>SUM(S381:S382)</f>
        <v>0</v>
      </c>
      <c r="T380" s="133" t="e">
        <f t="shared" si="181"/>
        <v>#DIV/0!</v>
      </c>
      <c r="U380" s="198">
        <f>SUM(U381:U382)</f>
        <v>4778</v>
      </c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</row>
    <row r="381" spans="1:203" ht="75" customHeight="1" x14ac:dyDescent="0.25">
      <c r="A381" s="62">
        <v>1</v>
      </c>
      <c r="B381" s="10" t="s">
        <v>205</v>
      </c>
      <c r="C381" s="150">
        <v>18669334</v>
      </c>
      <c r="D381" s="150">
        <v>18109504</v>
      </c>
      <c r="E381" s="148">
        <f t="shared" ref="E381:E382" si="183">C381/D381*100</f>
        <v>103.0913602051166</v>
      </c>
      <c r="F381" s="150">
        <v>4469477</v>
      </c>
      <c r="G381" s="150">
        <v>4379883</v>
      </c>
      <c r="H381" s="20">
        <f t="shared" ref="H381:H382" si="184">F381/G381*100</f>
        <v>102.04557975635421</v>
      </c>
      <c r="I381" s="150">
        <v>18669334</v>
      </c>
      <c r="J381" s="150">
        <v>18109504</v>
      </c>
      <c r="K381" s="148">
        <f t="shared" ref="K381:K382" si="185">I381/J381*100</f>
        <v>103.0913602051166</v>
      </c>
      <c r="L381" s="48">
        <v>0</v>
      </c>
      <c r="M381" s="48">
        <v>0</v>
      </c>
      <c r="N381" s="68" t="e">
        <f t="shared" si="179"/>
        <v>#DIV/0!</v>
      </c>
      <c r="O381" s="150">
        <v>0</v>
      </c>
      <c r="P381" s="150">
        <v>0</v>
      </c>
      <c r="Q381" s="68" t="e">
        <f t="shared" si="180"/>
        <v>#DIV/0!</v>
      </c>
      <c r="R381" s="68">
        <v>0</v>
      </c>
      <c r="S381" s="68">
        <v>0</v>
      </c>
      <c r="T381" s="68" t="e">
        <f t="shared" si="181"/>
        <v>#DIV/0!</v>
      </c>
      <c r="U381" s="68">
        <v>4778</v>
      </c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</row>
    <row r="382" spans="1:203" ht="17.25" x14ac:dyDescent="0.25">
      <c r="A382" s="62">
        <v>2</v>
      </c>
      <c r="B382" s="12" t="s">
        <v>212</v>
      </c>
      <c r="C382" s="20"/>
      <c r="D382" s="20"/>
      <c r="E382" s="25" t="e">
        <f t="shared" si="183"/>
        <v>#DIV/0!</v>
      </c>
      <c r="F382" s="44"/>
      <c r="G382" s="44"/>
      <c r="H382" s="20" t="e">
        <f t="shared" si="184"/>
        <v>#DIV/0!</v>
      </c>
      <c r="I382" s="44"/>
      <c r="J382" s="44"/>
      <c r="K382" s="25" t="e">
        <f t="shared" si="185"/>
        <v>#DIV/0!</v>
      </c>
      <c r="L382" s="34"/>
      <c r="M382" s="34"/>
      <c r="N382" s="30" t="e">
        <f t="shared" si="179"/>
        <v>#DIV/0!</v>
      </c>
      <c r="O382" s="20"/>
      <c r="P382" s="20"/>
      <c r="Q382" s="30" t="e">
        <f t="shared" si="180"/>
        <v>#DIV/0!</v>
      </c>
      <c r="R382" s="20"/>
      <c r="S382" s="20"/>
      <c r="T382" s="20" t="e">
        <f t="shared" si="181"/>
        <v>#DIV/0!</v>
      </c>
      <c r="U382" s="134"/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s="23" customFormat="1" ht="17.25" x14ac:dyDescent="0.25">
      <c r="A383" s="63"/>
      <c r="B383" s="16"/>
      <c r="C383" s="46"/>
      <c r="D383" s="46"/>
      <c r="E383" s="1"/>
      <c r="F383" s="44"/>
      <c r="G383" s="44"/>
      <c r="H383" s="1"/>
      <c r="I383" s="46"/>
      <c r="J383" s="46"/>
      <c r="K383" s="1"/>
      <c r="L383" s="46"/>
      <c r="M383" s="46"/>
      <c r="N383" s="1"/>
      <c r="O383" s="46"/>
      <c r="P383" s="46"/>
      <c r="Q383" s="1"/>
      <c r="R383" s="46"/>
      <c r="S383" s="46"/>
      <c r="T383" s="1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</row>
    <row r="384" spans="1:203" s="23" customFormat="1" ht="17.25" x14ac:dyDescent="0.25">
      <c r="A384" s="63"/>
      <c r="B384" s="16"/>
      <c r="C384" s="46"/>
      <c r="D384" s="46"/>
      <c r="E384" s="1"/>
      <c r="F384" s="46"/>
      <c r="G384" s="46"/>
      <c r="H384" s="1"/>
      <c r="I384" s="46"/>
      <c r="J384" s="46"/>
      <c r="K384" s="1"/>
      <c r="L384" s="46"/>
      <c r="M384" s="46"/>
      <c r="N384" s="1"/>
      <c r="O384" s="46"/>
      <c r="P384" s="46"/>
      <c r="Q384" s="1"/>
      <c r="R384" s="46"/>
      <c r="S384" s="46"/>
      <c r="T384" s="1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</row>
    <row r="385" spans="1:203" s="23" customFormat="1" ht="17.25" x14ac:dyDescent="0.25">
      <c r="A385" s="63"/>
      <c r="B385" s="16"/>
      <c r="C385" s="46"/>
      <c r="D385" s="46"/>
      <c r="E385" s="1"/>
      <c r="F385" s="46"/>
      <c r="G385" s="46"/>
      <c r="H385" s="1"/>
      <c r="I385" s="46"/>
      <c r="J385" s="46"/>
      <c r="K385" s="1"/>
      <c r="L385" s="46"/>
      <c r="M385" s="46"/>
      <c r="N385" s="1"/>
      <c r="O385" s="46"/>
      <c r="P385" s="46"/>
      <c r="Q385" s="1"/>
      <c r="R385" s="46"/>
      <c r="S385" s="46"/>
      <c r="T385" s="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</row>
    <row r="386" spans="1:203" s="23" customFormat="1" ht="17.25" x14ac:dyDescent="0.25">
      <c r="A386" s="63"/>
      <c r="B386" s="16"/>
      <c r="C386" s="46"/>
      <c r="D386" s="46"/>
      <c r="E386" s="1"/>
      <c r="F386" s="46"/>
      <c r="G386" s="46"/>
      <c r="H386" s="1"/>
      <c r="I386" s="46"/>
      <c r="J386" s="46"/>
      <c r="K386" s="1"/>
      <c r="L386" s="46"/>
      <c r="M386" s="46"/>
      <c r="N386" s="1"/>
      <c r="O386" s="46"/>
      <c r="P386" s="46"/>
      <c r="Q386" s="1"/>
      <c r="R386" s="46"/>
      <c r="S386" s="46"/>
      <c r="T386" s="1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</row>
    <row r="387" spans="1:203" s="23" customFormat="1" x14ac:dyDescent="0.25">
      <c r="A387" s="349"/>
      <c r="B387" s="350"/>
      <c r="C387" s="350"/>
      <c r="D387" s="350"/>
      <c r="E387" s="350"/>
      <c r="F387" s="350"/>
      <c r="G387" s="350"/>
      <c r="H387" s="350"/>
      <c r="I387" s="350"/>
      <c r="J387" s="350"/>
      <c r="K387" s="350"/>
      <c r="L387" s="350"/>
      <c r="M387" s="350"/>
      <c r="N387" s="350"/>
      <c r="O387" s="350"/>
      <c r="P387" s="350"/>
      <c r="Q387" s="350"/>
      <c r="R387" s="350"/>
      <c r="S387" s="350"/>
      <c r="T387" s="351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</row>
    <row r="388" spans="1:203" s="23" customFormat="1" ht="17.25" customHeight="1" x14ac:dyDescent="0.25">
      <c r="A388" s="352" t="s">
        <v>257</v>
      </c>
      <c r="B388" s="353"/>
      <c r="C388" s="41">
        <f>SUM(C389:C396)</f>
        <v>0</v>
      </c>
      <c r="D388" s="41">
        <f>SUM(D389:D396)</f>
        <v>0</v>
      </c>
      <c r="E388" s="41" t="e">
        <f>C388/D388*100</f>
        <v>#DIV/0!</v>
      </c>
      <c r="F388" s="41">
        <f>SUM(F389:F396)</f>
        <v>0</v>
      </c>
      <c r="G388" s="41">
        <f>SUM(G389:G396)</f>
        <v>0</v>
      </c>
      <c r="H388" s="41" t="e">
        <f>F388/G388*100</f>
        <v>#DIV/0!</v>
      </c>
      <c r="I388" s="41">
        <f>SUM(I389:I396)</f>
        <v>0</v>
      </c>
      <c r="J388" s="41">
        <f>SUM(J389:J396)</f>
        <v>0</v>
      </c>
      <c r="K388" s="41" t="e">
        <f>I388/J388*100</f>
        <v>#DIV/0!</v>
      </c>
      <c r="L388" s="35">
        <f>SUM(L389:L396)</f>
        <v>0</v>
      </c>
      <c r="M388" s="35">
        <f>SUM(M389:M396)</f>
        <v>0</v>
      </c>
      <c r="N388" s="5" t="e">
        <f t="shared" ref="N388" si="186">L388/M388*100</f>
        <v>#DIV/0!</v>
      </c>
      <c r="O388" s="5">
        <f>SUM(O389:O396)</f>
        <v>0</v>
      </c>
      <c r="P388" s="5">
        <f>SUM(P389:P396)</f>
        <v>0</v>
      </c>
      <c r="Q388" s="5" t="e">
        <f t="shared" ref="Q388" si="187">O388/P388*100</f>
        <v>#DIV/0!</v>
      </c>
      <c r="R388" s="5">
        <f>SUM(R389:R396)</f>
        <v>0</v>
      </c>
      <c r="S388" s="5">
        <f>SUM(S389:S396)</f>
        <v>0</v>
      </c>
      <c r="T388" s="5" t="e">
        <f t="shared" ref="T388" si="188">R388/S388*100</f>
        <v>#DIV/0!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8" customHeight="1" x14ac:dyDescent="0.2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6"/>
      <c r="M389" s="136"/>
      <c r="N389" s="136"/>
      <c r="O389" s="136"/>
      <c r="P389" s="136"/>
      <c r="Q389" s="136"/>
      <c r="R389" s="136"/>
      <c r="S389" s="136"/>
      <c r="T389" s="136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ht="18" customHeight="1" x14ac:dyDescent="0.2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6"/>
      <c r="M390" s="136"/>
      <c r="N390" s="136"/>
      <c r="O390" s="136"/>
      <c r="P390" s="136"/>
      <c r="Q390" s="136"/>
      <c r="R390" s="136"/>
      <c r="S390" s="136"/>
      <c r="T390" s="136"/>
    </row>
    <row r="391" spans="1:203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</row>
    <row r="392" spans="1:203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3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3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3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</sheetData>
  <mergeCells count="115">
    <mergeCell ref="A380:B380"/>
    <mergeCell ref="A387:T387"/>
    <mergeCell ref="A388:B388"/>
    <mergeCell ref="A337:B337"/>
    <mergeCell ref="A351:B351"/>
    <mergeCell ref="A361:T361"/>
    <mergeCell ref="A362:B362"/>
    <mergeCell ref="A363:B363"/>
    <mergeCell ref="A379:K379"/>
    <mergeCell ref="A319:T319"/>
    <mergeCell ref="A320:B320"/>
    <mergeCell ref="A327:T327"/>
    <mergeCell ref="A328:B328"/>
    <mergeCell ref="A329:B329"/>
    <mergeCell ref="A336:T336"/>
    <mergeCell ref="A266:B266"/>
    <mergeCell ref="A279:T279"/>
    <mergeCell ref="A280:B280"/>
    <mergeCell ref="A290:B290"/>
    <mergeCell ref="A311:T311"/>
    <mergeCell ref="A312:B312"/>
    <mergeCell ref="A239:B239"/>
    <mergeCell ref="A250:T250"/>
    <mergeCell ref="A251:B251"/>
    <mergeCell ref="A259:T259"/>
    <mergeCell ref="A260:B260"/>
    <mergeCell ref="A265:T265"/>
    <mergeCell ref="A215:B215"/>
    <mergeCell ref="A222:T222"/>
    <mergeCell ref="A223:B223"/>
    <mergeCell ref="A231:T231"/>
    <mergeCell ref="A232:B232"/>
    <mergeCell ref="A238:T238"/>
    <mergeCell ref="A192:B192"/>
    <mergeCell ref="A200:T200"/>
    <mergeCell ref="A201:B201"/>
    <mergeCell ref="A206:T206"/>
    <mergeCell ref="A207:B207"/>
    <mergeCell ref="A214:T214"/>
    <mergeCell ref="A153:T153"/>
    <mergeCell ref="A154:B154"/>
    <mergeCell ref="A165:T165"/>
    <mergeCell ref="A166:B166"/>
    <mergeCell ref="A182:T182"/>
    <mergeCell ref="A183:B183"/>
    <mergeCell ref="A69:B69"/>
    <mergeCell ref="A70:B70"/>
    <mergeCell ref="A117:T117"/>
    <mergeCell ref="A118:B118"/>
    <mergeCell ref="A147:T147"/>
    <mergeCell ref="A148:B148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1"/>
  <sheetViews>
    <sheetView topLeftCell="A237" zoomScale="70" zoomScaleNormal="70" workbookViewId="0">
      <selection activeCell="A256" sqref="A256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7" width="14.140625" customWidth="1"/>
    <col min="8" max="8" width="10.42578125" customWidth="1"/>
    <col min="9" max="9" width="14.28515625" customWidth="1"/>
    <col min="10" max="10" width="14.85546875" customWidth="1"/>
    <col min="11" max="11" width="10" customWidth="1"/>
    <col min="12" max="12" width="13.8554687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0" x14ac:dyDescent="0.25">
      <c r="A1" s="402" t="s">
        <v>351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0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0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0" ht="16.5" customHeight="1" x14ac:dyDescent="0.25">
      <c r="A4" s="405"/>
      <c r="B4" s="408"/>
      <c r="C4" s="394" t="s">
        <v>344</v>
      </c>
      <c r="D4" s="394" t="s">
        <v>345</v>
      </c>
      <c r="E4" s="394" t="s">
        <v>5</v>
      </c>
      <c r="F4" s="394" t="s">
        <v>346</v>
      </c>
      <c r="G4" s="394" t="s">
        <v>302</v>
      </c>
      <c r="H4" s="394" t="s">
        <v>5</v>
      </c>
      <c r="I4" s="394" t="s">
        <v>344</v>
      </c>
      <c r="J4" s="394" t="s">
        <v>345</v>
      </c>
      <c r="K4" s="394" t="s">
        <v>5</v>
      </c>
      <c r="L4" s="394" t="s">
        <v>344</v>
      </c>
      <c r="M4" s="394" t="s">
        <v>345</v>
      </c>
      <c r="N4" s="394" t="s">
        <v>5</v>
      </c>
      <c r="O4" s="384" t="s">
        <v>347</v>
      </c>
      <c r="P4" s="384" t="s">
        <v>348</v>
      </c>
      <c r="Q4" s="394" t="s">
        <v>5</v>
      </c>
      <c r="R4" s="384" t="s">
        <v>349</v>
      </c>
      <c r="S4" s="384" t="s">
        <v>350</v>
      </c>
      <c r="T4" s="394" t="s">
        <v>5</v>
      </c>
    </row>
    <row r="5" spans="1:20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0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0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0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0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</row>
    <row r="10" spans="1:20" s="23" customFormat="1" ht="43.5" customHeight="1" thickBot="1" x14ac:dyDescent="0.3">
      <c r="A10" s="388" t="s">
        <v>6</v>
      </c>
      <c r="B10" s="389"/>
      <c r="C10" s="109">
        <f>C11+C38</f>
        <v>384.501575</v>
      </c>
      <c r="D10" s="109">
        <f>D11+D38</f>
        <v>325.9248786</v>
      </c>
      <c r="E10" s="110">
        <f>C10/D10*100</f>
        <v>117.97245323879979</v>
      </c>
      <c r="F10" s="109">
        <f>F11+F38</f>
        <v>95.778629139999993</v>
      </c>
      <c r="G10" s="109">
        <f>G11+G38</f>
        <v>87.563914700000012</v>
      </c>
      <c r="H10" s="110">
        <f>F10/G10*100</f>
        <v>109.38139240136096</v>
      </c>
      <c r="I10" s="109">
        <f>I11+I38</f>
        <v>367.59527510000004</v>
      </c>
      <c r="J10" s="109">
        <f>J11+J38</f>
        <v>325.95897471999996</v>
      </c>
      <c r="K10" s="111">
        <f>I10/J10*100</f>
        <v>112.77347875319765</v>
      </c>
      <c r="L10" s="174">
        <f>L11+L38</f>
        <v>190.57036600000001</v>
      </c>
      <c r="M10" s="172">
        <f>M11+M38</f>
        <v>172.94068899999999</v>
      </c>
      <c r="N10" s="173">
        <f>L10/M10*100</f>
        <v>110.19405965243958</v>
      </c>
      <c r="O10" s="173">
        <f>O11+O38</f>
        <v>32.778289000000001</v>
      </c>
      <c r="P10" s="173">
        <f>P11+P38</f>
        <v>24.221850000000003</v>
      </c>
      <c r="Q10" s="173">
        <f>O10/P10*100</f>
        <v>135.32529100791226</v>
      </c>
      <c r="R10" s="172">
        <f>R11+R38</f>
        <v>150.66426799999999</v>
      </c>
      <c r="S10" s="172">
        <f>S11+S38</f>
        <v>138.35322600000001</v>
      </c>
      <c r="T10" s="175">
        <f t="shared" ref="T10:T40" si="0">R10/S10*100</f>
        <v>108.89826884123394</v>
      </c>
    </row>
    <row r="11" spans="1:20" ht="38.25" customHeight="1" thickBot="1" x14ac:dyDescent="0.3">
      <c r="A11" s="390" t="s">
        <v>7</v>
      </c>
      <c r="B11" s="391"/>
      <c r="C11" s="89">
        <f>C12+C13</f>
        <v>289.56404900000001</v>
      </c>
      <c r="D11" s="89">
        <f>D12+D13</f>
        <v>228.877183</v>
      </c>
      <c r="E11" s="89">
        <f>C11/D11*100</f>
        <v>126.51503535850492</v>
      </c>
      <c r="F11" s="89">
        <f>F12+F13</f>
        <v>78.040455139999992</v>
      </c>
      <c r="G11" s="89">
        <f>G12+G13</f>
        <v>66.332544100000007</v>
      </c>
      <c r="H11" s="89">
        <f>F11/G11*100</f>
        <v>117.65032714914365</v>
      </c>
      <c r="I11" s="89">
        <f>I12+I13</f>
        <v>272.65774910000005</v>
      </c>
      <c r="J11" s="89">
        <f>J12+J13</f>
        <v>228.91127911999996</v>
      </c>
      <c r="K11" s="90">
        <f>I11/J11*100</f>
        <v>119.11066599608982</v>
      </c>
      <c r="L11" s="91">
        <f>L12+L13</f>
        <v>183.44255699999999</v>
      </c>
      <c r="M11" s="91">
        <f>M12+M13</f>
        <v>162.575076</v>
      </c>
      <c r="N11" s="92">
        <f t="shared" ref="N11:N13" si="1">L11/M11*100</f>
        <v>112.83559664459268</v>
      </c>
      <c r="O11" s="89">
        <f>O12+O13</f>
        <v>32.778289000000001</v>
      </c>
      <c r="P11" s="89">
        <f>P12+P13</f>
        <v>24.221850000000003</v>
      </c>
      <c r="Q11" s="92">
        <f>O11/P11*100</f>
        <v>135.32529100791226</v>
      </c>
      <c r="R11" s="89">
        <f>R12+R13</f>
        <v>150.66426799999999</v>
      </c>
      <c r="S11" s="89">
        <f>S12+S13</f>
        <v>138.35322600000001</v>
      </c>
      <c r="T11" s="93">
        <f t="shared" si="0"/>
        <v>108.89826884123394</v>
      </c>
    </row>
    <row r="12" spans="1:20" ht="54.75" customHeight="1" thickBot="1" x14ac:dyDescent="0.3">
      <c r="A12" s="392" t="s">
        <v>259</v>
      </c>
      <c r="B12" s="393"/>
      <c r="C12" s="113">
        <f>C46/1000000</f>
        <v>95.682762999999994</v>
      </c>
      <c r="D12" s="113">
        <f>D46/1000000</f>
        <v>71.081663000000006</v>
      </c>
      <c r="E12" s="113">
        <f>C12/D12*100</f>
        <v>134.60962920915341</v>
      </c>
      <c r="F12" s="112">
        <f>F46/1000000</f>
        <v>23.960173000000001</v>
      </c>
      <c r="G12" s="112">
        <f>G46/1000000</f>
        <v>18.120172</v>
      </c>
      <c r="H12" s="113">
        <f>F12/G12*100</f>
        <v>132.22928016356579</v>
      </c>
      <c r="I12" s="112">
        <f>I46/1000000</f>
        <v>88.261570000000006</v>
      </c>
      <c r="J12" s="112">
        <f>J46/1000000</f>
        <v>70.263175000000004</v>
      </c>
      <c r="K12" s="113">
        <f>I12/J12*100</f>
        <v>125.61568702239829</v>
      </c>
      <c r="L12" s="112">
        <f>L46/1000000</f>
        <v>63.451678999999999</v>
      </c>
      <c r="M12" s="112">
        <f>M46/1000000</f>
        <v>63.587024999999997</v>
      </c>
      <c r="N12" s="113">
        <f t="shared" si="1"/>
        <v>99.787148400164966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63.451678999999999</v>
      </c>
      <c r="S12" s="112">
        <f>S46/1000000</f>
        <v>63.587024999999997</v>
      </c>
      <c r="T12" s="114">
        <f t="shared" si="0"/>
        <v>99.787148400164966</v>
      </c>
    </row>
    <row r="13" spans="1:20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193.88128600000002</v>
      </c>
      <c r="D13" s="115">
        <f>D14+D15+D16+D17+D18+D19+D20+D21+D22+D23+D24+D25+D26+D27+D28+D29+D30+D31+D32+D33+D34+D37</f>
        <v>157.79551999999998</v>
      </c>
      <c r="E13" s="113">
        <f t="shared" ref="E13:E40" si="2">C13/D13*100</f>
        <v>122.86868854071398</v>
      </c>
      <c r="F13" s="115">
        <f>F14+F15+F16+F17+F18+F19+F20+F21+F22+F23+F24+F25+F26+F27+F28+F29+F30+F31+F32+F33+F34+F37</f>
        <v>54.080282139999994</v>
      </c>
      <c r="G13" s="115">
        <f>G14+G15+G16+G17+G18+G19+G20+G21+G22+G23+G24+G25+G26+G27+G28+G29+G30+G31+G32+G33+G34+G37</f>
        <v>48.212372100000003</v>
      </c>
      <c r="H13" s="113">
        <f t="shared" ref="H13:H40" si="3">F13/G13*100</f>
        <v>112.17096314578554</v>
      </c>
      <c r="I13" s="115">
        <f>I14+I15+I16+I17+I18+I19+I20+I21+I22+I23+I24+I25+I26+I27+I28+I29+I30+I31+I32+I33+I34+I37</f>
        <v>184.39617910000004</v>
      </c>
      <c r="J13" s="115">
        <f>J14+J15+J16+J17+J18+J19+J20+J21+J22+J23+J24+J25+J26+J27+J28+J29+J30+J31+J32+J33+J34+J37</f>
        <v>158.64810411999997</v>
      </c>
      <c r="K13" s="113">
        <f t="shared" ref="K13:K40" si="4">I13/J13*100</f>
        <v>116.22967707229861</v>
      </c>
      <c r="L13" s="115">
        <f>L14+L15+L16+L17+L18+L19+L20+L21+L22+L23+L24+L25+L26+L27+L28+L29+L30+L31+L32+L33+L34+L37</f>
        <v>119.990878</v>
      </c>
      <c r="M13" s="115">
        <f>M14+M15+M16+M17+M18+M19+M20+M21+M22+M23+M24+M25+M26+M27+M28+M29+M30+M31+M32+M33+M34+M37</f>
        <v>98.988050999999999</v>
      </c>
      <c r="N13" s="113">
        <f t="shared" si="1"/>
        <v>121.21753766017677</v>
      </c>
      <c r="O13" s="115">
        <f>O14+O15+O16+O17+O18+O19+O20+O21+O22+O23+O24+O25+O26+O27+O28+O29+O30+O31+O32+O33+O34+O37</f>
        <v>32.778289000000001</v>
      </c>
      <c r="P13" s="115">
        <f>P14+P15+P16+P17+P18+P19+P20+P21+P22+P23+P24+P25+P26+P27+P28+P29+P30+P31+P32+P33+P34+P37</f>
        <v>24.221850000000003</v>
      </c>
      <c r="Q13" s="113">
        <f t="shared" ref="Q13:Q40" si="5">O13/P13*100</f>
        <v>135.32529100791226</v>
      </c>
      <c r="R13" s="115">
        <f>R14+R15+R16+R17+R18+R19+R20+R21+R22+R23+R24+R25+R26+R27+R28+R29+R30+R31+R32+R33+R34+R37</f>
        <v>87.212589000000008</v>
      </c>
      <c r="S13" s="115">
        <f>S14+S15+S16+S17+S18+S19+S20+S21+S22+S23+S24+S25+S26+S27+S28+S29+S30+S31+S32+S33+S34+S37</f>
        <v>74.766200999999995</v>
      </c>
      <c r="T13" s="114">
        <f t="shared" si="0"/>
        <v>116.64707827003275</v>
      </c>
    </row>
    <row r="14" spans="1:20" ht="40.5" customHeight="1" thickBot="1" x14ac:dyDescent="0.3">
      <c r="A14" s="371" t="s">
        <v>228</v>
      </c>
      <c r="B14" s="372" t="s">
        <v>111</v>
      </c>
      <c r="C14" s="94">
        <f>C70/1000000</f>
        <v>40.513106999999998</v>
      </c>
      <c r="D14" s="94">
        <f>D70/1000000</f>
        <v>27.226085000000001</v>
      </c>
      <c r="E14" s="94">
        <f t="shared" si="2"/>
        <v>148.80254359009015</v>
      </c>
      <c r="F14" s="94">
        <f>F70/1000000</f>
        <v>14.796275</v>
      </c>
      <c r="G14" s="94">
        <f>G70/1000000</f>
        <v>8.5666030000000006</v>
      </c>
      <c r="H14" s="94">
        <f t="shared" si="3"/>
        <v>172.72044706635756</v>
      </c>
      <c r="I14" s="94">
        <f>I70/1000000</f>
        <v>36.498900999999996</v>
      </c>
      <c r="J14" s="94">
        <f>J70/1000000</f>
        <v>32.706884000000002</v>
      </c>
      <c r="K14" s="95">
        <f t="shared" si="4"/>
        <v>111.59394150784891</v>
      </c>
      <c r="L14" s="94">
        <f>L70/1000000</f>
        <v>4.051787</v>
      </c>
      <c r="M14" s="94">
        <f>M70/1000000</f>
        <v>2.3896850000000001</v>
      </c>
      <c r="N14" s="94">
        <f>L14/M14*100</f>
        <v>169.55318378782141</v>
      </c>
      <c r="O14" s="94">
        <f>O70/1000000</f>
        <v>2.9779819999999999</v>
      </c>
      <c r="P14" s="94">
        <f>P70/1000000</f>
        <v>1.3963840000000001</v>
      </c>
      <c r="Q14" s="94">
        <f t="shared" si="5"/>
        <v>213.26383000664572</v>
      </c>
      <c r="R14" s="94">
        <f>R70/1000000</f>
        <v>1.0738049999999999</v>
      </c>
      <c r="S14" s="94">
        <f>S70/1000000</f>
        <v>0.99330099999999999</v>
      </c>
      <c r="T14" s="95">
        <f t="shared" si="0"/>
        <v>108.10469334068927</v>
      </c>
    </row>
    <row r="15" spans="1:20" ht="19.5" customHeight="1" thickBot="1" x14ac:dyDescent="0.3">
      <c r="A15" s="382" t="s">
        <v>229</v>
      </c>
      <c r="B15" s="383" t="s">
        <v>111</v>
      </c>
      <c r="C15" s="94">
        <f>C118/1000000</f>
        <v>29.923590000000001</v>
      </c>
      <c r="D15" s="94">
        <f>D118/1000000</f>
        <v>21.708445999999999</v>
      </c>
      <c r="E15" s="94">
        <f t="shared" si="2"/>
        <v>137.84307729811707</v>
      </c>
      <c r="F15" s="94">
        <f>F118/1000000</f>
        <v>7.2912559999999997</v>
      </c>
      <c r="G15" s="94">
        <f>G118/1000000</f>
        <v>7.1041920000000003</v>
      </c>
      <c r="H15" s="94">
        <f t="shared" si="3"/>
        <v>102.63314955451655</v>
      </c>
      <c r="I15" s="94">
        <f>I118/1000000</f>
        <v>30.211766999999998</v>
      </c>
      <c r="J15" s="94">
        <f>J118/1000000</f>
        <v>21.491427999999999</v>
      </c>
      <c r="K15" s="95">
        <f t="shared" si="4"/>
        <v>140.57589379356273</v>
      </c>
      <c r="L15" s="94">
        <f>L118/1000000</f>
        <v>23.293633</v>
      </c>
      <c r="M15" s="94">
        <f>M118/1000000</f>
        <v>15.717223000000001</v>
      </c>
      <c r="N15" s="94">
        <f t="shared" ref="N15:N40" si="6">L15/M15*100</f>
        <v>148.20450788284927</v>
      </c>
      <c r="O15" s="94">
        <f>O118/1000000</f>
        <v>19.855371999999999</v>
      </c>
      <c r="P15" s="94">
        <f>P118/1000000</f>
        <v>12.644574</v>
      </c>
      <c r="Q15" s="94">
        <f t="shared" si="5"/>
        <v>157.02681640362101</v>
      </c>
      <c r="R15" s="94">
        <f>R118/1000000</f>
        <v>3.4382609999999998</v>
      </c>
      <c r="S15" s="94">
        <f>S118/1000000</f>
        <v>3.0726490000000002</v>
      </c>
      <c r="T15" s="95">
        <f t="shared" si="0"/>
        <v>111.89891849020177</v>
      </c>
    </row>
    <row r="16" spans="1:20" ht="19.5" customHeight="1" thickBot="1" x14ac:dyDescent="0.3">
      <c r="A16" s="371" t="s">
        <v>230</v>
      </c>
      <c r="B16" s="372" t="s">
        <v>139</v>
      </c>
      <c r="C16" s="94">
        <f>C149/1000000</f>
        <v>43.457535999999998</v>
      </c>
      <c r="D16" s="94">
        <f>D149/1000000</f>
        <v>44.185957000000002</v>
      </c>
      <c r="E16" s="94">
        <f t="shared" si="2"/>
        <v>98.351464923572891</v>
      </c>
      <c r="F16" s="94">
        <f>F149/1000000</f>
        <v>11.335312999999999</v>
      </c>
      <c r="G16" s="94">
        <f>G149/1000000</f>
        <v>12.091913999999999</v>
      </c>
      <c r="H16" s="94">
        <f t="shared" si="3"/>
        <v>93.742917787870468</v>
      </c>
      <c r="I16" s="94">
        <f>I149/1000000</f>
        <v>38.262009999999997</v>
      </c>
      <c r="J16" s="94">
        <f>J149/1000000</f>
        <v>43.150599999999997</v>
      </c>
      <c r="K16" s="95">
        <f t="shared" si="4"/>
        <v>88.670864368050502</v>
      </c>
      <c r="L16" s="94">
        <f>L149/1000000</f>
        <v>30.176867000000001</v>
      </c>
      <c r="M16" s="94">
        <f>M149/1000000</f>
        <v>30.873709999999999</v>
      </c>
      <c r="N16" s="94">
        <f t="shared" si="6"/>
        <v>97.742924319752973</v>
      </c>
      <c r="O16" s="94">
        <f>O149/1000000</f>
        <v>1.41547</v>
      </c>
      <c r="P16" s="94">
        <f>P149/1000000</f>
        <v>0.73861100000000002</v>
      </c>
      <c r="Q16" s="94">
        <f t="shared" si="5"/>
        <v>191.63944214207478</v>
      </c>
      <c r="R16" s="94">
        <f>R149/1000000</f>
        <v>28.761396999999999</v>
      </c>
      <c r="S16" s="94">
        <f>S149/1000000</f>
        <v>30.135099</v>
      </c>
      <c r="T16" s="95">
        <f t="shared" si="0"/>
        <v>95.441521529429849</v>
      </c>
    </row>
    <row r="17" spans="1:20" ht="56.25" customHeight="1" thickBot="1" x14ac:dyDescent="0.3">
      <c r="A17" s="371" t="s">
        <v>231</v>
      </c>
      <c r="B17" s="372"/>
      <c r="C17" s="142">
        <f>C155/1000000</f>
        <v>4.9132000000000002E-2</v>
      </c>
      <c r="D17" s="142">
        <f>D155/1000000</f>
        <v>4.1803E-2</v>
      </c>
      <c r="E17" s="94">
        <f t="shared" si="2"/>
        <v>117.53223452862235</v>
      </c>
      <c r="F17" s="142">
        <f>F155/1000000</f>
        <v>2.1861999999999999E-2</v>
      </c>
      <c r="G17" s="142">
        <f>G155/1000000</f>
        <v>1.5272000000000001E-2</v>
      </c>
      <c r="H17" s="94">
        <f t="shared" si="3"/>
        <v>143.15086432687269</v>
      </c>
      <c r="I17" s="142">
        <f>I155/1000000</f>
        <v>4.5061999999999998E-2</v>
      </c>
      <c r="J17" s="142">
        <f>J155/1000000</f>
        <v>7.3793999999999998E-2</v>
      </c>
      <c r="K17" s="95">
        <f t="shared" si="4"/>
        <v>61.06458519662845</v>
      </c>
      <c r="L17" s="94">
        <f>L155/1000000</f>
        <v>0</v>
      </c>
      <c r="M17" s="94">
        <f>M155/1000000</f>
        <v>0</v>
      </c>
      <c r="N17" s="94" t="e">
        <f t="shared" si="6"/>
        <v>#DIV/0!</v>
      </c>
      <c r="O17" s="94">
        <f>O155/1000000</f>
        <v>0</v>
      </c>
      <c r="P17" s="94">
        <f>P155/1000000</f>
        <v>0</v>
      </c>
      <c r="Q17" s="94" t="e">
        <f t="shared" si="5"/>
        <v>#DIV/0!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2.1527159999999999</v>
      </c>
      <c r="D18" s="94">
        <f>D167/1000000</f>
        <v>1.841475</v>
      </c>
      <c r="E18" s="94">
        <f t="shared" si="2"/>
        <v>116.90172280373071</v>
      </c>
      <c r="F18" s="94">
        <f>F167/1000000</f>
        <v>0.54029400000000005</v>
      </c>
      <c r="G18" s="94">
        <f>G167/1000000</f>
        <v>0.47261799999999998</v>
      </c>
      <c r="H18" s="94">
        <f t="shared" si="3"/>
        <v>114.31938690443447</v>
      </c>
      <c r="I18" s="141">
        <f>I167/1000000</f>
        <v>2.064584</v>
      </c>
      <c r="J18" s="141">
        <f>J167/1000000</f>
        <v>1.6642220000000001</v>
      </c>
      <c r="K18" s="95">
        <f t="shared" si="4"/>
        <v>124.05700681760005</v>
      </c>
      <c r="L18" s="141">
        <f>L167/1000000</f>
        <v>1.796233</v>
      </c>
      <c r="M18" s="141">
        <f>M167/1000000</f>
        <v>1.336436</v>
      </c>
      <c r="N18" s="94">
        <f t="shared" si="6"/>
        <v>134.40471522766521</v>
      </c>
      <c r="O18" s="94">
        <f>O167/1000000</f>
        <v>0.90915699999999999</v>
      </c>
      <c r="P18" s="94">
        <f>P167/1000000</f>
        <v>0.20363300000000001</v>
      </c>
      <c r="Q18" s="94">
        <f t="shared" si="5"/>
        <v>446.46840148698885</v>
      </c>
      <c r="R18" s="94">
        <f>R167/1000000</f>
        <v>0.88707599999999998</v>
      </c>
      <c r="S18" s="94">
        <f>S167/1000000</f>
        <v>1.132803</v>
      </c>
      <c r="T18" s="95">
        <f t="shared" si="0"/>
        <v>78.308055328243299</v>
      </c>
    </row>
    <row r="19" spans="1:20" ht="63" customHeight="1" thickBot="1" x14ac:dyDescent="0.3">
      <c r="A19" s="371" t="s">
        <v>233</v>
      </c>
      <c r="B19" s="372"/>
      <c r="C19" s="143">
        <f>C184/1000000</f>
        <v>6.8964999999999999E-2</v>
      </c>
      <c r="D19" s="143">
        <f>D184/1000000</f>
        <v>5.3199999999999997E-2</v>
      </c>
      <c r="E19" s="94">
        <f t="shared" si="2"/>
        <v>129.63345864661656</v>
      </c>
      <c r="F19" s="143">
        <f>F184/1000000</f>
        <v>2.3451E-2</v>
      </c>
      <c r="G19" s="143">
        <f>G184/1000000</f>
        <v>1.634E-2</v>
      </c>
      <c r="H19" s="94">
        <f t="shared" si="3"/>
        <v>143.51897184822522</v>
      </c>
      <c r="I19" s="142">
        <f>I184/1000000</f>
        <v>9.5267000000000004E-2</v>
      </c>
      <c r="J19" s="142">
        <f>J184/1000000</f>
        <v>0.13814299999999999</v>
      </c>
      <c r="K19" s="95">
        <f t="shared" si="4"/>
        <v>68.96259672947599</v>
      </c>
      <c r="L19" s="143">
        <f>L184/1000000</f>
        <v>4.0668000000000003E-2</v>
      </c>
      <c r="M19" s="143">
        <f>M184/1000000</f>
        <v>2.4407999999999999E-2</v>
      </c>
      <c r="N19" s="94">
        <f t="shared" si="6"/>
        <v>166.61750245821042</v>
      </c>
      <c r="O19" s="142">
        <f>O184/1000000</f>
        <v>4.0668000000000003E-2</v>
      </c>
      <c r="P19" s="142">
        <f>P184/1000000</f>
        <v>2.0374E-2</v>
      </c>
      <c r="Q19" s="94">
        <f t="shared" si="5"/>
        <v>199.60734269166588</v>
      </c>
      <c r="R19" s="142">
        <f>R184/1000000</f>
        <v>0</v>
      </c>
      <c r="S19" s="142">
        <f>S184/1000000</f>
        <v>4.0340000000000003E-3</v>
      </c>
      <c r="T19" s="95">
        <f t="shared" si="0"/>
        <v>0</v>
      </c>
    </row>
    <row r="20" spans="1:20" ht="88.5" customHeight="1" thickBot="1" x14ac:dyDescent="0.3">
      <c r="A20" s="371" t="s">
        <v>235</v>
      </c>
      <c r="B20" s="372"/>
      <c r="C20" s="94">
        <f>C193/1000000</f>
        <v>0</v>
      </c>
      <c r="D20" s="94">
        <f>D193/1000000</f>
        <v>0</v>
      </c>
      <c r="E20" s="94" t="e">
        <f t="shared" si="2"/>
        <v>#DIV/0!</v>
      </c>
      <c r="F20" s="94">
        <f>F193/1000000</f>
        <v>0</v>
      </c>
      <c r="G20" s="94">
        <f>G193/1000000</f>
        <v>0</v>
      </c>
      <c r="H20" s="94" t="e">
        <f t="shared" si="3"/>
        <v>#DIV/0!</v>
      </c>
      <c r="I20" s="94">
        <f>I193/1000000</f>
        <v>0</v>
      </c>
      <c r="J20" s="94">
        <f>J193/1000000</f>
        <v>0</v>
      </c>
      <c r="K20" s="95" t="e">
        <f t="shared" si="4"/>
        <v>#DIV/0!</v>
      </c>
      <c r="L20" s="94">
        <f>L193/1000000</f>
        <v>0</v>
      </c>
      <c r="M20" s="94">
        <f>M193/1000000</f>
        <v>0</v>
      </c>
      <c r="N20" s="94" t="e">
        <f t="shared" si="6"/>
        <v>#DIV/0!</v>
      </c>
      <c r="O20" s="94">
        <f>O193/1000000</f>
        <v>0</v>
      </c>
      <c r="P20" s="94">
        <f>P193/1000000</f>
        <v>0</v>
      </c>
      <c r="Q20" s="94" t="e">
        <f t="shared" si="5"/>
        <v>#DIV/0!</v>
      </c>
      <c r="R20" s="94">
        <f>R193/1000000</f>
        <v>0</v>
      </c>
      <c r="S20" s="94">
        <f>S193/1000000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C202/1000000</f>
        <v>0</v>
      </c>
      <c r="D21" s="94">
        <f>D202/1000000</f>
        <v>0</v>
      </c>
      <c r="E21" s="94" t="e">
        <f t="shared" si="2"/>
        <v>#DIV/0!</v>
      </c>
      <c r="F21" s="94">
        <f>F202/1000000</f>
        <v>0</v>
      </c>
      <c r="G21" s="94">
        <f>G202/1000000</f>
        <v>0</v>
      </c>
      <c r="H21" s="94" t="e">
        <f t="shared" si="3"/>
        <v>#DIV/0!</v>
      </c>
      <c r="I21" s="94">
        <f>I202/1000000</f>
        <v>0</v>
      </c>
      <c r="J21" s="94">
        <f>J202/1000000</f>
        <v>0</v>
      </c>
      <c r="K21" s="95" t="e">
        <f t="shared" si="4"/>
        <v>#DIV/0!</v>
      </c>
      <c r="L21" s="94">
        <f>L202/1000000</f>
        <v>0</v>
      </c>
      <c r="M21" s="94">
        <f>M202/1000000</f>
        <v>0</v>
      </c>
      <c r="N21" s="94" t="e">
        <f t="shared" si="6"/>
        <v>#DIV/0!</v>
      </c>
      <c r="O21" s="94">
        <f>O202/1000000</f>
        <v>0</v>
      </c>
      <c r="P21" s="94">
        <f>P202/1000000</f>
        <v>0</v>
      </c>
      <c r="Q21" s="94" t="e">
        <f t="shared" si="5"/>
        <v>#DIV/0!</v>
      </c>
      <c r="R21" s="94">
        <f>R202/1000000</f>
        <v>0</v>
      </c>
      <c r="S21" s="94">
        <f>S202/1000000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C208/1000000</f>
        <v>0.12751399999999999</v>
      </c>
      <c r="D22" s="142">
        <f>D208/1000000</f>
        <v>0.14852099999999999</v>
      </c>
      <c r="E22" s="94">
        <f t="shared" si="2"/>
        <v>85.855872233556198</v>
      </c>
      <c r="F22" s="142">
        <f>F208/1000000</f>
        <v>2.7082999999999999E-2</v>
      </c>
      <c r="G22" s="142">
        <f>G208/1000000</f>
        <v>3.2943E-2</v>
      </c>
      <c r="H22" s="94">
        <f t="shared" si="3"/>
        <v>82.211698995234201</v>
      </c>
      <c r="I22" s="142">
        <f>I208/1000000</f>
        <v>0.10498200000000001</v>
      </c>
      <c r="J22" s="142">
        <f>J208/1000000</f>
        <v>0.15342900000000001</v>
      </c>
      <c r="K22" s="95">
        <f t="shared" si="4"/>
        <v>68.423831218348553</v>
      </c>
      <c r="L22" s="94">
        <f>L208/1000000</f>
        <v>0</v>
      </c>
      <c r="M22" s="94">
        <f>M208/1000000</f>
        <v>0</v>
      </c>
      <c r="N22" s="94" t="e">
        <f t="shared" si="6"/>
        <v>#DIV/0!</v>
      </c>
      <c r="O22" s="94">
        <f>O208/1000000</f>
        <v>0</v>
      </c>
      <c r="P22" s="94">
        <f>P208/1000000</f>
        <v>0</v>
      </c>
      <c r="Q22" s="94" t="e">
        <f t="shared" si="5"/>
        <v>#DIV/0!</v>
      </c>
      <c r="R22" s="94">
        <f>R208/1000000</f>
        <v>0</v>
      </c>
      <c r="S22" s="94">
        <f>S208/1000000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C216/1000000</f>
        <v>8.9413999999999993E-2</v>
      </c>
      <c r="D23" s="141">
        <f>D216/1000000</f>
        <v>0.21996099999999999</v>
      </c>
      <c r="E23" s="94">
        <f t="shared" si="2"/>
        <v>40.649933397284059</v>
      </c>
      <c r="F23" s="141">
        <f>F216/1000000</f>
        <v>3.0754E-2</v>
      </c>
      <c r="G23" s="141">
        <f>G216/1000000</f>
        <v>7.9943E-2</v>
      </c>
      <c r="H23" s="94">
        <f t="shared" si="3"/>
        <v>38.469909810740155</v>
      </c>
      <c r="I23" s="141">
        <f>I216/1000000</f>
        <v>0.103418</v>
      </c>
      <c r="J23" s="141">
        <f>J216/1000000</f>
        <v>0.23591699999999999</v>
      </c>
      <c r="K23" s="95">
        <f t="shared" si="4"/>
        <v>43.836603551248956</v>
      </c>
      <c r="L23" s="142">
        <f>L216/1000000</f>
        <v>4.6495000000000002E-2</v>
      </c>
      <c r="M23" s="142">
        <f>M216/1000000</f>
        <v>7.4791999999999997E-2</v>
      </c>
      <c r="N23" s="94">
        <f t="shared" si="6"/>
        <v>62.16573965129961</v>
      </c>
      <c r="O23" s="142">
        <f>O216/1000000</f>
        <v>0</v>
      </c>
      <c r="P23" s="142">
        <f>P216/1000000</f>
        <v>2.9454000000000001E-2</v>
      </c>
      <c r="Q23" s="94">
        <f t="shared" si="5"/>
        <v>0</v>
      </c>
      <c r="R23" s="142">
        <f>R216/1000000</f>
        <v>4.6495000000000002E-2</v>
      </c>
      <c r="S23" s="142">
        <f>S216/1000000</f>
        <v>4.5338000000000003E-2</v>
      </c>
      <c r="T23" s="95">
        <f t="shared" si="0"/>
        <v>102.55194318231946</v>
      </c>
    </row>
    <row r="24" spans="1:20" ht="47.25" customHeight="1" thickBot="1" x14ac:dyDescent="0.3">
      <c r="A24" s="371" t="s">
        <v>239</v>
      </c>
      <c r="B24" s="372"/>
      <c r="C24" s="141">
        <f>C224/1000000</f>
        <v>2.7395</v>
      </c>
      <c r="D24" s="141">
        <f>D224/1000000</f>
        <v>2.0668839999999999</v>
      </c>
      <c r="E24" s="94">
        <f t="shared" si="2"/>
        <v>132.54251327118502</v>
      </c>
      <c r="F24" s="141">
        <f>F224/1000000</f>
        <v>0.69130599999999998</v>
      </c>
      <c r="G24" s="141">
        <f>G224/1000000</f>
        <v>0.601356</v>
      </c>
      <c r="H24" s="94">
        <f t="shared" si="3"/>
        <v>114.95786189877543</v>
      </c>
      <c r="I24" s="141">
        <f>I224/1000000</f>
        <v>2.3232750000000002</v>
      </c>
      <c r="J24" s="141">
        <f>J224/1000000</f>
        <v>1.975293</v>
      </c>
      <c r="K24" s="95">
        <f t="shared" si="4"/>
        <v>117.61672825246686</v>
      </c>
      <c r="L24" s="141">
        <f>L224/1000000</f>
        <v>1.419014</v>
      </c>
      <c r="M24" s="141">
        <f>M224/1000000</f>
        <v>1.1355310000000001</v>
      </c>
      <c r="N24" s="94">
        <f t="shared" si="6"/>
        <v>124.96479620547566</v>
      </c>
      <c r="O24" s="141">
        <f>O224/1000000</f>
        <v>0.95690699999999995</v>
      </c>
      <c r="P24" s="141">
        <f>P224/1000000</f>
        <v>0.60021000000000002</v>
      </c>
      <c r="Q24" s="94">
        <f t="shared" si="5"/>
        <v>159.42869995501573</v>
      </c>
      <c r="R24" s="142">
        <f>R224/1000000</f>
        <v>0.46210699999999999</v>
      </c>
      <c r="S24" s="142">
        <f>S224/1000000</f>
        <v>0.53532100000000005</v>
      </c>
      <c r="T24" s="95">
        <f t="shared" si="0"/>
        <v>86.323346179208343</v>
      </c>
    </row>
    <row r="25" spans="1:20" ht="58.5" customHeight="1" thickBot="1" x14ac:dyDescent="0.3">
      <c r="A25" s="371" t="s">
        <v>240</v>
      </c>
      <c r="B25" s="372"/>
      <c r="C25" s="142">
        <f>C233/1000000</f>
        <v>1.189565</v>
      </c>
      <c r="D25" s="142">
        <f>D233/1000000</f>
        <v>0.84256299999999995</v>
      </c>
      <c r="E25" s="94">
        <f t="shared" si="2"/>
        <v>141.18410136690076</v>
      </c>
      <c r="F25" s="142">
        <f>F233/1000000</f>
        <v>0.44251000000000001</v>
      </c>
      <c r="G25" s="142">
        <f>G233/1000000</f>
        <v>0.28183000000000002</v>
      </c>
      <c r="H25" s="94">
        <f t="shared" si="3"/>
        <v>157.01309299932581</v>
      </c>
      <c r="I25" s="141">
        <f>I233/1000000</f>
        <v>1.135197</v>
      </c>
      <c r="J25" s="141">
        <f>J233/1000000</f>
        <v>0.93753299999999995</v>
      </c>
      <c r="K25" s="95">
        <f t="shared" si="4"/>
        <v>121.08341786369121</v>
      </c>
      <c r="L25" s="94">
        <f>L233/1000000</f>
        <v>3.7700999999999998E-2</v>
      </c>
      <c r="M25" s="94">
        <f>M233/1000000</f>
        <v>3.3466000000000003E-2</v>
      </c>
      <c r="N25" s="94">
        <f t="shared" si="6"/>
        <v>112.65463455447318</v>
      </c>
      <c r="O25" s="94">
        <f>O233/1000000</f>
        <v>0</v>
      </c>
      <c r="P25" s="94">
        <f>P233/1000000</f>
        <v>0</v>
      </c>
      <c r="Q25" s="94" t="e">
        <f t="shared" si="5"/>
        <v>#DIV/0!</v>
      </c>
      <c r="R25" s="94">
        <f>R233/1000000</f>
        <v>3.7700999999999998E-2</v>
      </c>
      <c r="S25" s="94">
        <f>S233/1000000</f>
        <v>3.3466000000000003E-2</v>
      </c>
      <c r="T25" s="95">
        <f t="shared" si="0"/>
        <v>112.65463455447318</v>
      </c>
    </row>
    <row r="26" spans="1:20" ht="69" customHeight="1" thickBot="1" x14ac:dyDescent="0.3">
      <c r="A26" s="371" t="s">
        <v>241</v>
      </c>
      <c r="B26" s="372"/>
      <c r="C26" s="94">
        <f>C240/1000000</f>
        <v>4.808268</v>
      </c>
      <c r="D26" s="94">
        <f>D240/1000000</f>
        <v>5.6090939999999998</v>
      </c>
      <c r="E26" s="94">
        <f t="shared" si="2"/>
        <v>85.722720995583245</v>
      </c>
      <c r="F26" s="94">
        <f>F240/1000000</f>
        <v>2.0847069999999999</v>
      </c>
      <c r="G26" s="94">
        <f>G240/1000000</f>
        <v>2.2313010000000002</v>
      </c>
      <c r="H26" s="94">
        <f t="shared" si="3"/>
        <v>93.43011095320621</v>
      </c>
      <c r="I26" s="94">
        <f>I240/1000000</f>
        <v>4.2617799999999999</v>
      </c>
      <c r="J26" s="94">
        <f>J240/1000000</f>
        <v>5.5493949999999996</v>
      </c>
      <c r="K26" s="95">
        <f t="shared" si="4"/>
        <v>76.7972004155408</v>
      </c>
      <c r="L26" s="141">
        <f>L240/1000000</f>
        <v>1.164282</v>
      </c>
      <c r="M26" s="141">
        <f>M240/1000000</f>
        <v>3.5592679999999999</v>
      </c>
      <c r="N26" s="94">
        <f t="shared" si="6"/>
        <v>32.711276588332211</v>
      </c>
      <c r="O26" s="94">
        <f>O240/1000000</f>
        <v>1.164282</v>
      </c>
      <c r="P26" s="94">
        <f>P240/1000000</f>
        <v>3.5407690000000001</v>
      </c>
      <c r="Q26" s="94">
        <f t="shared" si="5"/>
        <v>32.882178984282795</v>
      </c>
      <c r="R26" s="94">
        <f>R240/1000000</f>
        <v>0</v>
      </c>
      <c r="S26" s="94">
        <f>S240/1000000</f>
        <v>1.8499000000000002E-2</v>
      </c>
      <c r="T26" s="95">
        <f t="shared" si="0"/>
        <v>0</v>
      </c>
    </row>
    <row r="27" spans="1:20" ht="37.5" customHeight="1" thickBot="1" x14ac:dyDescent="0.3">
      <c r="A27" s="371" t="s">
        <v>242</v>
      </c>
      <c r="B27" s="372"/>
      <c r="C27" s="94">
        <f>C252/1000000</f>
        <v>56.066017000000002</v>
      </c>
      <c r="D27" s="94">
        <f>D252/1000000</f>
        <v>42.005265999999999</v>
      </c>
      <c r="E27" s="94">
        <f t="shared" si="2"/>
        <v>133.47378159681219</v>
      </c>
      <c r="F27" s="94">
        <f>F252/1000000</f>
        <v>13.561753</v>
      </c>
      <c r="G27" s="94">
        <f>G252/1000000</f>
        <v>11.222132999999999</v>
      </c>
      <c r="H27" s="94">
        <f t="shared" si="3"/>
        <v>120.84826476392678</v>
      </c>
      <c r="I27" s="94">
        <f>I252/1000000</f>
        <v>57.103872000000003</v>
      </c>
      <c r="J27" s="94">
        <f>J252/1000000</f>
        <v>40.14425</v>
      </c>
      <c r="K27" s="95">
        <f t="shared" si="4"/>
        <v>142.24670282792681</v>
      </c>
      <c r="L27" s="94">
        <f>L252/1000000</f>
        <v>51.465409999999999</v>
      </c>
      <c r="M27" s="94">
        <f>M252/1000000</f>
        <v>37.646287999999998</v>
      </c>
      <c r="N27" s="94">
        <f t="shared" si="6"/>
        <v>136.70779440459043</v>
      </c>
      <c r="O27" s="94">
        <f>O252/1000000</f>
        <v>6.0630999999999997E-2</v>
      </c>
      <c r="P27" s="94">
        <f>P252/1000000</f>
        <v>0</v>
      </c>
      <c r="Q27" s="94" t="e">
        <f t="shared" si="5"/>
        <v>#DIV/0!</v>
      </c>
      <c r="R27" s="94">
        <f>R252/1000000</f>
        <v>51.404778999999998</v>
      </c>
      <c r="S27" s="94">
        <f>S252/1000000</f>
        <v>37.646287999999998</v>
      </c>
      <c r="T27" s="95">
        <f t="shared" si="0"/>
        <v>136.54674001325176</v>
      </c>
    </row>
    <row r="28" spans="1:20" ht="83.25" customHeight="1" thickBot="1" x14ac:dyDescent="0.3">
      <c r="A28" s="371" t="s">
        <v>243</v>
      </c>
      <c r="B28" s="372"/>
      <c r="C28" s="94">
        <f>C261/1000000</f>
        <v>1.6874</v>
      </c>
      <c r="D28" s="94">
        <f>D261/1000000</f>
        <v>1.8796440000000001</v>
      </c>
      <c r="E28" s="94">
        <f t="shared" si="2"/>
        <v>89.772318587987925</v>
      </c>
      <c r="F28" s="94">
        <f>F261/1000000</f>
        <v>0.25545200000000001</v>
      </c>
      <c r="G28" s="94">
        <f>G261/1000000</f>
        <v>0.41041299999999997</v>
      </c>
      <c r="H28" s="94">
        <f t="shared" si="3"/>
        <v>62.242667751752514</v>
      </c>
      <c r="I28" s="94">
        <f>I261/1000000</f>
        <v>1.7995749999999999</v>
      </c>
      <c r="J28" s="94">
        <f>J261/1000000</f>
        <v>1.727902</v>
      </c>
      <c r="K28" s="95">
        <f t="shared" si="4"/>
        <v>104.14797829969523</v>
      </c>
      <c r="L28" s="94">
        <f>L261/1000000</f>
        <v>0</v>
      </c>
      <c r="M28" s="94">
        <f>M261/1000000</f>
        <v>0</v>
      </c>
      <c r="N28" s="94" t="e">
        <f t="shared" si="6"/>
        <v>#DIV/0!</v>
      </c>
      <c r="O28" s="94">
        <f>O261/1000000</f>
        <v>0</v>
      </c>
      <c r="P28" s="94">
        <f>P261/1000000</f>
        <v>0</v>
      </c>
      <c r="Q28" s="94" t="e">
        <f t="shared" si="5"/>
        <v>#DIV/0!</v>
      </c>
      <c r="R28" s="94">
        <f>R261/1000000</f>
        <v>0</v>
      </c>
      <c r="S28" s="94">
        <f>S261/1000000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C267/1000000</f>
        <v>0.29847000000000001</v>
      </c>
      <c r="D29" s="94">
        <f>D267/1000000</f>
        <v>0.654976</v>
      </c>
      <c r="E29" s="94">
        <f t="shared" si="2"/>
        <v>45.569608657416453</v>
      </c>
      <c r="F29" s="94">
        <f>F267/1000000</f>
        <v>8.0500000000000002E-2</v>
      </c>
      <c r="G29" s="94">
        <f>G267/1000000</f>
        <v>0.30223</v>
      </c>
      <c r="H29" s="94">
        <f t="shared" si="3"/>
        <v>26.6353439433544</v>
      </c>
      <c r="I29" s="94">
        <f>I267/1000000</f>
        <v>0.32013000000000003</v>
      </c>
      <c r="J29" s="94">
        <f>J267/1000000</f>
        <v>0.53170300000000004</v>
      </c>
      <c r="K29" s="95">
        <f t="shared" si="4"/>
        <v>60.208424628034827</v>
      </c>
      <c r="L29" s="141">
        <f>L267/1000000</f>
        <v>0.12648499999999999</v>
      </c>
      <c r="M29" s="141">
        <f>M267/1000000</f>
        <v>0.174536</v>
      </c>
      <c r="N29" s="94">
        <f t="shared" si="6"/>
        <v>72.469290003208499</v>
      </c>
      <c r="O29" s="94">
        <f>O267/1000000</f>
        <v>8.7818999999999994E-2</v>
      </c>
      <c r="P29" s="94">
        <f>P267/1000000</f>
        <v>0.143377</v>
      </c>
      <c r="Q29" s="94">
        <f t="shared" si="5"/>
        <v>61.2504097588874</v>
      </c>
      <c r="R29" s="94">
        <f>R267/1000000</f>
        <v>3.8665999999999999E-2</v>
      </c>
      <c r="S29" s="94">
        <f>S267/1000000</f>
        <v>3.1158999999999999E-2</v>
      </c>
      <c r="T29" s="95">
        <f t="shared" si="0"/>
        <v>124.09255752752013</v>
      </c>
    </row>
    <row r="30" spans="1:20" ht="33" customHeight="1" thickBot="1" x14ac:dyDescent="0.3">
      <c r="A30" s="371" t="s">
        <v>245</v>
      </c>
      <c r="B30" s="372"/>
      <c r="C30" s="141">
        <f>C281/1000000</f>
        <v>0.14912600000000001</v>
      </c>
      <c r="D30" s="141">
        <f>D281/1000000</f>
        <v>0.24604200000000001</v>
      </c>
      <c r="E30" s="94">
        <f t="shared" si="2"/>
        <v>60.609977158371329</v>
      </c>
      <c r="F30" s="141">
        <f>F281/1000000</f>
        <v>3.4287999999999999E-2</v>
      </c>
      <c r="G30" s="141">
        <f>G281/1000000</f>
        <v>0.15959899999999999</v>
      </c>
      <c r="H30" s="94">
        <f t="shared" si="3"/>
        <v>21.483843883733609</v>
      </c>
      <c r="I30" s="141">
        <f>I281/1000000</f>
        <v>0.15352499999999999</v>
      </c>
      <c r="J30" s="141">
        <f>J281/1000000</f>
        <v>0.24981400000000001</v>
      </c>
      <c r="K30" s="95">
        <f t="shared" si="4"/>
        <v>61.455723057955112</v>
      </c>
      <c r="L30" s="143">
        <f>L281/1000000</f>
        <v>0</v>
      </c>
      <c r="M30" s="142">
        <f>M281/1000000</f>
        <v>0.11854000000000001</v>
      </c>
      <c r="N30" s="94">
        <f t="shared" si="6"/>
        <v>0</v>
      </c>
      <c r="O30" s="141">
        <f>O281/1000000</f>
        <v>0</v>
      </c>
      <c r="P30" s="141">
        <f>P281/1000000</f>
        <v>0.11854000000000001</v>
      </c>
      <c r="Q30" s="94">
        <f t="shared" si="5"/>
        <v>0</v>
      </c>
      <c r="R30" s="141">
        <f>R281/1000000</f>
        <v>0</v>
      </c>
      <c r="S30" s="141">
        <f>S281/1000000</f>
        <v>0</v>
      </c>
      <c r="T30" s="95" t="e">
        <f t="shared" si="0"/>
        <v>#DIV/0!</v>
      </c>
    </row>
    <row r="31" spans="1:20" ht="71.25" customHeight="1" thickBot="1" x14ac:dyDescent="0.3">
      <c r="A31" s="371" t="s">
        <v>246</v>
      </c>
      <c r="B31" s="372"/>
      <c r="C31" s="141">
        <f>C291/1000000</f>
        <v>0.497614</v>
      </c>
      <c r="D31" s="141">
        <f>D291/1000000</f>
        <v>0.36963499999999999</v>
      </c>
      <c r="E31" s="94">
        <f t="shared" si="2"/>
        <v>134.62307411365265</v>
      </c>
      <c r="F31" s="141">
        <f>F291/1000000</f>
        <v>8.7583999999999995E-2</v>
      </c>
      <c r="G31" s="141">
        <f>G291/1000000</f>
        <v>9.9245E-2</v>
      </c>
      <c r="H31" s="94">
        <f t="shared" si="3"/>
        <v>88.250289687137879</v>
      </c>
      <c r="I31" s="141">
        <f>I291/1000000</f>
        <v>0.52485899999999996</v>
      </c>
      <c r="J31" s="141">
        <f>J291/1000000</f>
        <v>0.36248799999999998</v>
      </c>
      <c r="K31" s="95">
        <f t="shared" si="4"/>
        <v>144.79348281874158</v>
      </c>
      <c r="L31" s="142">
        <f>L291/1000000</f>
        <v>0.221524</v>
      </c>
      <c r="M31" s="142">
        <f>M291/1000000</f>
        <v>0.12770799999999999</v>
      </c>
      <c r="N31" s="94">
        <f t="shared" si="6"/>
        <v>173.46133366742885</v>
      </c>
      <c r="O31" s="141">
        <f>O291/1000000</f>
        <v>0.221524</v>
      </c>
      <c r="P31" s="141">
        <f>P291/1000000</f>
        <v>0.127029</v>
      </c>
      <c r="Q31" s="94">
        <f t="shared" si="5"/>
        <v>174.3885254548174</v>
      </c>
      <c r="R31" s="142">
        <f>R291/1000000</f>
        <v>0</v>
      </c>
      <c r="S31" s="142">
        <f>S291/1000000</f>
        <v>6.7900000000000002E-4</v>
      </c>
      <c r="T31" s="95">
        <f t="shared" si="0"/>
        <v>0</v>
      </c>
    </row>
    <row r="32" spans="1:20" ht="53.25" customHeight="1" thickBot="1" x14ac:dyDescent="0.3">
      <c r="A32" s="371" t="s">
        <v>247</v>
      </c>
      <c r="B32" s="372"/>
      <c r="C32" s="94">
        <f>C313/1000000</f>
        <v>0</v>
      </c>
      <c r="D32" s="94">
        <f>D313/1000000</f>
        <v>0</v>
      </c>
      <c r="E32" s="94" t="e">
        <f t="shared" si="2"/>
        <v>#DIV/0!</v>
      </c>
      <c r="F32" s="94">
        <f>F313/1000000</f>
        <v>0</v>
      </c>
      <c r="G32" s="94">
        <f>G313/1000000</f>
        <v>0</v>
      </c>
      <c r="H32" s="94" t="e">
        <f t="shared" si="3"/>
        <v>#DIV/0!</v>
      </c>
      <c r="I32" s="94">
        <f>I313/1000000</f>
        <v>0</v>
      </c>
      <c r="J32" s="94">
        <f>J313/1000000</f>
        <v>0</v>
      </c>
      <c r="K32" s="95" t="e">
        <f t="shared" si="4"/>
        <v>#DIV/0!</v>
      </c>
      <c r="L32" s="94">
        <f>L313/1000000</f>
        <v>0</v>
      </c>
      <c r="M32" s="94">
        <f>M313/1000000</f>
        <v>0</v>
      </c>
      <c r="N32" s="94" t="e">
        <f t="shared" si="6"/>
        <v>#DIV/0!</v>
      </c>
      <c r="O32" s="94">
        <f>O313/1000000</f>
        <v>0</v>
      </c>
      <c r="P32" s="94">
        <f>P313/1000000</f>
        <v>0</v>
      </c>
      <c r="Q32" s="94" t="e">
        <f t="shared" si="5"/>
        <v>#DIV/0!</v>
      </c>
      <c r="R32" s="94">
        <f>R313/1000000</f>
        <v>0</v>
      </c>
      <c r="S32" s="94">
        <f>S313/1000000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C321/1000000</f>
        <v>2.0444E-2</v>
      </c>
      <c r="D33" s="142">
        <f>D321/1000000</f>
        <v>2.5059000000000001E-2</v>
      </c>
      <c r="E33" s="94">
        <f t="shared" si="2"/>
        <v>81.583463027255675</v>
      </c>
      <c r="F33" s="142">
        <f>F321/1000000</f>
        <v>6.7159999999999997E-3</v>
      </c>
      <c r="G33" s="142">
        <f>G321/1000000</f>
        <v>8.6029999999999995E-3</v>
      </c>
      <c r="H33" s="94">
        <f t="shared" si="3"/>
        <v>78.065791003138443</v>
      </c>
      <c r="I33" s="142">
        <f>I321/1000000</f>
        <v>2.0038E-2</v>
      </c>
      <c r="J33" s="94">
        <f>J321/1000000</f>
        <v>1.5180000000000001E-2</v>
      </c>
      <c r="K33" s="95">
        <f t="shared" si="4"/>
        <v>132.00263504611328</v>
      </c>
      <c r="L33" s="94">
        <f>L321/1000000</f>
        <v>6.3559999999999997E-3</v>
      </c>
      <c r="M33" s="94">
        <f>M321/1000000</f>
        <v>0</v>
      </c>
      <c r="N33" s="94" t="e">
        <f t="shared" si="6"/>
        <v>#DIV/0!</v>
      </c>
      <c r="O33" s="94">
        <f>O321/1000000</f>
        <v>6.3559999999999997E-3</v>
      </c>
      <c r="P33" s="94">
        <f>P321/1000000</f>
        <v>0</v>
      </c>
      <c r="Q33" s="94" t="e">
        <f t="shared" si="5"/>
        <v>#DIV/0!</v>
      </c>
      <c r="R33" s="94">
        <f>R321/1000000</f>
        <v>0</v>
      </c>
      <c r="S33" s="94">
        <f>S321/1000000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C329/1000000</f>
        <v>10.042908000000001</v>
      </c>
      <c r="D34" s="141">
        <f>D329/1000000</f>
        <v>8.670909</v>
      </c>
      <c r="E34" s="94">
        <f t="shared" si="2"/>
        <v>115.82301232777326</v>
      </c>
      <c r="F34" s="141">
        <f>F329/1000000</f>
        <v>2.7691781400000002</v>
      </c>
      <c r="G34" s="141">
        <f>G329/1000000</f>
        <v>4.5158370999999997</v>
      </c>
      <c r="H34" s="94">
        <f t="shared" si="3"/>
        <v>61.321479909007358</v>
      </c>
      <c r="I34" s="94">
        <f>I329/1000000</f>
        <v>9.3679370999999989</v>
      </c>
      <c r="J34" s="94">
        <f>J329/1000000</f>
        <v>7.5401291200000005</v>
      </c>
      <c r="K34" s="95">
        <f t="shared" si="4"/>
        <v>124.24107002560187</v>
      </c>
      <c r="L34" s="141">
        <f>L329/1000000</f>
        <v>6.1444229999999997</v>
      </c>
      <c r="M34" s="141">
        <f>M329/1000000</f>
        <v>5.7764600000000002</v>
      </c>
      <c r="N34" s="94">
        <f t="shared" si="6"/>
        <v>106.37004324447845</v>
      </c>
      <c r="O34" s="94">
        <f>O329/1000000</f>
        <v>5.0821209999999999</v>
      </c>
      <c r="P34" s="94">
        <f>P329/1000000</f>
        <v>4.6588950000000002</v>
      </c>
      <c r="Q34" s="94">
        <f t="shared" si="5"/>
        <v>109.08425710388407</v>
      </c>
      <c r="R34" s="94">
        <f>R329/1000000</f>
        <v>1.0623020000000001</v>
      </c>
      <c r="S34" s="94">
        <f>S329/1000000</f>
        <v>1.1175649999999999</v>
      </c>
      <c r="T34" s="95">
        <f t="shared" si="0"/>
        <v>95.055052726239651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C330/1000000</f>
        <v>0.44455600000000001</v>
      </c>
      <c r="D35" s="158">
        <f>D330/1000000</f>
        <v>0.471358</v>
      </c>
      <c r="E35" s="139">
        <f t="shared" si="2"/>
        <v>94.313876077206714</v>
      </c>
      <c r="F35" s="158">
        <f>F330/1000000</f>
        <v>0.122474</v>
      </c>
      <c r="G35" s="158">
        <f>G330/1000000</f>
        <v>0.109976</v>
      </c>
      <c r="H35" s="139">
        <f t="shared" si="3"/>
        <v>111.36429766494507</v>
      </c>
      <c r="I35" s="158">
        <f>I330/1000000</f>
        <v>0.52890300000000001</v>
      </c>
      <c r="J35" s="158">
        <f>J330/1000000</f>
        <v>0.50827699999999998</v>
      </c>
      <c r="K35" s="140">
        <f t="shared" si="4"/>
        <v>104.0580234793233</v>
      </c>
      <c r="L35" s="158">
        <f>L330/1000000</f>
        <v>0.38265100000000002</v>
      </c>
      <c r="M35" s="158">
        <f>M330/1000000</f>
        <v>0.35278799999999999</v>
      </c>
      <c r="N35" s="139">
        <f t="shared" si="6"/>
        <v>108.46485708130662</v>
      </c>
      <c r="O35" s="139">
        <f>O330/1000000</f>
        <v>0.26374199999999998</v>
      </c>
      <c r="P35" s="139">
        <f>P330/1000000</f>
        <v>0.254052</v>
      </c>
      <c r="Q35" s="139">
        <f t="shared" si="5"/>
        <v>103.81417977421945</v>
      </c>
      <c r="R35" s="139">
        <f>R330/1000000</f>
        <v>0.118909</v>
      </c>
      <c r="S35" s="139">
        <f>S330/1000000</f>
        <v>9.8736000000000004E-2</v>
      </c>
      <c r="T35" s="140">
        <f t="shared" si="0"/>
        <v>120.43125101280181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C338/1000000</f>
        <v>8.9088259999999995</v>
      </c>
      <c r="D36" s="158">
        <f>D338/1000000</f>
        <v>7.9571149999999999</v>
      </c>
      <c r="E36" s="139">
        <f t="shared" si="2"/>
        <v>111.96050327285705</v>
      </c>
      <c r="F36" s="158">
        <f>F338/1000000</f>
        <v>2.430193</v>
      </c>
      <c r="G36" s="158">
        <f>G338/1000000</f>
        <v>4.333431</v>
      </c>
      <c r="H36" s="139">
        <f t="shared" si="3"/>
        <v>56.080112963607817</v>
      </c>
      <c r="I36" s="139">
        <f>I338/1000000</f>
        <v>8.1076110000000003</v>
      </c>
      <c r="J36" s="139">
        <f>J338/1000000</f>
        <v>6.9204650000000001</v>
      </c>
      <c r="K36" s="140">
        <f t="shared" si="4"/>
        <v>117.15413631887452</v>
      </c>
      <c r="L36" s="139">
        <f>L338/1000000</f>
        <v>5.7617719999999997</v>
      </c>
      <c r="M36" s="139">
        <f>M338/1000000</f>
        <v>5.4236719999999998</v>
      </c>
      <c r="N36" s="139">
        <f t="shared" si="6"/>
        <v>106.2337840488879</v>
      </c>
      <c r="O36" s="139">
        <f>O338/1000000</f>
        <v>4.8183790000000002</v>
      </c>
      <c r="P36" s="139">
        <f>P338/1000000</f>
        <v>4.4048429999999996</v>
      </c>
      <c r="Q36" s="139">
        <f t="shared" si="5"/>
        <v>109.38821202026952</v>
      </c>
      <c r="R36" s="139">
        <f>R338/1000000</f>
        <v>0.94339300000000004</v>
      </c>
      <c r="S36" s="139">
        <f>S338/1000000</f>
        <v>1.018829</v>
      </c>
      <c r="T36" s="140">
        <f t="shared" si="0"/>
        <v>92.595813428946371</v>
      </c>
    </row>
    <row r="37" spans="1:21" ht="58.5" customHeight="1" thickBot="1" x14ac:dyDescent="0.3">
      <c r="A37" s="371" t="s">
        <v>253</v>
      </c>
      <c r="B37" s="372"/>
      <c r="C37" s="141">
        <f>C359/1000000</f>
        <v>0</v>
      </c>
      <c r="D37" s="141">
        <f>D359/1000000</f>
        <v>0</v>
      </c>
      <c r="E37" s="94" t="e">
        <f t="shared" si="2"/>
        <v>#DIV/0!</v>
      </c>
      <c r="F37" s="94">
        <f>F359/1000000</f>
        <v>0</v>
      </c>
      <c r="G37" s="94">
        <f>G359/1000000</f>
        <v>0</v>
      </c>
      <c r="H37" s="94" t="e">
        <f t="shared" si="3"/>
        <v>#DIV/0!</v>
      </c>
      <c r="I37" s="94">
        <f>I359/1000000</f>
        <v>0</v>
      </c>
      <c r="J37" s="94">
        <f>J359/1000000</f>
        <v>0</v>
      </c>
      <c r="K37" s="95" t="e">
        <f t="shared" si="4"/>
        <v>#DIV/0!</v>
      </c>
      <c r="L37" s="94">
        <f>L359/1000000</f>
        <v>0</v>
      </c>
      <c r="M37" s="94">
        <f>M359/1000000</f>
        <v>0</v>
      </c>
      <c r="N37" s="94" t="e">
        <f t="shared" si="6"/>
        <v>#DIV/0!</v>
      </c>
      <c r="O37" s="94">
        <f>O359/1000000</f>
        <v>0</v>
      </c>
      <c r="P37" s="94">
        <f>P359/1000000</f>
        <v>0</v>
      </c>
      <c r="Q37" s="94" t="e">
        <f t="shared" si="5"/>
        <v>#DIV/0!</v>
      </c>
      <c r="R37" s="94">
        <f>R359/1000000</f>
        <v>0</v>
      </c>
      <c r="S37" s="94">
        <f>S359/1000000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C363/1000000</f>
        <v>94.937526000000005</v>
      </c>
      <c r="D38" s="137">
        <f>D363/1000000</f>
        <v>97.047695599999997</v>
      </c>
      <c r="E38" s="137">
        <f t="shared" si="2"/>
        <v>97.825636572868831</v>
      </c>
      <c r="F38" s="137">
        <f>F363/1000000</f>
        <v>17.738174000000001</v>
      </c>
      <c r="G38" s="137">
        <f>G363/1000000</f>
        <v>21.231370600000002</v>
      </c>
      <c r="H38" s="137">
        <f t="shared" si="3"/>
        <v>83.54700379070205</v>
      </c>
      <c r="I38" s="137">
        <f>I363/1000000</f>
        <v>94.937526000000005</v>
      </c>
      <c r="J38" s="137">
        <f>J363/1000000</f>
        <v>97.047695599999997</v>
      </c>
      <c r="K38" s="138">
        <f t="shared" si="4"/>
        <v>97.825636572868831</v>
      </c>
      <c r="L38" s="137">
        <f>L363/1000000</f>
        <v>7.1278090000000001</v>
      </c>
      <c r="M38" s="137">
        <f>M363/1000000</f>
        <v>10.365613</v>
      </c>
      <c r="N38" s="137">
        <f t="shared" si="6"/>
        <v>68.763989163014287</v>
      </c>
      <c r="O38" s="137">
        <f>O363/1000000</f>
        <v>0</v>
      </c>
      <c r="P38" s="137">
        <f>P363/1000000</f>
        <v>0</v>
      </c>
      <c r="Q38" s="137" t="e">
        <f t="shared" si="5"/>
        <v>#DIV/0!</v>
      </c>
      <c r="R38" s="137">
        <f>R363/1000000</f>
        <v>0</v>
      </c>
      <c r="S38" s="137">
        <f>S363/1000000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C364/1000000</f>
        <v>73.729562999999999</v>
      </c>
      <c r="D39" s="94">
        <f>D364/1000000</f>
        <v>76.510964599999994</v>
      </c>
      <c r="E39" s="94">
        <f t="shared" si="2"/>
        <v>96.364701955410979</v>
      </c>
      <c r="F39" s="94">
        <f>F364/1000000</f>
        <v>15.199545000000001</v>
      </c>
      <c r="G39" s="94">
        <f>G364/1000000</f>
        <v>18.8041436</v>
      </c>
      <c r="H39" s="94">
        <f t="shared" si="3"/>
        <v>80.830828158534175</v>
      </c>
      <c r="I39" s="94">
        <f>I364/1000000</f>
        <v>73.729562999999999</v>
      </c>
      <c r="J39" s="94">
        <f>J364/1000000</f>
        <v>76.510964599999994</v>
      </c>
      <c r="K39" s="95">
        <f t="shared" si="4"/>
        <v>96.364701955410979</v>
      </c>
      <c r="L39" s="94">
        <f>L364/1000000</f>
        <v>7.1278090000000001</v>
      </c>
      <c r="M39" s="94">
        <f>M364/1000000</f>
        <v>10.365613</v>
      </c>
      <c r="N39" s="94">
        <f t="shared" si="6"/>
        <v>68.763989163014287</v>
      </c>
      <c r="O39" s="94">
        <f>O364/1000000</f>
        <v>0</v>
      </c>
      <c r="P39" s="94">
        <f>P364/1000000</f>
        <v>0</v>
      </c>
      <c r="Q39" s="94" t="e">
        <f t="shared" si="5"/>
        <v>#DIV/0!</v>
      </c>
      <c r="R39" s="94">
        <f>R364/1000000</f>
        <v>0</v>
      </c>
      <c r="S39" s="94">
        <f>S364/1000000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C381/1000000</f>
        <v>21.207962999999999</v>
      </c>
      <c r="D40" s="94">
        <f>D381/1000000</f>
        <v>20.536731</v>
      </c>
      <c r="E40" s="94">
        <f t="shared" si="2"/>
        <v>103.26844618065066</v>
      </c>
      <c r="F40" s="94">
        <f>F381/1000000</f>
        <v>2.5386289999999998</v>
      </c>
      <c r="G40" s="94">
        <f>G381/1000000</f>
        <v>2.4272269999999998</v>
      </c>
      <c r="H40" s="94">
        <f t="shared" si="3"/>
        <v>104.58968197041317</v>
      </c>
      <c r="I40" s="94">
        <f>I381/1000000</f>
        <v>21.207962999999999</v>
      </c>
      <c r="J40" s="94">
        <f>J381/1000000</f>
        <v>20.536731</v>
      </c>
      <c r="K40" s="95">
        <f t="shared" si="4"/>
        <v>103.26844618065066</v>
      </c>
      <c r="L40" s="94">
        <f>L381/1000000</f>
        <v>0</v>
      </c>
      <c r="M40" s="94">
        <f>M381/1000000</f>
        <v>0</v>
      </c>
      <c r="N40" s="94" t="e">
        <f t="shared" si="6"/>
        <v>#DIV/0!</v>
      </c>
      <c r="O40" s="94">
        <f>O381/1000000</f>
        <v>0</v>
      </c>
      <c r="P40" s="94">
        <f>P381/1000000</f>
        <v>0</v>
      </c>
      <c r="Q40" s="94" t="e">
        <f t="shared" si="5"/>
        <v>#DIV/0!</v>
      </c>
      <c r="R40" s="94">
        <f>R381/1000000</f>
        <v>0</v>
      </c>
      <c r="S40" s="94">
        <f>S381/1000000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344</v>
      </c>
      <c r="D44" s="38" t="s">
        <v>345</v>
      </c>
      <c r="E44" s="38" t="s">
        <v>10</v>
      </c>
      <c r="F44" s="38" t="s">
        <v>352</v>
      </c>
      <c r="G44" s="38" t="s">
        <v>353</v>
      </c>
      <c r="H44" s="38" t="s">
        <v>10</v>
      </c>
      <c r="I44" s="38" t="s">
        <v>344</v>
      </c>
      <c r="J44" s="38" t="s">
        <v>345</v>
      </c>
      <c r="K44" s="38" t="s">
        <v>10</v>
      </c>
      <c r="L44" s="38" t="s">
        <v>344</v>
      </c>
      <c r="M44" s="38" t="s">
        <v>345</v>
      </c>
      <c r="N44" s="159" t="s">
        <v>10</v>
      </c>
      <c r="O44" s="160" t="s">
        <v>354</v>
      </c>
      <c r="P44" s="160" t="s">
        <v>355</v>
      </c>
      <c r="Q44" s="160" t="s">
        <v>5</v>
      </c>
      <c r="R44" s="160" t="s">
        <v>356</v>
      </c>
      <c r="S44" s="160" t="s">
        <v>357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95682763</v>
      </c>
      <c r="D46" s="116">
        <f>D47+D55</f>
        <v>71081663</v>
      </c>
      <c r="E46" s="117">
        <f>C46/D46*100</f>
        <v>134.60962920915341</v>
      </c>
      <c r="F46" s="116">
        <f>F47+F55</f>
        <v>23960173</v>
      </c>
      <c r="G46" s="116">
        <f>G47+G55</f>
        <v>18120172</v>
      </c>
      <c r="H46" s="117">
        <f>F46/G46*100</f>
        <v>132.22928016356576</v>
      </c>
      <c r="I46" s="116">
        <f>I47+I55</f>
        <v>88261570</v>
      </c>
      <c r="J46" s="116">
        <f>J47+J55</f>
        <v>70263175</v>
      </c>
      <c r="K46" s="117">
        <f>I46/J46*100</f>
        <v>125.61568702239829</v>
      </c>
      <c r="L46" s="118">
        <f>L47+L55</f>
        <v>63451679</v>
      </c>
      <c r="M46" s="118">
        <f>M47+M55</f>
        <v>63587025</v>
      </c>
      <c r="N46" s="119">
        <f t="shared" ref="N46:N53" si="7">L46/M46*100</f>
        <v>99.787148400164966</v>
      </c>
      <c r="O46" s="120">
        <f>O47+O55</f>
        <v>0</v>
      </c>
      <c r="P46" s="120">
        <f>P47+P55</f>
        <v>0</v>
      </c>
      <c r="Q46" s="120" t="e">
        <f t="shared" ref="Q46:Q53" si="8">O46/P46*100</f>
        <v>#DIV/0!</v>
      </c>
      <c r="R46" s="120">
        <f>R47+R55</f>
        <v>63451679</v>
      </c>
      <c r="S46" s="120">
        <f>S47+S55</f>
        <v>63587025</v>
      </c>
      <c r="T46" s="119">
        <f t="shared" ref="T46:T53" si="9">R46/S46*100</f>
        <v>99.787148400164966</v>
      </c>
      <c r="U46" s="203">
        <f>U47+U55+U70+U118+U149+U155+U167+U184+U208+U216+U224+U233+U240+U252+U261+U267+U281+U291+U321+U330+U338+U352+U364+U381</f>
        <v>47953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95669937</v>
      </c>
      <c r="D47" s="41">
        <f>SUM(D48:D53)</f>
        <v>71071887</v>
      </c>
      <c r="E47" s="50">
        <f>C47/D47*100</f>
        <v>134.61009836420973</v>
      </c>
      <c r="F47" s="41">
        <f>SUM(F48:F53)</f>
        <v>23956326</v>
      </c>
      <c r="G47" s="41">
        <f>SUM(G48:G53)</f>
        <v>18117254</v>
      </c>
      <c r="H47" s="50">
        <f>F47/G47*100</f>
        <v>132.22934336517002</v>
      </c>
      <c r="I47" s="41">
        <f>SUM(I48:I53)</f>
        <v>88248744</v>
      </c>
      <c r="J47" s="41">
        <f>SUM(J48:J53)</f>
        <v>70253399</v>
      </c>
      <c r="K47" s="50">
        <f>I47/J47*100</f>
        <v>125.61491010563061</v>
      </c>
      <c r="L47" s="41">
        <f>SUM(L48:L53)</f>
        <v>63451679</v>
      </c>
      <c r="M47" s="41">
        <f>SUM(M48:M53)</f>
        <v>63587025</v>
      </c>
      <c r="N47" s="6">
        <f t="shared" si="7"/>
        <v>99.787148400164966</v>
      </c>
      <c r="O47" s="41">
        <f>SUM(O48:O53)</f>
        <v>0</v>
      </c>
      <c r="P47" s="41">
        <f>SUM(P48:P53)</f>
        <v>0</v>
      </c>
      <c r="Q47" s="5" t="e">
        <f t="shared" si="8"/>
        <v>#DIV/0!</v>
      </c>
      <c r="R47" s="41">
        <f>SUM(R48:R53)</f>
        <v>63451679</v>
      </c>
      <c r="S47" s="41">
        <f>SUM(S48:S53)</f>
        <v>63587025</v>
      </c>
      <c r="T47" s="6">
        <f t="shared" si="9"/>
        <v>99.787148400164966</v>
      </c>
      <c r="U47" s="196">
        <f>SUM(U48:U53)</f>
        <v>6586</v>
      </c>
    </row>
    <row r="48" spans="1:21" ht="18.75" customHeight="1" x14ac:dyDescent="0.25">
      <c r="A48" s="62">
        <v>1</v>
      </c>
      <c r="B48" s="4" t="s">
        <v>94</v>
      </c>
      <c r="C48" s="44">
        <v>59400224</v>
      </c>
      <c r="D48" s="44">
        <v>39176259</v>
      </c>
      <c r="E48" s="45">
        <f t="shared" ref="E48:E53" si="10">C48/D48*100</f>
        <v>151.62301229425711</v>
      </c>
      <c r="F48" s="44">
        <v>14295354</v>
      </c>
      <c r="G48" s="44">
        <v>10619516</v>
      </c>
      <c r="H48" s="45">
        <f t="shared" ref="H48:H53" si="11">F48/G48*100</f>
        <v>134.61398805745949</v>
      </c>
      <c r="I48" s="44">
        <v>59413489</v>
      </c>
      <c r="J48" s="44">
        <v>39350498</v>
      </c>
      <c r="K48" s="45">
        <f t="shared" ref="K48:K53" si="12">I48/J48*100</f>
        <v>150.98535474697169</v>
      </c>
      <c r="L48" s="44">
        <v>44652040</v>
      </c>
      <c r="M48" s="44">
        <v>39350498</v>
      </c>
      <c r="N48" s="25">
        <f t="shared" si="7"/>
        <v>113.47261729699076</v>
      </c>
      <c r="O48" s="163">
        <v>0</v>
      </c>
      <c r="P48" s="44">
        <v>0</v>
      </c>
      <c r="Q48" s="25" t="e">
        <f t="shared" si="8"/>
        <v>#DIV/0!</v>
      </c>
      <c r="R48" s="44">
        <v>44652040</v>
      </c>
      <c r="S48" s="44">
        <v>39350498</v>
      </c>
      <c r="T48" s="45">
        <f t="shared" si="9"/>
        <v>113.47261729699076</v>
      </c>
      <c r="U48" s="196">
        <v>3105</v>
      </c>
    </row>
    <row r="49" spans="1:35" ht="27.75" customHeight="1" x14ac:dyDescent="0.25">
      <c r="A49" s="62">
        <v>2</v>
      </c>
      <c r="B49" s="4" t="s">
        <v>95</v>
      </c>
      <c r="C49" s="44">
        <v>4673716</v>
      </c>
      <c r="D49" s="44">
        <v>5149754</v>
      </c>
      <c r="E49" s="45">
        <f t="shared" si="10"/>
        <v>90.756102136140868</v>
      </c>
      <c r="F49" s="44">
        <v>906507</v>
      </c>
      <c r="G49" s="44">
        <v>1242900</v>
      </c>
      <c r="H49" s="45">
        <f t="shared" si="11"/>
        <v>72.934829833454017</v>
      </c>
      <c r="I49" s="44">
        <v>2995903</v>
      </c>
      <c r="J49" s="44">
        <v>3697948</v>
      </c>
      <c r="K49" s="45">
        <f t="shared" si="12"/>
        <v>81.015281988821911</v>
      </c>
      <c r="L49" s="44">
        <v>2995903</v>
      </c>
      <c r="M49" s="44">
        <v>3697948</v>
      </c>
      <c r="N49" s="25">
        <f t="shared" si="7"/>
        <v>81.015281988821911</v>
      </c>
      <c r="O49" s="163">
        <v>0</v>
      </c>
      <c r="P49" s="44">
        <v>0</v>
      </c>
      <c r="Q49" s="25" t="e">
        <f t="shared" si="8"/>
        <v>#DIV/0!</v>
      </c>
      <c r="R49" s="44">
        <v>2995903</v>
      </c>
      <c r="S49" s="44">
        <v>3697948</v>
      </c>
      <c r="T49" s="45">
        <f t="shared" si="9"/>
        <v>81.015281988821911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44">
        <v>8467648</v>
      </c>
      <c r="D50" s="44">
        <v>5001145</v>
      </c>
      <c r="E50" s="45">
        <f t="shared" si="10"/>
        <v>169.31418705116528</v>
      </c>
      <c r="F50" s="44">
        <v>2120749</v>
      </c>
      <c r="G50" s="44">
        <v>974024</v>
      </c>
      <c r="H50" s="45">
        <f t="shared" si="11"/>
        <v>217.73067193416179</v>
      </c>
      <c r="I50" s="44">
        <v>4087711</v>
      </c>
      <c r="J50" s="44">
        <v>6236671</v>
      </c>
      <c r="K50" s="45">
        <f t="shared" si="12"/>
        <v>65.543155956118255</v>
      </c>
      <c r="L50" s="44">
        <v>4087711</v>
      </c>
      <c r="M50" s="44">
        <v>6236671</v>
      </c>
      <c r="N50" s="25">
        <f t="shared" si="7"/>
        <v>65.543155956118255</v>
      </c>
      <c r="O50" s="163">
        <v>0</v>
      </c>
      <c r="P50" s="44">
        <v>0</v>
      </c>
      <c r="Q50" s="25" t="e">
        <f t="shared" si="8"/>
        <v>#DIV/0!</v>
      </c>
      <c r="R50" s="44">
        <v>4087711</v>
      </c>
      <c r="S50" s="44">
        <v>6236671</v>
      </c>
      <c r="T50" s="45">
        <f t="shared" si="9"/>
        <v>65.543155956118255</v>
      </c>
      <c r="U50" s="196">
        <v>978</v>
      </c>
    </row>
    <row r="51" spans="1:35" ht="21.75" customHeight="1" x14ac:dyDescent="0.25">
      <c r="A51" s="62">
        <v>4</v>
      </c>
      <c r="B51" s="3" t="s">
        <v>96</v>
      </c>
      <c r="C51" s="44">
        <v>1796435</v>
      </c>
      <c r="D51" s="44">
        <v>804735</v>
      </c>
      <c r="E51" s="45">
        <f t="shared" si="10"/>
        <v>223.23311400647418</v>
      </c>
      <c r="F51" s="44">
        <v>528943</v>
      </c>
      <c r="G51" s="44">
        <v>266954</v>
      </c>
      <c r="H51" s="45">
        <f t="shared" si="11"/>
        <v>198.14012901099065</v>
      </c>
      <c r="I51" s="44">
        <v>1648357</v>
      </c>
      <c r="J51" s="44">
        <v>711863</v>
      </c>
      <c r="K51" s="45">
        <f t="shared" si="12"/>
        <v>231.55536950227784</v>
      </c>
      <c r="L51" s="44">
        <v>1648357</v>
      </c>
      <c r="M51" s="44">
        <v>711863</v>
      </c>
      <c r="N51" s="25">
        <f t="shared" si="7"/>
        <v>231.55536950227784</v>
      </c>
      <c r="O51" s="163">
        <v>0</v>
      </c>
      <c r="P51" s="44">
        <v>0</v>
      </c>
      <c r="Q51" s="25" t="e">
        <f t="shared" si="8"/>
        <v>#DIV/0!</v>
      </c>
      <c r="R51" s="44">
        <v>1648357</v>
      </c>
      <c r="S51" s="44">
        <v>711863</v>
      </c>
      <c r="T51" s="45">
        <f t="shared" si="9"/>
        <v>231.55536950227784</v>
      </c>
      <c r="U51" s="196">
        <v>398</v>
      </c>
    </row>
    <row r="52" spans="1:35" ht="21" customHeight="1" x14ac:dyDescent="0.25">
      <c r="A52" s="62">
        <v>5</v>
      </c>
      <c r="B52" s="4" t="s">
        <v>97</v>
      </c>
      <c r="C52" s="44">
        <v>0</v>
      </c>
      <c r="D52" s="44">
        <v>0</v>
      </c>
      <c r="E52" s="45" t="e">
        <f t="shared" si="10"/>
        <v>#DIV/0!</v>
      </c>
      <c r="F52" s="44">
        <v>0</v>
      </c>
      <c r="G52" s="44">
        <v>0</v>
      </c>
      <c r="H52" s="45" t="e">
        <f t="shared" si="11"/>
        <v>#DIV/0!</v>
      </c>
      <c r="I52" s="44">
        <v>0</v>
      </c>
      <c r="J52" s="44">
        <v>0</v>
      </c>
      <c r="K52" s="45" t="e">
        <f t="shared" si="12"/>
        <v>#DIV/0!</v>
      </c>
      <c r="L52" s="44">
        <v>0</v>
      </c>
      <c r="M52" s="44">
        <v>0</v>
      </c>
      <c r="N52" s="25" t="e">
        <f t="shared" si="7"/>
        <v>#DIV/0!</v>
      </c>
      <c r="O52" s="163">
        <v>0</v>
      </c>
      <c r="P52" s="44">
        <v>0</v>
      </c>
      <c r="Q52" s="25" t="e">
        <f t="shared" si="8"/>
        <v>#DIV/0!</v>
      </c>
      <c r="R52" s="44">
        <v>0</v>
      </c>
      <c r="S52" s="44">
        <v>0</v>
      </c>
      <c r="T52" s="45" t="e">
        <f t="shared" si="9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44">
        <v>21331914</v>
      </c>
      <c r="D53" s="44">
        <v>20939994</v>
      </c>
      <c r="E53" s="25">
        <f t="shared" si="10"/>
        <v>101.87163377410711</v>
      </c>
      <c r="F53" s="44">
        <v>6104773</v>
      </c>
      <c r="G53" s="44">
        <v>5013860</v>
      </c>
      <c r="H53" s="25">
        <f t="shared" si="11"/>
        <v>121.7579469709964</v>
      </c>
      <c r="I53" s="44">
        <v>20103284</v>
      </c>
      <c r="J53" s="44">
        <v>20256419</v>
      </c>
      <c r="K53" s="25">
        <f t="shared" si="12"/>
        <v>99.24401741492413</v>
      </c>
      <c r="L53" s="44">
        <v>10067668</v>
      </c>
      <c r="M53" s="44">
        <v>13590045</v>
      </c>
      <c r="N53" s="25">
        <f t="shared" si="7"/>
        <v>74.081196934962321</v>
      </c>
      <c r="O53" s="44">
        <v>0</v>
      </c>
      <c r="P53" s="44">
        <v>0</v>
      </c>
      <c r="Q53" s="48" t="e">
        <f t="shared" si="8"/>
        <v>#DIV/0!</v>
      </c>
      <c r="R53" s="44">
        <v>10067668</v>
      </c>
      <c r="S53" s="44">
        <v>13590045</v>
      </c>
      <c r="T53" s="25">
        <f t="shared" si="9"/>
        <v>74.081196934962321</v>
      </c>
      <c r="U53" s="197">
        <v>1183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12826</v>
      </c>
      <c r="D55" s="41">
        <f>SUM(D56:D67)</f>
        <v>9776</v>
      </c>
      <c r="E55" s="50">
        <f>C55/D55*100</f>
        <v>131.19885433715223</v>
      </c>
      <c r="F55" s="41">
        <f>SUM(F56:F67)</f>
        <v>3847</v>
      </c>
      <c r="G55" s="41">
        <f>SUM(G56:G67)</f>
        <v>2918</v>
      </c>
      <c r="H55" s="50">
        <f>F55/G55*100</f>
        <v>131.83687457162441</v>
      </c>
      <c r="I55" s="41">
        <f>SUM(I56:I67)</f>
        <v>12826</v>
      </c>
      <c r="J55" s="41">
        <f>SUM(J56:J67)</f>
        <v>9776</v>
      </c>
      <c r="K55" s="50">
        <f>I55/J55*100</f>
        <v>131.19885433715223</v>
      </c>
      <c r="L55" s="41">
        <f>SUM(L56:L67)</f>
        <v>0</v>
      </c>
      <c r="M55" s="41">
        <f>SUM(M56:M67)</f>
        <v>0</v>
      </c>
      <c r="N55" s="6" t="e">
        <f t="shared" ref="N55" si="13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4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5">R55/S55*100</f>
        <v>#DIV/0!</v>
      </c>
      <c r="U55" s="198">
        <f>SUM(U56:U58)</f>
        <v>33</v>
      </c>
      <c r="V55" s="168"/>
      <c r="W55" s="168"/>
      <c r="X55" s="168"/>
      <c r="Y55" s="168"/>
      <c r="Z55" s="168"/>
      <c r="AA55" s="168"/>
      <c r="AB55" s="168"/>
      <c r="AC55" s="168"/>
    </row>
    <row r="56" spans="1:35" s="44" customFormat="1" ht="18.75" customHeight="1" x14ac:dyDescent="0.25">
      <c r="A56" s="48">
        <v>1</v>
      </c>
      <c r="B56" s="4" t="s">
        <v>266</v>
      </c>
      <c r="C56" s="46">
        <v>1979</v>
      </c>
      <c r="D56" s="46">
        <v>9776</v>
      </c>
      <c r="E56" s="44">
        <f>C56/D56*100</f>
        <v>20.243453355155484</v>
      </c>
      <c r="F56" s="46">
        <v>1060</v>
      </c>
      <c r="G56" s="46">
        <v>2918</v>
      </c>
      <c r="H56" s="44">
        <f>F56/G56*100</f>
        <v>36.326250856751201</v>
      </c>
      <c r="I56" s="46">
        <v>1979</v>
      </c>
      <c r="J56" s="46">
        <v>9776</v>
      </c>
      <c r="K56" s="44">
        <f>I56/J56*100</f>
        <v>20.243453355155484</v>
      </c>
      <c r="L56" s="46">
        <f>O56+R56</f>
        <v>0</v>
      </c>
      <c r="M56" s="46">
        <f>P56+S56</f>
        <v>0</v>
      </c>
      <c r="N56" s="44" t="e">
        <f>L56/M56*100</f>
        <v>#DIV/0!</v>
      </c>
      <c r="O56" s="46">
        <v>0</v>
      </c>
      <c r="P56" s="46">
        <v>0</v>
      </c>
      <c r="Q56" s="44" t="e">
        <f>O56/P56*100</f>
        <v>#DIV/0!</v>
      </c>
      <c r="R56" s="46">
        <v>0</v>
      </c>
      <c r="S56" s="46">
        <v>0</v>
      </c>
      <c r="T56" s="44" t="e">
        <f>R56/S56*100</f>
        <v>#DIV/0!</v>
      </c>
      <c r="U56" s="44">
        <v>27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48">
        <v>2</v>
      </c>
      <c r="B57" s="4" t="s">
        <v>291</v>
      </c>
      <c r="C57" s="46">
        <v>10847</v>
      </c>
      <c r="D57" s="44">
        <v>0</v>
      </c>
      <c r="E57" s="44" t="e">
        <f>C57/D57*100</f>
        <v>#DIV/0!</v>
      </c>
      <c r="F57" s="46">
        <v>2787</v>
      </c>
      <c r="G57" s="44">
        <v>0</v>
      </c>
      <c r="H57" s="44" t="e">
        <f>F57/G57*100</f>
        <v>#DIV/0!</v>
      </c>
      <c r="I57" s="46">
        <v>10847</v>
      </c>
      <c r="J57" s="44">
        <v>0</v>
      </c>
      <c r="K57" s="44" t="e">
        <f>I57/J57*100</f>
        <v>#DIV/0!</v>
      </c>
      <c r="L57" s="46">
        <f t="shared" ref="L57:M58" si="16">O57+R57</f>
        <v>0</v>
      </c>
      <c r="M57" s="46">
        <f t="shared" si="16"/>
        <v>0</v>
      </c>
      <c r="N57" s="44" t="e">
        <f>L57/M57*100</f>
        <v>#DIV/0!</v>
      </c>
      <c r="O57" s="46">
        <v>0</v>
      </c>
      <c r="P57" s="46">
        <v>0</v>
      </c>
      <c r="Q57" s="44" t="e">
        <f>O57/P57*100</f>
        <v>#DIV/0!</v>
      </c>
      <c r="R57" s="46">
        <v>0</v>
      </c>
      <c r="S57" s="46">
        <v>0</v>
      </c>
      <c r="T57" s="44" t="e">
        <f>R57/S57*100</f>
        <v>#DIV/0!</v>
      </c>
      <c r="U57" s="44">
        <v>6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46"/>
      <c r="D58" s="46"/>
      <c r="E58" s="1" t="e">
        <f t="shared" ref="E58" si="17">C58/D58*100</f>
        <v>#DIV/0!</v>
      </c>
      <c r="F58" s="46"/>
      <c r="G58" s="46"/>
      <c r="H58" s="1" t="e">
        <f t="shared" ref="H58" si="18">F58/G58*100</f>
        <v>#DIV/0!</v>
      </c>
      <c r="I58" s="46"/>
      <c r="J58" s="46"/>
      <c r="K58" s="1" t="e">
        <f t="shared" ref="K58" si="19">I58/J58*100</f>
        <v>#DIV/0!</v>
      </c>
      <c r="L58" s="46">
        <f t="shared" si="16"/>
        <v>0</v>
      </c>
      <c r="M58" s="46">
        <f t="shared" si="16"/>
        <v>0</v>
      </c>
      <c r="N58" s="1" t="e">
        <f t="shared" ref="N58" si="20">L58/M58*100</f>
        <v>#DIV/0!</v>
      </c>
      <c r="O58" s="46">
        <v>0</v>
      </c>
      <c r="P58" s="46">
        <v>0</v>
      </c>
      <c r="Q58" s="1" t="e">
        <f t="shared" ref="Q58" si="21">O58/P58*100</f>
        <v>#DIV/0!</v>
      </c>
      <c r="R58" s="46">
        <v>0</v>
      </c>
      <c r="S58" s="46">
        <v>0</v>
      </c>
      <c r="T58" s="1" t="e">
        <f t="shared" ref="T58" si="22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C70+C118+C149+C155+C167+C184+C193+C202+C208+C216+C224+C233+C240+C252+C261+C267+C281+C291+C313+C321+C329+C359</f>
        <v>193881286</v>
      </c>
      <c r="D69" s="116">
        <f>D70+D118+D149+D155+D167+D184+D193+D202+D208+D216+D224+D233+D240+D252+D261+D267+D281+D291+D313+D321+D329+D359</f>
        <v>157795520</v>
      </c>
      <c r="E69" s="117">
        <f>C69/D69*100</f>
        <v>122.86868854071396</v>
      </c>
      <c r="F69" s="116">
        <f>F70+F118+F149+F155+F167+F184+F193+F202+F208+F216+F224+F233+F240+F252+F261+F267+F281+F291+F313+F321+F329+F359</f>
        <v>54080282.140000001</v>
      </c>
      <c r="G69" s="116">
        <f>G70+G118+G149+G155+G167+G184+G193+G202+G208+G216+G224+G233+G240+G252+G261+G267+G281+G291+G313+G321+G329+G359</f>
        <v>48212372.100000001</v>
      </c>
      <c r="H69" s="117">
        <f>F69/G69*100</f>
        <v>112.17096314578556</v>
      </c>
      <c r="I69" s="116">
        <f>I70+I118+I149+I155+I167+I184+I193+I202+I208+I216+I224+I233+I240+I252+I261+I267+I281+I291+I313+I321+I329+I359</f>
        <v>184396179.09999999</v>
      </c>
      <c r="J69" s="116">
        <f>J70+J118+J149+J155+J167+J184+J193+J202+J208+J216+J224+J233+J240+J252+J261+J267+J281+J291+J313+J321+J329+J359</f>
        <v>158648104.12</v>
      </c>
      <c r="K69" s="117">
        <f>I69/J69*100</f>
        <v>116.22967707229857</v>
      </c>
      <c r="L69" s="116">
        <f>L70+L118+L149+L155+L167+L184+L193+L202+L208+L216+L224+L233+L240+L252+L261+L267+L281+L291+L313+L321+L329+L359</f>
        <v>119990878</v>
      </c>
      <c r="M69" s="116">
        <f>M70+M118+M149+M155+M167+M184+M193+M202+M208+M216+M224+M233+M240+M252+M261+M267+M281+M291+M313+M321+M329+M359</f>
        <v>98988051</v>
      </c>
      <c r="N69" s="119">
        <f t="shared" ref="N69:N139" si="23">L69/M69*100</f>
        <v>121.21753766017677</v>
      </c>
      <c r="O69" s="116">
        <f>O70+O118+O149+O155+O167+O184+O193+O202+O208+O216+O224+O233+O240+O252+O261+O267+O281+O291+O313+O321+O329+O359</f>
        <v>32778289</v>
      </c>
      <c r="P69" s="116">
        <f>P70+P118+P149+P155+P167+P184+P193+P202+P208+P216+P224+P233+P240+P252+P261+P267+P281+P291+P313+P321+P329+P359</f>
        <v>24221850</v>
      </c>
      <c r="Q69" s="120">
        <f t="shared" ref="Q69:Q139" si="24">O69/P69*100</f>
        <v>135.32529100791228</v>
      </c>
      <c r="R69" s="116">
        <f>R70+R118+R149+R155+R167+R184+R193+R202+R208+R216+R224+R233+R240+R252+R261+R267+R281+R291+R313+R321+R329+R359</f>
        <v>87212589</v>
      </c>
      <c r="S69" s="116">
        <f>S70+S118+S149+S155+S167+S184+S193+S202+S208+S216+S224+S233+S240+S252+S261+S267+S281+S291+S313+S321+S329+S359</f>
        <v>74766201</v>
      </c>
      <c r="T69" s="119">
        <f t="shared" ref="T69:T137" si="25">R69/S69*100</f>
        <v>116.64707827003274</v>
      </c>
    </row>
    <row r="70" spans="1:35" ht="39.75" customHeight="1" x14ac:dyDescent="0.25">
      <c r="A70" s="352" t="s">
        <v>228</v>
      </c>
      <c r="B70" s="353" t="s">
        <v>111</v>
      </c>
      <c r="C70" s="41">
        <f>SUM(C71:C116)</f>
        <v>40513107</v>
      </c>
      <c r="D70" s="41">
        <f>SUM(D71:D116)</f>
        <v>27226085</v>
      </c>
      <c r="E70" s="50">
        <f>C70/D70*100</f>
        <v>148.80254359009018</v>
      </c>
      <c r="F70" s="41">
        <f>SUM(F71:F116)</f>
        <v>14796275</v>
      </c>
      <c r="G70" s="41">
        <f>SUM(G71:G116)</f>
        <v>8566603</v>
      </c>
      <c r="H70" s="50">
        <f>F70/G70*100</f>
        <v>172.72044706635759</v>
      </c>
      <c r="I70" s="41">
        <f>SUM(I71:I116)</f>
        <v>36498901</v>
      </c>
      <c r="J70" s="41">
        <f>SUM(J71:J116)</f>
        <v>32706884</v>
      </c>
      <c r="K70" s="50">
        <f>I70/J70*100</f>
        <v>111.59394150784894</v>
      </c>
      <c r="L70" s="41">
        <f>SUM(L71:L116)</f>
        <v>4051787</v>
      </c>
      <c r="M70" s="41">
        <f>SUM(M71:M116)</f>
        <v>2389685</v>
      </c>
      <c r="N70" s="6">
        <f t="shared" si="23"/>
        <v>169.55318378782141</v>
      </c>
      <c r="O70" s="41">
        <f>SUM(O71:O116)</f>
        <v>2977982</v>
      </c>
      <c r="P70" s="41">
        <f>SUM(P71:P116)</f>
        <v>1396384</v>
      </c>
      <c r="Q70" s="5">
        <f t="shared" si="24"/>
        <v>213.26383000664575</v>
      </c>
      <c r="R70" s="41">
        <f>SUM(R71:R116)</f>
        <v>1073805</v>
      </c>
      <c r="S70" s="41">
        <f>SUM(S71:S116)</f>
        <v>993301</v>
      </c>
      <c r="T70" s="6">
        <f t="shared" si="25"/>
        <v>108.10469334068928</v>
      </c>
      <c r="U70" s="198">
        <f>SUM(U71:U116)</f>
        <v>4869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46">
        <v>5973</v>
      </c>
      <c r="D71" s="46">
        <v>5568</v>
      </c>
      <c r="E71" s="45">
        <f t="shared" ref="E71:E105" si="26">C71/D71*100</f>
        <v>107.27370689655173</v>
      </c>
      <c r="F71" s="46">
        <v>0</v>
      </c>
      <c r="G71" s="46">
        <v>5455</v>
      </c>
      <c r="H71" s="45">
        <f t="shared" ref="H71:H74" si="27">F71/G71*100</f>
        <v>0</v>
      </c>
      <c r="I71" s="46">
        <v>8488</v>
      </c>
      <c r="J71" s="46">
        <v>502</v>
      </c>
      <c r="K71" s="45">
        <f t="shared" ref="K71:K93" si="28">I71/J71*100</f>
        <v>1690.8366533864541</v>
      </c>
      <c r="L71" s="46">
        <v>6515</v>
      </c>
      <c r="M71" s="46">
        <v>0</v>
      </c>
      <c r="N71" s="25" t="e">
        <f t="shared" si="23"/>
        <v>#DIV/0!</v>
      </c>
      <c r="O71" s="46">
        <v>6515</v>
      </c>
      <c r="P71" s="64">
        <v>0</v>
      </c>
      <c r="Q71" s="25" t="e">
        <f t="shared" si="24"/>
        <v>#DIV/0!</v>
      </c>
      <c r="R71" s="46">
        <v>0</v>
      </c>
      <c r="S71" s="44">
        <v>0</v>
      </c>
      <c r="T71" s="45" t="e">
        <f t="shared" si="25"/>
        <v>#DIV/0!</v>
      </c>
      <c r="U71" s="196">
        <v>10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46">
        <v>565028</v>
      </c>
      <c r="D72" s="46">
        <v>628408</v>
      </c>
      <c r="E72" s="25">
        <f t="shared" si="26"/>
        <v>89.914195872745097</v>
      </c>
      <c r="F72" s="46">
        <v>198006</v>
      </c>
      <c r="G72" s="46">
        <v>204203</v>
      </c>
      <c r="H72" s="25">
        <f t="shared" si="27"/>
        <v>96.965274751105511</v>
      </c>
      <c r="I72" s="46">
        <v>395738</v>
      </c>
      <c r="J72" s="46">
        <v>486495</v>
      </c>
      <c r="K72" s="25">
        <f t="shared" si="28"/>
        <v>81.344720911828489</v>
      </c>
      <c r="L72" s="46">
        <v>251754</v>
      </c>
      <c r="M72" s="46">
        <v>303866</v>
      </c>
      <c r="N72" s="25">
        <f t="shared" si="23"/>
        <v>82.850335345185044</v>
      </c>
      <c r="O72" s="64">
        <v>235697</v>
      </c>
      <c r="P72" s="64">
        <v>275592</v>
      </c>
      <c r="Q72" s="25">
        <f t="shared" si="24"/>
        <v>85.523890388690532</v>
      </c>
      <c r="R72" s="44">
        <v>16057</v>
      </c>
      <c r="S72" s="44">
        <v>28274</v>
      </c>
      <c r="T72" s="25">
        <f t="shared" si="25"/>
        <v>56.790691094291581</v>
      </c>
      <c r="U72" s="197">
        <v>115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6" t="s">
        <v>300</v>
      </c>
      <c r="C73" s="46">
        <v>19253</v>
      </c>
      <c r="D73" s="46">
        <v>138228</v>
      </c>
      <c r="E73" s="25">
        <f t="shared" si="26"/>
        <v>13.928437074977573</v>
      </c>
      <c r="F73" s="46">
        <v>7149</v>
      </c>
      <c r="G73" s="46">
        <v>63267</v>
      </c>
      <c r="H73" s="1">
        <f t="shared" si="27"/>
        <v>11.299729716914031</v>
      </c>
      <c r="I73" s="46">
        <v>128329</v>
      </c>
      <c r="J73" s="46">
        <v>237880</v>
      </c>
      <c r="K73" s="1">
        <f t="shared" si="28"/>
        <v>53.946948041029088</v>
      </c>
      <c r="L73" s="46">
        <v>97794</v>
      </c>
      <c r="M73" s="46">
        <v>208997</v>
      </c>
      <c r="N73" s="1">
        <f t="shared" si="23"/>
        <v>46.792059216161</v>
      </c>
      <c r="O73" s="46">
        <v>46823</v>
      </c>
      <c r="P73" s="64">
        <v>65796</v>
      </c>
      <c r="Q73" s="1">
        <f t="shared" si="24"/>
        <v>71.163900541066326</v>
      </c>
      <c r="R73" s="46">
        <v>50971</v>
      </c>
      <c r="S73" s="44">
        <v>143201</v>
      </c>
      <c r="T73" s="1">
        <f t="shared" si="25"/>
        <v>35.594025181388403</v>
      </c>
      <c r="U73" s="199">
        <v>80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46">
        <v>769508</v>
      </c>
      <c r="D74" s="46">
        <v>670929</v>
      </c>
      <c r="E74" s="1">
        <f t="shared" si="26"/>
        <v>114.69291087432501</v>
      </c>
      <c r="F74" s="46">
        <v>231957</v>
      </c>
      <c r="G74" s="46">
        <v>288915</v>
      </c>
      <c r="H74" s="1">
        <f t="shared" si="27"/>
        <v>80.285551113649348</v>
      </c>
      <c r="I74" s="46">
        <v>792432</v>
      </c>
      <c r="J74" s="46">
        <v>679034</v>
      </c>
      <c r="K74" s="1">
        <f t="shared" si="28"/>
        <v>116.69990015227513</v>
      </c>
      <c r="L74" s="46">
        <v>622247</v>
      </c>
      <c r="M74" s="46">
        <v>500300</v>
      </c>
      <c r="N74" s="1">
        <f t="shared" si="23"/>
        <v>124.37477513491906</v>
      </c>
      <c r="O74" s="46">
        <v>431200</v>
      </c>
      <c r="P74" s="64">
        <v>381200</v>
      </c>
      <c r="Q74" s="1">
        <f t="shared" si="24"/>
        <v>113.11647429171039</v>
      </c>
      <c r="R74" s="46">
        <v>191047</v>
      </c>
      <c r="S74" s="44">
        <v>119100</v>
      </c>
      <c r="T74" s="1">
        <f t="shared" si="25"/>
        <v>160.40890008396303</v>
      </c>
      <c r="U74" s="199">
        <v>192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4" customFormat="1" ht="17.25" x14ac:dyDescent="0.25">
      <c r="A75" s="63">
        <v>5</v>
      </c>
      <c r="B75" s="10" t="s">
        <v>147</v>
      </c>
      <c r="C75" s="46">
        <v>1212041</v>
      </c>
      <c r="D75" s="46">
        <v>10045932</v>
      </c>
      <c r="E75" s="25">
        <f t="shared" si="26"/>
        <v>12.06499307381336</v>
      </c>
      <c r="F75" s="46">
        <v>0</v>
      </c>
      <c r="G75" s="46">
        <v>3664059</v>
      </c>
      <c r="H75" s="25">
        <f>F75/G75*100</f>
        <v>0</v>
      </c>
      <c r="I75" s="46">
        <v>3507280</v>
      </c>
      <c r="J75" s="46">
        <v>11707355</v>
      </c>
      <c r="K75" s="25">
        <f t="shared" si="28"/>
        <v>29.95791961548958</v>
      </c>
      <c r="L75" s="46">
        <v>0</v>
      </c>
      <c r="M75" s="46">
        <v>83382</v>
      </c>
      <c r="N75" s="25">
        <f t="shared" si="23"/>
        <v>0</v>
      </c>
      <c r="O75" s="46">
        <v>0</v>
      </c>
      <c r="P75" s="64">
        <v>0</v>
      </c>
      <c r="Q75" s="1" t="e">
        <f t="shared" si="24"/>
        <v>#DIV/0!</v>
      </c>
      <c r="R75" s="46">
        <v>0</v>
      </c>
      <c r="S75" s="44">
        <v>83382</v>
      </c>
      <c r="T75" s="25">
        <f t="shared" si="25"/>
        <v>0</v>
      </c>
      <c r="U75" s="197"/>
      <c r="AD75"/>
      <c r="AE75"/>
      <c r="AF75"/>
      <c r="AG75"/>
      <c r="AH75"/>
      <c r="AI75"/>
    </row>
    <row r="76" spans="1:35" s="24" customFormat="1" ht="17.25" x14ac:dyDescent="0.25">
      <c r="A76" s="63">
        <v>6</v>
      </c>
      <c r="B76" s="10" t="s">
        <v>359</v>
      </c>
      <c r="C76" s="46">
        <v>14511093</v>
      </c>
      <c r="D76" s="46">
        <v>0</v>
      </c>
      <c r="E76" s="25" t="e">
        <f t="shared" si="26"/>
        <v>#DIV/0!</v>
      </c>
      <c r="F76" s="46">
        <v>7971971</v>
      </c>
      <c r="G76" s="46">
        <v>0</v>
      </c>
      <c r="H76" s="25" t="e">
        <f>F76/G76*100</f>
        <v>#DIV/0!</v>
      </c>
      <c r="I76" s="46">
        <v>4920014</v>
      </c>
      <c r="J76" s="46">
        <v>0</v>
      </c>
      <c r="K76" s="25" t="e">
        <f t="shared" si="28"/>
        <v>#DIV/0!</v>
      </c>
      <c r="L76" s="46">
        <v>78922</v>
      </c>
      <c r="M76" s="46">
        <v>0</v>
      </c>
      <c r="N76" s="25" t="e">
        <f t="shared" si="23"/>
        <v>#DIV/0!</v>
      </c>
      <c r="O76" s="46">
        <v>0</v>
      </c>
      <c r="P76" s="44">
        <v>0</v>
      </c>
      <c r="Q76" s="1" t="e">
        <f t="shared" si="24"/>
        <v>#DIV/0!</v>
      </c>
      <c r="R76" s="46">
        <v>78922</v>
      </c>
      <c r="S76" s="44">
        <v>0</v>
      </c>
      <c r="T76" s="25" t="e">
        <f t="shared" si="25"/>
        <v>#DIV/0!</v>
      </c>
      <c r="U76" s="197">
        <v>645</v>
      </c>
      <c r="AD76"/>
      <c r="AE76"/>
      <c r="AF76"/>
      <c r="AG76"/>
      <c r="AH76"/>
      <c r="AI76"/>
    </row>
    <row r="77" spans="1:35" s="23" customFormat="1" ht="17.25" x14ac:dyDescent="0.25">
      <c r="A77" s="63">
        <v>7</v>
      </c>
      <c r="B77" s="16" t="s">
        <v>301</v>
      </c>
      <c r="C77" s="46"/>
      <c r="D77" s="46"/>
      <c r="E77" s="1" t="e">
        <f t="shared" si="26"/>
        <v>#DIV/0!</v>
      </c>
      <c r="F77" s="46"/>
      <c r="G77" s="46"/>
      <c r="H77" s="1" t="e">
        <f t="shared" ref="H77:H89" si="29">F77/G77*100</f>
        <v>#DIV/0!</v>
      </c>
      <c r="I77" s="46"/>
      <c r="J77" s="46"/>
      <c r="K77" s="1" t="e">
        <f t="shared" si="28"/>
        <v>#DIV/0!</v>
      </c>
      <c r="L77" s="46"/>
      <c r="M77" s="46"/>
      <c r="N77" s="1" t="e">
        <f t="shared" si="23"/>
        <v>#DIV/0!</v>
      </c>
      <c r="O77" s="46"/>
      <c r="P77" s="87"/>
      <c r="Q77" s="1" t="e">
        <f t="shared" si="24"/>
        <v>#DIV/0!</v>
      </c>
      <c r="R77" s="46"/>
      <c r="S77" s="46"/>
      <c r="T77" s="1" t="e">
        <f t="shared" si="25"/>
        <v>#DIV/0!</v>
      </c>
      <c r="U77" s="199"/>
    </row>
    <row r="78" spans="1:35" s="24" customFormat="1" ht="17.25" x14ac:dyDescent="0.25">
      <c r="A78" s="65">
        <v>8</v>
      </c>
      <c r="B78" s="10" t="s">
        <v>148</v>
      </c>
      <c r="C78" s="46">
        <v>511074</v>
      </c>
      <c r="D78" s="46">
        <v>487234</v>
      </c>
      <c r="E78" s="25">
        <f t="shared" si="26"/>
        <v>104.89292619152192</v>
      </c>
      <c r="F78" s="46">
        <v>42656</v>
      </c>
      <c r="G78" s="46">
        <v>171599</v>
      </c>
      <c r="H78" s="25">
        <f t="shared" si="29"/>
        <v>24.857953717679006</v>
      </c>
      <c r="I78" s="46">
        <v>652233</v>
      </c>
      <c r="J78" s="46">
        <v>471328</v>
      </c>
      <c r="K78" s="25">
        <f t="shared" si="28"/>
        <v>138.38197603367504</v>
      </c>
      <c r="L78" s="46">
        <v>161612</v>
      </c>
      <c r="M78" s="46">
        <v>59275</v>
      </c>
      <c r="N78" s="25">
        <f t="shared" si="23"/>
        <v>272.64782792070855</v>
      </c>
      <c r="O78" s="46">
        <v>23556</v>
      </c>
      <c r="P78" s="64">
        <v>23451</v>
      </c>
      <c r="Q78" s="25">
        <f t="shared" si="24"/>
        <v>100.44774210055007</v>
      </c>
      <c r="R78" s="46">
        <v>138056</v>
      </c>
      <c r="S78" s="44">
        <v>35824</v>
      </c>
      <c r="T78" s="25">
        <f t="shared" si="25"/>
        <v>385.37293434569</v>
      </c>
      <c r="U78" s="197">
        <v>45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46">
        <v>6637</v>
      </c>
      <c r="D79" s="46">
        <v>15901</v>
      </c>
      <c r="E79" s="1">
        <f t="shared" si="26"/>
        <v>41.739513238161123</v>
      </c>
      <c r="F79" s="46">
        <v>1565</v>
      </c>
      <c r="G79" s="46">
        <v>614</v>
      </c>
      <c r="H79" s="1">
        <f t="shared" si="29"/>
        <v>254.88599348534203</v>
      </c>
      <c r="I79" s="46">
        <v>18374</v>
      </c>
      <c r="J79" s="46">
        <v>47726</v>
      </c>
      <c r="K79" s="1">
        <f t="shared" si="28"/>
        <v>38.498931400075435</v>
      </c>
      <c r="L79" s="46">
        <v>0</v>
      </c>
      <c r="M79" s="46">
        <v>0</v>
      </c>
      <c r="N79" s="1" t="e">
        <f t="shared" si="23"/>
        <v>#DIV/0!</v>
      </c>
      <c r="O79" s="46">
        <v>0</v>
      </c>
      <c r="P79" s="64">
        <v>0</v>
      </c>
      <c r="Q79" s="1" t="e">
        <f t="shared" si="24"/>
        <v>#DIV/0!</v>
      </c>
      <c r="R79" s="46">
        <v>0</v>
      </c>
      <c r="S79" s="44">
        <v>0</v>
      </c>
      <c r="T79" s="1" t="e">
        <f t="shared" si="25"/>
        <v>#DIV/0!</v>
      </c>
      <c r="U79" s="199">
        <v>8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46">
        <v>1340551</v>
      </c>
      <c r="D80" s="46">
        <v>927085</v>
      </c>
      <c r="E80" s="25">
        <f t="shared" si="26"/>
        <v>144.59849959820298</v>
      </c>
      <c r="F80" s="46">
        <v>400723</v>
      </c>
      <c r="G80" s="46">
        <v>257693</v>
      </c>
      <c r="H80" s="25">
        <f t="shared" si="29"/>
        <v>155.50402998917318</v>
      </c>
      <c r="I80" s="46">
        <v>1337395</v>
      </c>
      <c r="J80" s="46">
        <v>920867</v>
      </c>
      <c r="K80" s="25">
        <f t="shared" si="28"/>
        <v>145.23215621799889</v>
      </c>
      <c r="L80" s="46">
        <v>31494</v>
      </c>
      <c r="M80" s="46">
        <v>42513</v>
      </c>
      <c r="N80" s="25">
        <f t="shared" si="23"/>
        <v>74.080869381130469</v>
      </c>
      <c r="O80" s="46">
        <v>0</v>
      </c>
      <c r="P80" s="64">
        <v>0</v>
      </c>
      <c r="Q80" s="25" t="e">
        <f t="shared" si="24"/>
        <v>#DIV/0!</v>
      </c>
      <c r="R80" s="46">
        <v>31494</v>
      </c>
      <c r="S80" s="44">
        <v>42513</v>
      </c>
      <c r="T80" s="25">
        <f t="shared" si="25"/>
        <v>74.080869381130469</v>
      </c>
      <c r="U80" s="197">
        <v>295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46">
        <v>650166</v>
      </c>
      <c r="D81" s="46">
        <v>602580</v>
      </c>
      <c r="E81" s="1">
        <f t="shared" si="26"/>
        <v>107.89704271631983</v>
      </c>
      <c r="F81" s="46">
        <v>182347</v>
      </c>
      <c r="G81" s="46">
        <v>124969</v>
      </c>
      <c r="H81" s="1">
        <f t="shared" si="29"/>
        <v>145.91378661908155</v>
      </c>
      <c r="I81" s="46">
        <v>650166</v>
      </c>
      <c r="J81" s="46">
        <v>602580</v>
      </c>
      <c r="K81" s="1">
        <f t="shared" si="28"/>
        <v>107.89704271631983</v>
      </c>
      <c r="L81" s="46">
        <v>464061</v>
      </c>
      <c r="M81" s="46">
        <v>371693</v>
      </c>
      <c r="N81" s="1">
        <f t="shared" si="23"/>
        <v>124.85061596532623</v>
      </c>
      <c r="O81" s="46">
        <v>382424</v>
      </c>
      <c r="P81" s="64">
        <v>290154</v>
      </c>
      <c r="Q81" s="1">
        <f t="shared" si="24"/>
        <v>131.80035429461597</v>
      </c>
      <c r="R81" s="46">
        <v>81637</v>
      </c>
      <c r="S81" s="44">
        <v>81539</v>
      </c>
      <c r="T81" s="1">
        <f t="shared" si="25"/>
        <v>100.1201878855517</v>
      </c>
      <c r="U81" s="199">
        <v>118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46">
        <v>84372</v>
      </c>
      <c r="D82" s="46">
        <v>68399</v>
      </c>
      <c r="E82" s="25">
        <f t="shared" si="26"/>
        <v>123.35268059474554</v>
      </c>
      <c r="F82" s="46">
        <v>25314</v>
      </c>
      <c r="G82" s="46">
        <v>17747</v>
      </c>
      <c r="H82" s="25">
        <f t="shared" si="29"/>
        <v>142.6381923705415</v>
      </c>
      <c r="I82" s="46">
        <v>84372</v>
      </c>
      <c r="J82" s="46">
        <v>68399</v>
      </c>
      <c r="K82" s="25">
        <f t="shared" si="28"/>
        <v>123.35268059474554</v>
      </c>
      <c r="L82" s="46">
        <v>24839</v>
      </c>
      <c r="M82" s="46">
        <v>0</v>
      </c>
      <c r="N82" s="25" t="e">
        <f t="shared" si="23"/>
        <v>#DIV/0!</v>
      </c>
      <c r="O82" s="46">
        <v>24839</v>
      </c>
      <c r="P82" s="64">
        <v>0</v>
      </c>
      <c r="Q82" s="25" t="e">
        <f t="shared" si="24"/>
        <v>#DIV/0!</v>
      </c>
      <c r="R82" s="46">
        <v>0</v>
      </c>
      <c r="S82" s="44">
        <v>0</v>
      </c>
      <c r="T82" s="25" t="e">
        <f t="shared" si="25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46">
        <v>1053344</v>
      </c>
      <c r="D83" s="46">
        <v>440967</v>
      </c>
      <c r="E83" s="25">
        <f t="shared" si="26"/>
        <v>238.87138946905324</v>
      </c>
      <c r="F83" s="46">
        <v>311923</v>
      </c>
      <c r="G83" s="46">
        <v>130556</v>
      </c>
      <c r="H83" s="25">
        <f t="shared" si="29"/>
        <v>238.91893133980821</v>
      </c>
      <c r="I83" s="46">
        <v>770780</v>
      </c>
      <c r="J83" s="46">
        <v>697284</v>
      </c>
      <c r="K83" s="25">
        <f t="shared" si="28"/>
        <v>110.54032503255489</v>
      </c>
      <c r="L83" s="46">
        <v>48139</v>
      </c>
      <c r="M83" s="46">
        <v>50045</v>
      </c>
      <c r="N83" s="25">
        <f t="shared" si="23"/>
        <v>96.191427715056449</v>
      </c>
      <c r="O83" s="46">
        <v>48139</v>
      </c>
      <c r="P83" s="64">
        <v>50045</v>
      </c>
      <c r="Q83" s="25">
        <f t="shared" si="24"/>
        <v>96.191427715056449</v>
      </c>
      <c r="R83" s="46">
        <v>0</v>
      </c>
      <c r="S83" s="44">
        <v>0</v>
      </c>
      <c r="T83" s="25" t="e">
        <f t="shared" si="25"/>
        <v>#DIV/0!</v>
      </c>
      <c r="U83" s="197">
        <v>93</v>
      </c>
    </row>
    <row r="84" spans="1:636" s="24" customFormat="1" ht="17.25" x14ac:dyDescent="0.25">
      <c r="A84" s="62">
        <v>14</v>
      </c>
      <c r="B84" s="10" t="s">
        <v>154</v>
      </c>
      <c r="C84" s="46">
        <v>475483</v>
      </c>
      <c r="D84" s="46">
        <v>356090</v>
      </c>
      <c r="E84" s="25">
        <f t="shared" si="26"/>
        <v>133.52888314751888</v>
      </c>
      <c r="F84" s="46">
        <v>178250</v>
      </c>
      <c r="G84" s="46">
        <v>91611</v>
      </c>
      <c r="H84" s="25">
        <f t="shared" si="29"/>
        <v>194.57270415124822</v>
      </c>
      <c r="I84" s="46">
        <v>474474</v>
      </c>
      <c r="J84" s="46">
        <v>327357</v>
      </c>
      <c r="K84" s="25">
        <f t="shared" si="28"/>
        <v>144.94084439923387</v>
      </c>
      <c r="L84" s="46">
        <v>0</v>
      </c>
      <c r="M84" s="46">
        <v>0</v>
      </c>
      <c r="N84" s="25" t="e">
        <f t="shared" si="23"/>
        <v>#DIV/0!</v>
      </c>
      <c r="O84" s="46">
        <v>0</v>
      </c>
      <c r="P84" s="64">
        <v>0</v>
      </c>
      <c r="Q84" s="25" t="e">
        <f t="shared" si="24"/>
        <v>#DIV/0!</v>
      </c>
      <c r="R84" s="46">
        <v>0</v>
      </c>
      <c r="S84" s="44">
        <v>0</v>
      </c>
      <c r="T84" s="25" t="e">
        <f t="shared" si="25"/>
        <v>#DIV/0!</v>
      </c>
      <c r="U84" s="197">
        <v>75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46">
        <v>11073</v>
      </c>
      <c r="D85" s="46">
        <v>14654</v>
      </c>
      <c r="E85" s="25">
        <f t="shared" si="26"/>
        <v>75.562986215367829</v>
      </c>
      <c r="F85" s="46">
        <v>5147</v>
      </c>
      <c r="G85" s="46">
        <v>3473</v>
      </c>
      <c r="H85" s="25">
        <f t="shared" si="29"/>
        <v>148.20040310970342</v>
      </c>
      <c r="I85" s="46">
        <v>16621</v>
      </c>
      <c r="J85" s="46">
        <v>18330</v>
      </c>
      <c r="K85" s="25">
        <f t="shared" si="28"/>
        <v>90.676486633933436</v>
      </c>
      <c r="L85" s="46">
        <v>0</v>
      </c>
      <c r="M85" s="46">
        <v>0</v>
      </c>
      <c r="N85" s="25" t="e">
        <f t="shared" si="23"/>
        <v>#DIV/0!</v>
      </c>
      <c r="O85" s="46">
        <v>0</v>
      </c>
      <c r="P85" s="64">
        <v>0</v>
      </c>
      <c r="Q85" s="25" t="e">
        <f t="shared" si="24"/>
        <v>#DIV/0!</v>
      </c>
      <c r="R85" s="46">
        <v>0</v>
      </c>
      <c r="S85" s="44">
        <v>0</v>
      </c>
      <c r="T85" s="25" t="e">
        <f t="shared" si="25"/>
        <v>#DIV/0!</v>
      </c>
      <c r="U85" s="197">
        <v>21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46">
        <v>818959</v>
      </c>
      <c r="D86" s="46">
        <v>706970</v>
      </c>
      <c r="E86" s="1">
        <f t="shared" si="26"/>
        <v>115.84070045405039</v>
      </c>
      <c r="F86" s="46">
        <v>252152</v>
      </c>
      <c r="G86" s="46">
        <v>171086</v>
      </c>
      <c r="H86" s="1">
        <f t="shared" si="29"/>
        <v>147.38318740282665</v>
      </c>
      <c r="I86" s="46">
        <v>781329</v>
      </c>
      <c r="J86" s="46">
        <v>686812</v>
      </c>
      <c r="K86" s="1">
        <f t="shared" si="28"/>
        <v>113.76169898021584</v>
      </c>
      <c r="L86" s="46">
        <v>0</v>
      </c>
      <c r="M86" s="46">
        <v>0</v>
      </c>
      <c r="N86" s="1" t="e">
        <f t="shared" si="23"/>
        <v>#DIV/0!</v>
      </c>
      <c r="O86" s="46">
        <v>0</v>
      </c>
      <c r="P86" s="64">
        <v>0</v>
      </c>
      <c r="Q86" s="25" t="e">
        <f t="shared" si="24"/>
        <v>#DIV/0!</v>
      </c>
      <c r="R86" s="46">
        <v>0</v>
      </c>
      <c r="S86" s="44">
        <v>0</v>
      </c>
      <c r="T86" s="1" t="e">
        <f t="shared" si="25"/>
        <v>#DIV/0!</v>
      </c>
      <c r="U86" s="199"/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46">
        <v>5454627</v>
      </c>
      <c r="D87" s="46">
        <v>4990552</v>
      </c>
      <c r="E87" s="45">
        <f t="shared" si="26"/>
        <v>109.29907152555469</v>
      </c>
      <c r="F87" s="46">
        <v>1588293</v>
      </c>
      <c r="G87" s="46">
        <v>1807000</v>
      </c>
      <c r="H87" s="45">
        <f t="shared" si="29"/>
        <v>87.896679579413401</v>
      </c>
      <c r="I87" s="46">
        <v>5775744</v>
      </c>
      <c r="J87" s="46">
        <v>5173281</v>
      </c>
      <c r="K87" s="45">
        <f t="shared" si="28"/>
        <v>111.64566548772432</v>
      </c>
      <c r="L87" s="46">
        <v>749336</v>
      </c>
      <c r="M87" s="46">
        <v>402888</v>
      </c>
      <c r="N87" s="25">
        <f t="shared" si="23"/>
        <v>185.9911439407478</v>
      </c>
      <c r="O87" s="46">
        <v>405575</v>
      </c>
      <c r="P87" s="64">
        <v>48348</v>
      </c>
      <c r="Q87" s="25">
        <f t="shared" si="24"/>
        <v>838.86613717216835</v>
      </c>
      <c r="R87" s="46">
        <v>343761</v>
      </c>
      <c r="S87" s="44">
        <v>354540</v>
      </c>
      <c r="T87" s="45">
        <f t="shared" si="25"/>
        <v>96.959722457268569</v>
      </c>
      <c r="U87" s="196">
        <v>1399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46">
        <v>13542</v>
      </c>
      <c r="D88" s="46">
        <v>7346</v>
      </c>
      <c r="E88" s="1">
        <f t="shared" si="26"/>
        <v>184.34522188946366</v>
      </c>
      <c r="F88" s="46">
        <v>9272</v>
      </c>
      <c r="G88" s="46">
        <v>3142</v>
      </c>
      <c r="H88" s="1">
        <f t="shared" si="29"/>
        <v>295.0986632718014</v>
      </c>
      <c r="I88" s="46">
        <v>51467</v>
      </c>
      <c r="J88" s="46">
        <v>32295</v>
      </c>
      <c r="K88" s="1">
        <f t="shared" si="28"/>
        <v>159.36522681529647</v>
      </c>
      <c r="L88" s="46">
        <v>0</v>
      </c>
      <c r="M88" s="46">
        <v>0</v>
      </c>
      <c r="N88" s="1" t="e">
        <f t="shared" si="23"/>
        <v>#DIV/0!</v>
      </c>
      <c r="O88" s="46">
        <v>0</v>
      </c>
      <c r="P88" s="64">
        <v>0</v>
      </c>
      <c r="Q88" s="1" t="e">
        <f t="shared" si="24"/>
        <v>#DIV/0!</v>
      </c>
      <c r="R88" s="46">
        <v>0</v>
      </c>
      <c r="S88" s="44">
        <v>0</v>
      </c>
      <c r="T88" s="1" t="e">
        <f t="shared" si="25"/>
        <v>#DIV/0!</v>
      </c>
      <c r="U88" s="199">
        <v>17</v>
      </c>
    </row>
    <row r="89" spans="1:636" s="23" customFormat="1" ht="17.25" x14ac:dyDescent="0.25">
      <c r="A89" s="62">
        <v>19</v>
      </c>
      <c r="B89" s="10" t="s">
        <v>158</v>
      </c>
      <c r="C89" s="46"/>
      <c r="D89" s="46"/>
      <c r="E89" s="1" t="e">
        <f t="shared" si="26"/>
        <v>#DIV/0!</v>
      </c>
      <c r="F89" s="46"/>
      <c r="G89" s="46"/>
      <c r="H89" s="1" t="e">
        <f t="shared" si="29"/>
        <v>#DIV/0!</v>
      </c>
      <c r="I89" s="46"/>
      <c r="J89" s="46"/>
      <c r="K89" s="1" t="e">
        <f t="shared" si="28"/>
        <v>#DIV/0!</v>
      </c>
      <c r="L89" s="46"/>
      <c r="M89" s="46"/>
      <c r="N89" s="1" t="e">
        <f t="shared" si="23"/>
        <v>#DIV/0!</v>
      </c>
      <c r="O89" s="46"/>
      <c r="P89" s="64"/>
      <c r="Q89" s="1" t="e">
        <f t="shared" si="24"/>
        <v>#DIV/0!</v>
      </c>
      <c r="R89" s="46"/>
      <c r="S89" s="44"/>
      <c r="T89" s="1" t="e">
        <f t="shared" si="25"/>
        <v>#DIV/0!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46">
        <v>4089637</v>
      </c>
      <c r="D90" s="46">
        <v>3245348</v>
      </c>
      <c r="E90" s="1">
        <f t="shared" si="26"/>
        <v>126.01536106451449</v>
      </c>
      <c r="F90" s="46">
        <v>901722</v>
      </c>
      <c r="G90" s="46">
        <v>421723</v>
      </c>
      <c r="H90" s="1">
        <f>F90/G90*100</f>
        <v>213.81854914244661</v>
      </c>
      <c r="I90" s="46">
        <v>6933805</v>
      </c>
      <c r="J90" s="46">
        <v>6489862</v>
      </c>
      <c r="K90" s="1">
        <f>I90/J90*100</f>
        <v>106.84056147881111</v>
      </c>
      <c r="L90" s="46">
        <v>0</v>
      </c>
      <c r="M90" s="46">
        <v>0</v>
      </c>
      <c r="N90" s="1" t="e">
        <f t="shared" si="23"/>
        <v>#DIV/0!</v>
      </c>
      <c r="O90" s="46">
        <v>0</v>
      </c>
      <c r="P90" s="64">
        <v>0</v>
      </c>
      <c r="Q90" s="1" t="e">
        <f t="shared" si="24"/>
        <v>#DIV/0!</v>
      </c>
      <c r="R90" s="46">
        <v>0</v>
      </c>
      <c r="S90" s="44">
        <v>0</v>
      </c>
      <c r="T90" s="1" t="e">
        <f t="shared" si="25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46">
        <v>430454</v>
      </c>
      <c r="D91" s="46">
        <v>432283</v>
      </c>
      <c r="E91" s="25">
        <f t="shared" si="26"/>
        <v>99.576897541656734</v>
      </c>
      <c r="F91" s="46">
        <v>108833</v>
      </c>
      <c r="G91" s="46">
        <v>118507</v>
      </c>
      <c r="H91" s="25">
        <f t="shared" ref="H91:H108" si="30">F91/G91*100</f>
        <v>91.836769136000413</v>
      </c>
      <c r="I91" s="46">
        <v>413290</v>
      </c>
      <c r="J91" s="46">
        <v>389689</v>
      </c>
      <c r="K91" s="25">
        <f t="shared" si="28"/>
        <v>106.05636802681113</v>
      </c>
      <c r="L91" s="46">
        <v>1635</v>
      </c>
      <c r="M91" s="46">
        <v>0</v>
      </c>
      <c r="N91" s="25" t="e">
        <f t="shared" si="23"/>
        <v>#DIV/0!</v>
      </c>
      <c r="O91" s="46">
        <v>1635</v>
      </c>
      <c r="P91" s="64">
        <v>0</v>
      </c>
      <c r="Q91" s="25" t="e">
        <f t="shared" si="24"/>
        <v>#DIV/0!</v>
      </c>
      <c r="R91" s="46">
        <v>0</v>
      </c>
      <c r="S91" s="44">
        <v>0</v>
      </c>
      <c r="T91" s="25" t="e">
        <f t="shared" si="25"/>
        <v>#DIV/0!</v>
      </c>
      <c r="U91" s="197">
        <v>271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46">
        <v>169375</v>
      </c>
      <c r="D92" s="46">
        <v>82273</v>
      </c>
      <c r="E92" s="1">
        <f t="shared" si="26"/>
        <v>205.86948330558022</v>
      </c>
      <c r="F92" s="46">
        <v>57021</v>
      </c>
      <c r="G92" s="46">
        <v>37766</v>
      </c>
      <c r="H92" s="1">
        <f t="shared" si="30"/>
        <v>150.98501297463326</v>
      </c>
      <c r="I92" s="46">
        <v>261857</v>
      </c>
      <c r="J92" s="46">
        <v>162099</v>
      </c>
      <c r="K92" s="1">
        <f t="shared" si="28"/>
        <v>161.54140371007841</v>
      </c>
      <c r="L92" s="46">
        <v>82185</v>
      </c>
      <c r="M92" s="46">
        <v>28373</v>
      </c>
      <c r="N92" s="1">
        <f t="shared" si="23"/>
        <v>289.65918302611635</v>
      </c>
      <c r="O92" s="46">
        <v>82185</v>
      </c>
      <c r="P92" s="64">
        <v>28373</v>
      </c>
      <c r="Q92" s="1">
        <f t="shared" si="24"/>
        <v>289.65918302611635</v>
      </c>
      <c r="R92" s="46">
        <v>0</v>
      </c>
      <c r="S92" s="44">
        <v>0</v>
      </c>
      <c r="T92" s="1" t="e">
        <f t="shared" si="25"/>
        <v>#DIV/0!</v>
      </c>
      <c r="U92" s="199">
        <v>45</v>
      </c>
      <c r="AD92" s="24"/>
      <c r="AE92" s="24"/>
      <c r="AF92" s="24"/>
      <c r="AG92" s="24"/>
      <c r="AH92" s="24"/>
      <c r="AI92" s="24"/>
    </row>
    <row r="93" spans="1:636" ht="17.25" x14ac:dyDescent="0.25">
      <c r="A93" s="62">
        <v>23</v>
      </c>
      <c r="B93" s="10" t="s">
        <v>161</v>
      </c>
      <c r="C93" s="46">
        <v>1815331</v>
      </c>
      <c r="D93" s="46">
        <v>1486873</v>
      </c>
      <c r="E93" s="25">
        <f t="shared" si="26"/>
        <v>122.09052151730511</v>
      </c>
      <c r="F93" s="46">
        <v>473450</v>
      </c>
      <c r="G93" s="46">
        <v>421517</v>
      </c>
      <c r="H93" s="25">
        <f t="shared" si="30"/>
        <v>112.32049952908187</v>
      </c>
      <c r="I93" s="46">
        <v>1780475</v>
      </c>
      <c r="J93" s="46">
        <v>1486873</v>
      </c>
      <c r="K93" s="25">
        <f t="shared" si="28"/>
        <v>119.74627288275461</v>
      </c>
      <c r="L93" s="46">
        <v>152339</v>
      </c>
      <c r="M93" s="46">
        <v>44467</v>
      </c>
      <c r="N93" s="25">
        <f t="shared" si="23"/>
        <v>342.58888614028382</v>
      </c>
      <c r="O93" s="46">
        <v>152339</v>
      </c>
      <c r="P93" s="64">
        <v>44467</v>
      </c>
      <c r="Q93" s="25">
        <f>O93/P93*100</f>
        <v>342.58888614028382</v>
      </c>
      <c r="R93" s="46">
        <v>0</v>
      </c>
      <c r="S93" s="44">
        <v>0</v>
      </c>
      <c r="T93" s="25" t="e">
        <f>R93/S93*100</f>
        <v>#DIV/0!</v>
      </c>
      <c r="U93" s="196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46">
        <v>23217</v>
      </c>
      <c r="D94" s="46">
        <v>21181</v>
      </c>
      <c r="E94" s="1">
        <f t="shared" si="26"/>
        <v>109.61238846135689</v>
      </c>
      <c r="F94" s="46">
        <v>7855</v>
      </c>
      <c r="G94" s="46">
        <v>6123</v>
      </c>
      <c r="H94" s="1">
        <f t="shared" si="30"/>
        <v>128.28678752245631</v>
      </c>
      <c r="I94" s="46">
        <v>23473</v>
      </c>
      <c r="J94" s="46">
        <v>21255</v>
      </c>
      <c r="K94" s="1">
        <f>I94/J94*100</f>
        <v>110.43519171959539</v>
      </c>
      <c r="L94" s="46">
        <v>0</v>
      </c>
      <c r="M94" s="46">
        <v>0</v>
      </c>
      <c r="N94" s="1" t="e">
        <f t="shared" si="23"/>
        <v>#DIV/0!</v>
      </c>
      <c r="O94" s="46">
        <v>0</v>
      </c>
      <c r="P94" s="64">
        <v>0</v>
      </c>
      <c r="Q94" s="1" t="e">
        <f t="shared" si="24"/>
        <v>#DIV/0!</v>
      </c>
      <c r="R94" s="46">
        <v>0</v>
      </c>
      <c r="S94" s="44">
        <v>0</v>
      </c>
      <c r="T94" s="1" t="e">
        <f t="shared" si="25"/>
        <v>#DIV/0!</v>
      </c>
      <c r="U94" s="199">
        <v>6</v>
      </c>
    </row>
    <row r="95" spans="1:636" s="23" customFormat="1" ht="17.25" x14ac:dyDescent="0.25">
      <c r="A95" s="62">
        <v>25</v>
      </c>
      <c r="B95" s="16" t="s">
        <v>163</v>
      </c>
      <c r="C95" s="46">
        <v>169064</v>
      </c>
      <c r="D95" s="46">
        <v>81959</v>
      </c>
      <c r="E95" s="1">
        <f t="shared" si="26"/>
        <v>206.27874913066287</v>
      </c>
      <c r="F95" s="46">
        <v>56689</v>
      </c>
      <c r="G95" s="46">
        <v>31061</v>
      </c>
      <c r="H95" s="1">
        <f t="shared" si="30"/>
        <v>182.50861208589549</v>
      </c>
      <c r="I95" s="46">
        <v>292985</v>
      </c>
      <c r="J95" s="46">
        <v>188508</v>
      </c>
      <c r="K95" s="1">
        <f t="shared" ref="K95:K104" si="31">I95/J95*100</f>
        <v>155.42311201646615</v>
      </c>
      <c r="L95" s="46">
        <v>81013</v>
      </c>
      <c r="M95" s="46">
        <v>70738</v>
      </c>
      <c r="N95" s="1">
        <f t="shared" si="23"/>
        <v>114.5254318753711</v>
      </c>
      <c r="O95" s="46">
        <v>81013</v>
      </c>
      <c r="P95" s="64">
        <v>70738</v>
      </c>
      <c r="Q95" s="1">
        <f t="shared" si="24"/>
        <v>114.5254318753711</v>
      </c>
      <c r="R95" s="46">
        <v>0</v>
      </c>
      <c r="S95" s="44">
        <v>0</v>
      </c>
      <c r="T95" s="1" t="e">
        <f t="shared" si="25"/>
        <v>#DIV/0!</v>
      </c>
      <c r="U95" s="199">
        <v>38</v>
      </c>
    </row>
    <row r="96" spans="1:636" s="23" customFormat="1" ht="34.5" x14ac:dyDescent="0.25">
      <c r="A96" s="62">
        <v>26</v>
      </c>
      <c r="B96" s="16" t="s">
        <v>164</v>
      </c>
      <c r="C96" s="46">
        <v>299044</v>
      </c>
      <c r="D96" s="46">
        <v>219366</v>
      </c>
      <c r="E96" s="1">
        <f t="shared" si="26"/>
        <v>136.32194597157263</v>
      </c>
      <c r="F96" s="46">
        <v>48837</v>
      </c>
      <c r="G96" s="46">
        <v>49102</v>
      </c>
      <c r="H96" s="1">
        <f t="shared" si="30"/>
        <v>99.460307115799765</v>
      </c>
      <c r="I96" s="46">
        <v>292588</v>
      </c>
      <c r="J96" s="46">
        <v>316828</v>
      </c>
      <c r="K96" s="1">
        <f t="shared" si="31"/>
        <v>92.349161058997311</v>
      </c>
      <c r="L96" s="46">
        <v>137033</v>
      </c>
      <c r="M96" s="46">
        <v>83490</v>
      </c>
      <c r="N96" s="1">
        <f t="shared" si="23"/>
        <v>164.13103365672538</v>
      </c>
      <c r="O96" s="46">
        <v>86047</v>
      </c>
      <c r="P96" s="64">
        <v>26369</v>
      </c>
      <c r="Q96" s="1">
        <f t="shared" si="24"/>
        <v>326.3187834199249</v>
      </c>
      <c r="R96" s="46">
        <v>50986</v>
      </c>
      <c r="S96" s="44">
        <v>57121</v>
      </c>
      <c r="T96" s="1">
        <f t="shared" si="25"/>
        <v>89.259641812993479</v>
      </c>
      <c r="U96" s="199"/>
    </row>
    <row r="97" spans="1:636" s="23" customFormat="1" ht="17.25" x14ac:dyDescent="0.25">
      <c r="A97" s="62">
        <v>27</v>
      </c>
      <c r="B97" s="10" t="s">
        <v>166</v>
      </c>
      <c r="C97" s="46"/>
      <c r="D97" s="46"/>
      <c r="E97" s="1" t="e">
        <f t="shared" si="26"/>
        <v>#DIV/0!</v>
      </c>
      <c r="F97" s="46"/>
      <c r="G97" s="46"/>
      <c r="H97" s="1" t="e">
        <f t="shared" si="30"/>
        <v>#DIV/0!</v>
      </c>
      <c r="I97" s="46"/>
      <c r="J97" s="46"/>
      <c r="K97" s="1" t="e">
        <f t="shared" si="31"/>
        <v>#DIV/0!</v>
      </c>
      <c r="L97" s="46"/>
      <c r="M97" s="46"/>
      <c r="N97" s="1" t="e">
        <f t="shared" si="23"/>
        <v>#DIV/0!</v>
      </c>
      <c r="O97" s="46"/>
      <c r="P97" s="64"/>
      <c r="Q97" s="1" t="e">
        <f t="shared" si="24"/>
        <v>#DIV/0!</v>
      </c>
      <c r="R97" s="46"/>
      <c r="S97" s="44"/>
      <c r="T97" s="1" t="e">
        <f t="shared" si="25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46">
        <v>670184</v>
      </c>
      <c r="D98" s="46">
        <v>666316</v>
      </c>
      <c r="E98" s="1">
        <f t="shared" si="26"/>
        <v>100.58050534581189</v>
      </c>
      <c r="F98" s="46">
        <v>173780</v>
      </c>
      <c r="G98" s="46">
        <v>189529</v>
      </c>
      <c r="H98" s="1">
        <f t="shared" si="30"/>
        <v>91.690453703654853</v>
      </c>
      <c r="I98" s="46">
        <v>648310</v>
      </c>
      <c r="J98" s="46">
        <v>609663</v>
      </c>
      <c r="K98" s="1">
        <f t="shared" si="31"/>
        <v>106.33907585010078</v>
      </c>
      <c r="L98" s="46">
        <v>8465</v>
      </c>
      <c r="M98" s="46">
        <v>4834</v>
      </c>
      <c r="N98" s="1">
        <f t="shared" si="23"/>
        <v>175.1137774100124</v>
      </c>
      <c r="O98" s="46">
        <v>0</v>
      </c>
      <c r="P98" s="64">
        <v>0</v>
      </c>
      <c r="Q98" s="1" t="e">
        <f t="shared" si="24"/>
        <v>#DIV/0!</v>
      </c>
      <c r="R98" s="46">
        <v>8465</v>
      </c>
      <c r="S98" s="44">
        <v>4834</v>
      </c>
      <c r="T98" s="1">
        <f t="shared" si="25"/>
        <v>175.1137774100124</v>
      </c>
      <c r="U98" s="199">
        <v>313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46">
        <v>104564</v>
      </c>
      <c r="D99" s="46">
        <v>36441</v>
      </c>
      <c r="E99" s="45">
        <f t="shared" si="26"/>
        <v>286.94053401388544</v>
      </c>
      <c r="F99" s="46">
        <v>23583</v>
      </c>
      <c r="G99" s="46">
        <v>9447</v>
      </c>
      <c r="H99" s="45">
        <f t="shared" si="30"/>
        <v>249.63480469990472</v>
      </c>
      <c r="I99" s="46">
        <v>104564</v>
      </c>
      <c r="J99" s="46">
        <v>36441</v>
      </c>
      <c r="K99" s="45">
        <f t="shared" si="31"/>
        <v>286.94053401388544</v>
      </c>
      <c r="L99" s="46">
        <v>0</v>
      </c>
      <c r="M99" s="46">
        <v>0</v>
      </c>
      <c r="N99" s="25" t="e">
        <f t="shared" si="23"/>
        <v>#DIV/0!</v>
      </c>
      <c r="O99" s="46">
        <v>0</v>
      </c>
      <c r="P99" s="64">
        <v>0</v>
      </c>
      <c r="Q99" s="25" t="e">
        <f t="shared" si="24"/>
        <v>#DIV/0!</v>
      </c>
      <c r="R99" s="46">
        <v>0</v>
      </c>
      <c r="S99" s="44">
        <v>0</v>
      </c>
      <c r="T99" s="45" t="e">
        <f t="shared" si="25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6" t="s">
        <v>169</v>
      </c>
      <c r="C100" s="46">
        <v>38005</v>
      </c>
      <c r="D100" s="46">
        <v>34347</v>
      </c>
      <c r="E100" s="45">
        <f t="shared" si="26"/>
        <v>110.65012956007803</v>
      </c>
      <c r="F100" s="46">
        <v>9699</v>
      </c>
      <c r="G100" s="46">
        <v>10121</v>
      </c>
      <c r="H100" s="45">
        <f t="shared" si="30"/>
        <v>95.830451536409441</v>
      </c>
      <c r="I100" s="46">
        <v>38005</v>
      </c>
      <c r="J100" s="46">
        <v>34347</v>
      </c>
      <c r="K100" s="45">
        <f t="shared" si="31"/>
        <v>110.65012956007803</v>
      </c>
      <c r="L100" s="46">
        <v>0</v>
      </c>
      <c r="M100" s="46">
        <v>0</v>
      </c>
      <c r="N100" s="25" t="e">
        <f t="shared" si="23"/>
        <v>#DIV/0!</v>
      </c>
      <c r="O100" s="46">
        <v>0</v>
      </c>
      <c r="P100" s="64">
        <v>0</v>
      </c>
      <c r="Q100" s="25" t="e">
        <f t="shared" si="24"/>
        <v>#DIV/0!</v>
      </c>
      <c r="R100" s="46">
        <v>0</v>
      </c>
      <c r="S100" s="44">
        <v>0</v>
      </c>
      <c r="T100" s="45" t="e">
        <f t="shared" si="25"/>
        <v>#DIV/0!</v>
      </c>
      <c r="U100" s="196">
        <v>14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46">
        <v>21527</v>
      </c>
      <c r="D101" s="46">
        <v>13480</v>
      </c>
      <c r="E101" s="1">
        <f t="shared" si="26"/>
        <v>159.69584569732939</v>
      </c>
      <c r="F101" s="46">
        <v>8537</v>
      </c>
      <c r="G101" s="46">
        <v>5110</v>
      </c>
      <c r="H101" s="1">
        <f t="shared" si="30"/>
        <v>167.06457925636008</v>
      </c>
      <c r="I101" s="46">
        <v>28685</v>
      </c>
      <c r="J101" s="46">
        <v>19076</v>
      </c>
      <c r="K101" s="1">
        <f t="shared" si="31"/>
        <v>150.37219542881107</v>
      </c>
      <c r="L101" s="46">
        <v>2623</v>
      </c>
      <c r="M101" s="46">
        <v>1911</v>
      </c>
      <c r="N101" s="1">
        <f t="shared" si="23"/>
        <v>137.25798011512299</v>
      </c>
      <c r="O101" s="46">
        <v>0</v>
      </c>
      <c r="P101" s="64"/>
      <c r="Q101" s="1" t="e">
        <f t="shared" si="24"/>
        <v>#DIV/0!</v>
      </c>
      <c r="R101" s="46">
        <v>2623</v>
      </c>
      <c r="S101" s="44">
        <v>1911</v>
      </c>
      <c r="T101" s="1">
        <f t="shared" si="25"/>
        <v>137.25798011512299</v>
      </c>
      <c r="U101" s="199">
        <v>10</v>
      </c>
      <c r="AD101" s="24"/>
      <c r="AE101" s="24"/>
      <c r="AF101" s="24"/>
      <c r="AG101" s="24"/>
      <c r="AH101" s="24"/>
      <c r="AI101" s="24"/>
    </row>
    <row r="102" spans="1:636" ht="34.5" x14ac:dyDescent="0.25">
      <c r="A102" s="63">
        <v>32</v>
      </c>
      <c r="B102" s="16" t="s">
        <v>171</v>
      </c>
      <c r="C102" s="46">
        <v>84524</v>
      </c>
      <c r="D102" s="46">
        <v>50165</v>
      </c>
      <c r="E102" s="45">
        <f t="shared" si="26"/>
        <v>168.49197647762384</v>
      </c>
      <c r="F102" s="46">
        <v>39801</v>
      </c>
      <c r="G102" s="46">
        <v>21652</v>
      </c>
      <c r="H102" s="45">
        <f t="shared" si="30"/>
        <v>183.82135599482729</v>
      </c>
      <c r="I102" s="46">
        <v>58746</v>
      </c>
      <c r="J102" s="46">
        <v>48574</v>
      </c>
      <c r="K102" s="45">
        <f t="shared" si="31"/>
        <v>120.94124428706716</v>
      </c>
      <c r="L102" s="46">
        <v>0</v>
      </c>
      <c r="M102" s="46">
        <v>0</v>
      </c>
      <c r="N102" s="25" t="e">
        <f t="shared" si="23"/>
        <v>#DIV/0!</v>
      </c>
      <c r="O102" s="46">
        <v>0</v>
      </c>
      <c r="P102" s="64">
        <v>0</v>
      </c>
      <c r="Q102" s="1" t="e">
        <f t="shared" si="24"/>
        <v>#DIV/0!</v>
      </c>
      <c r="R102" s="46">
        <v>0</v>
      </c>
      <c r="S102" s="44">
        <v>0</v>
      </c>
      <c r="T102" s="45" t="e">
        <f t="shared" si="25"/>
        <v>#DIV/0!</v>
      </c>
      <c r="U102" s="196">
        <v>21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 x14ac:dyDescent="0.25">
      <c r="A103" s="63">
        <v>33</v>
      </c>
      <c r="B103" s="10" t="s">
        <v>224</v>
      </c>
      <c r="C103" s="46">
        <v>32536</v>
      </c>
      <c r="D103" s="46">
        <v>33595</v>
      </c>
      <c r="E103" s="1">
        <f t="shared" si="26"/>
        <v>96.847745200178608</v>
      </c>
      <c r="F103" s="46">
        <v>10601</v>
      </c>
      <c r="G103" s="46">
        <v>10397</v>
      </c>
      <c r="H103" s="1">
        <f t="shared" si="30"/>
        <v>101.96210445320766</v>
      </c>
      <c r="I103" s="46">
        <v>55187</v>
      </c>
      <c r="J103" s="46">
        <v>18094</v>
      </c>
      <c r="K103" s="1">
        <f t="shared" si="31"/>
        <v>305.0016580081795</v>
      </c>
      <c r="L103" s="46">
        <v>26001</v>
      </c>
      <c r="M103" s="46">
        <v>7119</v>
      </c>
      <c r="N103" s="25">
        <f t="shared" si="23"/>
        <v>365.23388116308467</v>
      </c>
      <c r="O103" s="46">
        <v>26001</v>
      </c>
      <c r="P103" s="64">
        <v>7119</v>
      </c>
      <c r="Q103" s="1">
        <f t="shared" si="24"/>
        <v>365.23388116308467</v>
      </c>
      <c r="R103" s="46">
        <v>0</v>
      </c>
      <c r="S103" s="44">
        <v>0</v>
      </c>
      <c r="T103" s="1" t="e">
        <f t="shared" si="25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s="23" customFormat="1" ht="17.25" x14ac:dyDescent="0.25">
      <c r="A104" s="63">
        <v>34</v>
      </c>
      <c r="B104" s="16" t="s">
        <v>172</v>
      </c>
      <c r="C104" s="46">
        <v>141511</v>
      </c>
      <c r="D104" s="46">
        <v>55762</v>
      </c>
      <c r="E104" s="1">
        <f t="shared" si="26"/>
        <v>253.77676553925613</v>
      </c>
      <c r="F104" s="46">
        <v>13500</v>
      </c>
      <c r="G104" s="46">
        <v>4481</v>
      </c>
      <c r="H104" s="1">
        <f t="shared" si="30"/>
        <v>301.27203749163135</v>
      </c>
      <c r="I104" s="46">
        <v>141511</v>
      </c>
      <c r="J104" s="46">
        <v>55762</v>
      </c>
      <c r="K104" s="1">
        <f t="shared" si="31"/>
        <v>253.77676553925613</v>
      </c>
      <c r="L104" s="46">
        <v>135784</v>
      </c>
      <c r="M104" s="46">
        <v>54359</v>
      </c>
      <c r="N104" s="1">
        <f t="shared" si="23"/>
        <v>249.79120292867788</v>
      </c>
      <c r="O104" s="46">
        <v>135784</v>
      </c>
      <c r="P104" s="64">
        <v>54359</v>
      </c>
      <c r="Q104" s="46">
        <f t="shared" si="24"/>
        <v>249.79120292867788</v>
      </c>
      <c r="R104" s="46">
        <v>0</v>
      </c>
      <c r="S104" s="44">
        <v>0</v>
      </c>
      <c r="T104" s="1" t="e">
        <f t="shared" si="25"/>
        <v>#DIV/0!</v>
      </c>
      <c r="U104" s="199">
        <v>13</v>
      </c>
      <c r="AD104" s="24"/>
      <c r="AE104" s="24"/>
      <c r="AF104" s="24"/>
      <c r="AG104" s="24"/>
      <c r="AH104" s="24"/>
      <c r="AI104" s="24"/>
    </row>
    <row r="105" spans="1:636" ht="17.25" x14ac:dyDescent="0.25">
      <c r="A105" s="62">
        <v>35</v>
      </c>
      <c r="B105" s="10" t="s">
        <v>173</v>
      </c>
      <c r="C105" s="46">
        <v>9659</v>
      </c>
      <c r="D105" s="46">
        <v>23911</v>
      </c>
      <c r="E105" s="45">
        <f t="shared" si="26"/>
        <v>40.395633808707288</v>
      </c>
      <c r="F105" s="46">
        <v>5253</v>
      </c>
      <c r="G105" s="46">
        <v>8198</v>
      </c>
      <c r="H105" s="45">
        <f t="shared" si="30"/>
        <v>64.076604049768235</v>
      </c>
      <c r="I105" s="46">
        <v>11816</v>
      </c>
      <c r="J105" s="46">
        <v>24588</v>
      </c>
      <c r="K105" s="45">
        <f>I105/J105*100</f>
        <v>48.055962258012038</v>
      </c>
      <c r="L105" s="46">
        <v>0</v>
      </c>
      <c r="M105" s="46">
        <v>0</v>
      </c>
      <c r="N105" s="25" t="e">
        <f t="shared" si="23"/>
        <v>#DIV/0!</v>
      </c>
      <c r="O105" s="46">
        <v>0</v>
      </c>
      <c r="P105" s="64">
        <v>0</v>
      </c>
      <c r="Q105" s="25" t="e">
        <f t="shared" si="24"/>
        <v>#DIV/0!</v>
      </c>
      <c r="R105" s="46">
        <v>0</v>
      </c>
      <c r="S105" s="44">
        <v>0</v>
      </c>
      <c r="T105" s="45" t="e">
        <f t="shared" si="25"/>
        <v>#DIV/0!</v>
      </c>
      <c r="U105" s="196"/>
      <c r="V105" s="24"/>
      <c r="W105" s="24"/>
      <c r="X105" s="24"/>
      <c r="Y105" s="24"/>
      <c r="Z105" s="24"/>
      <c r="AA105" s="24"/>
      <c r="AB105" s="24"/>
      <c r="AC105" s="24"/>
      <c r="AD105" s="23"/>
      <c r="AE105" s="23"/>
      <c r="AF105" s="23"/>
      <c r="AG105" s="23"/>
      <c r="AH105" s="23"/>
      <c r="AI105" s="23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 x14ac:dyDescent="0.25">
      <c r="A106" s="62">
        <v>36</v>
      </c>
      <c r="B106" s="10" t="s">
        <v>174</v>
      </c>
      <c r="C106" s="46">
        <v>127534</v>
      </c>
      <c r="D106" s="46">
        <v>139424</v>
      </c>
      <c r="E106" s="1">
        <f>C106/D106*100</f>
        <v>91.472056460867563</v>
      </c>
      <c r="F106" s="46">
        <v>38778</v>
      </c>
      <c r="G106" s="46">
        <v>38750</v>
      </c>
      <c r="H106" s="1">
        <f t="shared" si="30"/>
        <v>100.07225806451613</v>
      </c>
      <c r="I106" s="46">
        <v>127534</v>
      </c>
      <c r="J106" s="46">
        <v>139424</v>
      </c>
      <c r="K106" s="1">
        <f t="shared" ref="K106:K114" si="32">I106/J106*100</f>
        <v>91.472056460867563</v>
      </c>
      <c r="L106" s="46">
        <v>0</v>
      </c>
      <c r="M106" s="46">
        <v>0</v>
      </c>
      <c r="N106" s="1" t="e">
        <f t="shared" si="23"/>
        <v>#DIV/0!</v>
      </c>
      <c r="O106" s="46">
        <v>0</v>
      </c>
      <c r="P106" s="64">
        <v>0</v>
      </c>
      <c r="Q106" s="1" t="e">
        <f t="shared" si="24"/>
        <v>#DIV/0!</v>
      </c>
      <c r="R106" s="46">
        <v>0</v>
      </c>
      <c r="S106" s="44">
        <v>0</v>
      </c>
      <c r="T106" s="1" t="e">
        <f t="shared" si="25"/>
        <v>#DIV/0!</v>
      </c>
      <c r="U106" s="199">
        <v>145</v>
      </c>
      <c r="AD106" s="24"/>
      <c r="AE106" s="24"/>
      <c r="AF106" s="24"/>
      <c r="AG106" s="24"/>
      <c r="AH106" s="24"/>
      <c r="AI106" s="2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</row>
    <row r="107" spans="1:636" s="23" customFormat="1" ht="17.25" x14ac:dyDescent="0.25">
      <c r="A107" s="62">
        <v>37</v>
      </c>
      <c r="B107" s="10" t="s">
        <v>358</v>
      </c>
      <c r="C107" s="46">
        <v>3219699</v>
      </c>
      <c r="D107" s="46"/>
      <c r="E107" s="1" t="e">
        <f>C107/D107*100</f>
        <v>#DIV/0!</v>
      </c>
      <c r="F107" s="46">
        <v>931202</v>
      </c>
      <c r="G107" s="46"/>
      <c r="H107" s="1" t="e">
        <f t="shared" si="30"/>
        <v>#DIV/0!</v>
      </c>
      <c r="I107" s="46">
        <v>3218787</v>
      </c>
      <c r="J107" s="46"/>
      <c r="K107" s="1" t="e">
        <f t="shared" si="32"/>
        <v>#DIV/0!</v>
      </c>
      <c r="L107" s="46">
        <v>79690</v>
      </c>
      <c r="M107" s="46"/>
      <c r="N107" s="1" t="e">
        <f t="shared" si="23"/>
        <v>#DIV/0!</v>
      </c>
      <c r="O107" s="46">
        <v>36274</v>
      </c>
      <c r="P107" s="64"/>
      <c r="Q107" s="1" t="e">
        <f t="shared" si="24"/>
        <v>#DIV/0!</v>
      </c>
      <c r="R107" s="46">
        <v>43416</v>
      </c>
      <c r="S107" s="44"/>
      <c r="T107" s="1" t="e">
        <f t="shared" si="25"/>
        <v>#DIV/0!</v>
      </c>
      <c r="U107" s="199">
        <v>409</v>
      </c>
      <c r="V107" s="24"/>
      <c r="W107" s="24"/>
      <c r="X107" s="24"/>
      <c r="Y107" s="24"/>
      <c r="Z107" s="24"/>
      <c r="AA107" s="24"/>
      <c r="AB107" s="24"/>
      <c r="AC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</row>
    <row r="108" spans="1:636" ht="17.25" x14ac:dyDescent="0.25">
      <c r="A108" s="65">
        <v>38</v>
      </c>
      <c r="B108" s="10" t="s">
        <v>175</v>
      </c>
      <c r="C108" s="46">
        <v>0</v>
      </c>
      <c r="D108" s="46">
        <v>0</v>
      </c>
      <c r="E108" s="45" t="e">
        <f>C108/D108*100</f>
        <v>#DIV/0!</v>
      </c>
      <c r="F108" s="46">
        <v>0</v>
      </c>
      <c r="G108" s="46">
        <v>0</v>
      </c>
      <c r="H108" s="1" t="e">
        <f t="shared" si="30"/>
        <v>#DIV/0!</v>
      </c>
      <c r="I108" s="46">
        <v>0</v>
      </c>
      <c r="J108" s="46">
        <v>0</v>
      </c>
      <c r="K108" s="1" t="e">
        <f t="shared" si="32"/>
        <v>#DIV/0!</v>
      </c>
      <c r="L108" s="46">
        <v>0</v>
      </c>
      <c r="M108" s="46">
        <v>0</v>
      </c>
      <c r="N108" s="25" t="e">
        <f t="shared" si="23"/>
        <v>#DIV/0!</v>
      </c>
      <c r="O108" s="46">
        <v>0</v>
      </c>
      <c r="P108" s="64">
        <v>0</v>
      </c>
      <c r="Q108" s="25" t="e">
        <f t="shared" si="24"/>
        <v>#DIV/0!</v>
      </c>
      <c r="R108" s="46">
        <v>0</v>
      </c>
      <c r="S108" s="44">
        <v>0</v>
      </c>
      <c r="T108" s="1" t="e">
        <f t="shared" si="25"/>
        <v>#DIV/0!</v>
      </c>
      <c r="U108" s="196"/>
      <c r="AD108" s="24"/>
      <c r="AE108" s="24"/>
      <c r="AF108" s="24"/>
      <c r="AG108" s="24"/>
      <c r="AH108" s="24"/>
      <c r="AI108" s="24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6" customFormat="1" ht="21" customHeight="1" x14ac:dyDescent="0.25">
      <c r="A109" s="48">
        <v>39</v>
      </c>
      <c r="B109" s="16" t="s">
        <v>176</v>
      </c>
      <c r="C109" s="46">
        <v>333741</v>
      </c>
      <c r="D109" s="46">
        <v>286710</v>
      </c>
      <c r="E109" s="45">
        <f>C109/D109*100</f>
        <v>116.40368316417286</v>
      </c>
      <c r="F109" s="46">
        <v>136132</v>
      </c>
      <c r="G109" s="46">
        <v>120084</v>
      </c>
      <c r="H109" s="46">
        <f>F109/G109*100</f>
        <v>113.36397854834949</v>
      </c>
      <c r="I109" s="46">
        <v>324742</v>
      </c>
      <c r="J109" s="46">
        <v>267646</v>
      </c>
      <c r="K109" s="46">
        <f t="shared" si="32"/>
        <v>121.33265582149555</v>
      </c>
      <c r="L109" s="46">
        <v>0</v>
      </c>
      <c r="M109" s="46">
        <v>11706</v>
      </c>
      <c r="N109" s="46">
        <f t="shared" si="23"/>
        <v>0</v>
      </c>
      <c r="O109" s="46">
        <v>0</v>
      </c>
      <c r="P109" s="64">
        <v>3795</v>
      </c>
      <c r="Q109" s="46">
        <f t="shared" si="24"/>
        <v>0</v>
      </c>
      <c r="R109" s="46">
        <v>0</v>
      </c>
      <c r="S109" s="44">
        <v>7911</v>
      </c>
      <c r="T109" s="46">
        <f t="shared" si="25"/>
        <v>0</v>
      </c>
      <c r="U109" s="46">
        <v>209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</row>
    <row r="110" spans="1:636" s="24" customFormat="1" ht="17.25" x14ac:dyDescent="0.25">
      <c r="A110" s="63">
        <v>40</v>
      </c>
      <c r="B110" s="10" t="s">
        <v>177</v>
      </c>
      <c r="C110" s="46">
        <v>26016</v>
      </c>
      <c r="D110" s="46"/>
      <c r="E110" s="25" t="e">
        <f>C110/D110*100</f>
        <v>#DIV/0!</v>
      </c>
      <c r="F110" s="46">
        <v>5963</v>
      </c>
      <c r="G110" s="46"/>
      <c r="H110" s="25" t="e">
        <f>F110/G110*100</f>
        <v>#DIV/0!</v>
      </c>
      <c r="I110" s="46">
        <v>26016</v>
      </c>
      <c r="J110" s="46"/>
      <c r="K110" s="25" t="e">
        <f t="shared" si="32"/>
        <v>#DIV/0!</v>
      </c>
      <c r="L110" s="46">
        <v>0</v>
      </c>
      <c r="M110" s="46"/>
      <c r="N110" s="25" t="e">
        <f t="shared" si="23"/>
        <v>#DIV/0!</v>
      </c>
      <c r="O110" s="46">
        <v>0</v>
      </c>
      <c r="P110" s="64"/>
      <c r="Q110" s="25" t="e">
        <f t="shared" si="24"/>
        <v>#DIV/0!</v>
      </c>
      <c r="R110" s="46">
        <v>0</v>
      </c>
      <c r="S110" s="44"/>
      <c r="T110" s="25" t="e">
        <f t="shared" si="25"/>
        <v>#DIV/0!</v>
      </c>
      <c r="U110" s="197">
        <v>11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</row>
    <row r="111" spans="1:636" s="23" customFormat="1" ht="17.25" x14ac:dyDescent="0.25">
      <c r="A111" s="48">
        <v>41</v>
      </c>
      <c r="B111" s="155" t="s">
        <v>133</v>
      </c>
      <c r="C111" s="46">
        <v>121867</v>
      </c>
      <c r="D111" s="46">
        <v>0</v>
      </c>
      <c r="E111" s="1" t="e">
        <f t="shared" ref="E111:E114" si="33">C111/D111*100</f>
        <v>#DIV/0!</v>
      </c>
      <c r="F111" s="46">
        <v>34312</v>
      </c>
      <c r="G111" s="46">
        <v>0</v>
      </c>
      <c r="H111" s="1" t="e">
        <f t="shared" ref="H111:H114" si="34">F111/G111*100</f>
        <v>#DIV/0!</v>
      </c>
      <c r="I111" s="46">
        <v>169315</v>
      </c>
      <c r="J111" s="46">
        <v>2225</v>
      </c>
      <c r="K111" s="1">
        <f t="shared" si="32"/>
        <v>7609.6629213483138</v>
      </c>
      <c r="L111" s="46">
        <v>0</v>
      </c>
      <c r="M111" s="46">
        <v>0</v>
      </c>
      <c r="N111" s="1" t="e">
        <f t="shared" si="23"/>
        <v>#DIV/0!</v>
      </c>
      <c r="O111" s="46">
        <v>0</v>
      </c>
      <c r="P111" s="64">
        <v>0</v>
      </c>
      <c r="Q111" s="1" t="e">
        <f t="shared" si="24"/>
        <v>#DIV/0!</v>
      </c>
      <c r="R111" s="46">
        <v>0</v>
      </c>
      <c r="S111" s="44">
        <v>0</v>
      </c>
      <c r="T111" s="1" t="e">
        <f t="shared" si="25"/>
        <v>#DIV/0!</v>
      </c>
      <c r="U111" s="199">
        <v>7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 s="145"/>
      <c r="DM111" s="145"/>
      <c r="DN111" s="145"/>
      <c r="DO111" s="145"/>
      <c r="DP111" s="145"/>
      <c r="DQ111" s="145"/>
      <c r="DR111" s="145"/>
      <c r="DS111" s="145"/>
      <c r="DT111" s="145"/>
      <c r="DU111" s="145"/>
      <c r="DV111" s="145"/>
      <c r="DW111" s="145"/>
      <c r="DX111" s="145"/>
      <c r="DY111" s="145"/>
      <c r="DZ111" s="145"/>
      <c r="EA111" s="145"/>
      <c r="EB111" s="145"/>
      <c r="EC111" s="145"/>
      <c r="ED111" s="145"/>
      <c r="EE111" s="145"/>
      <c r="EF111" s="145"/>
      <c r="EG111" s="145"/>
      <c r="EH111" s="145"/>
      <c r="EI111" s="145"/>
      <c r="EJ111" s="145"/>
      <c r="EK111" s="145"/>
      <c r="EL111" s="145"/>
      <c r="EM111" s="145"/>
      <c r="EN111" s="145"/>
      <c r="EO111" s="145"/>
      <c r="EP111" s="145"/>
      <c r="EQ111" s="145"/>
      <c r="ER111" s="145"/>
      <c r="ES111" s="145"/>
      <c r="ET111" s="145"/>
      <c r="EU111" s="145"/>
      <c r="EV111" s="145"/>
      <c r="EW111" s="145"/>
      <c r="EX111" s="145"/>
      <c r="EY111" s="145"/>
      <c r="EZ111" s="145"/>
      <c r="FA111" s="145"/>
      <c r="FB111" s="145"/>
      <c r="FC111" s="145"/>
      <c r="FD111" s="145"/>
      <c r="FE111" s="145"/>
      <c r="FF111" s="145"/>
      <c r="FG111" s="145"/>
      <c r="FH111" s="145"/>
      <c r="FI111" s="145"/>
      <c r="FJ111" s="145"/>
      <c r="FK111" s="145"/>
      <c r="FL111" s="145"/>
      <c r="FM111" s="145"/>
      <c r="FN111" s="145"/>
      <c r="FO111" s="145"/>
      <c r="FP111" s="145"/>
      <c r="FQ111" s="145"/>
    </row>
    <row r="112" spans="1:636" s="23" customFormat="1" ht="17.25" x14ac:dyDescent="0.25">
      <c r="A112" s="62">
        <v>42</v>
      </c>
      <c r="B112" s="10" t="s">
        <v>220</v>
      </c>
      <c r="C112" s="46">
        <v>125801</v>
      </c>
      <c r="D112" s="46">
        <v>173520</v>
      </c>
      <c r="E112" s="1">
        <f t="shared" si="33"/>
        <v>72.49942369755648</v>
      </c>
      <c r="F112" s="46">
        <v>32508</v>
      </c>
      <c r="G112" s="46">
        <v>44453</v>
      </c>
      <c r="H112" s="1">
        <f t="shared" si="34"/>
        <v>73.128922682383646</v>
      </c>
      <c r="I112" s="46">
        <v>125272</v>
      </c>
      <c r="J112" s="46">
        <v>152119</v>
      </c>
      <c r="K112" s="1">
        <f t="shared" si="32"/>
        <v>82.351317060985153</v>
      </c>
      <c r="L112" s="46">
        <v>0</v>
      </c>
      <c r="M112" s="46">
        <v>0</v>
      </c>
      <c r="N112" s="1" t="e">
        <f t="shared" si="23"/>
        <v>#DIV/0!</v>
      </c>
      <c r="O112" s="46">
        <v>0</v>
      </c>
      <c r="P112" s="64">
        <v>0</v>
      </c>
      <c r="Q112" s="1" t="e">
        <f t="shared" si="24"/>
        <v>#DIV/0!</v>
      </c>
      <c r="R112" s="46">
        <v>0</v>
      </c>
      <c r="S112" s="44">
        <v>0</v>
      </c>
      <c r="T112" s="1" t="e">
        <f t="shared" si="25"/>
        <v>#DIV/0!</v>
      </c>
      <c r="U112" s="199">
        <v>43</v>
      </c>
      <c r="V112" s="24"/>
      <c r="W112" s="24"/>
      <c r="X112" s="24"/>
      <c r="Y112" s="24"/>
      <c r="Z112" s="24"/>
      <c r="AA112" s="24"/>
      <c r="AB112" s="24"/>
      <c r="AC112" s="2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48">
        <v>43</v>
      </c>
      <c r="B113" s="155" t="s">
        <v>299</v>
      </c>
      <c r="C113" s="46"/>
      <c r="D113" s="46"/>
      <c r="E113" s="1" t="e">
        <f t="shared" si="33"/>
        <v>#DIV/0!</v>
      </c>
      <c r="F113" s="46"/>
      <c r="G113" s="46"/>
      <c r="H113" s="1" t="e">
        <f t="shared" si="34"/>
        <v>#DIV/0!</v>
      </c>
      <c r="I113" s="46"/>
      <c r="J113" s="46"/>
      <c r="K113" s="1" t="e">
        <f t="shared" si="32"/>
        <v>#DIV/0!</v>
      </c>
      <c r="L113" s="46"/>
      <c r="M113" s="46"/>
      <c r="N113" s="1" t="e">
        <f t="shared" si="23"/>
        <v>#DIV/0!</v>
      </c>
      <c r="O113" s="46"/>
      <c r="P113" s="46"/>
      <c r="Q113" s="1" t="e">
        <f t="shared" si="24"/>
        <v>#DIV/0!</v>
      </c>
      <c r="R113" s="46"/>
      <c r="S113" s="46"/>
      <c r="T113" s="1" t="e">
        <f t="shared" si="25"/>
        <v>#DIV/0!</v>
      </c>
      <c r="U113" s="199"/>
      <c r="AD113" s="24"/>
      <c r="AE113" s="24"/>
      <c r="AF113" s="24"/>
      <c r="AG113" s="24"/>
      <c r="AH113" s="24"/>
      <c r="AI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177">
        <v>44</v>
      </c>
      <c r="B114" s="176" t="s">
        <v>298</v>
      </c>
      <c r="C114" s="104">
        <v>0</v>
      </c>
      <c r="D114" s="104">
        <v>0</v>
      </c>
      <c r="E114" s="178" t="e">
        <f t="shared" si="33"/>
        <v>#DIV/0!</v>
      </c>
      <c r="F114" s="104">
        <v>0</v>
      </c>
      <c r="G114" s="104">
        <v>0</v>
      </c>
      <c r="H114" s="178" t="e">
        <f t="shared" si="34"/>
        <v>#DIV/0!</v>
      </c>
      <c r="I114" s="104">
        <v>30668</v>
      </c>
      <c r="J114" s="104"/>
      <c r="K114" s="178" t="e">
        <f t="shared" si="32"/>
        <v>#DIV/0!</v>
      </c>
      <c r="L114" s="177">
        <v>24523</v>
      </c>
      <c r="M114" s="177"/>
      <c r="N114" s="178" t="e">
        <f t="shared" si="23"/>
        <v>#DIV/0!</v>
      </c>
      <c r="O114" s="177">
        <v>24523</v>
      </c>
      <c r="P114" s="177"/>
      <c r="Q114" s="178" t="e">
        <f t="shared" si="24"/>
        <v>#DIV/0!</v>
      </c>
      <c r="R114" s="177">
        <v>0</v>
      </c>
      <c r="S114" s="177">
        <v>0</v>
      </c>
      <c r="T114" s="178" t="e">
        <f t="shared" si="25"/>
        <v>#DIV/0!</v>
      </c>
      <c r="U114" s="199">
        <v>16</v>
      </c>
      <c r="V114" s="24"/>
      <c r="W114" s="24"/>
      <c r="X114" s="24"/>
      <c r="Y114" s="24"/>
      <c r="Z114" s="24"/>
      <c r="AA114" s="24"/>
      <c r="AB114" s="24"/>
      <c r="AC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</row>
    <row r="115" spans="1:173" s="23" customFormat="1" ht="17.25" x14ac:dyDescent="0.25">
      <c r="A115" s="46">
        <v>45</v>
      </c>
      <c r="B115" s="16" t="s">
        <v>297</v>
      </c>
      <c r="C115" s="46">
        <v>116015</v>
      </c>
      <c r="D115" s="46">
        <v>36288</v>
      </c>
      <c r="E115" s="1">
        <f>C115/D115*100</f>
        <v>319.7062389770723</v>
      </c>
      <c r="F115" s="46">
        <v>33154</v>
      </c>
      <c r="G115" s="46">
        <v>13193</v>
      </c>
      <c r="H115" s="46">
        <f>F115/G115*100</f>
        <v>251.29993178200561</v>
      </c>
      <c r="I115" s="46">
        <v>184956</v>
      </c>
      <c r="J115" s="46">
        <v>86286</v>
      </c>
      <c r="K115" s="46">
        <f>I115/J115*100</f>
        <v>214.35227035672065</v>
      </c>
      <c r="L115" s="46">
        <v>92305</v>
      </c>
      <c r="M115" s="46">
        <v>59729</v>
      </c>
      <c r="N115" s="46">
        <f>L115/M115*100</f>
        <v>154.5396708466574</v>
      </c>
      <c r="O115" s="46">
        <v>55935</v>
      </c>
      <c r="P115" s="46">
        <v>26578</v>
      </c>
      <c r="Q115" s="46">
        <f>O115/P115*100</f>
        <v>210.4560162540447</v>
      </c>
      <c r="R115" s="46">
        <v>36370</v>
      </c>
      <c r="S115" s="46">
        <v>33151</v>
      </c>
      <c r="T115" s="46">
        <f>R115/S115*100</f>
        <v>109.71011432535971</v>
      </c>
      <c r="U115" s="199">
        <v>37</v>
      </c>
      <c r="V115"/>
      <c r="W115"/>
      <c r="X115"/>
      <c r="Y115"/>
      <c r="Z115"/>
      <c r="AA115"/>
      <c r="AB115"/>
      <c r="AC115"/>
      <c r="AD115" s="24"/>
      <c r="AE115" s="24"/>
      <c r="AF115" s="24"/>
      <c r="AG115" s="24"/>
      <c r="AH115" s="24"/>
      <c r="AI115" s="24"/>
    </row>
    <row r="116" spans="1:173" s="23" customFormat="1" ht="26.25" customHeight="1" x14ac:dyDescent="0.25">
      <c r="A116" s="46">
        <v>46</v>
      </c>
      <c r="B116" s="16" t="s">
        <v>303</v>
      </c>
      <c r="C116" s="46">
        <v>841078</v>
      </c>
      <c r="D116" s="46">
        <v>0</v>
      </c>
      <c r="E116" s="1" t="e">
        <f>C116/D116*100</f>
        <v>#DIV/0!</v>
      </c>
      <c r="F116" s="46">
        <v>238340</v>
      </c>
      <c r="G116" s="46">
        <v>0</v>
      </c>
      <c r="H116" s="46" t="e">
        <f>F116/G116*100</f>
        <v>#DIV/0!</v>
      </c>
      <c r="I116" s="46">
        <v>841078</v>
      </c>
      <c r="J116" s="46">
        <v>0</v>
      </c>
      <c r="K116" s="46" t="e">
        <f>I116/J116*100</f>
        <v>#DIV/0!</v>
      </c>
      <c r="L116" s="46">
        <v>691478</v>
      </c>
      <c r="M116" s="46">
        <v>0</v>
      </c>
      <c r="N116" s="46" t="e">
        <f>L116/M116*100</f>
        <v>#DIV/0!</v>
      </c>
      <c r="O116" s="46">
        <v>691478</v>
      </c>
      <c r="P116" s="46">
        <v>0</v>
      </c>
      <c r="Q116" s="46" t="e">
        <f>O116/P116*100</f>
        <v>#DIV/0!</v>
      </c>
      <c r="R116" s="46">
        <v>0</v>
      </c>
      <c r="S116" s="46">
        <v>0</v>
      </c>
      <c r="T116" s="46" t="e">
        <f>R116/S116*100</f>
        <v>#DIV/0!</v>
      </c>
      <c r="U116" s="199">
        <v>62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</row>
    <row r="117" spans="1:173" s="23" customFormat="1" ht="17.25" customHeight="1" x14ac:dyDescent="0.25">
      <c r="A117" s="349"/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1"/>
      <c r="U117" s="200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</row>
    <row r="118" spans="1:173" ht="29.25" customHeight="1" x14ac:dyDescent="0.25">
      <c r="A118" s="366" t="s">
        <v>229</v>
      </c>
      <c r="B118" s="367" t="s">
        <v>111</v>
      </c>
      <c r="C118" s="41">
        <f>SUM(C119:C147)</f>
        <v>29923590</v>
      </c>
      <c r="D118" s="41">
        <f>SUM(D119:D147)</f>
        <v>21708446</v>
      </c>
      <c r="E118" s="50">
        <f>C118/D118*100</f>
        <v>137.84307729811704</v>
      </c>
      <c r="F118" s="41">
        <f>SUM(F119:F147)</f>
        <v>7291256</v>
      </c>
      <c r="G118" s="41">
        <f>SUM(G119:G147)</f>
        <v>7104192</v>
      </c>
      <c r="H118" s="50">
        <f>F118/G118*100</f>
        <v>102.63314955451655</v>
      </c>
      <c r="I118" s="41">
        <f>SUM(I119:I147)</f>
        <v>30211767</v>
      </c>
      <c r="J118" s="41">
        <f>SUM(J119:J147)</f>
        <v>21491428</v>
      </c>
      <c r="K118" s="50">
        <f>I118/J118*100</f>
        <v>140.57589379356273</v>
      </c>
      <c r="L118" s="41">
        <f>SUM(L119:L147)</f>
        <v>23293633</v>
      </c>
      <c r="M118" s="41">
        <f>SUM(M119:M147)</f>
        <v>15717223</v>
      </c>
      <c r="N118" s="6">
        <f t="shared" si="23"/>
        <v>148.2045078828493</v>
      </c>
      <c r="O118" s="41">
        <f>SUM(O119:O147)</f>
        <v>19855372</v>
      </c>
      <c r="P118" s="41">
        <f>SUM(P119:P147)</f>
        <v>12644574</v>
      </c>
      <c r="Q118" s="5">
        <f t="shared" si="24"/>
        <v>157.02681640362104</v>
      </c>
      <c r="R118" s="41">
        <f>SUM(R119:R147)</f>
        <v>3438261</v>
      </c>
      <c r="S118" s="41">
        <f>SUM(S119:S147)</f>
        <v>3072649</v>
      </c>
      <c r="T118" s="6">
        <f t="shared" si="25"/>
        <v>111.89891849020177</v>
      </c>
      <c r="U118" s="198">
        <f>SUM(U119:U146)</f>
        <v>3198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</row>
    <row r="119" spans="1:173" ht="36.75" customHeight="1" x14ac:dyDescent="0.25">
      <c r="A119" s="2">
        <v>1</v>
      </c>
      <c r="B119" s="11" t="s">
        <v>112</v>
      </c>
      <c r="C119" s="46">
        <v>7596952</v>
      </c>
      <c r="D119" s="46">
        <v>6393973</v>
      </c>
      <c r="E119" s="45">
        <f t="shared" ref="E119:E144" si="35">C119/D119*100</f>
        <v>118.81426462076084</v>
      </c>
      <c r="F119" s="46">
        <v>1229258</v>
      </c>
      <c r="G119" s="46">
        <v>2214811</v>
      </c>
      <c r="H119" s="45">
        <f t="shared" ref="H119:H144" si="36">F119/G119*100</f>
        <v>55.501710981207871</v>
      </c>
      <c r="I119" s="46">
        <v>8424828</v>
      </c>
      <c r="J119" s="46">
        <v>6318175</v>
      </c>
      <c r="K119" s="45">
        <f t="shared" ref="K119:K127" si="37">I119/J119*100</f>
        <v>133.34274533389785</v>
      </c>
      <c r="L119" s="46">
        <v>7673384</v>
      </c>
      <c r="M119" s="46">
        <v>5974156</v>
      </c>
      <c r="N119" s="25">
        <f t="shared" si="23"/>
        <v>128.44298006279047</v>
      </c>
      <c r="O119" s="46">
        <v>6756702</v>
      </c>
      <c r="P119" s="44">
        <v>5504188</v>
      </c>
      <c r="Q119" s="25">
        <f t="shared" si="24"/>
        <v>122.75565442168764</v>
      </c>
      <c r="R119" s="46">
        <v>916682</v>
      </c>
      <c r="S119" s="44">
        <v>469968</v>
      </c>
      <c r="T119" s="45">
        <f t="shared" si="25"/>
        <v>195.05200354066662</v>
      </c>
      <c r="U119" s="196">
        <v>261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ht="17.25" x14ac:dyDescent="0.25">
      <c r="A120" s="146">
        <v>2</v>
      </c>
      <c r="B120" s="9" t="s">
        <v>113</v>
      </c>
      <c r="C120" s="46">
        <v>740059</v>
      </c>
      <c r="D120" s="46">
        <v>673676</v>
      </c>
      <c r="E120" s="1">
        <f t="shared" si="35"/>
        <v>109.85384665625612</v>
      </c>
      <c r="F120" s="46">
        <v>159842</v>
      </c>
      <c r="G120" s="46">
        <v>295484</v>
      </c>
      <c r="H120" s="1">
        <f t="shared" si="36"/>
        <v>54.09497637773957</v>
      </c>
      <c r="I120" s="46">
        <v>743351</v>
      </c>
      <c r="J120" s="46">
        <v>537309</v>
      </c>
      <c r="K120" s="1">
        <f t="shared" si="37"/>
        <v>138.34702191848638</v>
      </c>
      <c r="L120" s="46">
        <v>628033</v>
      </c>
      <c r="M120" s="46">
        <v>472967</v>
      </c>
      <c r="N120" s="25">
        <f t="shared" si="23"/>
        <v>132.78579689492079</v>
      </c>
      <c r="O120" s="46">
        <v>460823</v>
      </c>
      <c r="P120" s="44">
        <v>415955</v>
      </c>
      <c r="Q120" s="25">
        <f t="shared" si="24"/>
        <v>110.78674375833924</v>
      </c>
      <c r="R120" s="46">
        <v>167210</v>
      </c>
      <c r="S120" s="44">
        <v>57012</v>
      </c>
      <c r="T120" s="1">
        <f t="shared" si="25"/>
        <v>293.28913211253769</v>
      </c>
      <c r="U120" s="196">
        <v>104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73" s="24" customFormat="1" ht="21.75" customHeight="1" x14ac:dyDescent="0.25">
      <c r="A121" s="146">
        <v>3</v>
      </c>
      <c r="B121" s="12" t="s">
        <v>114</v>
      </c>
      <c r="C121" s="46">
        <v>530370</v>
      </c>
      <c r="D121" s="46">
        <v>389995</v>
      </c>
      <c r="E121" s="25">
        <f t="shared" si="35"/>
        <v>135.9940512057847</v>
      </c>
      <c r="F121" s="46">
        <v>168292</v>
      </c>
      <c r="G121" s="46">
        <v>48785</v>
      </c>
      <c r="H121" s="25">
        <f t="shared" si="36"/>
        <v>344.96669058112121</v>
      </c>
      <c r="I121" s="46">
        <v>928329</v>
      </c>
      <c r="J121" s="46">
        <v>625268</v>
      </c>
      <c r="K121" s="25">
        <f t="shared" si="37"/>
        <v>148.46897650287556</v>
      </c>
      <c r="L121" s="46">
        <v>928329</v>
      </c>
      <c r="M121" s="46">
        <v>625268</v>
      </c>
      <c r="N121" s="25">
        <f t="shared" si="23"/>
        <v>148.46897650287556</v>
      </c>
      <c r="O121" s="46">
        <v>928329</v>
      </c>
      <c r="P121" s="44">
        <v>615907</v>
      </c>
      <c r="Q121" s="25">
        <f t="shared" si="24"/>
        <v>150.72551537813339</v>
      </c>
      <c r="R121" s="46">
        <v>0</v>
      </c>
      <c r="S121" s="44">
        <v>9361</v>
      </c>
      <c r="T121" s="25">
        <f t="shared" si="25"/>
        <v>0</v>
      </c>
      <c r="U121" s="197">
        <v>57</v>
      </c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</row>
    <row r="122" spans="1:173" s="23" customFormat="1" ht="17.25" x14ac:dyDescent="0.25">
      <c r="A122" s="146">
        <v>4</v>
      </c>
      <c r="B122" s="12" t="s">
        <v>115</v>
      </c>
      <c r="C122" s="46">
        <v>618115</v>
      </c>
      <c r="D122" s="46">
        <v>399160</v>
      </c>
      <c r="E122" s="1">
        <f t="shared" si="35"/>
        <v>154.85394328088987</v>
      </c>
      <c r="F122" s="46">
        <v>101282</v>
      </c>
      <c r="G122" s="46">
        <v>115456</v>
      </c>
      <c r="H122" s="1">
        <f t="shared" si="36"/>
        <v>87.723461751662967</v>
      </c>
      <c r="I122" s="46">
        <v>516833</v>
      </c>
      <c r="J122" s="46">
        <v>283704</v>
      </c>
      <c r="K122" s="1">
        <f t="shared" si="37"/>
        <v>182.17332149000367</v>
      </c>
      <c r="L122" s="46">
        <v>465152</v>
      </c>
      <c r="M122" s="46">
        <v>637248</v>
      </c>
      <c r="N122" s="1">
        <f t="shared" si="23"/>
        <v>72.99387365672392</v>
      </c>
      <c r="O122" s="46">
        <v>244561</v>
      </c>
      <c r="P122" s="44">
        <v>225039</v>
      </c>
      <c r="Q122" s="1">
        <f t="shared" si="24"/>
        <v>108.67494078804118</v>
      </c>
      <c r="R122" s="46">
        <v>220591</v>
      </c>
      <c r="S122" s="44">
        <v>412209</v>
      </c>
      <c r="T122" s="1">
        <f t="shared" si="25"/>
        <v>53.514358007709681</v>
      </c>
      <c r="U122" s="199">
        <v>133</v>
      </c>
      <c r="V122"/>
      <c r="W122"/>
      <c r="X122"/>
      <c r="Y122"/>
      <c r="Z122"/>
      <c r="AA122"/>
      <c r="AB122"/>
      <c r="AC122"/>
    </row>
    <row r="123" spans="1:173" s="24" customFormat="1" ht="33.75" customHeight="1" x14ac:dyDescent="0.25">
      <c r="A123" s="146">
        <v>5</v>
      </c>
      <c r="B123" s="10" t="s">
        <v>116</v>
      </c>
      <c r="C123" s="48">
        <v>4010147</v>
      </c>
      <c r="D123" s="46">
        <v>1593048</v>
      </c>
      <c r="E123" s="25">
        <f t="shared" si="35"/>
        <v>251.72794542286235</v>
      </c>
      <c r="F123" s="48">
        <v>1089574</v>
      </c>
      <c r="G123" s="46">
        <v>707268</v>
      </c>
      <c r="H123" s="25">
        <f t="shared" si="36"/>
        <v>154.05390884360665</v>
      </c>
      <c r="I123" s="48">
        <v>3248771</v>
      </c>
      <c r="J123" s="46">
        <v>1466259</v>
      </c>
      <c r="K123" s="25">
        <f t="shared" si="37"/>
        <v>221.56869966356555</v>
      </c>
      <c r="L123" s="48">
        <v>3167759</v>
      </c>
      <c r="M123" s="46">
        <v>1414557</v>
      </c>
      <c r="N123" s="25">
        <f t="shared" si="23"/>
        <v>223.94000383158829</v>
      </c>
      <c r="O123" s="48">
        <v>3115955</v>
      </c>
      <c r="P123" s="44">
        <v>1301175</v>
      </c>
      <c r="Q123" s="25">
        <f t="shared" si="24"/>
        <v>239.47239994620247</v>
      </c>
      <c r="R123" s="48">
        <v>51804</v>
      </c>
      <c r="S123" s="44">
        <v>113382</v>
      </c>
      <c r="T123" s="25">
        <f t="shared" si="25"/>
        <v>45.68979203048103</v>
      </c>
      <c r="U123" s="197">
        <v>252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ht="42.75" customHeight="1" x14ac:dyDescent="0.25">
      <c r="A124" s="146">
        <v>6</v>
      </c>
      <c r="B124" s="10" t="s">
        <v>117</v>
      </c>
      <c r="C124" s="46">
        <v>4011945</v>
      </c>
      <c r="D124" s="46">
        <v>1753004</v>
      </c>
      <c r="E124" s="25">
        <f t="shared" si="35"/>
        <v>228.86114349995782</v>
      </c>
      <c r="F124" s="46">
        <v>878743</v>
      </c>
      <c r="G124" s="46">
        <v>512921</v>
      </c>
      <c r="H124" s="25">
        <f t="shared" si="36"/>
        <v>171.32131458840641</v>
      </c>
      <c r="I124" s="46">
        <v>4011945</v>
      </c>
      <c r="J124" s="46">
        <v>1753004</v>
      </c>
      <c r="K124" s="25">
        <f t="shared" si="37"/>
        <v>228.86114349995782</v>
      </c>
      <c r="L124" s="46">
        <v>3096923</v>
      </c>
      <c r="M124" s="46">
        <v>1325827</v>
      </c>
      <c r="N124" s="25">
        <f t="shared" si="23"/>
        <v>233.58424590840281</v>
      </c>
      <c r="O124" s="46">
        <v>2163369</v>
      </c>
      <c r="P124" s="44">
        <v>594954</v>
      </c>
      <c r="Q124" s="25">
        <f t="shared" si="24"/>
        <v>363.61954033421068</v>
      </c>
      <c r="R124" s="46">
        <v>933554</v>
      </c>
      <c r="S124" s="44">
        <v>730873</v>
      </c>
      <c r="T124" s="25">
        <f t="shared" si="25"/>
        <v>127.73135688416455</v>
      </c>
      <c r="U124" s="196">
        <v>289</v>
      </c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s="145" customFormat="1" ht="16.5" customHeight="1" x14ac:dyDescent="0.25">
      <c r="A125" s="166">
        <v>7</v>
      </c>
      <c r="B125" s="10" t="s">
        <v>118</v>
      </c>
      <c r="C125" s="46">
        <v>923182</v>
      </c>
      <c r="D125" s="46">
        <v>1860903</v>
      </c>
      <c r="E125" s="46">
        <f t="shared" si="35"/>
        <v>49.609356317873633</v>
      </c>
      <c r="F125" s="46">
        <v>289757</v>
      </c>
      <c r="G125" s="46">
        <v>577382</v>
      </c>
      <c r="H125" s="46">
        <f t="shared" si="36"/>
        <v>50.184626469131352</v>
      </c>
      <c r="I125" s="46">
        <v>909869</v>
      </c>
      <c r="J125" s="46">
        <v>1768092</v>
      </c>
      <c r="K125" s="46">
        <f t="shared" si="37"/>
        <v>51.460500924160058</v>
      </c>
      <c r="L125" s="46">
        <v>846640</v>
      </c>
      <c r="M125" s="46">
        <v>820270</v>
      </c>
      <c r="N125" s="46">
        <f t="shared" si="23"/>
        <v>103.21479512843332</v>
      </c>
      <c r="O125" s="46">
        <v>0</v>
      </c>
      <c r="P125" s="44">
        <v>0</v>
      </c>
      <c r="Q125" s="46" t="e">
        <f t="shared" si="24"/>
        <v>#DIV/0!</v>
      </c>
      <c r="R125" s="46">
        <v>846640</v>
      </c>
      <c r="S125" s="44">
        <v>820270</v>
      </c>
      <c r="T125" s="46">
        <f t="shared" si="25"/>
        <v>103.21479512843332</v>
      </c>
      <c r="V125" s="23"/>
      <c r="W125" s="23"/>
      <c r="X125" s="23"/>
      <c r="Y125" s="23"/>
      <c r="Z125" s="23"/>
      <c r="AA125" s="23"/>
      <c r="AB125" s="23"/>
      <c r="AC125" s="23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</row>
    <row r="126" spans="1:173" ht="21.75" customHeight="1" x14ac:dyDescent="0.25">
      <c r="A126" s="146">
        <v>8</v>
      </c>
      <c r="B126" s="13" t="s">
        <v>119</v>
      </c>
      <c r="C126" s="46">
        <v>658186</v>
      </c>
      <c r="D126" s="46">
        <v>552502</v>
      </c>
      <c r="E126" s="25">
        <f t="shared" si="35"/>
        <v>119.12825654929755</v>
      </c>
      <c r="F126" s="46">
        <v>261524</v>
      </c>
      <c r="G126" s="46">
        <v>206156</v>
      </c>
      <c r="H126" s="25">
        <f t="shared" si="36"/>
        <v>126.85733134131434</v>
      </c>
      <c r="I126" s="46">
        <v>670031</v>
      </c>
      <c r="J126" s="46">
        <v>557463</v>
      </c>
      <c r="K126" s="25">
        <f t="shared" si="37"/>
        <v>120.19290966395977</v>
      </c>
      <c r="L126" s="46">
        <v>13970</v>
      </c>
      <c r="M126" s="46">
        <v>0</v>
      </c>
      <c r="N126" s="25" t="e">
        <f t="shared" si="23"/>
        <v>#DIV/0!</v>
      </c>
      <c r="O126" s="46">
        <v>13970</v>
      </c>
      <c r="P126" s="44">
        <v>0</v>
      </c>
      <c r="Q126" s="25" t="e">
        <f t="shared" si="24"/>
        <v>#DIV/0!</v>
      </c>
      <c r="R126" s="46">
        <v>0</v>
      </c>
      <c r="S126" s="44">
        <v>0</v>
      </c>
      <c r="T126" s="25" t="e">
        <f t="shared" si="25"/>
        <v>#DIV/0!</v>
      </c>
      <c r="U126" s="196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173" ht="35.25" customHeight="1" x14ac:dyDescent="0.25">
      <c r="A127" s="2">
        <v>9</v>
      </c>
      <c r="B127" s="14" t="s">
        <v>120</v>
      </c>
      <c r="C127" s="46">
        <v>1426964</v>
      </c>
      <c r="D127" s="46">
        <v>945230</v>
      </c>
      <c r="E127" s="45">
        <f t="shared" si="35"/>
        <v>150.96473874083557</v>
      </c>
      <c r="F127" s="46">
        <v>534397</v>
      </c>
      <c r="G127" s="46">
        <v>271373</v>
      </c>
      <c r="H127" s="45">
        <f t="shared" si="36"/>
        <v>196.92342274286682</v>
      </c>
      <c r="I127" s="46">
        <v>1426964</v>
      </c>
      <c r="J127" s="46">
        <v>945230</v>
      </c>
      <c r="K127" s="45">
        <f t="shared" si="37"/>
        <v>150.96473874083557</v>
      </c>
      <c r="L127" s="46">
        <v>911371</v>
      </c>
      <c r="M127" s="46">
        <v>660941</v>
      </c>
      <c r="N127" s="25">
        <f t="shared" si="23"/>
        <v>137.88991755693775</v>
      </c>
      <c r="O127" s="46">
        <v>862587</v>
      </c>
      <c r="P127" s="44">
        <v>634658</v>
      </c>
      <c r="Q127" s="25">
        <f t="shared" si="24"/>
        <v>135.91367319091543</v>
      </c>
      <c r="R127" s="46">
        <v>48784</v>
      </c>
      <c r="S127" s="44">
        <v>26283</v>
      </c>
      <c r="T127" s="45">
        <f t="shared" si="25"/>
        <v>185.61047064642543</v>
      </c>
      <c r="U127" s="196">
        <v>83</v>
      </c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ht="31.5" customHeight="1" x14ac:dyDescent="0.25">
      <c r="A128" s="2">
        <v>10</v>
      </c>
      <c r="B128" s="14" t="s">
        <v>121</v>
      </c>
      <c r="C128" s="46">
        <v>429147</v>
      </c>
      <c r="D128" s="46">
        <v>285599</v>
      </c>
      <c r="E128" s="45">
        <f t="shared" si="35"/>
        <v>150.26208074958245</v>
      </c>
      <c r="F128" s="46">
        <v>104639</v>
      </c>
      <c r="G128" s="46">
        <v>115765</v>
      </c>
      <c r="H128" s="45">
        <f t="shared" si="36"/>
        <v>90.389150434069023</v>
      </c>
      <c r="I128" s="46">
        <v>386169</v>
      </c>
      <c r="J128" s="46">
        <v>298032</v>
      </c>
      <c r="K128" s="45">
        <f>I128/J128*100</f>
        <v>129.5729988726043</v>
      </c>
      <c r="L128" s="46">
        <v>243981</v>
      </c>
      <c r="M128" s="46">
        <v>184405</v>
      </c>
      <c r="N128" s="25">
        <f t="shared" si="23"/>
        <v>132.30715002304709</v>
      </c>
      <c r="O128" s="46">
        <v>243981</v>
      </c>
      <c r="P128" s="44">
        <v>184405</v>
      </c>
      <c r="Q128" s="25">
        <f t="shared" si="24"/>
        <v>132.30715002304709</v>
      </c>
      <c r="R128" s="46">
        <v>0</v>
      </c>
      <c r="S128" s="44">
        <v>0</v>
      </c>
      <c r="T128" s="45" t="e">
        <f t="shared" si="25"/>
        <v>#DIV/0!</v>
      </c>
      <c r="U128" s="196">
        <v>167</v>
      </c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73" s="23" customFormat="1" ht="34.5" x14ac:dyDescent="0.25">
      <c r="A129" s="146">
        <v>11</v>
      </c>
      <c r="B129" s="14" t="s">
        <v>122</v>
      </c>
      <c r="C129" s="46">
        <v>31396</v>
      </c>
      <c r="D129" s="46">
        <v>16536</v>
      </c>
      <c r="E129" s="1">
        <f t="shared" si="35"/>
        <v>189.86453797774553</v>
      </c>
      <c r="F129" s="46">
        <v>18401</v>
      </c>
      <c r="G129" s="46">
        <v>2687</v>
      </c>
      <c r="H129" s="1">
        <f t="shared" si="36"/>
        <v>684.81577967994042</v>
      </c>
      <c r="I129" s="46">
        <v>31396</v>
      </c>
      <c r="J129" s="46">
        <v>16536</v>
      </c>
      <c r="K129" s="1">
        <f t="shared" ref="K129:K144" si="38">I129/J129*100</f>
        <v>189.86453797774553</v>
      </c>
      <c r="L129" s="46">
        <v>11861</v>
      </c>
      <c r="M129" s="46">
        <v>8486</v>
      </c>
      <c r="N129" s="1">
        <f t="shared" si="23"/>
        <v>139.77138816874853</v>
      </c>
      <c r="O129" s="46">
        <v>11861</v>
      </c>
      <c r="P129" s="44">
        <v>8486</v>
      </c>
      <c r="Q129" s="1">
        <f t="shared" si="24"/>
        <v>139.77138816874853</v>
      </c>
      <c r="R129" s="46">
        <v>0</v>
      </c>
      <c r="S129" s="44">
        <v>0</v>
      </c>
      <c r="T129" s="1" t="e">
        <f>R129/S129*100</f>
        <v>#DIV/0!</v>
      </c>
      <c r="U129" s="199">
        <v>8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</row>
    <row r="130" spans="1:173" s="24" customFormat="1" ht="29.25" customHeight="1" x14ac:dyDescent="0.25">
      <c r="A130" s="146">
        <v>12</v>
      </c>
      <c r="B130" s="13" t="s">
        <v>123</v>
      </c>
      <c r="C130" s="46">
        <v>940458</v>
      </c>
      <c r="D130" s="46">
        <v>984425</v>
      </c>
      <c r="E130" s="25">
        <f t="shared" si="35"/>
        <v>95.533737968865069</v>
      </c>
      <c r="F130" s="46">
        <v>364499</v>
      </c>
      <c r="G130" s="46">
        <v>344362</v>
      </c>
      <c r="H130" s="25">
        <f t="shared" si="36"/>
        <v>105.84762546390137</v>
      </c>
      <c r="I130" s="46">
        <v>1022597</v>
      </c>
      <c r="J130" s="46">
        <v>1063482</v>
      </c>
      <c r="K130" s="25">
        <f t="shared" si="38"/>
        <v>96.155553173443465</v>
      </c>
      <c r="L130" s="46">
        <v>234697</v>
      </c>
      <c r="M130" s="46">
        <v>244098</v>
      </c>
      <c r="N130" s="25">
        <f t="shared" si="23"/>
        <v>96.148677989987632</v>
      </c>
      <c r="O130" s="46">
        <v>214378</v>
      </c>
      <c r="P130" s="44">
        <v>201948</v>
      </c>
      <c r="Q130" s="25">
        <f t="shared" si="24"/>
        <v>106.15504981480382</v>
      </c>
      <c r="R130" s="46">
        <v>20319</v>
      </c>
      <c r="S130" s="44">
        <v>42150</v>
      </c>
      <c r="T130" s="25">
        <f t="shared" si="25"/>
        <v>48.206405693950174</v>
      </c>
      <c r="U130" s="197">
        <v>607</v>
      </c>
      <c r="V130"/>
      <c r="W130"/>
      <c r="X130"/>
      <c r="Y130"/>
      <c r="Z130"/>
      <c r="AA130"/>
      <c r="AB130"/>
      <c r="AC130"/>
      <c r="AD130" s="23"/>
      <c r="AE130" s="23"/>
      <c r="AF130" s="23"/>
      <c r="AG130" s="23"/>
      <c r="AH130" s="23"/>
      <c r="AI130" s="2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</row>
    <row r="131" spans="1:173" s="23" customFormat="1" ht="34.5" x14ac:dyDescent="0.25">
      <c r="A131" s="146">
        <v>13</v>
      </c>
      <c r="B131" s="215" t="s">
        <v>124</v>
      </c>
      <c r="C131" s="46">
        <v>19742</v>
      </c>
      <c r="D131" s="46">
        <v>6478</v>
      </c>
      <c r="E131" s="1">
        <f t="shared" si="35"/>
        <v>304.75455387465269</v>
      </c>
      <c r="F131" s="46">
        <v>5652</v>
      </c>
      <c r="G131" s="46">
        <v>2349</v>
      </c>
      <c r="H131" s="1">
        <f t="shared" si="36"/>
        <v>240.61302681992336</v>
      </c>
      <c r="I131" s="46">
        <v>19742</v>
      </c>
      <c r="J131" s="46">
        <v>6478</v>
      </c>
      <c r="K131" s="1">
        <f t="shared" si="38"/>
        <v>304.75455387465269</v>
      </c>
      <c r="L131" s="46">
        <v>0</v>
      </c>
      <c r="M131" s="46">
        <v>0</v>
      </c>
      <c r="N131" s="1" t="e">
        <f t="shared" si="23"/>
        <v>#DIV/0!</v>
      </c>
      <c r="O131" s="46">
        <v>0</v>
      </c>
      <c r="P131" s="44">
        <v>0</v>
      </c>
      <c r="Q131" s="25" t="e">
        <f t="shared" si="24"/>
        <v>#DIV/0!</v>
      </c>
      <c r="R131" s="46">
        <v>0</v>
      </c>
      <c r="S131" s="44">
        <v>0</v>
      </c>
      <c r="T131" s="1" t="e">
        <f>R131/S131*100</f>
        <v>#DIV/0!</v>
      </c>
      <c r="U131" s="199">
        <v>8</v>
      </c>
      <c r="V131" s="24"/>
      <c r="W131" s="24"/>
      <c r="X131" s="24"/>
      <c r="Y131" s="24"/>
      <c r="Z131" s="24"/>
      <c r="AA131" s="24"/>
      <c r="AB131" s="24"/>
      <c r="AC131" s="24"/>
      <c r="AD131"/>
      <c r="AE131"/>
      <c r="AF131"/>
      <c r="AG131"/>
      <c r="AH131"/>
      <c r="AI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s="24" customFormat="1" ht="24.75" customHeight="1" x14ac:dyDescent="0.25">
      <c r="A132" s="146">
        <v>14</v>
      </c>
      <c r="B132" s="13" t="s">
        <v>125</v>
      </c>
      <c r="C132" s="46">
        <v>688205</v>
      </c>
      <c r="D132" s="46">
        <v>363662</v>
      </c>
      <c r="E132" s="25">
        <f t="shared" si="35"/>
        <v>189.2430333661477</v>
      </c>
      <c r="F132" s="46">
        <v>240228</v>
      </c>
      <c r="G132" s="46">
        <v>65770</v>
      </c>
      <c r="H132" s="25">
        <f t="shared" si="36"/>
        <v>365.25467538391365</v>
      </c>
      <c r="I132" s="46">
        <v>688205</v>
      </c>
      <c r="J132" s="46">
        <v>363662</v>
      </c>
      <c r="K132" s="25">
        <f t="shared" si="38"/>
        <v>189.2430333661477</v>
      </c>
      <c r="L132" s="46">
        <v>512936</v>
      </c>
      <c r="M132" s="46">
        <v>294203</v>
      </c>
      <c r="N132" s="25">
        <f t="shared" si="23"/>
        <v>174.34764431362021</v>
      </c>
      <c r="O132" s="46">
        <v>437476</v>
      </c>
      <c r="P132" s="44">
        <v>258877</v>
      </c>
      <c r="Q132" s="25">
        <f t="shared" si="24"/>
        <v>168.98990640342711</v>
      </c>
      <c r="R132" s="46">
        <v>75460</v>
      </c>
      <c r="S132" s="44">
        <v>35326</v>
      </c>
      <c r="T132" s="25">
        <f t="shared" si="25"/>
        <v>213.61037196399252</v>
      </c>
      <c r="U132" s="197">
        <v>47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</row>
    <row r="133" spans="1:173" ht="27" customHeight="1" x14ac:dyDescent="0.25">
      <c r="A133" s="2">
        <v>15</v>
      </c>
      <c r="B133" s="15" t="s">
        <v>126</v>
      </c>
      <c r="C133" s="46">
        <v>1682298</v>
      </c>
      <c r="D133" s="46">
        <v>1749530</v>
      </c>
      <c r="E133" s="25">
        <f t="shared" si="35"/>
        <v>96.157139345995773</v>
      </c>
      <c r="F133" s="46">
        <v>511758</v>
      </c>
      <c r="G133" s="46">
        <v>498460</v>
      </c>
      <c r="H133" s="25">
        <f t="shared" si="36"/>
        <v>102.66781687597802</v>
      </c>
      <c r="I133" s="46">
        <v>1677605</v>
      </c>
      <c r="J133" s="46">
        <v>1709966</v>
      </c>
      <c r="K133" s="25">
        <f t="shared" si="38"/>
        <v>98.107506231118052</v>
      </c>
      <c r="L133" s="46">
        <v>675458</v>
      </c>
      <c r="M133" s="46">
        <v>631453</v>
      </c>
      <c r="N133" s="25">
        <f t="shared" si="23"/>
        <v>106.96884803777952</v>
      </c>
      <c r="O133" s="46">
        <v>584597</v>
      </c>
      <c r="P133" s="44">
        <v>582563</v>
      </c>
      <c r="Q133" s="25">
        <f t="shared" si="24"/>
        <v>100.34914678755773</v>
      </c>
      <c r="R133" s="46">
        <v>90861</v>
      </c>
      <c r="S133" s="44">
        <v>48890</v>
      </c>
      <c r="T133" s="25">
        <f t="shared" si="25"/>
        <v>185.84782164041727</v>
      </c>
      <c r="U133" s="196">
        <v>368</v>
      </c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</row>
    <row r="134" spans="1:173" ht="34.5" x14ac:dyDescent="0.25">
      <c r="A134" s="2">
        <v>16</v>
      </c>
      <c r="B134" s="16" t="s">
        <v>127</v>
      </c>
      <c r="C134" s="46">
        <v>706618</v>
      </c>
      <c r="D134" s="46">
        <v>612119</v>
      </c>
      <c r="E134" s="45">
        <f t="shared" si="35"/>
        <v>115.43801123637725</v>
      </c>
      <c r="F134" s="46">
        <v>204754</v>
      </c>
      <c r="G134" s="46">
        <v>249666</v>
      </c>
      <c r="H134" s="45">
        <f t="shared" si="36"/>
        <v>82.011166919003784</v>
      </c>
      <c r="I134" s="46">
        <v>711150</v>
      </c>
      <c r="J134" s="46">
        <v>677018</v>
      </c>
      <c r="K134" s="45">
        <f t="shared" si="38"/>
        <v>105.04152031408323</v>
      </c>
      <c r="L134" s="46">
        <v>0</v>
      </c>
      <c r="M134" s="46">
        <v>130367</v>
      </c>
      <c r="N134" s="25">
        <f t="shared" si="23"/>
        <v>0</v>
      </c>
      <c r="O134" s="46">
        <v>0</v>
      </c>
      <c r="P134" s="44">
        <v>1737</v>
      </c>
      <c r="Q134" s="25">
        <f t="shared" si="24"/>
        <v>0</v>
      </c>
      <c r="R134" s="46">
        <v>0</v>
      </c>
      <c r="S134" s="44">
        <v>128630</v>
      </c>
      <c r="T134" s="45">
        <f t="shared" si="25"/>
        <v>0</v>
      </c>
      <c r="U134" s="196">
        <v>119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</row>
    <row r="135" spans="1:173" s="23" customFormat="1" ht="17.25" x14ac:dyDescent="0.25">
      <c r="A135" s="2">
        <v>17</v>
      </c>
      <c r="B135" s="9" t="s">
        <v>128</v>
      </c>
      <c r="C135" s="46">
        <v>79092</v>
      </c>
      <c r="D135" s="46">
        <v>69750</v>
      </c>
      <c r="E135" s="1">
        <f t="shared" si="35"/>
        <v>113.39354838709677</v>
      </c>
      <c r="F135" s="46">
        <v>9572</v>
      </c>
      <c r="G135" s="46">
        <v>9877</v>
      </c>
      <c r="H135" s="1">
        <f t="shared" si="36"/>
        <v>96.912017819175873</v>
      </c>
      <c r="I135" s="46">
        <v>79092</v>
      </c>
      <c r="J135" s="46">
        <v>69750</v>
      </c>
      <c r="K135" s="1">
        <f t="shared" si="38"/>
        <v>113.39354838709677</v>
      </c>
      <c r="L135" s="46">
        <v>79092</v>
      </c>
      <c r="M135" s="46">
        <v>69750</v>
      </c>
      <c r="N135" s="1">
        <f t="shared" si="23"/>
        <v>113.39354838709677</v>
      </c>
      <c r="O135" s="46">
        <v>33199</v>
      </c>
      <c r="P135" s="44">
        <v>26553</v>
      </c>
      <c r="Q135" s="1">
        <f t="shared" si="24"/>
        <v>125.02918690920046</v>
      </c>
      <c r="R135" s="46">
        <v>45893</v>
      </c>
      <c r="S135" s="44">
        <v>43197</v>
      </c>
      <c r="T135" s="1">
        <f t="shared" si="25"/>
        <v>106.24117415561265</v>
      </c>
      <c r="U135" s="199">
        <v>9</v>
      </c>
      <c r="AD135"/>
      <c r="AE135"/>
      <c r="AF135"/>
      <c r="AG135"/>
      <c r="AH135"/>
      <c r="AI135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2">
        <v>18</v>
      </c>
      <c r="B136" s="16" t="s">
        <v>129</v>
      </c>
      <c r="C136" s="46">
        <v>822077</v>
      </c>
      <c r="D136" s="46">
        <v>724710</v>
      </c>
      <c r="E136" s="1">
        <f t="shared" si="35"/>
        <v>113.43530515654538</v>
      </c>
      <c r="F136" s="46">
        <v>217326</v>
      </c>
      <c r="G136" s="46">
        <v>245304</v>
      </c>
      <c r="H136" s="1">
        <f t="shared" si="36"/>
        <v>88.594560219156634</v>
      </c>
      <c r="I136" s="46">
        <v>726577</v>
      </c>
      <c r="J136" s="46">
        <v>629918</v>
      </c>
      <c r="K136" s="1">
        <f t="shared" si="38"/>
        <v>115.34469565880003</v>
      </c>
      <c r="L136" s="46">
        <v>113694</v>
      </c>
      <c r="M136" s="46">
        <v>59311</v>
      </c>
      <c r="N136" s="1">
        <f t="shared" si="23"/>
        <v>191.69125457335065</v>
      </c>
      <c r="O136" s="46">
        <v>93231</v>
      </c>
      <c r="P136" s="44">
        <v>48192</v>
      </c>
      <c r="Q136" s="1">
        <f t="shared" si="24"/>
        <v>193.4574203187251</v>
      </c>
      <c r="R136" s="46">
        <v>20463</v>
      </c>
      <c r="S136" s="44">
        <v>11119</v>
      </c>
      <c r="T136" s="1">
        <f t="shared" si="25"/>
        <v>184.03633420271609</v>
      </c>
      <c r="U136" s="199">
        <v>328</v>
      </c>
      <c r="V136"/>
      <c r="W136"/>
      <c r="X136"/>
      <c r="Y136"/>
      <c r="Z136"/>
      <c r="AA136"/>
      <c r="AB136"/>
      <c r="AC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19</v>
      </c>
      <c r="B137" s="147" t="s">
        <v>130</v>
      </c>
      <c r="C137" s="46"/>
      <c r="D137" s="46"/>
      <c r="E137" s="1" t="e">
        <f t="shared" si="35"/>
        <v>#DIV/0!</v>
      </c>
      <c r="F137" s="46"/>
      <c r="G137" s="46"/>
      <c r="H137" s="1" t="e">
        <f t="shared" si="36"/>
        <v>#DIV/0!</v>
      </c>
      <c r="I137" s="46"/>
      <c r="J137" s="46"/>
      <c r="K137" s="1" t="e">
        <f t="shared" si="38"/>
        <v>#DIV/0!</v>
      </c>
      <c r="L137" s="46"/>
      <c r="M137" s="46"/>
      <c r="N137" s="1" t="e">
        <f t="shared" si="23"/>
        <v>#DIV/0!</v>
      </c>
      <c r="O137" s="46"/>
      <c r="P137" s="44"/>
      <c r="Q137" s="1" t="e">
        <f t="shared" si="24"/>
        <v>#DIV/0!</v>
      </c>
      <c r="R137" s="46"/>
      <c r="S137" s="44"/>
      <c r="T137" s="1" t="e">
        <f t="shared" si="25"/>
        <v>#DIV/0!</v>
      </c>
      <c r="U137" s="199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R137" s="24"/>
      <c r="ES137" s="24"/>
      <c r="ET137" s="24"/>
      <c r="EU137" s="24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24"/>
      <c r="FI137" s="24"/>
      <c r="FJ137" s="24"/>
      <c r="FK137" s="24"/>
      <c r="FL137" s="24"/>
      <c r="FM137" s="24"/>
      <c r="FN137" s="24"/>
      <c r="FO137" s="24"/>
      <c r="FP137" s="24"/>
      <c r="FQ137" s="24"/>
    </row>
    <row r="138" spans="1:173" s="23" customFormat="1" ht="34.5" x14ac:dyDescent="0.25">
      <c r="A138" s="212">
        <v>20</v>
      </c>
      <c r="B138" s="213" t="s">
        <v>131</v>
      </c>
      <c r="C138" s="46"/>
      <c r="D138" s="46"/>
      <c r="E138" s="1" t="e">
        <f t="shared" si="35"/>
        <v>#DIV/0!</v>
      </c>
      <c r="F138" s="46"/>
      <c r="G138" s="46">
        <v>0</v>
      </c>
      <c r="H138" s="1" t="e">
        <f t="shared" si="36"/>
        <v>#DIV/0!</v>
      </c>
      <c r="I138" s="46"/>
      <c r="J138" s="46"/>
      <c r="K138" s="1" t="e">
        <f t="shared" si="38"/>
        <v>#DIV/0!</v>
      </c>
      <c r="L138" s="46"/>
      <c r="M138" s="46"/>
      <c r="N138" s="1" t="e">
        <f t="shared" si="23"/>
        <v>#DIV/0!</v>
      </c>
      <c r="O138" s="46"/>
      <c r="P138" s="44"/>
      <c r="Q138" s="1" t="e">
        <f t="shared" si="24"/>
        <v>#DIV/0!</v>
      </c>
      <c r="R138" s="46">
        <v>0</v>
      </c>
      <c r="S138" s="44">
        <v>0</v>
      </c>
      <c r="T138" s="1" t="e">
        <f t="shared" ref="T138:T145" si="39">R138/S138*100</f>
        <v>#DIV/0!</v>
      </c>
      <c r="U138" s="199">
        <v>29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</row>
    <row r="139" spans="1:173" s="23" customFormat="1" ht="17.25" x14ac:dyDescent="0.25">
      <c r="A139" s="146">
        <v>21</v>
      </c>
      <c r="B139" s="147" t="s">
        <v>132</v>
      </c>
      <c r="C139" s="46">
        <v>81069</v>
      </c>
      <c r="D139" s="46">
        <v>52919</v>
      </c>
      <c r="E139" s="25">
        <f t="shared" si="35"/>
        <v>153.19450480923675</v>
      </c>
      <c r="F139" s="46">
        <v>19914</v>
      </c>
      <c r="G139" s="46">
        <v>3344</v>
      </c>
      <c r="H139" s="25">
        <f t="shared" si="36"/>
        <v>595.51435406698556</v>
      </c>
      <c r="I139" s="46">
        <v>81069</v>
      </c>
      <c r="J139" s="46">
        <v>52919</v>
      </c>
      <c r="K139" s="25">
        <f t="shared" si="38"/>
        <v>153.19450480923675</v>
      </c>
      <c r="L139" s="46">
        <v>64491</v>
      </c>
      <c r="M139" s="46">
        <v>41254</v>
      </c>
      <c r="N139" s="25">
        <f t="shared" si="23"/>
        <v>156.32665923304407</v>
      </c>
      <c r="O139" s="46">
        <v>64491</v>
      </c>
      <c r="P139" s="44">
        <v>41254</v>
      </c>
      <c r="Q139" s="25">
        <f t="shared" si="24"/>
        <v>156.32665923304407</v>
      </c>
      <c r="R139" s="46">
        <v>0</v>
      </c>
      <c r="S139" s="44">
        <v>0</v>
      </c>
      <c r="T139" s="25" t="e">
        <f t="shared" si="39"/>
        <v>#DIV/0!</v>
      </c>
      <c r="U139" s="199">
        <v>12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</row>
    <row r="140" spans="1:173" ht="34.5" x14ac:dyDescent="0.25">
      <c r="A140" s="146">
        <v>22</v>
      </c>
      <c r="B140" s="147" t="s">
        <v>134</v>
      </c>
      <c r="C140" s="46">
        <v>3233285</v>
      </c>
      <c r="D140" s="46">
        <v>1447644</v>
      </c>
      <c r="E140" s="45">
        <f t="shared" si="35"/>
        <v>223.34807452661013</v>
      </c>
      <c r="F140" s="46">
        <v>746466</v>
      </c>
      <c r="G140" s="46">
        <v>427349</v>
      </c>
      <c r="H140" s="45">
        <f t="shared" si="36"/>
        <v>174.67362740991555</v>
      </c>
      <c r="I140" s="46">
        <v>3233285</v>
      </c>
      <c r="J140" s="46">
        <v>1447644</v>
      </c>
      <c r="K140" s="45">
        <f t="shared" si="38"/>
        <v>223.34807452661013</v>
      </c>
      <c r="L140" s="46">
        <v>3209074</v>
      </c>
      <c r="M140" s="46">
        <v>1446962</v>
      </c>
      <c r="N140" s="25">
        <f t="shared" ref="N140:N145" si="40">L140/M140*100</f>
        <v>221.78011585653249</v>
      </c>
      <c r="O140" s="46">
        <v>3209074</v>
      </c>
      <c r="P140" s="44">
        <v>1446962</v>
      </c>
      <c r="Q140" s="25">
        <f t="shared" ref="Q140:Q145" si="41">O140/P140*100</f>
        <v>221.78011585653249</v>
      </c>
      <c r="R140" s="46">
        <v>0</v>
      </c>
      <c r="S140" s="44">
        <v>0</v>
      </c>
      <c r="T140" s="45" t="e">
        <f t="shared" si="39"/>
        <v>#DIV/0!</v>
      </c>
      <c r="U140" s="196">
        <v>29</v>
      </c>
    </row>
    <row r="141" spans="1:173" ht="34.5" x14ac:dyDescent="0.25">
      <c r="A141" s="2">
        <v>23</v>
      </c>
      <c r="B141" s="17" t="s">
        <v>135</v>
      </c>
      <c r="C141" s="46">
        <v>66830</v>
      </c>
      <c r="D141" s="46">
        <v>42528</v>
      </c>
      <c r="E141" s="25">
        <f t="shared" si="35"/>
        <v>157.14352896914974</v>
      </c>
      <c r="F141" s="46">
        <v>575</v>
      </c>
      <c r="G141" s="46">
        <v>297</v>
      </c>
      <c r="H141" s="25">
        <f t="shared" si="36"/>
        <v>193.60269360269359</v>
      </c>
      <c r="I141" s="46">
        <v>66830</v>
      </c>
      <c r="J141" s="46">
        <v>42528</v>
      </c>
      <c r="K141" s="25">
        <f t="shared" si="38"/>
        <v>157.14352896914974</v>
      </c>
      <c r="L141" s="46">
        <v>65531</v>
      </c>
      <c r="M141" s="46">
        <v>40978</v>
      </c>
      <c r="N141" s="25">
        <f t="shared" si="40"/>
        <v>159.91751671628677</v>
      </c>
      <c r="O141" s="46">
        <v>65531</v>
      </c>
      <c r="P141" s="44">
        <v>40978</v>
      </c>
      <c r="Q141" s="25">
        <f t="shared" si="41"/>
        <v>159.91751671628677</v>
      </c>
      <c r="R141" s="46">
        <v>0</v>
      </c>
      <c r="S141" s="44">
        <v>0</v>
      </c>
      <c r="T141" s="25" t="e">
        <f t="shared" si="39"/>
        <v>#DIV/0!</v>
      </c>
      <c r="U141" s="196">
        <v>8</v>
      </c>
    </row>
    <row r="142" spans="1:173" ht="17.25" x14ac:dyDescent="0.25">
      <c r="A142" s="146">
        <v>24</v>
      </c>
      <c r="B142" s="147" t="s">
        <v>136</v>
      </c>
      <c r="C142" s="46">
        <v>35373</v>
      </c>
      <c r="D142" s="46">
        <v>43907</v>
      </c>
      <c r="E142" s="25">
        <f t="shared" si="35"/>
        <v>80.563463684606091</v>
      </c>
      <c r="F142" s="46">
        <v>8516</v>
      </c>
      <c r="G142" s="46">
        <v>11377</v>
      </c>
      <c r="H142" s="25">
        <f t="shared" si="36"/>
        <v>74.852773138788791</v>
      </c>
      <c r="I142" s="46">
        <v>35373</v>
      </c>
      <c r="J142" s="46">
        <v>43907</v>
      </c>
      <c r="K142" s="25">
        <f t="shared" si="38"/>
        <v>80.563463684606091</v>
      </c>
      <c r="L142" s="46">
        <v>0</v>
      </c>
      <c r="M142" s="46">
        <v>0</v>
      </c>
      <c r="N142" s="25" t="e">
        <f t="shared" si="40"/>
        <v>#DIV/0!</v>
      </c>
      <c r="O142" s="46">
        <v>0</v>
      </c>
      <c r="P142" s="44">
        <v>0</v>
      </c>
      <c r="Q142" s="25" t="e">
        <f t="shared" si="41"/>
        <v>#DIV/0!</v>
      </c>
      <c r="R142" s="46">
        <v>0</v>
      </c>
      <c r="S142" s="44">
        <v>0</v>
      </c>
      <c r="T142" s="25" t="e">
        <f t="shared" si="39"/>
        <v>#DIV/0!</v>
      </c>
      <c r="U142" s="196">
        <v>25</v>
      </c>
    </row>
    <row r="143" spans="1:173" s="23" customFormat="1" ht="17.25" x14ac:dyDescent="0.25">
      <c r="A143" s="2">
        <v>25</v>
      </c>
      <c r="B143" s="17" t="s">
        <v>137</v>
      </c>
      <c r="C143" s="46">
        <v>252853</v>
      </c>
      <c r="D143" s="46">
        <v>160512</v>
      </c>
      <c r="E143" s="1">
        <f t="shared" si="35"/>
        <v>157.52903209728868</v>
      </c>
      <c r="F143" s="46">
        <v>75550</v>
      </c>
      <c r="G143" s="46">
        <v>49033</v>
      </c>
      <c r="H143" s="1">
        <f t="shared" si="36"/>
        <v>154.07990536985295</v>
      </c>
      <c r="I143" s="46">
        <v>242627</v>
      </c>
      <c r="J143" s="46">
        <v>243126</v>
      </c>
      <c r="K143" s="1">
        <f t="shared" si="38"/>
        <v>99.794756628250369</v>
      </c>
      <c r="L143" s="46">
        <v>72650</v>
      </c>
      <c r="M143" s="46">
        <v>123979</v>
      </c>
      <c r="N143" s="1">
        <f t="shared" si="40"/>
        <v>58.598633639567986</v>
      </c>
      <c r="O143" s="46">
        <v>72650</v>
      </c>
      <c r="P143" s="44">
        <v>0</v>
      </c>
      <c r="Q143" s="1" t="e">
        <f t="shared" si="41"/>
        <v>#DIV/0!</v>
      </c>
      <c r="R143" s="46">
        <v>0</v>
      </c>
      <c r="S143" s="44">
        <v>123979</v>
      </c>
      <c r="T143" s="1">
        <f t="shared" si="39"/>
        <v>0</v>
      </c>
      <c r="U143" s="199">
        <v>136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s="23" customFormat="1" ht="34.5" x14ac:dyDescent="0.25">
      <c r="A144" s="2">
        <v>26</v>
      </c>
      <c r="B144" s="16" t="s">
        <v>138</v>
      </c>
      <c r="C144" s="46">
        <v>16307</v>
      </c>
      <c r="D144" s="46">
        <v>24419</v>
      </c>
      <c r="E144" s="1">
        <f t="shared" si="35"/>
        <v>66.77996641959129</v>
      </c>
      <c r="F144" s="46">
        <v>3108</v>
      </c>
      <c r="G144" s="46">
        <v>7622</v>
      </c>
      <c r="H144" s="1">
        <f t="shared" si="36"/>
        <v>40.776699029126213</v>
      </c>
      <c r="I144" s="46">
        <v>24607</v>
      </c>
      <c r="J144" s="46">
        <v>8113</v>
      </c>
      <c r="K144" s="1">
        <f t="shared" si="38"/>
        <v>303.30334031800817</v>
      </c>
      <c r="L144" s="46">
        <v>24607</v>
      </c>
      <c r="M144" s="46">
        <v>8113</v>
      </c>
      <c r="N144" s="1">
        <f t="shared" si="40"/>
        <v>303.30334031800817</v>
      </c>
      <c r="O144" s="46">
        <v>24607</v>
      </c>
      <c r="P144" s="44">
        <v>8113</v>
      </c>
      <c r="Q144" s="1">
        <f t="shared" si="41"/>
        <v>303.30334031800817</v>
      </c>
      <c r="R144" s="46">
        <v>0</v>
      </c>
      <c r="S144" s="44">
        <v>0</v>
      </c>
      <c r="T144" s="1" t="e">
        <f t="shared" si="39"/>
        <v>#DIV/0!</v>
      </c>
      <c r="U144" s="199">
        <v>22</v>
      </c>
      <c r="V144"/>
      <c r="W144"/>
      <c r="X144"/>
      <c r="Y144"/>
      <c r="Z144"/>
      <c r="AA144"/>
      <c r="AB144"/>
      <c r="AC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</row>
    <row r="145" spans="1:173" ht="17.25" x14ac:dyDescent="0.25">
      <c r="A145" s="146">
        <v>27</v>
      </c>
      <c r="B145" s="10" t="s">
        <v>218</v>
      </c>
      <c r="C145" s="46">
        <v>16836</v>
      </c>
      <c r="D145" s="46">
        <v>17444</v>
      </c>
      <c r="E145" s="25">
        <f>C145/D145*100</f>
        <v>96.514560880531988</v>
      </c>
      <c r="F145" s="46">
        <v>5094</v>
      </c>
      <c r="G145" s="46">
        <v>7464</v>
      </c>
      <c r="H145" s="25">
        <f>F145/G145*100</f>
        <v>68.247588424437296</v>
      </c>
      <c r="I145" s="46">
        <v>16836</v>
      </c>
      <c r="J145" s="46">
        <v>17444</v>
      </c>
      <c r="K145" s="25">
        <f>I145/J145*100</f>
        <v>96.514560880531988</v>
      </c>
      <c r="L145" s="46">
        <v>0</v>
      </c>
      <c r="M145" s="46">
        <v>0</v>
      </c>
      <c r="N145" s="25" t="e">
        <f t="shared" si="40"/>
        <v>#DIV/0!</v>
      </c>
      <c r="O145" s="46">
        <v>0</v>
      </c>
      <c r="P145" s="44">
        <v>0</v>
      </c>
      <c r="Q145" s="25" t="e">
        <f t="shared" si="41"/>
        <v>#DIV/0!</v>
      </c>
      <c r="R145" s="46">
        <v>0</v>
      </c>
      <c r="S145" s="44">
        <v>0</v>
      </c>
      <c r="T145" s="25" t="e">
        <f t="shared" si="39"/>
        <v>#DIV/0!</v>
      </c>
      <c r="U145" s="196">
        <v>13</v>
      </c>
      <c r="V145" s="23"/>
      <c r="W145" s="23"/>
      <c r="X145" s="23"/>
      <c r="Y145" s="23"/>
      <c r="Z145" s="23"/>
      <c r="AA145" s="23"/>
      <c r="AB145" s="23"/>
      <c r="AC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73" ht="34.5" x14ac:dyDescent="0.25">
      <c r="A146" s="146">
        <v>28</v>
      </c>
      <c r="B146" s="10" t="s">
        <v>222</v>
      </c>
      <c r="C146" s="46">
        <v>82660</v>
      </c>
      <c r="D146" s="46">
        <v>68267</v>
      </c>
      <c r="E146" s="1">
        <f>C146/D146*100</f>
        <v>121.08339314749439</v>
      </c>
      <c r="F146" s="46">
        <v>21263</v>
      </c>
      <c r="G146" s="46">
        <v>34911</v>
      </c>
      <c r="H146" s="1">
        <f>F146/G146*100</f>
        <v>60.906304603133691</v>
      </c>
      <c r="I146" s="46">
        <v>64262</v>
      </c>
      <c r="J146" s="46">
        <v>69895</v>
      </c>
      <c r="K146" s="1">
        <f>I146/J146*100</f>
        <v>91.940768295300089</v>
      </c>
      <c r="L146" s="46">
        <v>30576</v>
      </c>
      <c r="M146" s="46">
        <v>26124</v>
      </c>
      <c r="N146" s="1">
        <f>L146/M146*100</f>
        <v>117.04180064308683</v>
      </c>
      <c r="O146" s="46">
        <v>30576</v>
      </c>
      <c r="P146" s="44">
        <v>26124</v>
      </c>
      <c r="Q146" s="1">
        <f>O146/P146*100</f>
        <v>117.04180064308683</v>
      </c>
      <c r="R146" s="46">
        <v>0</v>
      </c>
      <c r="S146" s="44">
        <v>0</v>
      </c>
      <c r="T146" s="1" t="e">
        <f>R146/S146*100</f>
        <v>#DIV/0!</v>
      </c>
      <c r="U146" s="196">
        <v>84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2">
        <v>29</v>
      </c>
      <c r="B147" s="16" t="s">
        <v>165</v>
      </c>
      <c r="C147" s="46">
        <v>223424</v>
      </c>
      <c r="D147" s="46">
        <v>476506</v>
      </c>
      <c r="E147" s="1">
        <f>C147/D147*100</f>
        <v>46.887972029733099</v>
      </c>
      <c r="F147" s="46">
        <v>21272</v>
      </c>
      <c r="G147" s="46">
        <v>78919</v>
      </c>
      <c r="H147" s="1">
        <f>F147/G147*100</f>
        <v>26.95421888265183</v>
      </c>
      <c r="I147" s="46">
        <v>223424</v>
      </c>
      <c r="J147" s="46">
        <v>476506</v>
      </c>
      <c r="K147" s="1">
        <f>I147/J147*100</f>
        <v>46.887972029733099</v>
      </c>
      <c r="L147" s="46">
        <v>223424</v>
      </c>
      <c r="M147" s="46">
        <v>476506</v>
      </c>
      <c r="N147" s="1">
        <f>L147/M147*100</f>
        <v>46.887972029733099</v>
      </c>
      <c r="O147" s="46">
        <v>223424</v>
      </c>
      <c r="P147" s="46">
        <v>476506</v>
      </c>
      <c r="Q147" s="1">
        <f>O147/P147*100</f>
        <v>46.887972029733099</v>
      </c>
      <c r="R147" s="46">
        <v>0</v>
      </c>
      <c r="S147" s="46">
        <v>0</v>
      </c>
      <c r="T147" s="1" t="e">
        <f>R147/S147*100</f>
        <v>#DIV/0!</v>
      </c>
      <c r="U147" s="196">
        <v>49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43457536</v>
      </c>
      <c r="D149" s="41">
        <f>SUM(D150:D153)</f>
        <v>44185957</v>
      </c>
      <c r="E149" s="50">
        <f t="shared" ref="E149:E150" si="42">C149/D149*100</f>
        <v>98.351464923572891</v>
      </c>
      <c r="F149" s="41">
        <f>SUM(F150:F153)</f>
        <v>11335313</v>
      </c>
      <c r="G149" s="41">
        <f>SUM(G150:G153)</f>
        <v>12091914</v>
      </c>
      <c r="H149" s="50">
        <f t="shared" ref="H149:H153" si="43">F149/G149*100</f>
        <v>93.742917787870468</v>
      </c>
      <c r="I149" s="41">
        <f>SUM(I150:I153)</f>
        <v>38262010</v>
      </c>
      <c r="J149" s="41">
        <f>SUM(J150:J153)</f>
        <v>43150600</v>
      </c>
      <c r="K149" s="50">
        <f t="shared" ref="K149:K153" si="44">I149/J149*100</f>
        <v>88.670864368050502</v>
      </c>
      <c r="L149" s="35">
        <f>SUM(L150:L153)</f>
        <v>30176867</v>
      </c>
      <c r="M149" s="35">
        <f>SUM(M150:M153)</f>
        <v>30873710</v>
      </c>
      <c r="N149" s="6">
        <f t="shared" ref="N149:N153" si="45">L149/M149*100</f>
        <v>97.742924319752959</v>
      </c>
      <c r="O149" s="5">
        <f>SUM(O150:O153)</f>
        <v>1415470</v>
      </c>
      <c r="P149" s="5">
        <f>SUM(P150:P153)</f>
        <v>738611</v>
      </c>
      <c r="Q149" s="5">
        <f>O149/P149*100</f>
        <v>191.63944214207478</v>
      </c>
      <c r="R149" s="5">
        <f>SUM(R150:R153)</f>
        <v>28761397</v>
      </c>
      <c r="S149" s="5">
        <f>SUM(S150:S153)</f>
        <v>30135099</v>
      </c>
      <c r="T149" s="6">
        <f>R149/S149*100</f>
        <v>95.441521529429849</v>
      </c>
      <c r="U149" s="198">
        <f>SUM(U150:U153)</f>
        <v>3047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46">
        <v>20317237</v>
      </c>
      <c r="D150" s="46">
        <v>26200536</v>
      </c>
      <c r="E150" s="25">
        <f t="shared" si="42"/>
        <v>77.545119687627761</v>
      </c>
      <c r="F150" s="48">
        <v>5779711</v>
      </c>
      <c r="G150" s="48">
        <v>7082923</v>
      </c>
      <c r="H150" s="25">
        <f t="shared" si="43"/>
        <v>81.600647077484822</v>
      </c>
      <c r="I150" s="48">
        <v>19676313</v>
      </c>
      <c r="J150" s="48">
        <v>24319885</v>
      </c>
      <c r="K150" s="25">
        <f t="shared" si="44"/>
        <v>80.906274844638446</v>
      </c>
      <c r="L150" s="87">
        <v>13736973</v>
      </c>
      <c r="M150" s="87">
        <v>15639314</v>
      </c>
      <c r="N150" s="25">
        <f t="shared" si="45"/>
        <v>87.836160844395096</v>
      </c>
      <c r="O150" s="48">
        <v>1157184</v>
      </c>
      <c r="P150" s="48">
        <v>619513</v>
      </c>
      <c r="Q150" s="25">
        <f>O150/P150*100</f>
        <v>186.78930062807399</v>
      </c>
      <c r="R150" s="48">
        <v>12579789</v>
      </c>
      <c r="S150" s="48">
        <v>15019801</v>
      </c>
      <c r="T150" s="25">
        <f>R150/S150*100</f>
        <v>83.754698214710032</v>
      </c>
      <c r="U150" s="197">
        <v>1207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46">
        <v>1209684</v>
      </c>
      <c r="D151" s="46">
        <v>979378</v>
      </c>
      <c r="E151" s="25">
        <f>C151/D151*100</f>
        <v>123.51553741252101</v>
      </c>
      <c r="F151" s="48">
        <v>0</v>
      </c>
      <c r="G151" s="48">
        <v>0</v>
      </c>
      <c r="H151" s="25" t="e">
        <f t="shared" si="43"/>
        <v>#DIV/0!</v>
      </c>
      <c r="I151" s="48">
        <v>930496</v>
      </c>
      <c r="J151" s="48">
        <v>1369314</v>
      </c>
      <c r="K151" s="25">
        <f t="shared" si="44"/>
        <v>67.953442380637313</v>
      </c>
      <c r="L151" s="87">
        <v>0</v>
      </c>
      <c r="M151" s="87">
        <v>0</v>
      </c>
      <c r="N151" s="25" t="e">
        <f t="shared" si="45"/>
        <v>#DIV/0!</v>
      </c>
      <c r="O151" s="48">
        <v>0</v>
      </c>
      <c r="P151" s="48">
        <v>0</v>
      </c>
      <c r="Q151" s="25" t="e">
        <f>O151/P151*100</f>
        <v>#DIV/0!</v>
      </c>
      <c r="R151" s="48">
        <v>0</v>
      </c>
      <c r="S151" s="48">
        <v>0</v>
      </c>
      <c r="T151" s="25" t="e">
        <f>R151/S151*100</f>
        <v>#DIV/0!</v>
      </c>
      <c r="U151" s="197">
        <v>183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46">
        <v>864979</v>
      </c>
      <c r="D152" s="46">
        <v>846366</v>
      </c>
      <c r="E152" s="25">
        <f t="shared" ref="E152:E153" si="46">C152/D152*100</f>
        <v>102.19916679072647</v>
      </c>
      <c r="F152" s="48">
        <v>208972</v>
      </c>
      <c r="G152" s="48">
        <v>277206</v>
      </c>
      <c r="H152" s="25">
        <f t="shared" si="43"/>
        <v>75.385092674761736</v>
      </c>
      <c r="I152" s="48">
        <v>846809</v>
      </c>
      <c r="J152" s="48">
        <v>768576</v>
      </c>
      <c r="K152" s="25">
        <f t="shared" si="44"/>
        <v>110.17895432592222</v>
      </c>
      <c r="L152" s="87">
        <v>365909</v>
      </c>
      <c r="M152" s="87">
        <v>313360</v>
      </c>
      <c r="N152" s="25">
        <f t="shared" si="45"/>
        <v>116.76953025274446</v>
      </c>
      <c r="O152" s="48">
        <v>257633</v>
      </c>
      <c r="P152" s="48">
        <v>114548</v>
      </c>
      <c r="Q152" s="25">
        <f>O152/P152*100</f>
        <v>224.91270035269056</v>
      </c>
      <c r="R152" s="48">
        <v>108276</v>
      </c>
      <c r="S152" s="48">
        <v>198812</v>
      </c>
      <c r="T152" s="25">
        <f>R152/S152*100</f>
        <v>54.461501317827896</v>
      </c>
      <c r="U152" s="197">
        <v>56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46">
        <v>21065636</v>
      </c>
      <c r="D153" s="46">
        <v>16159677</v>
      </c>
      <c r="E153" s="45">
        <f t="shared" si="46"/>
        <v>130.35926398776411</v>
      </c>
      <c r="F153" s="48">
        <v>5346630</v>
      </c>
      <c r="G153" s="48">
        <v>4731785</v>
      </c>
      <c r="H153" s="45">
        <f t="shared" si="43"/>
        <v>112.99393357897706</v>
      </c>
      <c r="I153" s="48">
        <v>16808392</v>
      </c>
      <c r="J153" s="48">
        <v>16692825</v>
      </c>
      <c r="K153" s="45">
        <f t="shared" si="44"/>
        <v>100.69231541096248</v>
      </c>
      <c r="L153" s="87">
        <v>16073985</v>
      </c>
      <c r="M153" s="87">
        <v>14921036</v>
      </c>
      <c r="N153" s="25">
        <f t="shared" si="45"/>
        <v>107.72700367454378</v>
      </c>
      <c r="O153" s="48">
        <v>653</v>
      </c>
      <c r="P153" s="48">
        <v>4550</v>
      </c>
      <c r="Q153" s="25">
        <f>O153/P153*100</f>
        <v>14.351648351648352</v>
      </c>
      <c r="R153" s="48">
        <v>16073332</v>
      </c>
      <c r="S153" s="48">
        <v>14916486</v>
      </c>
      <c r="T153" s="45">
        <f>R153/S153*100</f>
        <v>107.75548611113905</v>
      </c>
      <c r="U153" s="196">
        <v>1601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49132</v>
      </c>
      <c r="D155" s="41">
        <f>SUM(D156:D165)</f>
        <v>41803</v>
      </c>
      <c r="E155" s="50">
        <f>C155/D155*100</f>
        <v>117.53223452862234</v>
      </c>
      <c r="F155" s="41">
        <f>SUM(F156:F165)</f>
        <v>21862</v>
      </c>
      <c r="G155" s="41">
        <f>SUM(G156:G165)</f>
        <v>15272</v>
      </c>
      <c r="H155" s="50">
        <f>F155/G155*100</f>
        <v>143.15086432687272</v>
      </c>
      <c r="I155" s="41">
        <f>SUM(I156:I165)</f>
        <v>45062</v>
      </c>
      <c r="J155" s="41">
        <f>SUM(J156:J165)</f>
        <v>73794</v>
      </c>
      <c r="K155" s="50">
        <f>I155/J155*100</f>
        <v>61.06458519662845</v>
      </c>
      <c r="L155" s="33">
        <f>SUM(L156:L165)</f>
        <v>0</v>
      </c>
      <c r="M155" s="33">
        <f>SUM(M156:M165)</f>
        <v>0</v>
      </c>
      <c r="N155" s="6" t="e">
        <f t="shared" ref="N155:N165" si="47">L155/M155*100</f>
        <v>#DIV/0!</v>
      </c>
      <c r="O155" s="5">
        <f>SUM(O156:O165)</f>
        <v>0</v>
      </c>
      <c r="P155" s="5">
        <f>SUM(P156:P165)</f>
        <v>0</v>
      </c>
      <c r="Q155" s="5" t="e">
        <f t="shared" ref="Q155:Q165" si="48">O155/P155*100</f>
        <v>#DIV/0!</v>
      </c>
      <c r="R155" s="5">
        <f>SUM(R156:R165)</f>
        <v>0</v>
      </c>
      <c r="S155" s="5">
        <f>SUM(S156:S165)</f>
        <v>0</v>
      </c>
      <c r="T155" s="190" t="e">
        <f t="shared" ref="T155:T165" si="49">R155/S155*100</f>
        <v>#DIV/0!</v>
      </c>
      <c r="U155" s="198">
        <f>SUM(U157:U165)</f>
        <v>63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44">
        <v>0</v>
      </c>
      <c r="D157" s="44">
        <v>0</v>
      </c>
      <c r="E157" s="45" t="e">
        <f t="shared" ref="E157:E165" si="50">C157/D157*100</f>
        <v>#DIV/0!</v>
      </c>
      <c r="F157" s="44">
        <v>0</v>
      </c>
      <c r="G157" s="44">
        <v>0</v>
      </c>
      <c r="H157" s="45" t="e">
        <f t="shared" ref="H157:H162" si="51">F157/G157*100</f>
        <v>#DIV/0!</v>
      </c>
      <c r="I157" s="44">
        <v>0</v>
      </c>
      <c r="J157" s="44">
        <v>0</v>
      </c>
      <c r="K157" s="45" t="e">
        <f t="shared" ref="K157:K165" si="52">I157/J157*100</f>
        <v>#DIV/0!</v>
      </c>
      <c r="L157" s="87">
        <f t="shared" ref="L157:M165" si="53">O157+R157</f>
        <v>0</v>
      </c>
      <c r="M157" s="46">
        <f t="shared" si="53"/>
        <v>0</v>
      </c>
      <c r="N157" s="25" t="e">
        <f t="shared" si="47"/>
        <v>#DIV/0!</v>
      </c>
      <c r="O157" s="44">
        <v>0</v>
      </c>
      <c r="P157" s="44">
        <v>0</v>
      </c>
      <c r="Q157" s="25" t="e">
        <f t="shared" si="48"/>
        <v>#DIV/0!</v>
      </c>
      <c r="R157" s="44">
        <v>0</v>
      </c>
      <c r="S157" s="44">
        <v>0</v>
      </c>
      <c r="T157" s="191" t="e">
        <f t="shared" si="49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44">
        <v>0</v>
      </c>
      <c r="D158" s="44">
        <v>0</v>
      </c>
      <c r="E158" s="45" t="e">
        <f>C158/D158*100</f>
        <v>#DIV/0!</v>
      </c>
      <c r="F158" s="44">
        <v>0</v>
      </c>
      <c r="G158" s="44">
        <v>0</v>
      </c>
      <c r="H158" s="45" t="e">
        <f t="shared" si="51"/>
        <v>#DIV/0!</v>
      </c>
      <c r="I158" s="44">
        <v>0</v>
      </c>
      <c r="J158" s="44">
        <v>0</v>
      </c>
      <c r="K158" s="45" t="e">
        <f t="shared" si="52"/>
        <v>#DIV/0!</v>
      </c>
      <c r="L158" s="87">
        <f t="shared" si="53"/>
        <v>0</v>
      </c>
      <c r="M158" s="46">
        <f t="shared" si="53"/>
        <v>0</v>
      </c>
      <c r="N158" s="25" t="e">
        <f t="shared" si="47"/>
        <v>#DIV/0!</v>
      </c>
      <c r="O158" s="44">
        <v>0</v>
      </c>
      <c r="P158" s="44">
        <v>0</v>
      </c>
      <c r="Q158" s="25" t="e">
        <f t="shared" si="48"/>
        <v>#DIV/0!</v>
      </c>
      <c r="R158" s="44">
        <v>0</v>
      </c>
      <c r="S158" s="44">
        <v>0</v>
      </c>
      <c r="T158" s="191" t="e">
        <f t="shared" si="49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44">
        <v>0</v>
      </c>
      <c r="D159" s="44">
        <v>8544</v>
      </c>
      <c r="E159" s="45">
        <f t="shared" si="50"/>
        <v>0</v>
      </c>
      <c r="F159" s="44">
        <v>0</v>
      </c>
      <c r="G159" s="44">
        <v>4006</v>
      </c>
      <c r="H159" s="45">
        <f t="shared" si="51"/>
        <v>0</v>
      </c>
      <c r="I159" s="44">
        <v>0</v>
      </c>
      <c r="J159" s="44">
        <v>6559</v>
      </c>
      <c r="K159" s="45">
        <f t="shared" si="52"/>
        <v>0</v>
      </c>
      <c r="L159" s="87">
        <v>0</v>
      </c>
      <c r="M159" s="46">
        <f>P159+S159</f>
        <v>0</v>
      </c>
      <c r="N159" s="25" t="e">
        <f t="shared" si="47"/>
        <v>#DIV/0!</v>
      </c>
      <c r="O159" s="44">
        <v>0</v>
      </c>
      <c r="P159" s="44">
        <v>0</v>
      </c>
      <c r="Q159" s="25" t="e">
        <f t="shared" si="48"/>
        <v>#DIV/0!</v>
      </c>
      <c r="R159" s="44">
        <v>0</v>
      </c>
      <c r="S159" s="44">
        <v>0</v>
      </c>
      <c r="T159" s="191" t="e">
        <f t="shared" si="49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44">
        <v>0</v>
      </c>
      <c r="D160" s="44">
        <v>0</v>
      </c>
      <c r="E160" s="45" t="e">
        <f t="shared" si="50"/>
        <v>#DIV/0!</v>
      </c>
      <c r="F160" s="44">
        <v>0</v>
      </c>
      <c r="G160" s="44">
        <v>0</v>
      </c>
      <c r="H160" s="45" t="e">
        <f t="shared" si="51"/>
        <v>#DIV/0!</v>
      </c>
      <c r="I160" s="44">
        <v>0</v>
      </c>
      <c r="J160" s="44">
        <v>0</v>
      </c>
      <c r="K160" s="45" t="e">
        <f t="shared" si="52"/>
        <v>#DIV/0!</v>
      </c>
      <c r="L160" s="87">
        <f t="shared" si="53"/>
        <v>0</v>
      </c>
      <c r="M160" s="46">
        <f t="shared" si="53"/>
        <v>0</v>
      </c>
      <c r="N160" s="25" t="e">
        <f t="shared" si="47"/>
        <v>#DIV/0!</v>
      </c>
      <c r="O160" s="44">
        <v>0</v>
      </c>
      <c r="P160" s="44">
        <v>0</v>
      </c>
      <c r="Q160" s="25" t="e">
        <f t="shared" si="48"/>
        <v>#DIV/0!</v>
      </c>
      <c r="R160" s="44">
        <v>0</v>
      </c>
      <c r="S160" s="44">
        <v>0</v>
      </c>
      <c r="T160" s="191" t="e">
        <f t="shared" si="49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44">
        <v>0</v>
      </c>
      <c r="D161" s="48">
        <v>0</v>
      </c>
      <c r="E161" s="25" t="e">
        <f t="shared" si="50"/>
        <v>#DIV/0!</v>
      </c>
      <c r="F161" s="44">
        <v>0</v>
      </c>
      <c r="G161" s="48">
        <v>0</v>
      </c>
      <c r="H161" s="25" t="e">
        <f t="shared" si="51"/>
        <v>#DIV/0!</v>
      </c>
      <c r="I161" s="44">
        <v>0</v>
      </c>
      <c r="J161" s="48">
        <v>0</v>
      </c>
      <c r="K161" s="25" t="e">
        <f t="shared" si="52"/>
        <v>#DIV/0!</v>
      </c>
      <c r="L161" s="87">
        <f t="shared" si="53"/>
        <v>0</v>
      </c>
      <c r="M161" s="87">
        <v>0</v>
      </c>
      <c r="N161" s="25" t="e">
        <f t="shared" si="47"/>
        <v>#DIV/0!</v>
      </c>
      <c r="O161" s="48">
        <v>0</v>
      </c>
      <c r="P161" s="48">
        <v>0</v>
      </c>
      <c r="Q161" s="25" t="e">
        <f t="shared" si="48"/>
        <v>#DIV/0!</v>
      </c>
      <c r="R161" s="48">
        <v>0</v>
      </c>
      <c r="S161" s="87">
        <v>0</v>
      </c>
      <c r="T161" s="192" t="e">
        <f t="shared" si="49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44">
        <v>0</v>
      </c>
      <c r="D162" s="44">
        <v>0</v>
      </c>
      <c r="E162" s="1" t="e">
        <f t="shared" si="50"/>
        <v>#DIV/0!</v>
      </c>
      <c r="F162" s="44">
        <v>0</v>
      </c>
      <c r="G162" s="44">
        <v>0</v>
      </c>
      <c r="H162" s="1" t="e">
        <f t="shared" si="51"/>
        <v>#DIV/0!</v>
      </c>
      <c r="I162" s="44">
        <v>0</v>
      </c>
      <c r="J162" s="44">
        <v>0</v>
      </c>
      <c r="K162" s="1" t="e">
        <f t="shared" si="52"/>
        <v>#DIV/0!</v>
      </c>
      <c r="L162" s="87">
        <f t="shared" si="53"/>
        <v>0</v>
      </c>
      <c r="M162" s="46">
        <f t="shared" si="53"/>
        <v>0</v>
      </c>
      <c r="N162" s="1" t="e">
        <f t="shared" si="47"/>
        <v>#DIV/0!</v>
      </c>
      <c r="O162" s="46">
        <v>0</v>
      </c>
      <c r="P162" s="46">
        <v>0</v>
      </c>
      <c r="Q162" s="1" t="e">
        <f t="shared" si="48"/>
        <v>#DIV/0!</v>
      </c>
      <c r="R162" s="46">
        <v>0</v>
      </c>
      <c r="S162" s="46">
        <v>0</v>
      </c>
      <c r="T162" s="193" t="e">
        <f t="shared" si="49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44">
        <v>0</v>
      </c>
      <c r="D163" s="44">
        <v>0</v>
      </c>
      <c r="E163" s="45" t="e">
        <f t="shared" si="50"/>
        <v>#DIV/0!</v>
      </c>
      <c r="F163" s="44">
        <v>0</v>
      </c>
      <c r="G163" s="44">
        <v>0</v>
      </c>
      <c r="H163" s="45" t="e">
        <f>F163/G163*100</f>
        <v>#DIV/0!</v>
      </c>
      <c r="I163" s="44">
        <v>0</v>
      </c>
      <c r="J163" s="44">
        <v>0</v>
      </c>
      <c r="K163" s="45" t="e">
        <f t="shared" si="52"/>
        <v>#DIV/0!</v>
      </c>
      <c r="L163" s="87">
        <f t="shared" si="53"/>
        <v>0</v>
      </c>
      <c r="M163" s="46">
        <f t="shared" si="53"/>
        <v>0</v>
      </c>
      <c r="N163" s="25" t="e">
        <f t="shared" si="47"/>
        <v>#DIV/0!</v>
      </c>
      <c r="O163" s="44">
        <v>0</v>
      </c>
      <c r="P163" s="44">
        <v>0</v>
      </c>
      <c r="Q163" s="25" t="e">
        <f t="shared" si="48"/>
        <v>#DIV/0!</v>
      </c>
      <c r="R163" s="44">
        <v>0</v>
      </c>
      <c r="S163" s="44">
        <v>0</v>
      </c>
      <c r="T163" s="191" t="e">
        <f t="shared" si="49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44">
        <v>0</v>
      </c>
      <c r="D164" s="44">
        <v>9039</v>
      </c>
      <c r="E164" s="1">
        <f t="shared" si="50"/>
        <v>0</v>
      </c>
      <c r="F164" s="44">
        <v>0</v>
      </c>
      <c r="G164" s="44">
        <v>5700</v>
      </c>
      <c r="H164" s="1">
        <f t="shared" ref="H164:H165" si="54">F164/G164*100</f>
        <v>0</v>
      </c>
      <c r="I164" s="44">
        <v>0</v>
      </c>
      <c r="J164" s="44">
        <v>9039</v>
      </c>
      <c r="K164" s="45">
        <f t="shared" si="52"/>
        <v>0</v>
      </c>
      <c r="L164" s="87">
        <f t="shared" si="53"/>
        <v>0</v>
      </c>
      <c r="M164" s="46">
        <f t="shared" si="53"/>
        <v>0</v>
      </c>
      <c r="N164" s="1" t="e">
        <f t="shared" si="47"/>
        <v>#DIV/0!</v>
      </c>
      <c r="O164" s="46">
        <v>0</v>
      </c>
      <c r="P164" s="46">
        <v>0</v>
      </c>
      <c r="Q164" s="1" t="e">
        <f t="shared" si="48"/>
        <v>#DIV/0!</v>
      </c>
      <c r="R164" s="46">
        <v>0</v>
      </c>
      <c r="S164" s="46">
        <v>0</v>
      </c>
      <c r="T164" s="193" t="e">
        <f t="shared" si="49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44">
        <v>49132</v>
      </c>
      <c r="D165" s="44">
        <v>24220</v>
      </c>
      <c r="E165" s="45">
        <f t="shared" si="50"/>
        <v>202.85714285714283</v>
      </c>
      <c r="F165" s="44">
        <v>21862</v>
      </c>
      <c r="G165" s="44">
        <v>5566</v>
      </c>
      <c r="H165" s="45">
        <f t="shared" si="54"/>
        <v>392.77757815307223</v>
      </c>
      <c r="I165" s="44">
        <v>45062</v>
      </c>
      <c r="J165" s="44">
        <v>58196</v>
      </c>
      <c r="K165" s="45">
        <f t="shared" si="52"/>
        <v>77.431438586844465</v>
      </c>
      <c r="L165" s="87">
        <f>O165+R165</f>
        <v>0</v>
      </c>
      <c r="M165" s="46">
        <f t="shared" si="53"/>
        <v>0</v>
      </c>
      <c r="N165" s="25" t="e">
        <f t="shared" si="47"/>
        <v>#DIV/0!</v>
      </c>
      <c r="O165" s="44">
        <v>0</v>
      </c>
      <c r="P165" s="44">
        <v>0</v>
      </c>
      <c r="Q165" s="25" t="e">
        <f t="shared" si="48"/>
        <v>#DIV/0!</v>
      </c>
      <c r="R165" s="44">
        <v>0</v>
      </c>
      <c r="S165" s="44">
        <v>0</v>
      </c>
      <c r="T165" s="191" t="e">
        <f t="shared" si="49"/>
        <v>#DIV/0!</v>
      </c>
      <c r="U165" s="196">
        <v>60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2152716</v>
      </c>
      <c r="D167" s="41">
        <f>SUM(D168:D182)</f>
        <v>1841475</v>
      </c>
      <c r="E167" s="50">
        <f t="shared" ref="E167:E182" si="55">C167/D167*100</f>
        <v>116.90172280373071</v>
      </c>
      <c r="F167" s="41">
        <f>SUM(F168:F182)</f>
        <v>540294</v>
      </c>
      <c r="G167" s="41">
        <f>SUM(G168:G182)</f>
        <v>472618</v>
      </c>
      <c r="H167" s="50">
        <f t="shared" ref="H167:H182" si="56">F167/G167*100</f>
        <v>114.31938690443444</v>
      </c>
      <c r="I167" s="41">
        <f>SUM(I168:I182)</f>
        <v>2064584</v>
      </c>
      <c r="J167" s="41">
        <f>SUM(J168:J182)</f>
        <v>1664222</v>
      </c>
      <c r="K167" s="50">
        <f t="shared" ref="K167:K182" si="57">I167/J167*100</f>
        <v>124.05700681760005</v>
      </c>
      <c r="L167" s="41">
        <f>SUM(L168:L182)</f>
        <v>1796233</v>
      </c>
      <c r="M167" s="41">
        <f>SUM(M168:M182)</f>
        <v>1336436</v>
      </c>
      <c r="N167" s="6">
        <f t="shared" ref="N167:N182" si="58">L167/M167*100</f>
        <v>134.40471522766521</v>
      </c>
      <c r="O167" s="41">
        <f>SUM(O168:O182)</f>
        <v>909157</v>
      </c>
      <c r="P167" s="41">
        <f>SUM(P168:P182)</f>
        <v>203633</v>
      </c>
      <c r="Q167" s="5">
        <f t="shared" ref="Q167:Q182" si="59">O167/P167*100</f>
        <v>446.46840148698885</v>
      </c>
      <c r="R167" s="41">
        <f>SUM(R168:R182)</f>
        <v>887076</v>
      </c>
      <c r="S167" s="41">
        <f>SUM(S168:S182)</f>
        <v>1132803</v>
      </c>
      <c r="T167" s="6">
        <f t="shared" ref="T167:T182" si="60">R167/S167*100</f>
        <v>78.308055328243313</v>
      </c>
      <c r="U167" s="198">
        <f>SUM(U168:U182)</f>
        <v>2615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44">
        <v>211792</v>
      </c>
      <c r="D168" s="44">
        <v>158592</v>
      </c>
      <c r="E168" s="45">
        <f t="shared" si="55"/>
        <v>133.545197740113</v>
      </c>
      <c r="F168" s="44">
        <v>61254</v>
      </c>
      <c r="G168" s="44">
        <v>54804</v>
      </c>
      <c r="H168" s="45">
        <f t="shared" si="56"/>
        <v>111.7692139259908</v>
      </c>
      <c r="I168" s="44">
        <v>198993</v>
      </c>
      <c r="J168" s="44">
        <v>113130</v>
      </c>
      <c r="K168" s="45">
        <f t="shared" si="57"/>
        <v>175.89763988332007</v>
      </c>
      <c r="L168" s="44">
        <v>198993</v>
      </c>
      <c r="M168" s="46">
        <v>113130</v>
      </c>
      <c r="N168" s="25">
        <f t="shared" si="58"/>
        <v>175.89763988332007</v>
      </c>
      <c r="O168" s="46">
        <v>0</v>
      </c>
      <c r="P168" s="46">
        <v>0</v>
      </c>
      <c r="Q168" s="25" t="e">
        <f t="shared" si="59"/>
        <v>#DIV/0!</v>
      </c>
      <c r="R168" s="64">
        <v>198993</v>
      </c>
      <c r="S168" s="64">
        <v>113130</v>
      </c>
      <c r="T168" s="45">
        <f t="shared" si="60"/>
        <v>175.89763988332007</v>
      </c>
      <c r="U168" s="196">
        <v>325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4" t="s">
        <v>66</v>
      </c>
      <c r="C169" s="44">
        <v>0</v>
      </c>
      <c r="D169" s="44">
        <v>92900</v>
      </c>
      <c r="E169" s="1">
        <f t="shared" si="55"/>
        <v>0</v>
      </c>
      <c r="F169" s="44">
        <v>0</v>
      </c>
      <c r="G169" s="44">
        <v>376</v>
      </c>
      <c r="H169" s="1">
        <f t="shared" si="56"/>
        <v>0</v>
      </c>
      <c r="I169" s="44">
        <v>0</v>
      </c>
      <c r="J169" s="44">
        <v>91107</v>
      </c>
      <c r="K169" s="1">
        <f t="shared" si="57"/>
        <v>0</v>
      </c>
      <c r="L169" s="44">
        <v>0</v>
      </c>
      <c r="M169" s="46">
        <v>91107</v>
      </c>
      <c r="N169" s="1">
        <f t="shared" si="58"/>
        <v>0</v>
      </c>
      <c r="O169" s="46">
        <v>0</v>
      </c>
      <c r="P169" s="46">
        <v>0</v>
      </c>
      <c r="Q169" s="1" t="e">
        <f t="shared" si="59"/>
        <v>#DIV/0!</v>
      </c>
      <c r="R169" s="64">
        <v>0</v>
      </c>
      <c r="S169" s="64">
        <v>91107</v>
      </c>
      <c r="T169" s="1">
        <f t="shared" si="60"/>
        <v>0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44">
        <v>109171</v>
      </c>
      <c r="D170" s="44">
        <v>0</v>
      </c>
      <c r="E170" s="1" t="e">
        <f t="shared" si="55"/>
        <v>#DIV/0!</v>
      </c>
      <c r="F170" s="44">
        <v>27454</v>
      </c>
      <c r="G170" s="44">
        <v>0</v>
      </c>
      <c r="H170" s="1" t="e">
        <f t="shared" si="56"/>
        <v>#DIV/0!</v>
      </c>
      <c r="I170" s="44">
        <v>109328</v>
      </c>
      <c r="J170" s="44">
        <v>0</v>
      </c>
      <c r="K170" s="1" t="e">
        <f t="shared" si="57"/>
        <v>#DIV/0!</v>
      </c>
      <c r="L170" s="44">
        <v>109328</v>
      </c>
      <c r="M170" s="44">
        <v>0</v>
      </c>
      <c r="N170" s="1" t="e">
        <f t="shared" si="58"/>
        <v>#DIV/0!</v>
      </c>
      <c r="O170" s="46">
        <v>0</v>
      </c>
      <c r="P170" s="46">
        <v>0</v>
      </c>
      <c r="Q170" s="1" t="e">
        <f t="shared" si="59"/>
        <v>#DIV/0!</v>
      </c>
      <c r="R170" s="64">
        <v>109328</v>
      </c>
      <c r="S170" s="64">
        <v>0</v>
      </c>
      <c r="T170" s="1" t="e">
        <f t="shared" si="60"/>
        <v>#DIV/0!</v>
      </c>
      <c r="U170" s="199">
        <v>345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44">
        <v>97009</v>
      </c>
      <c r="D171" s="44">
        <v>54217</v>
      </c>
      <c r="E171" s="25">
        <f t="shared" si="55"/>
        <v>178.92727373333088</v>
      </c>
      <c r="F171" s="44">
        <v>13683</v>
      </c>
      <c r="G171" s="44">
        <v>18425</v>
      </c>
      <c r="H171" s="25">
        <f t="shared" si="56"/>
        <v>74.263229308005435</v>
      </c>
      <c r="I171" s="44">
        <v>90829</v>
      </c>
      <c r="J171" s="44">
        <v>94720</v>
      </c>
      <c r="K171" s="25">
        <f t="shared" si="57"/>
        <v>95.892103040540547</v>
      </c>
      <c r="L171" s="44">
        <v>66143</v>
      </c>
      <c r="M171" s="46">
        <v>58643</v>
      </c>
      <c r="N171" s="25">
        <f t="shared" si="58"/>
        <v>112.78925020889108</v>
      </c>
      <c r="O171" s="46">
        <v>23514</v>
      </c>
      <c r="P171" s="44">
        <v>10616</v>
      </c>
      <c r="Q171" s="25">
        <f t="shared" si="59"/>
        <v>221.49585531273547</v>
      </c>
      <c r="R171" s="64">
        <v>42629</v>
      </c>
      <c r="S171" s="64">
        <v>48027</v>
      </c>
      <c r="T171" s="25">
        <f t="shared" si="60"/>
        <v>88.760488891665105</v>
      </c>
      <c r="U171" s="196">
        <v>73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6">
        <v>5</v>
      </c>
      <c r="B172" s="8" t="s">
        <v>70</v>
      </c>
      <c r="C172" s="44">
        <v>34484</v>
      </c>
      <c r="D172" s="44">
        <v>194008</v>
      </c>
      <c r="E172" s="25">
        <f t="shared" si="55"/>
        <v>17.774524761865489</v>
      </c>
      <c r="F172" s="44">
        <v>18194</v>
      </c>
      <c r="G172" s="44">
        <v>28390</v>
      </c>
      <c r="H172" s="25">
        <f t="shared" si="56"/>
        <v>64.085945755547726</v>
      </c>
      <c r="I172" s="44">
        <v>34484</v>
      </c>
      <c r="J172" s="44">
        <v>194008</v>
      </c>
      <c r="K172" s="25">
        <f t="shared" si="57"/>
        <v>17.774524761865489</v>
      </c>
      <c r="L172" s="44">
        <v>34484</v>
      </c>
      <c r="M172" s="46">
        <v>194008</v>
      </c>
      <c r="N172" s="25">
        <f t="shared" si="58"/>
        <v>17.774524761865489</v>
      </c>
      <c r="O172" s="46">
        <v>0</v>
      </c>
      <c r="P172" s="44">
        <v>0</v>
      </c>
      <c r="Q172" s="25" t="e">
        <f t="shared" si="59"/>
        <v>#DIV/0!</v>
      </c>
      <c r="R172" s="44">
        <v>34484</v>
      </c>
      <c r="S172" s="64">
        <v>194008</v>
      </c>
      <c r="T172" s="25">
        <f t="shared" si="60"/>
        <v>17.774524761865489</v>
      </c>
      <c r="U172" s="196">
        <v>85</v>
      </c>
    </row>
    <row r="173" spans="1:173" ht="18.75" customHeight="1" x14ac:dyDescent="0.25">
      <c r="A173" s="55">
        <v>6</v>
      </c>
      <c r="B173" s="8" t="s">
        <v>213</v>
      </c>
      <c r="C173" s="44">
        <v>0</v>
      </c>
      <c r="D173" s="44">
        <v>0</v>
      </c>
      <c r="E173" s="25" t="e">
        <f t="shared" si="55"/>
        <v>#DIV/0!</v>
      </c>
      <c r="F173" s="44">
        <v>0</v>
      </c>
      <c r="G173" s="44">
        <v>0</v>
      </c>
      <c r="H173" s="25" t="e">
        <f t="shared" si="56"/>
        <v>#DIV/0!</v>
      </c>
      <c r="I173" s="44">
        <v>0</v>
      </c>
      <c r="J173" s="44">
        <v>0</v>
      </c>
      <c r="K173" s="25" t="e">
        <f t="shared" si="57"/>
        <v>#DIV/0!</v>
      </c>
      <c r="L173" s="44">
        <v>0</v>
      </c>
      <c r="M173" s="46">
        <v>0</v>
      </c>
      <c r="N173" s="25" t="e">
        <f t="shared" si="58"/>
        <v>#DIV/0!</v>
      </c>
      <c r="O173" s="46">
        <v>0</v>
      </c>
      <c r="P173" s="44">
        <v>0</v>
      </c>
      <c r="Q173" s="25" t="e">
        <f t="shared" si="59"/>
        <v>#DIV/0!</v>
      </c>
      <c r="R173" s="64">
        <v>0</v>
      </c>
      <c r="S173" s="64">
        <v>0</v>
      </c>
      <c r="T173" s="25" t="e">
        <f t="shared" si="60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44">
        <v>2711</v>
      </c>
      <c r="D174" s="44">
        <v>5112</v>
      </c>
      <c r="E174" s="45">
        <f t="shared" si="55"/>
        <v>53.032081377151798</v>
      </c>
      <c r="F174" s="44">
        <v>942</v>
      </c>
      <c r="G174" s="44">
        <v>3650</v>
      </c>
      <c r="H174" s="45">
        <f t="shared" si="56"/>
        <v>25.808219178082194</v>
      </c>
      <c r="I174" s="44">
        <v>5111</v>
      </c>
      <c r="J174" s="44">
        <v>112</v>
      </c>
      <c r="K174" s="45">
        <f t="shared" si="57"/>
        <v>4563.3928571428569</v>
      </c>
      <c r="L174" s="44">
        <v>399</v>
      </c>
      <c r="M174" s="46">
        <v>0</v>
      </c>
      <c r="N174" s="25" t="e">
        <f t="shared" si="58"/>
        <v>#DIV/0!</v>
      </c>
      <c r="O174" s="46">
        <v>0</v>
      </c>
      <c r="P174" s="44">
        <v>0</v>
      </c>
      <c r="Q174" s="25" t="e">
        <f t="shared" si="59"/>
        <v>#DIV/0!</v>
      </c>
      <c r="R174" s="64">
        <v>399</v>
      </c>
      <c r="S174" s="64">
        <v>0</v>
      </c>
      <c r="T174" s="45" t="e">
        <f t="shared" si="60"/>
        <v>#DIV/0!</v>
      </c>
      <c r="U174" s="196">
        <v>33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44">
        <v>0</v>
      </c>
      <c r="D175" s="44">
        <v>0</v>
      </c>
      <c r="E175" s="1" t="e">
        <f t="shared" si="55"/>
        <v>#DIV/0!</v>
      </c>
      <c r="F175" s="44">
        <v>0</v>
      </c>
      <c r="G175" s="44">
        <v>0</v>
      </c>
      <c r="H175" s="1" t="e">
        <f t="shared" si="56"/>
        <v>#DIV/0!</v>
      </c>
      <c r="I175" s="44">
        <v>0</v>
      </c>
      <c r="J175" s="44">
        <v>0</v>
      </c>
      <c r="K175" s="1" t="e">
        <f t="shared" si="57"/>
        <v>#DIV/0!</v>
      </c>
      <c r="L175" s="44">
        <v>0</v>
      </c>
      <c r="M175" s="46">
        <v>0</v>
      </c>
      <c r="N175" s="1" t="e">
        <f t="shared" si="58"/>
        <v>#DIV/0!</v>
      </c>
      <c r="O175" s="46">
        <v>0</v>
      </c>
      <c r="P175" s="44">
        <v>0</v>
      </c>
      <c r="Q175" s="1" t="e">
        <f t="shared" si="59"/>
        <v>#DIV/0!</v>
      </c>
      <c r="R175" s="64">
        <v>0</v>
      </c>
      <c r="S175" s="64">
        <v>0</v>
      </c>
      <c r="T175" s="1" t="e">
        <f t="shared" si="60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44">
        <v>514743</v>
      </c>
      <c r="D176" s="44">
        <v>714493</v>
      </c>
      <c r="E176" s="1">
        <f t="shared" si="55"/>
        <v>72.043113088581691</v>
      </c>
      <c r="F176" s="44">
        <v>125112</v>
      </c>
      <c r="G176" s="44">
        <v>193094</v>
      </c>
      <c r="H176" s="45">
        <f t="shared" si="56"/>
        <v>64.793313101391036</v>
      </c>
      <c r="I176" s="44">
        <v>514743</v>
      </c>
      <c r="J176" s="44">
        <v>714493</v>
      </c>
      <c r="K176" s="45">
        <f t="shared" si="57"/>
        <v>72.043113088581691</v>
      </c>
      <c r="L176" s="44">
        <v>501243</v>
      </c>
      <c r="M176" s="46">
        <v>686531</v>
      </c>
      <c r="N176" s="25">
        <f t="shared" si="58"/>
        <v>73.010978382622199</v>
      </c>
      <c r="O176" s="46">
        <v>0</v>
      </c>
      <c r="P176" s="44">
        <v>0</v>
      </c>
      <c r="Q176" s="25" t="e">
        <f t="shared" si="59"/>
        <v>#DIV/0!</v>
      </c>
      <c r="R176" s="44">
        <v>501243</v>
      </c>
      <c r="S176" s="64">
        <v>686531</v>
      </c>
      <c r="T176" s="45">
        <f t="shared" si="60"/>
        <v>73.010978382622199</v>
      </c>
      <c r="U176" s="196">
        <v>896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44">
        <v>18076</v>
      </c>
      <c r="D177" s="44">
        <v>9676</v>
      </c>
      <c r="E177" s="25">
        <f t="shared" si="55"/>
        <v>186.81273253410501</v>
      </c>
      <c r="F177" s="44">
        <v>0</v>
      </c>
      <c r="G177" s="44">
        <v>9676</v>
      </c>
      <c r="H177" s="25">
        <f t="shared" si="56"/>
        <v>0</v>
      </c>
      <c r="I177" s="44">
        <v>14407</v>
      </c>
      <c r="J177" s="44">
        <v>3444</v>
      </c>
      <c r="K177" s="25">
        <f t="shared" si="57"/>
        <v>418.32171893147506</v>
      </c>
      <c r="L177" s="44">
        <v>11104</v>
      </c>
      <c r="M177" s="46">
        <v>0</v>
      </c>
      <c r="N177" s="25" t="e">
        <f t="shared" si="58"/>
        <v>#DIV/0!</v>
      </c>
      <c r="O177" s="46">
        <v>11104</v>
      </c>
      <c r="P177" s="44">
        <v>0</v>
      </c>
      <c r="Q177" s="25" t="e">
        <f t="shared" si="59"/>
        <v>#DIV/0!</v>
      </c>
      <c r="R177" s="64">
        <v>0</v>
      </c>
      <c r="S177" s="64">
        <v>0</v>
      </c>
      <c r="T177" s="25" t="e">
        <f t="shared" si="60"/>
        <v>#DIV/0!</v>
      </c>
      <c r="U177" s="196">
        <v>7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7">
        <v>11</v>
      </c>
      <c r="B178" s="4" t="s">
        <v>86</v>
      </c>
      <c r="C178" s="44">
        <v>22240</v>
      </c>
      <c r="D178" s="44">
        <v>26861</v>
      </c>
      <c r="E178" s="25">
        <f t="shared" si="55"/>
        <v>82.796619634414199</v>
      </c>
      <c r="F178" s="44">
        <v>8398</v>
      </c>
      <c r="G178" s="44">
        <v>9078</v>
      </c>
      <c r="H178" s="25">
        <f t="shared" si="56"/>
        <v>92.509363295880149</v>
      </c>
      <c r="I178" s="44">
        <v>22240</v>
      </c>
      <c r="J178" s="44">
        <v>26861</v>
      </c>
      <c r="K178" s="25">
        <f t="shared" si="57"/>
        <v>82.796619634414199</v>
      </c>
      <c r="L178" s="44">
        <v>0</v>
      </c>
      <c r="M178" s="46">
        <v>0</v>
      </c>
      <c r="N178" s="25" t="e">
        <f t="shared" si="58"/>
        <v>#DIV/0!</v>
      </c>
      <c r="O178" s="46">
        <v>0</v>
      </c>
      <c r="P178" s="44">
        <v>0</v>
      </c>
      <c r="Q178" s="25" t="e">
        <f t="shared" si="59"/>
        <v>#DIV/0!</v>
      </c>
      <c r="R178" s="64">
        <v>0</v>
      </c>
      <c r="S178" s="64">
        <v>0</v>
      </c>
      <c r="T178" s="25" t="e">
        <f t="shared" si="60"/>
        <v>#DIV/0!</v>
      </c>
      <c r="U178" s="197">
        <v>40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44">
        <v>555353</v>
      </c>
      <c r="D179" s="44">
        <v>195684</v>
      </c>
      <c r="E179" s="45">
        <f t="shared" si="55"/>
        <v>283.80092393859491</v>
      </c>
      <c r="F179" s="44">
        <v>121735</v>
      </c>
      <c r="G179" s="44">
        <v>28595</v>
      </c>
      <c r="H179" s="45">
        <f t="shared" si="56"/>
        <v>425.72127994404616</v>
      </c>
      <c r="I179" s="44">
        <v>540251</v>
      </c>
      <c r="J179" s="44">
        <v>200173</v>
      </c>
      <c r="K179" s="182">
        <f t="shared" si="57"/>
        <v>269.89204338247418</v>
      </c>
      <c r="L179" s="44">
        <v>536965</v>
      </c>
      <c r="M179" s="46">
        <v>193017</v>
      </c>
      <c r="N179" s="25">
        <f t="shared" si="58"/>
        <v>278.19570296916851</v>
      </c>
      <c r="O179" s="46">
        <v>536965</v>
      </c>
      <c r="P179" s="44">
        <v>193017</v>
      </c>
      <c r="Q179" s="25">
        <f t="shared" si="59"/>
        <v>278.19570296916851</v>
      </c>
      <c r="R179" s="64">
        <v>0</v>
      </c>
      <c r="S179" s="64">
        <v>0</v>
      </c>
      <c r="T179" s="45" t="e">
        <f t="shared" si="60"/>
        <v>#DIV/0!</v>
      </c>
      <c r="U179" s="197">
        <v>225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4" customFormat="1" ht="17.25" customHeight="1" x14ac:dyDescent="0.25">
      <c r="A180" s="57">
        <v>13</v>
      </c>
      <c r="B180" s="4" t="s">
        <v>219</v>
      </c>
      <c r="C180" s="44">
        <v>343868</v>
      </c>
      <c r="D180" s="44">
        <v>100705</v>
      </c>
      <c r="E180" s="25">
        <f t="shared" si="55"/>
        <v>341.46070205054366</v>
      </c>
      <c r="F180" s="44">
        <v>87350</v>
      </c>
      <c r="G180" s="44">
        <v>35000</v>
      </c>
      <c r="H180" s="25">
        <f t="shared" si="56"/>
        <v>249.57142857142856</v>
      </c>
      <c r="I180" s="44">
        <v>418268</v>
      </c>
      <c r="J180" s="44">
        <v>10778</v>
      </c>
      <c r="K180" s="25">
        <f t="shared" si="57"/>
        <v>3880.7570977917985</v>
      </c>
      <c r="L180" s="44">
        <v>337574</v>
      </c>
      <c r="M180" s="46">
        <v>0</v>
      </c>
      <c r="N180" s="25" t="e">
        <f t="shared" si="58"/>
        <v>#DIV/0!</v>
      </c>
      <c r="O180" s="46">
        <v>337574</v>
      </c>
      <c r="P180" s="44">
        <v>0</v>
      </c>
      <c r="Q180" s="25" t="e">
        <f t="shared" si="59"/>
        <v>#DIV/0!</v>
      </c>
      <c r="R180" s="64">
        <v>0</v>
      </c>
      <c r="S180" s="64">
        <v>0</v>
      </c>
      <c r="T180" s="25" t="e">
        <f t="shared" si="60"/>
        <v>#DIV/0!</v>
      </c>
      <c r="U180" s="197">
        <v>291</v>
      </c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</row>
    <row r="181" spans="1:173" ht="27" customHeight="1" x14ac:dyDescent="0.25">
      <c r="A181" s="55">
        <v>14</v>
      </c>
      <c r="B181" s="3" t="s">
        <v>214</v>
      </c>
      <c r="C181" s="44">
        <v>243269</v>
      </c>
      <c r="D181" s="44">
        <v>289227</v>
      </c>
      <c r="E181" s="45">
        <f t="shared" si="55"/>
        <v>84.110058881086474</v>
      </c>
      <c r="F181" s="44">
        <v>76172</v>
      </c>
      <c r="G181" s="44">
        <v>91530</v>
      </c>
      <c r="H181" s="45">
        <f t="shared" si="56"/>
        <v>83.220801922866812</v>
      </c>
      <c r="I181" s="44">
        <v>115930</v>
      </c>
      <c r="J181" s="44">
        <v>215396</v>
      </c>
      <c r="K181" s="45">
        <f t="shared" si="57"/>
        <v>53.821797990677631</v>
      </c>
      <c r="L181" s="44">
        <v>0</v>
      </c>
      <c r="M181" s="46">
        <v>0</v>
      </c>
      <c r="N181" s="25" t="e">
        <f t="shared" si="58"/>
        <v>#DIV/0!</v>
      </c>
      <c r="O181" s="46">
        <v>0</v>
      </c>
      <c r="P181" s="44">
        <v>0</v>
      </c>
      <c r="Q181" s="25" t="e">
        <f t="shared" si="59"/>
        <v>#DIV/0!</v>
      </c>
      <c r="R181" s="64">
        <v>0</v>
      </c>
      <c r="S181" s="64">
        <v>0</v>
      </c>
      <c r="T181" s="45" t="e">
        <f t="shared" si="60"/>
        <v>#DIV/0!</v>
      </c>
      <c r="U181" s="196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ht="27" customHeight="1" x14ac:dyDescent="0.25">
      <c r="A182" s="214">
        <v>15</v>
      </c>
      <c r="B182" s="211" t="s">
        <v>342</v>
      </c>
      <c r="C182" s="44"/>
      <c r="D182" s="44"/>
      <c r="E182" s="45" t="e">
        <f t="shared" si="55"/>
        <v>#DIV/0!</v>
      </c>
      <c r="F182" s="44"/>
      <c r="G182" s="44"/>
      <c r="H182" s="45" t="e">
        <f t="shared" si="56"/>
        <v>#DIV/0!</v>
      </c>
      <c r="I182" s="44"/>
      <c r="J182" s="44"/>
      <c r="K182" s="45" t="e">
        <f t="shared" si="57"/>
        <v>#DIV/0!</v>
      </c>
      <c r="L182" s="44"/>
      <c r="M182" s="46"/>
      <c r="N182" s="25" t="e">
        <f t="shared" si="58"/>
        <v>#DIV/0!</v>
      </c>
      <c r="O182" s="46"/>
      <c r="P182" s="44"/>
      <c r="Q182" s="25" t="e">
        <f t="shared" si="59"/>
        <v>#DIV/0!</v>
      </c>
      <c r="R182" s="44">
        <v>0</v>
      </c>
      <c r="S182" s="44">
        <v>0</v>
      </c>
      <c r="T182" s="45" t="e">
        <f t="shared" si="60"/>
        <v>#DIV/0!</v>
      </c>
      <c r="U182" s="196">
        <v>295</v>
      </c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3"/>
      <c r="FM182" s="23"/>
      <c r="FN182" s="23"/>
      <c r="FO182" s="23"/>
      <c r="FP182" s="23"/>
      <c r="FQ182" s="23"/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SUM(C185:C191)</f>
        <v>68965</v>
      </c>
      <c r="D184" s="41">
        <f>SUM(D185:D191)</f>
        <v>53200</v>
      </c>
      <c r="E184" s="50">
        <f t="shared" ref="E184:E191" si="61">C184/D184*100</f>
        <v>129.63345864661656</v>
      </c>
      <c r="F184" s="41">
        <f>SUM(F185:F191)</f>
        <v>23451</v>
      </c>
      <c r="G184" s="41">
        <f>SUM(G185:G191)</f>
        <v>16340</v>
      </c>
      <c r="H184" s="50">
        <f t="shared" ref="H184:H191" si="62">F184/G184*100</f>
        <v>143.51897184822522</v>
      </c>
      <c r="I184" s="41">
        <f>SUM(I185:I191)</f>
        <v>95267</v>
      </c>
      <c r="J184" s="41">
        <f>SUM(J185:J191)</f>
        <v>138143</v>
      </c>
      <c r="K184" s="50">
        <f t="shared" ref="K184:K191" si="63">I184/J184*100</f>
        <v>68.962596729475976</v>
      </c>
      <c r="L184" s="41">
        <f>SUM(L185:L191)</f>
        <v>40668</v>
      </c>
      <c r="M184" s="41">
        <f>SUM(M185:M191)</f>
        <v>24408</v>
      </c>
      <c r="N184" s="6">
        <f t="shared" ref="N184:N191" si="64">L184/M184*100</f>
        <v>166.61750245821042</v>
      </c>
      <c r="O184" s="41">
        <f>SUM(O185:O191)</f>
        <v>40668</v>
      </c>
      <c r="P184" s="41">
        <f>SUM(P185:P191)</f>
        <v>20374</v>
      </c>
      <c r="Q184" s="5">
        <f t="shared" ref="Q184:Q189" si="65">O184/P184*100</f>
        <v>199.60734269166585</v>
      </c>
      <c r="R184" s="41">
        <f>SUM(R185:R191)</f>
        <v>0</v>
      </c>
      <c r="S184" s="41">
        <f>SUM(S185:S191)</f>
        <v>4034</v>
      </c>
      <c r="T184" s="6">
        <f t="shared" ref="T184:T191" si="66">R184/S184*100</f>
        <v>0</v>
      </c>
      <c r="U184" s="198">
        <f>SUM(U185:U191)</f>
        <v>68</v>
      </c>
    </row>
    <row r="185" spans="1:173" s="24" customFormat="1" ht="19.5" customHeight="1" x14ac:dyDescent="0.25">
      <c r="A185" s="56">
        <v>1</v>
      </c>
      <c r="B185" s="8" t="s">
        <v>78</v>
      </c>
      <c r="C185" s="48">
        <v>0</v>
      </c>
      <c r="D185" s="48">
        <v>0</v>
      </c>
      <c r="E185" s="25" t="e">
        <f t="shared" si="61"/>
        <v>#DIV/0!</v>
      </c>
      <c r="F185" s="48">
        <v>0</v>
      </c>
      <c r="G185" s="48">
        <v>0</v>
      </c>
      <c r="H185" s="25" t="e">
        <f t="shared" si="62"/>
        <v>#DIV/0!</v>
      </c>
      <c r="I185" s="48">
        <v>0</v>
      </c>
      <c r="J185" s="48">
        <v>0</v>
      </c>
      <c r="K185" s="25" t="e">
        <f t="shared" si="63"/>
        <v>#DIV/0!</v>
      </c>
      <c r="L185" s="48">
        <f t="shared" ref="L185:M186" si="67">O185+R185</f>
        <v>0</v>
      </c>
      <c r="M185" s="34">
        <f t="shared" si="67"/>
        <v>0</v>
      </c>
      <c r="N185" s="25" t="e">
        <f t="shared" si="64"/>
        <v>#DIV/0!</v>
      </c>
      <c r="O185" s="48">
        <v>0</v>
      </c>
      <c r="P185" s="48">
        <v>0</v>
      </c>
      <c r="Q185" s="25" t="e">
        <f t="shared" si="65"/>
        <v>#DIV/0!</v>
      </c>
      <c r="R185" s="48">
        <v>0</v>
      </c>
      <c r="S185" s="48">
        <v>0</v>
      </c>
      <c r="T185" s="25" t="e">
        <f t="shared" si="66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48">
        <v>0</v>
      </c>
      <c r="D186" s="48">
        <v>0</v>
      </c>
      <c r="E186" s="45" t="e">
        <f t="shared" si="61"/>
        <v>#DIV/0!</v>
      </c>
      <c r="F186" s="48">
        <v>0</v>
      </c>
      <c r="G186" s="48">
        <v>0</v>
      </c>
      <c r="H186" s="45" t="e">
        <f>E186</f>
        <v>#DIV/0!</v>
      </c>
      <c r="I186" s="48">
        <v>0</v>
      </c>
      <c r="J186" s="48">
        <v>0</v>
      </c>
      <c r="K186" s="45" t="e">
        <f t="shared" si="63"/>
        <v>#DIV/0!</v>
      </c>
      <c r="L186" s="48">
        <f t="shared" si="67"/>
        <v>0</v>
      </c>
      <c r="M186" s="34">
        <f t="shared" si="67"/>
        <v>0</v>
      </c>
      <c r="N186" s="25" t="e">
        <f t="shared" si="64"/>
        <v>#DIV/0!</v>
      </c>
      <c r="O186" s="48">
        <v>0</v>
      </c>
      <c r="P186" s="48">
        <v>0</v>
      </c>
      <c r="Q186" s="25" t="e">
        <f t="shared" si="65"/>
        <v>#DIV/0!</v>
      </c>
      <c r="R186" s="48">
        <v>0</v>
      </c>
      <c r="S186" s="48">
        <v>0</v>
      </c>
      <c r="T186" s="45" t="e">
        <f t="shared" si="66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3" t="s">
        <v>80</v>
      </c>
      <c r="C187" s="48">
        <v>13969</v>
      </c>
      <c r="D187" s="48">
        <v>6956</v>
      </c>
      <c r="E187" s="45">
        <f t="shared" si="61"/>
        <v>200.81943645773435</v>
      </c>
      <c r="F187" s="48">
        <v>3921</v>
      </c>
      <c r="G187" s="48">
        <v>2105</v>
      </c>
      <c r="H187" s="45">
        <f t="shared" si="62"/>
        <v>186.27078384798099</v>
      </c>
      <c r="I187" s="48">
        <v>13969</v>
      </c>
      <c r="J187" s="48">
        <v>6956</v>
      </c>
      <c r="K187" s="45">
        <f t="shared" si="63"/>
        <v>200.81943645773435</v>
      </c>
      <c r="L187" s="48">
        <v>13969</v>
      </c>
      <c r="M187" s="46">
        <v>6956</v>
      </c>
      <c r="N187" s="25">
        <f t="shared" si="64"/>
        <v>200.81943645773435</v>
      </c>
      <c r="O187" s="48">
        <v>13969</v>
      </c>
      <c r="P187" s="48">
        <v>6956</v>
      </c>
      <c r="Q187" s="25">
        <f t="shared" si="65"/>
        <v>200.81943645773435</v>
      </c>
      <c r="R187" s="48">
        <v>0</v>
      </c>
      <c r="S187" s="48">
        <v>0</v>
      </c>
      <c r="T187" s="45" t="e">
        <f t="shared" si="66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5">
        <v>4</v>
      </c>
      <c r="B188" s="3" t="s">
        <v>81</v>
      </c>
      <c r="C188" s="48">
        <v>5005</v>
      </c>
      <c r="D188" s="48">
        <v>5677</v>
      </c>
      <c r="E188" s="45">
        <f t="shared" si="61"/>
        <v>88.162762022194812</v>
      </c>
      <c r="F188" s="48">
        <v>2345</v>
      </c>
      <c r="G188" s="48">
        <v>3157</v>
      </c>
      <c r="H188" s="45">
        <f t="shared" si="62"/>
        <v>74.27937915742794</v>
      </c>
      <c r="I188" s="48">
        <v>8039</v>
      </c>
      <c r="J188" s="48">
        <v>31935</v>
      </c>
      <c r="K188" s="45">
        <f t="shared" si="63"/>
        <v>25.173007671833414</v>
      </c>
      <c r="L188" s="48">
        <v>0</v>
      </c>
      <c r="M188" s="46">
        <v>2632</v>
      </c>
      <c r="N188" s="25">
        <f t="shared" si="64"/>
        <v>0</v>
      </c>
      <c r="O188" s="48">
        <v>0</v>
      </c>
      <c r="P188" s="48">
        <v>772</v>
      </c>
      <c r="Q188" s="25">
        <f t="shared" si="65"/>
        <v>0</v>
      </c>
      <c r="R188" s="48">
        <v>0</v>
      </c>
      <c r="S188" s="48">
        <v>1860</v>
      </c>
      <c r="T188" s="45">
        <f t="shared" si="66"/>
        <v>0</v>
      </c>
      <c r="U188" s="196">
        <v>13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48">
        <v>49991</v>
      </c>
      <c r="D189" s="48">
        <v>40567</v>
      </c>
      <c r="E189" s="25">
        <f t="shared" si="61"/>
        <v>123.23070476002663</v>
      </c>
      <c r="F189" s="48">
        <v>17185</v>
      </c>
      <c r="G189" s="48">
        <v>11078</v>
      </c>
      <c r="H189" s="25">
        <f t="shared" si="62"/>
        <v>155.12727929229101</v>
      </c>
      <c r="I189" s="48">
        <v>73259</v>
      </c>
      <c r="J189" s="48">
        <v>99252</v>
      </c>
      <c r="K189" s="25">
        <f t="shared" si="63"/>
        <v>73.811107080965627</v>
      </c>
      <c r="L189" s="48">
        <v>26699</v>
      </c>
      <c r="M189" s="46">
        <v>14820</v>
      </c>
      <c r="N189" s="25">
        <f t="shared" si="64"/>
        <v>180.15519568151149</v>
      </c>
      <c r="O189" s="48">
        <v>26699</v>
      </c>
      <c r="P189" s="48">
        <v>12646</v>
      </c>
      <c r="Q189" s="25">
        <f t="shared" si="65"/>
        <v>211.12604776213823</v>
      </c>
      <c r="R189" s="48">
        <v>0</v>
      </c>
      <c r="S189" s="48">
        <v>2174</v>
      </c>
      <c r="T189" s="25">
        <f t="shared" si="66"/>
        <v>0</v>
      </c>
      <c r="U189" s="196">
        <v>37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8.75" customHeight="1" x14ac:dyDescent="0.25">
      <c r="A190" s="57">
        <v>6</v>
      </c>
      <c r="B190" s="4" t="s">
        <v>262</v>
      </c>
      <c r="C190" s="48">
        <v>0</v>
      </c>
      <c r="D190" s="48">
        <v>0</v>
      </c>
      <c r="E190" s="25" t="e">
        <f t="shared" si="61"/>
        <v>#DIV/0!</v>
      </c>
      <c r="F190" s="48">
        <v>0</v>
      </c>
      <c r="G190" s="48">
        <v>0</v>
      </c>
      <c r="H190" s="25" t="e">
        <f t="shared" si="62"/>
        <v>#DIV/0!</v>
      </c>
      <c r="I190" s="48">
        <v>0</v>
      </c>
      <c r="J190" s="48">
        <v>0</v>
      </c>
      <c r="K190" s="25" t="e">
        <f t="shared" si="63"/>
        <v>#DIV/0!</v>
      </c>
      <c r="L190" s="48">
        <f t="shared" ref="L190:M191" si="68">O190+R190</f>
        <v>0</v>
      </c>
      <c r="M190" s="34">
        <f t="shared" si="68"/>
        <v>0</v>
      </c>
      <c r="N190" s="25" t="e">
        <f t="shared" si="64"/>
        <v>#DIV/0!</v>
      </c>
      <c r="O190" s="48">
        <v>0</v>
      </c>
      <c r="P190" s="48">
        <v>0</v>
      </c>
      <c r="Q190" s="25" t="e">
        <f>O190/P190*100</f>
        <v>#DIV/0!</v>
      </c>
      <c r="R190" s="48">
        <v>0</v>
      </c>
      <c r="S190" s="48">
        <v>0</v>
      </c>
      <c r="T190" s="25" t="e">
        <f t="shared" si="66"/>
        <v>#DIV/0!</v>
      </c>
      <c r="U190" s="196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s="23" customFormat="1" ht="21" customHeight="1" x14ac:dyDescent="0.25">
      <c r="A191" s="56">
        <v>7</v>
      </c>
      <c r="B191" s="8" t="s">
        <v>72</v>
      </c>
      <c r="C191" s="48">
        <v>0</v>
      </c>
      <c r="D191" s="48">
        <v>0</v>
      </c>
      <c r="E191" s="1" t="e">
        <f t="shared" si="61"/>
        <v>#DIV/0!</v>
      </c>
      <c r="F191" s="48">
        <v>0</v>
      </c>
      <c r="G191" s="48">
        <v>0</v>
      </c>
      <c r="H191" s="1" t="e">
        <f t="shared" si="62"/>
        <v>#DIV/0!</v>
      </c>
      <c r="I191" s="48">
        <v>0</v>
      </c>
      <c r="J191" s="48">
        <v>0</v>
      </c>
      <c r="K191" s="1" t="e">
        <f t="shared" si="63"/>
        <v>#DIV/0!</v>
      </c>
      <c r="L191" s="48">
        <f t="shared" si="68"/>
        <v>0</v>
      </c>
      <c r="M191" s="34">
        <f t="shared" si="68"/>
        <v>0</v>
      </c>
      <c r="N191" s="1" t="e">
        <f t="shared" si="64"/>
        <v>#DIV/0!</v>
      </c>
      <c r="O191" s="48">
        <v>0</v>
      </c>
      <c r="P191" s="48">
        <v>0</v>
      </c>
      <c r="Q191" s="1" t="e">
        <f>O191/P191*100</f>
        <v>#DIV/0!</v>
      </c>
      <c r="R191" s="48">
        <v>0</v>
      </c>
      <c r="S191" s="48">
        <v>0</v>
      </c>
      <c r="T191" s="1" t="e">
        <f t="shared" si="66"/>
        <v>#DIV/0!</v>
      </c>
      <c r="U191" s="199"/>
    </row>
    <row r="192" spans="1:173" s="23" customFormat="1" ht="17.25" x14ac:dyDescent="0.25">
      <c r="A192" s="10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8"/>
      <c r="U192" s="200"/>
    </row>
    <row r="193" spans="1:21" s="23" customFormat="1" ht="102" hidden="1" customHeight="1" x14ac:dyDescent="0.25">
      <c r="A193" s="352" t="s">
        <v>235</v>
      </c>
      <c r="B193" s="353"/>
      <c r="C193" s="41">
        <f>SUM(C194:C200)</f>
        <v>0</v>
      </c>
      <c r="D193" s="41">
        <f>SUM(D194:D200)</f>
        <v>0</v>
      </c>
      <c r="E193" s="50" t="e">
        <f>C193/D193*100</f>
        <v>#DIV/0!</v>
      </c>
      <c r="F193" s="41">
        <f>SUM(F194:F200)</f>
        <v>0</v>
      </c>
      <c r="G193" s="41">
        <f>SUM(G194:G200)</f>
        <v>0</v>
      </c>
      <c r="H193" s="50" t="e">
        <f>F193/G193*100</f>
        <v>#DIV/0!</v>
      </c>
      <c r="I193" s="41">
        <f>SUM(I194:I200)</f>
        <v>0</v>
      </c>
      <c r="J193" s="41">
        <f>SUM(J194:J200)</f>
        <v>0</v>
      </c>
      <c r="K193" s="50" t="e">
        <f>I193/J193*100</f>
        <v>#DIV/0!</v>
      </c>
      <c r="L193" s="41">
        <f>SUM(L194:L200)</f>
        <v>0</v>
      </c>
      <c r="M193" s="41">
        <f>SUM(M194:M200)</f>
        <v>0</v>
      </c>
      <c r="N193" s="6" t="e">
        <f t="shared" ref="N193" si="69">L193/M193*100</f>
        <v>#DIV/0!</v>
      </c>
      <c r="O193" s="41">
        <f>SUM(O194:O200)</f>
        <v>0</v>
      </c>
      <c r="P193" s="41">
        <f>SUM(P194:P200)</f>
        <v>0</v>
      </c>
      <c r="Q193" s="5" t="e">
        <f t="shared" ref="Q193" si="70">O193/P193*100</f>
        <v>#DIV/0!</v>
      </c>
      <c r="R193" s="41">
        <f>SUM(R194:R200)</f>
        <v>0</v>
      </c>
      <c r="S193" s="41">
        <f>SUM(S194:S200)</f>
        <v>0</v>
      </c>
      <c r="T193" s="6" t="e">
        <f t="shared" ref="T193" si="71">R193/S193*100</f>
        <v>#DIV/0!</v>
      </c>
      <c r="U193" s="200"/>
    </row>
    <row r="194" spans="1:21" s="23" customFormat="1" ht="17.25" hidden="1" x14ac:dyDescent="0.25">
      <c r="A194" s="63"/>
      <c r="B194" s="16"/>
      <c r="C194" s="46"/>
      <c r="D194" s="46"/>
      <c r="E194" s="1"/>
      <c r="F194" s="46"/>
      <c r="G194" s="46"/>
      <c r="H194" s="1"/>
      <c r="I194" s="46"/>
      <c r="J194" s="46"/>
      <c r="K194" s="1"/>
      <c r="L194" s="46"/>
      <c r="M194" s="46"/>
      <c r="N194" s="1"/>
      <c r="O194" s="46"/>
      <c r="P194" s="46"/>
      <c r="Q194" s="1"/>
      <c r="R194" s="46"/>
      <c r="S194" s="46"/>
      <c r="T194" s="1"/>
      <c r="U194" s="200"/>
    </row>
    <row r="195" spans="1:21" s="23" customFormat="1" ht="17.25" hidden="1" x14ac:dyDescent="0.25">
      <c r="A195" s="63"/>
      <c r="B195" s="16"/>
      <c r="C195" s="46"/>
      <c r="D195" s="46"/>
      <c r="E195" s="1"/>
      <c r="F195" s="46"/>
      <c r="G195" s="46"/>
      <c r="H195" s="1"/>
      <c r="I195" s="46"/>
      <c r="J195" s="46"/>
      <c r="K195" s="1"/>
      <c r="L195" s="46"/>
      <c r="M195" s="46"/>
      <c r="N195" s="1"/>
      <c r="O195" s="46"/>
      <c r="P195" s="46"/>
      <c r="Q195" s="1"/>
      <c r="R195" s="46"/>
      <c r="S195" s="46"/>
      <c r="T195" s="1"/>
      <c r="U195" s="200"/>
    </row>
    <row r="196" spans="1:21" s="23" customFormat="1" ht="17.25" hidden="1" x14ac:dyDescent="0.25">
      <c r="A196" s="63"/>
      <c r="B196" s="16"/>
      <c r="C196" s="46"/>
      <c r="D196" s="46"/>
      <c r="E196" s="1"/>
      <c r="F196" s="46"/>
      <c r="G196" s="46"/>
      <c r="H196" s="1"/>
      <c r="I196" s="46"/>
      <c r="J196" s="46"/>
      <c r="K196" s="1"/>
      <c r="L196" s="46"/>
      <c r="M196" s="46"/>
      <c r="N196" s="1"/>
      <c r="O196" s="46"/>
      <c r="P196" s="46"/>
      <c r="Q196" s="1"/>
      <c r="R196" s="46"/>
      <c r="S196" s="46"/>
      <c r="T196" s="1"/>
      <c r="U196" s="200"/>
    </row>
    <row r="197" spans="1:21" s="23" customFormat="1" ht="17.25" hidden="1" x14ac:dyDescent="0.25">
      <c r="A197" s="63"/>
      <c r="B197" s="16"/>
      <c r="C197" s="46"/>
      <c r="D197" s="46"/>
      <c r="E197" s="1"/>
      <c r="F197" s="46"/>
      <c r="G197" s="46"/>
      <c r="H197" s="1"/>
      <c r="I197" s="46"/>
      <c r="J197" s="46"/>
      <c r="K197" s="1"/>
      <c r="L197" s="46"/>
      <c r="M197" s="46"/>
      <c r="N197" s="1"/>
      <c r="O197" s="46"/>
      <c r="P197" s="46"/>
      <c r="Q197" s="1"/>
      <c r="R197" s="46"/>
      <c r="S197" s="46"/>
      <c r="T197" s="1"/>
      <c r="U197" s="200"/>
    </row>
    <row r="198" spans="1:21" s="23" customFormat="1" ht="17.25" hidden="1" x14ac:dyDescent="0.25">
      <c r="A198" s="63"/>
      <c r="B198" s="16"/>
      <c r="C198" s="46"/>
      <c r="D198" s="46"/>
      <c r="E198" s="1"/>
      <c r="F198" s="46"/>
      <c r="G198" s="46"/>
      <c r="H198" s="1"/>
      <c r="I198" s="46"/>
      <c r="J198" s="46"/>
      <c r="K198" s="1"/>
      <c r="L198" s="46"/>
      <c r="M198" s="46"/>
      <c r="N198" s="1"/>
      <c r="O198" s="46"/>
      <c r="P198" s="46"/>
      <c r="Q198" s="1"/>
      <c r="R198" s="46"/>
      <c r="S198" s="46"/>
      <c r="T198" s="1"/>
      <c r="U198" s="200"/>
    </row>
    <row r="199" spans="1:21" s="23" customFormat="1" ht="17.25" hidden="1" x14ac:dyDescent="0.25">
      <c r="A199" s="63"/>
      <c r="B199" s="16"/>
      <c r="C199" s="46"/>
      <c r="D199" s="46"/>
      <c r="E199" s="1"/>
      <c r="F199" s="46"/>
      <c r="G199" s="46"/>
      <c r="H199" s="1"/>
      <c r="I199" s="46"/>
      <c r="J199" s="46"/>
      <c r="K199" s="1"/>
      <c r="L199" s="46"/>
      <c r="M199" s="46"/>
      <c r="N199" s="1"/>
      <c r="O199" s="46"/>
      <c r="P199" s="46"/>
      <c r="Q199" s="1"/>
      <c r="R199" s="46"/>
      <c r="S199" s="46"/>
      <c r="T199" s="1"/>
      <c r="U199" s="200"/>
    </row>
    <row r="200" spans="1:21" s="23" customFormat="1" ht="17.25" hidden="1" x14ac:dyDescent="0.25">
      <c r="A200" s="63"/>
      <c r="B200" s="16"/>
      <c r="C200" s="46"/>
      <c r="D200" s="46"/>
      <c r="E200" s="1"/>
      <c r="F200" s="46"/>
      <c r="G200" s="46"/>
      <c r="H200" s="1"/>
      <c r="I200" s="46"/>
      <c r="J200" s="46"/>
      <c r="K200" s="1"/>
      <c r="L200" s="46"/>
      <c r="M200" s="46"/>
      <c r="N200" s="1"/>
      <c r="O200" s="46"/>
      <c r="P200" s="46"/>
      <c r="Q200" s="1"/>
      <c r="R200" s="46"/>
      <c r="S200" s="46"/>
      <c r="T200" s="1"/>
      <c r="U200" s="200"/>
    </row>
    <row r="201" spans="1:21" s="23" customFormat="1" ht="17.25" hidden="1" customHeight="1" x14ac:dyDescent="0.25">
      <c r="A201" s="363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5"/>
      <c r="U201" s="200"/>
    </row>
    <row r="202" spans="1:21" s="23" customFormat="1" ht="118.5" hidden="1" customHeight="1" x14ac:dyDescent="0.25">
      <c r="A202" s="352" t="s">
        <v>236</v>
      </c>
      <c r="B202" s="353"/>
      <c r="C202" s="41">
        <f>SUM(C203:C206)</f>
        <v>0</v>
      </c>
      <c r="D202" s="41">
        <f>SUM(D203:D206)</f>
        <v>0</v>
      </c>
      <c r="E202" s="50" t="e">
        <f>C202/D202*100</f>
        <v>#DIV/0!</v>
      </c>
      <c r="F202" s="41">
        <f>SUM(F203:F206)</f>
        <v>0</v>
      </c>
      <c r="G202" s="41">
        <f>SUM(G203:G206)</f>
        <v>0</v>
      </c>
      <c r="H202" s="50" t="e">
        <f>F202/G202*100</f>
        <v>#DIV/0!</v>
      </c>
      <c r="I202" s="41">
        <f>SUM(I203:I206)</f>
        <v>0</v>
      </c>
      <c r="J202" s="41">
        <f>SUM(J203:J206)</f>
        <v>0</v>
      </c>
      <c r="K202" s="50" t="e">
        <f>I202/J202*100</f>
        <v>#DIV/0!</v>
      </c>
      <c r="L202" s="41">
        <f>SUM(L203:L206)</f>
        <v>0</v>
      </c>
      <c r="M202" s="41">
        <f>SUM(M203:M206)</f>
        <v>0</v>
      </c>
      <c r="N202" s="6" t="e">
        <f t="shared" ref="N202" si="72">L202/M202*100</f>
        <v>#DIV/0!</v>
      </c>
      <c r="O202" s="41">
        <f>SUM(O203:O206)</f>
        <v>0</v>
      </c>
      <c r="P202" s="41">
        <f>SUM(P203:P206)</f>
        <v>0</v>
      </c>
      <c r="Q202" s="5" t="e">
        <f t="shared" ref="Q202" si="73">O202/P202*100</f>
        <v>#DIV/0!</v>
      </c>
      <c r="R202" s="41">
        <f>SUM(R203:R206)</f>
        <v>0</v>
      </c>
      <c r="S202" s="41">
        <f>SUM(S203:S206)</f>
        <v>0</v>
      </c>
      <c r="T202" s="6" t="e">
        <f t="shared" ref="T202" si="74">R202/S202*100</f>
        <v>#DIV/0!</v>
      </c>
      <c r="U202" s="200"/>
    </row>
    <row r="203" spans="1:21" s="23" customFormat="1" ht="17.25" hidden="1" x14ac:dyDescent="0.25">
      <c r="A203" s="63"/>
      <c r="B203" s="16"/>
      <c r="C203" s="46"/>
      <c r="D203" s="46"/>
      <c r="E203" s="1"/>
      <c r="F203" s="46"/>
      <c r="G203" s="46"/>
      <c r="H203" s="1"/>
      <c r="I203" s="46"/>
      <c r="J203" s="46"/>
      <c r="K203" s="1"/>
      <c r="L203" s="46"/>
      <c r="M203" s="46"/>
      <c r="N203" s="1"/>
      <c r="O203" s="46"/>
      <c r="P203" s="46"/>
      <c r="Q203" s="1"/>
      <c r="R203" s="46"/>
      <c r="S203" s="46"/>
      <c r="T203" s="1"/>
      <c r="U203" s="200"/>
    </row>
    <row r="204" spans="1:21" s="23" customFormat="1" ht="17.25" hidden="1" x14ac:dyDescent="0.25">
      <c r="A204" s="63"/>
      <c r="B204" s="16"/>
      <c r="C204" s="46"/>
      <c r="D204" s="46"/>
      <c r="E204" s="1"/>
      <c r="F204" s="46"/>
      <c r="G204" s="46"/>
      <c r="H204" s="1"/>
      <c r="I204" s="46"/>
      <c r="J204" s="46"/>
      <c r="K204" s="1"/>
      <c r="L204" s="46"/>
      <c r="M204" s="46"/>
      <c r="N204" s="1"/>
      <c r="O204" s="46"/>
      <c r="P204" s="46"/>
      <c r="Q204" s="1"/>
      <c r="R204" s="46"/>
      <c r="S204" s="46"/>
      <c r="T204" s="1"/>
      <c r="U204" s="200"/>
    </row>
    <row r="205" spans="1:21" s="23" customFormat="1" ht="17.25" hidden="1" x14ac:dyDescent="0.25">
      <c r="A205" s="63"/>
      <c r="B205" s="16"/>
      <c r="C205" s="46"/>
      <c r="D205" s="46"/>
      <c r="E205" s="1"/>
      <c r="F205" s="46"/>
      <c r="G205" s="46"/>
      <c r="H205" s="1"/>
      <c r="I205" s="46"/>
      <c r="J205" s="46"/>
      <c r="K205" s="1"/>
      <c r="L205" s="46"/>
      <c r="M205" s="46"/>
      <c r="N205" s="1"/>
      <c r="O205" s="46"/>
      <c r="P205" s="46"/>
      <c r="Q205" s="1"/>
      <c r="R205" s="46"/>
      <c r="S205" s="46"/>
      <c r="T205" s="1"/>
      <c r="U205" s="200"/>
    </row>
    <row r="206" spans="1:21" s="23" customFormat="1" ht="17.25" hidden="1" x14ac:dyDescent="0.25">
      <c r="A206" s="63"/>
      <c r="B206" s="16"/>
      <c r="C206" s="46"/>
      <c r="D206" s="46"/>
      <c r="E206" s="1"/>
      <c r="F206" s="46"/>
      <c r="G206" s="46"/>
      <c r="H206" s="1"/>
      <c r="I206" s="46"/>
      <c r="J206" s="46"/>
      <c r="K206" s="1"/>
      <c r="L206" s="46"/>
      <c r="M206" s="46"/>
      <c r="N206" s="1"/>
      <c r="O206" s="46"/>
      <c r="P206" s="46"/>
      <c r="Q206" s="1"/>
      <c r="R206" s="46"/>
      <c r="S206" s="46"/>
      <c r="T206" s="1"/>
      <c r="U206" s="200"/>
    </row>
    <row r="207" spans="1:21" s="23" customFormat="1" ht="17.25" customHeight="1" x14ac:dyDescent="0.25">
      <c r="A207" s="363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5"/>
      <c r="U207" s="200"/>
    </row>
    <row r="208" spans="1:21" s="23" customFormat="1" ht="69" customHeight="1" x14ac:dyDescent="0.25">
      <c r="A208" s="352" t="s">
        <v>237</v>
      </c>
      <c r="B208" s="353"/>
      <c r="C208" s="41">
        <f>SUM(C209:C214)</f>
        <v>127514</v>
      </c>
      <c r="D208" s="41">
        <f>SUM(D209:D214)</f>
        <v>148521</v>
      </c>
      <c r="E208" s="50">
        <f>C208/D208*100</f>
        <v>85.855872233556198</v>
      </c>
      <c r="F208" s="41">
        <f>SUM(F209:F214)</f>
        <v>27083</v>
      </c>
      <c r="G208" s="41">
        <f>SUM(G209:G214)</f>
        <v>32943</v>
      </c>
      <c r="H208" s="50">
        <f>F208/G208*100</f>
        <v>82.211698995234201</v>
      </c>
      <c r="I208" s="41">
        <f>SUM(I209:I214)</f>
        <v>104982</v>
      </c>
      <c r="J208" s="41">
        <f>SUM(J209:J214)</f>
        <v>153429</v>
      </c>
      <c r="K208" s="50">
        <f>I208/J208*100</f>
        <v>68.423831218348553</v>
      </c>
      <c r="L208" s="41">
        <f>SUM(L209:L214)</f>
        <v>0</v>
      </c>
      <c r="M208" s="41">
        <f>SUM(M209:M214)</f>
        <v>0</v>
      </c>
      <c r="N208" s="6" t="e">
        <f t="shared" ref="N208:N211" si="75">L208/M208*100</f>
        <v>#DIV/0!</v>
      </c>
      <c r="O208" s="41">
        <f>SUM(O209:O214)</f>
        <v>0</v>
      </c>
      <c r="P208" s="41">
        <f>SUM(P209:P214)</f>
        <v>0</v>
      </c>
      <c r="Q208" s="152"/>
      <c r="R208" s="41">
        <f>SUM(R209:R214)</f>
        <v>0</v>
      </c>
      <c r="S208" s="41">
        <f>SUM(S209:S214)</f>
        <v>0</v>
      </c>
      <c r="T208" s="6" t="e">
        <f t="shared" ref="T208:T212" si="76">R208/S208*100</f>
        <v>#DIV/0!</v>
      </c>
      <c r="U208" s="198">
        <f>SUM(U209:U211)</f>
        <v>106</v>
      </c>
    </row>
    <row r="209" spans="1:35" s="23" customFormat="1" ht="17.25" x14ac:dyDescent="0.25">
      <c r="A209" s="62">
        <v>1</v>
      </c>
      <c r="B209" s="10" t="s">
        <v>272</v>
      </c>
      <c r="C209" s="46">
        <v>36378</v>
      </c>
      <c r="D209" s="46">
        <v>43547</v>
      </c>
      <c r="E209" s="48">
        <f>C209/D209*100</f>
        <v>83.537327485245825</v>
      </c>
      <c r="F209" s="46">
        <v>2400</v>
      </c>
      <c r="G209" s="46">
        <v>8668</v>
      </c>
      <c r="H209" s="48">
        <f>F209/G209*100</f>
        <v>27.688047992616521</v>
      </c>
      <c r="I209" s="46">
        <v>13846</v>
      </c>
      <c r="J209" s="46">
        <v>48455</v>
      </c>
      <c r="K209" s="48">
        <f>I209/J209*100</f>
        <v>28.574966463729233</v>
      </c>
      <c r="L209" s="46">
        <v>0</v>
      </c>
      <c r="M209" s="46">
        <v>0</v>
      </c>
      <c r="N209" s="156" t="e">
        <f t="shared" si="75"/>
        <v>#DIV/0!</v>
      </c>
      <c r="O209" s="46">
        <v>0</v>
      </c>
      <c r="P209" s="46">
        <v>0</v>
      </c>
      <c r="Q209" s="157" t="e">
        <f>O208/P208*100</f>
        <v>#DIV/0!</v>
      </c>
      <c r="R209" s="46">
        <v>0</v>
      </c>
      <c r="S209" s="46">
        <v>0</v>
      </c>
      <c r="T209" s="1" t="e">
        <f t="shared" si="76"/>
        <v>#DIV/0!</v>
      </c>
      <c r="U209" s="199">
        <v>62</v>
      </c>
    </row>
    <row r="210" spans="1:35" s="23" customFormat="1" ht="17.25" x14ac:dyDescent="0.25">
      <c r="A210" s="62">
        <v>2</v>
      </c>
      <c r="B210" s="10" t="s">
        <v>273</v>
      </c>
      <c r="C210" s="46">
        <v>43273</v>
      </c>
      <c r="D210" s="46">
        <v>69065</v>
      </c>
      <c r="E210" s="48">
        <f t="shared" ref="E210:E211" si="77">C210/D210*100</f>
        <v>62.655469485267503</v>
      </c>
      <c r="F210" s="46">
        <v>11524</v>
      </c>
      <c r="G210" s="46">
        <v>13657</v>
      </c>
      <c r="H210" s="48">
        <f t="shared" ref="H210:H211" si="78">F210/G210*100</f>
        <v>84.381635791169359</v>
      </c>
      <c r="I210" s="46">
        <v>43273</v>
      </c>
      <c r="J210" s="46">
        <v>69065</v>
      </c>
      <c r="K210" s="48">
        <f t="shared" ref="K210:K211" si="79">I210/J210*100</f>
        <v>62.655469485267503</v>
      </c>
      <c r="L210" s="46">
        <v>0</v>
      </c>
      <c r="M210" s="46">
        <v>0</v>
      </c>
      <c r="N210" s="156" t="e">
        <f t="shared" si="75"/>
        <v>#DIV/0!</v>
      </c>
      <c r="O210" s="46">
        <v>0</v>
      </c>
      <c r="P210" s="46">
        <v>0</v>
      </c>
      <c r="Q210" s="157" t="e">
        <f>O209/P209*100</f>
        <v>#DIV/0!</v>
      </c>
      <c r="R210" s="46">
        <v>0</v>
      </c>
      <c r="S210" s="46">
        <v>0</v>
      </c>
      <c r="T210" s="1" t="e">
        <f t="shared" si="76"/>
        <v>#DIV/0!</v>
      </c>
      <c r="U210" s="199">
        <v>32</v>
      </c>
    </row>
    <row r="211" spans="1:35" s="23" customFormat="1" ht="17.25" x14ac:dyDescent="0.25">
      <c r="A211" s="62">
        <v>3</v>
      </c>
      <c r="B211" s="10" t="s">
        <v>274</v>
      </c>
      <c r="C211" s="46">
        <v>47863</v>
      </c>
      <c r="D211" s="46">
        <v>35909</v>
      </c>
      <c r="E211" s="48">
        <f t="shared" si="77"/>
        <v>133.28970453089755</v>
      </c>
      <c r="F211" s="46">
        <v>13159</v>
      </c>
      <c r="G211" s="46">
        <v>10618</v>
      </c>
      <c r="H211" s="48">
        <f t="shared" si="78"/>
        <v>123.9310604633641</v>
      </c>
      <c r="I211" s="46">
        <v>47863</v>
      </c>
      <c r="J211" s="46">
        <v>35909</v>
      </c>
      <c r="K211" s="48">
        <f t="shared" si="79"/>
        <v>133.28970453089755</v>
      </c>
      <c r="L211" s="46">
        <v>0</v>
      </c>
      <c r="M211" s="46">
        <v>0</v>
      </c>
      <c r="N211" s="156" t="e">
        <f t="shared" si="75"/>
        <v>#DIV/0!</v>
      </c>
      <c r="O211" s="46">
        <v>0</v>
      </c>
      <c r="P211" s="46">
        <v>0</v>
      </c>
      <c r="Q211" s="157" t="e">
        <f>O210/P210*100</f>
        <v>#DIV/0!</v>
      </c>
      <c r="R211" s="46">
        <v>0</v>
      </c>
      <c r="S211" s="46">
        <v>0</v>
      </c>
      <c r="T211" s="1" t="e">
        <f t="shared" si="76"/>
        <v>#DIV/0!</v>
      </c>
      <c r="U211" s="199">
        <v>12</v>
      </c>
    </row>
    <row r="212" spans="1:35" s="23" customFormat="1" ht="17.25" x14ac:dyDescent="0.25">
      <c r="A212" s="63"/>
      <c r="B212" s="16"/>
      <c r="C212" s="46"/>
      <c r="D212" s="46"/>
      <c r="E212" s="1"/>
      <c r="F212" s="46"/>
      <c r="G212" s="46"/>
      <c r="H212" s="1"/>
      <c r="I212" s="46"/>
      <c r="J212" s="46"/>
      <c r="K212" s="1"/>
      <c r="L212" s="46"/>
      <c r="M212" s="46"/>
      <c r="N212" s="1"/>
      <c r="O212" s="46"/>
      <c r="P212" s="46"/>
      <c r="Q212" s="1"/>
      <c r="R212" s="46"/>
      <c r="S212" s="46"/>
      <c r="T212" s="1" t="e">
        <f t="shared" si="76"/>
        <v>#DIV/0!</v>
      </c>
      <c r="U212" s="199"/>
    </row>
    <row r="213" spans="1:35" s="23" customFormat="1" ht="17.25" x14ac:dyDescent="0.25">
      <c r="A213" s="63"/>
      <c r="B213" s="16"/>
      <c r="C213" s="46"/>
      <c r="D213" s="46"/>
      <c r="E213" s="1"/>
      <c r="F213" s="46"/>
      <c r="G213" s="46"/>
      <c r="H213" s="1"/>
      <c r="I213" s="46"/>
      <c r="J213" s="46"/>
      <c r="K213" s="1"/>
      <c r="L213" s="46"/>
      <c r="M213" s="46"/>
      <c r="N213" s="1"/>
      <c r="O213" s="46"/>
      <c r="P213" s="46"/>
      <c r="Q213" s="1"/>
      <c r="R213" s="46"/>
      <c r="S213" s="46"/>
      <c r="T213" s="1"/>
      <c r="U213" s="199"/>
    </row>
    <row r="214" spans="1:35" s="23" customFormat="1" ht="17.25" x14ac:dyDescent="0.25">
      <c r="A214" s="63"/>
      <c r="B214" s="16"/>
      <c r="C214" s="46"/>
      <c r="D214" s="46"/>
      <c r="E214" s="1"/>
      <c r="F214" s="46"/>
      <c r="G214" s="46"/>
      <c r="H214" s="1"/>
      <c r="I214" s="46"/>
      <c r="J214" s="46"/>
      <c r="K214" s="1"/>
      <c r="L214" s="46"/>
      <c r="M214" s="46"/>
      <c r="N214" s="1"/>
      <c r="O214" s="46"/>
      <c r="P214" s="46"/>
      <c r="Q214" s="1"/>
      <c r="R214" s="46"/>
      <c r="S214" s="46"/>
      <c r="T214" s="1"/>
      <c r="U214" s="199"/>
    </row>
    <row r="215" spans="1:35" s="23" customFormat="1" ht="17.25" customHeight="1" x14ac:dyDescent="0.25">
      <c r="A215" s="349"/>
      <c r="B215" s="350"/>
      <c r="C215" s="350"/>
      <c r="D215" s="350"/>
      <c r="E215" s="350"/>
      <c r="F215" s="350"/>
      <c r="G215" s="350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1"/>
      <c r="U215" s="200"/>
    </row>
    <row r="216" spans="1:35" s="23" customFormat="1" ht="75.75" customHeight="1" x14ac:dyDescent="0.25">
      <c r="A216" s="352" t="s">
        <v>238</v>
      </c>
      <c r="B216" s="353"/>
      <c r="C216" s="41">
        <f>SUM(C217:C222)</f>
        <v>89414</v>
      </c>
      <c r="D216" s="41">
        <f>SUM(D217:D222)</f>
        <v>219961</v>
      </c>
      <c r="E216" s="50">
        <f>C216/D216*100</f>
        <v>40.649933397284066</v>
      </c>
      <c r="F216" s="41">
        <f>SUM(F217:F222)</f>
        <v>30754</v>
      </c>
      <c r="G216" s="41">
        <f>SUM(G217:G222)</f>
        <v>79943</v>
      </c>
      <c r="H216" s="50">
        <f>F216/G216*100</f>
        <v>38.469909810740155</v>
      </c>
      <c r="I216" s="41">
        <f>SUM(I217:I222)</f>
        <v>103418</v>
      </c>
      <c r="J216" s="41">
        <f>SUM(J217:J222)</f>
        <v>235917</v>
      </c>
      <c r="K216" s="50">
        <f>I216/J216*100</f>
        <v>43.836603551248956</v>
      </c>
      <c r="L216" s="41">
        <f>SUM(L217:L222)</f>
        <v>46495</v>
      </c>
      <c r="M216" s="41">
        <f>SUM(M217:M222)</f>
        <v>74792</v>
      </c>
      <c r="N216" s="6">
        <f t="shared" ref="N216:N222" si="80">L216/M216*100</f>
        <v>62.165739651299603</v>
      </c>
      <c r="O216" s="41">
        <f>SUM(O217:O222)</f>
        <v>0</v>
      </c>
      <c r="P216" s="41">
        <f>SUM(P217:P222)</f>
        <v>29454</v>
      </c>
      <c r="Q216" s="5">
        <f t="shared" ref="Q216:Q222" si="81">O216/P216*100</f>
        <v>0</v>
      </c>
      <c r="R216" s="41">
        <f>SUM(R217:R222)</f>
        <v>46495</v>
      </c>
      <c r="S216" s="41">
        <f>SUM(S217:S222)</f>
        <v>45338</v>
      </c>
      <c r="T216" s="6">
        <f t="shared" ref="T216:T222" si="82">R216/S216*100</f>
        <v>102.55194318231946</v>
      </c>
      <c r="U216" s="198">
        <f>SUM(U217:U222)</f>
        <v>57</v>
      </c>
    </row>
    <row r="217" spans="1:35" s="23" customFormat="1" ht="17.25" x14ac:dyDescent="0.25">
      <c r="A217" s="52">
        <v>1</v>
      </c>
      <c r="B217" s="3" t="s">
        <v>48</v>
      </c>
      <c r="C217" s="48">
        <v>0</v>
      </c>
      <c r="D217" s="48">
        <v>436</v>
      </c>
      <c r="E217" s="45">
        <f>C217/D217*100</f>
        <v>0</v>
      </c>
      <c r="F217" s="48">
        <v>0</v>
      </c>
      <c r="G217" s="46">
        <v>341</v>
      </c>
      <c r="H217" s="45">
        <f t="shared" ref="H217:H218" si="83">F217/G217*100</f>
        <v>0</v>
      </c>
      <c r="I217" s="48">
        <v>0</v>
      </c>
      <c r="J217" s="46">
        <v>436</v>
      </c>
      <c r="K217" s="45">
        <f t="shared" ref="K217:K218" si="84">I217/J217*100</f>
        <v>0</v>
      </c>
      <c r="L217" s="48">
        <v>0</v>
      </c>
      <c r="M217" s="87">
        <v>0</v>
      </c>
      <c r="N217" s="25" t="e">
        <f t="shared" si="80"/>
        <v>#DIV/0!</v>
      </c>
      <c r="O217" s="48">
        <v>0</v>
      </c>
      <c r="P217" s="46">
        <v>0</v>
      </c>
      <c r="Q217" s="25" t="e">
        <f t="shared" si="81"/>
        <v>#DIV/0!</v>
      </c>
      <c r="R217" s="48">
        <v>0</v>
      </c>
      <c r="S217" s="48">
        <v>0</v>
      </c>
      <c r="T217" s="44" t="e">
        <f t="shared" si="82"/>
        <v>#DIV/0!</v>
      </c>
      <c r="U217" s="199"/>
    </row>
    <row r="218" spans="1:35" s="23" customFormat="1" ht="17.25" x14ac:dyDescent="0.25">
      <c r="A218" s="70">
        <v>2</v>
      </c>
      <c r="B218" s="8" t="s">
        <v>49</v>
      </c>
      <c r="C218" s="48">
        <v>0</v>
      </c>
      <c r="D218" s="48">
        <v>0</v>
      </c>
      <c r="E218" s="25" t="e">
        <f t="shared" ref="E218" si="85">C218/D218*100</f>
        <v>#DIV/0!</v>
      </c>
      <c r="F218" s="48">
        <v>0</v>
      </c>
      <c r="G218" s="46">
        <v>0</v>
      </c>
      <c r="H218" s="25" t="e">
        <f t="shared" si="83"/>
        <v>#DIV/0!</v>
      </c>
      <c r="I218" s="48">
        <v>0</v>
      </c>
      <c r="J218" s="46">
        <v>0</v>
      </c>
      <c r="K218" s="25" t="e">
        <f t="shared" si="84"/>
        <v>#DIV/0!</v>
      </c>
      <c r="L218" s="48">
        <v>0</v>
      </c>
      <c r="M218" s="87">
        <v>0</v>
      </c>
      <c r="N218" s="25" t="e">
        <f t="shared" si="80"/>
        <v>#DIV/0!</v>
      </c>
      <c r="O218" s="48">
        <v>0</v>
      </c>
      <c r="P218" s="46">
        <v>0</v>
      </c>
      <c r="Q218" s="25" t="e">
        <f t="shared" si="81"/>
        <v>#DIV/0!</v>
      </c>
      <c r="R218" s="48">
        <v>0</v>
      </c>
      <c r="S218" s="48">
        <v>0</v>
      </c>
      <c r="T218" s="48" t="e">
        <f t="shared" si="82"/>
        <v>#DIV/0!</v>
      </c>
      <c r="U218" s="199"/>
    </row>
    <row r="219" spans="1:35" s="23" customFormat="1" ht="17.25" x14ac:dyDescent="0.25">
      <c r="A219" s="52">
        <v>3</v>
      </c>
      <c r="B219" s="4" t="s">
        <v>51</v>
      </c>
      <c r="C219" s="48">
        <v>24964</v>
      </c>
      <c r="D219" s="48">
        <v>29602</v>
      </c>
      <c r="E219" s="1">
        <f>C219/D219*100</f>
        <v>84.332139720289163</v>
      </c>
      <c r="F219" s="48">
        <v>13520</v>
      </c>
      <c r="G219" s="46">
        <v>12612</v>
      </c>
      <c r="H219" s="1">
        <f>F219/G219*100</f>
        <v>107.19949254678085</v>
      </c>
      <c r="I219" s="48">
        <v>24964</v>
      </c>
      <c r="J219" s="46">
        <v>29602</v>
      </c>
      <c r="K219" s="1">
        <f>I219/J219*100</f>
        <v>84.332139720289163</v>
      </c>
      <c r="L219" s="48">
        <v>24964</v>
      </c>
      <c r="M219" s="87">
        <v>29602</v>
      </c>
      <c r="N219" s="1">
        <f t="shared" si="80"/>
        <v>84.332139720289163</v>
      </c>
      <c r="O219" s="48">
        <v>0</v>
      </c>
      <c r="P219" s="46">
        <v>0</v>
      </c>
      <c r="Q219" s="1" t="e">
        <f t="shared" si="81"/>
        <v>#DIV/0!</v>
      </c>
      <c r="R219" s="48">
        <v>24964</v>
      </c>
      <c r="S219" s="48">
        <v>29602</v>
      </c>
      <c r="T219" s="46">
        <f t="shared" si="82"/>
        <v>84.332139720289163</v>
      </c>
      <c r="U219" s="199">
        <v>31</v>
      </c>
    </row>
    <row r="220" spans="1:35" s="23" customFormat="1" ht="17.25" x14ac:dyDescent="0.25">
      <c r="A220" s="62">
        <v>4</v>
      </c>
      <c r="B220" s="8" t="s">
        <v>52</v>
      </c>
      <c r="C220" s="48">
        <v>0</v>
      </c>
      <c r="D220" s="48">
        <v>91172</v>
      </c>
      <c r="E220" s="1">
        <f t="shared" ref="E220:E222" si="86">C220/D220*100</f>
        <v>0</v>
      </c>
      <c r="F220" s="48">
        <v>0</v>
      </c>
      <c r="G220" s="46">
        <v>29689</v>
      </c>
      <c r="H220" s="1">
        <f t="shared" ref="H220:H222" si="87">F220/G220*100</f>
        <v>0</v>
      </c>
      <c r="I220" s="48">
        <v>0</v>
      </c>
      <c r="J220" s="46">
        <v>90597</v>
      </c>
      <c r="K220" s="1">
        <f t="shared" ref="K220:K222" si="88">I220/J220*100</f>
        <v>0</v>
      </c>
      <c r="L220" s="48">
        <v>0</v>
      </c>
      <c r="M220" s="87">
        <v>15736</v>
      </c>
      <c r="N220" s="1">
        <f t="shared" si="80"/>
        <v>0</v>
      </c>
      <c r="O220" s="48">
        <v>0</v>
      </c>
      <c r="P220" s="46">
        <v>0</v>
      </c>
      <c r="Q220" s="1" t="e">
        <f t="shared" si="81"/>
        <v>#DIV/0!</v>
      </c>
      <c r="R220" s="48">
        <v>0</v>
      </c>
      <c r="S220" s="48">
        <v>15736</v>
      </c>
      <c r="T220" s="46">
        <f t="shared" si="82"/>
        <v>0</v>
      </c>
      <c r="U220" s="199"/>
    </row>
    <row r="221" spans="1:35" s="23" customFormat="1" ht="17.25" x14ac:dyDescent="0.25">
      <c r="A221" s="52">
        <v>5</v>
      </c>
      <c r="B221" s="8" t="s">
        <v>53</v>
      </c>
      <c r="C221" s="48">
        <v>0</v>
      </c>
      <c r="D221" s="48">
        <v>0</v>
      </c>
      <c r="E221" s="1" t="e">
        <f t="shared" si="86"/>
        <v>#DIV/0!</v>
      </c>
      <c r="F221" s="48">
        <v>0</v>
      </c>
      <c r="G221" s="46">
        <v>0</v>
      </c>
      <c r="H221" s="1" t="e">
        <f t="shared" si="87"/>
        <v>#DIV/0!</v>
      </c>
      <c r="I221" s="48">
        <v>0</v>
      </c>
      <c r="J221" s="46">
        <v>0</v>
      </c>
      <c r="K221" s="1" t="e">
        <f t="shared" si="88"/>
        <v>#DIV/0!</v>
      </c>
      <c r="L221" s="48">
        <f t="shared" ref="L221" si="89">O221+R221</f>
        <v>0</v>
      </c>
      <c r="M221" s="87">
        <v>0</v>
      </c>
      <c r="N221" s="1" t="e">
        <f t="shared" si="80"/>
        <v>#DIV/0!</v>
      </c>
      <c r="O221" s="48">
        <v>0</v>
      </c>
      <c r="P221" s="46">
        <v>0</v>
      </c>
      <c r="Q221" s="1" t="e">
        <f t="shared" si="81"/>
        <v>#DIV/0!</v>
      </c>
      <c r="R221" s="48">
        <v>0</v>
      </c>
      <c r="S221" s="48">
        <v>0</v>
      </c>
      <c r="T221" s="46" t="e">
        <f t="shared" si="82"/>
        <v>#DIV/0!</v>
      </c>
      <c r="U221" s="199"/>
    </row>
    <row r="222" spans="1:35" s="23" customFormat="1" ht="17.25" x14ac:dyDescent="0.25">
      <c r="A222" s="53">
        <v>6</v>
      </c>
      <c r="B222" s="4" t="s">
        <v>54</v>
      </c>
      <c r="C222" s="48">
        <v>64450</v>
      </c>
      <c r="D222" s="48">
        <v>98751</v>
      </c>
      <c r="E222" s="25">
        <f t="shared" si="86"/>
        <v>65.265161871778503</v>
      </c>
      <c r="F222" s="48">
        <v>17234</v>
      </c>
      <c r="G222" s="46">
        <v>37301</v>
      </c>
      <c r="H222" s="25">
        <f t="shared" si="87"/>
        <v>46.202514677890669</v>
      </c>
      <c r="I222" s="48">
        <v>78454</v>
      </c>
      <c r="J222" s="46">
        <v>115282</v>
      </c>
      <c r="K222" s="25">
        <f t="shared" si="88"/>
        <v>68.053989347860039</v>
      </c>
      <c r="L222" s="48">
        <v>21531</v>
      </c>
      <c r="M222" s="87">
        <v>29454</v>
      </c>
      <c r="N222" s="25">
        <f t="shared" si="80"/>
        <v>73.100427785699736</v>
      </c>
      <c r="O222" s="48">
        <v>0</v>
      </c>
      <c r="P222" s="46">
        <v>29454</v>
      </c>
      <c r="Q222" s="25">
        <f t="shared" si="81"/>
        <v>0</v>
      </c>
      <c r="R222" s="48">
        <v>21531</v>
      </c>
      <c r="S222" s="48">
        <v>0</v>
      </c>
      <c r="T222" s="48" t="e">
        <f t="shared" si="82"/>
        <v>#DIV/0!</v>
      </c>
      <c r="U222" s="199">
        <v>26</v>
      </c>
    </row>
    <row r="223" spans="1:35" s="23" customFormat="1" ht="17.25" customHeight="1" x14ac:dyDescent="0.25">
      <c r="A223" s="349"/>
      <c r="B223" s="350"/>
      <c r="C223" s="350"/>
      <c r="D223" s="350"/>
      <c r="E223" s="350"/>
      <c r="F223" s="350"/>
      <c r="G223" s="350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1"/>
      <c r="U223" s="200"/>
      <c r="V223" s="24"/>
      <c r="W223" s="24"/>
      <c r="X223" s="24"/>
      <c r="Y223" s="24"/>
      <c r="Z223" s="24"/>
      <c r="AA223" s="24"/>
      <c r="AB223" s="24"/>
      <c r="AC223" s="24"/>
    </row>
    <row r="224" spans="1:35" s="23" customFormat="1" ht="36" customHeight="1" x14ac:dyDescent="0.25">
      <c r="A224" s="352" t="s">
        <v>239</v>
      </c>
      <c r="B224" s="353"/>
      <c r="C224" s="41">
        <f>SUM(C225:C231)</f>
        <v>2739500</v>
      </c>
      <c r="D224" s="41">
        <f>SUM(D225:D231)</f>
        <v>2066884</v>
      </c>
      <c r="E224" s="50">
        <f t="shared" ref="E224:E231" si="90">C224/D224*100</f>
        <v>132.54251327118502</v>
      </c>
      <c r="F224" s="41">
        <f>SUM(F225:F231)</f>
        <v>691306</v>
      </c>
      <c r="G224" s="41">
        <f>SUM(G225:G231)</f>
        <v>601356</v>
      </c>
      <c r="H224" s="50">
        <f t="shared" ref="H224:H231" si="91">F224/G224*100</f>
        <v>114.95786189877543</v>
      </c>
      <c r="I224" s="41">
        <f>SUM(I225:I231)</f>
        <v>2323275</v>
      </c>
      <c r="J224" s="41">
        <f>SUM(J225:J231)</f>
        <v>1975293</v>
      </c>
      <c r="K224" s="50">
        <f t="shared" ref="K224:K231" si="92">I224/J224*100</f>
        <v>117.61672825246686</v>
      </c>
      <c r="L224" s="41">
        <f>SUM(L225:L231)</f>
        <v>1419014</v>
      </c>
      <c r="M224" s="41">
        <f>SUM(M225:M231)</f>
        <v>1135531</v>
      </c>
      <c r="N224" s="6">
        <f t="shared" ref="N224:N231" si="93">L224/M224*100</f>
        <v>124.96479620547566</v>
      </c>
      <c r="O224" s="41">
        <f>SUM(O225:O231)</f>
        <v>956907</v>
      </c>
      <c r="P224" s="41">
        <f>SUM(P225:P231)</f>
        <v>600210</v>
      </c>
      <c r="Q224" s="5">
        <f t="shared" ref="Q224:Q231" si="94">O224/P224*100</f>
        <v>159.42869995501573</v>
      </c>
      <c r="R224" s="41">
        <f>SUM(R225:R231)</f>
        <v>462107</v>
      </c>
      <c r="S224" s="41">
        <f>SUM(S225:S231)</f>
        <v>535321</v>
      </c>
      <c r="T224" s="6">
        <f t="shared" ref="T224:T231" si="95">R224/S224*100</f>
        <v>86.323346179208357</v>
      </c>
      <c r="U224" s="198">
        <f>SUM(U225:U231)</f>
        <v>564</v>
      </c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</row>
    <row r="225" spans="1:173" s="23" customFormat="1" ht="17.25" x14ac:dyDescent="0.25">
      <c r="A225" s="53">
        <v>1</v>
      </c>
      <c r="B225" s="4" t="s">
        <v>55</v>
      </c>
      <c r="C225" s="48">
        <v>906128</v>
      </c>
      <c r="D225" s="48">
        <v>789648</v>
      </c>
      <c r="E225" s="25">
        <f t="shared" si="90"/>
        <v>114.75087633983749</v>
      </c>
      <c r="F225" s="48">
        <v>208951</v>
      </c>
      <c r="G225" s="48">
        <v>250449</v>
      </c>
      <c r="H225" s="25">
        <f t="shared" si="91"/>
        <v>83.430558716545093</v>
      </c>
      <c r="I225" s="48">
        <v>781609</v>
      </c>
      <c r="J225" s="48">
        <v>699300</v>
      </c>
      <c r="K225" s="25">
        <f t="shared" si="92"/>
        <v>111.77019877019877</v>
      </c>
      <c r="L225" s="48">
        <v>555747</v>
      </c>
      <c r="M225" s="87">
        <v>461522</v>
      </c>
      <c r="N225" s="25">
        <f t="shared" si="93"/>
        <v>120.41614484249938</v>
      </c>
      <c r="O225" s="48">
        <v>332549</v>
      </c>
      <c r="P225" s="48">
        <v>179427</v>
      </c>
      <c r="Q225" s="25">
        <f t="shared" si="94"/>
        <v>185.33944166708466</v>
      </c>
      <c r="R225" s="48">
        <v>223198</v>
      </c>
      <c r="S225" s="48">
        <v>282095</v>
      </c>
      <c r="T225" s="48">
        <f t="shared" si="95"/>
        <v>79.121572519895778</v>
      </c>
      <c r="U225" s="199">
        <v>112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</row>
    <row r="226" spans="1:173" s="23" customFormat="1" ht="17.25" x14ac:dyDescent="0.25">
      <c r="A226" s="54">
        <v>2</v>
      </c>
      <c r="B226" s="8" t="s">
        <v>56</v>
      </c>
      <c r="C226" s="48">
        <v>655479</v>
      </c>
      <c r="D226" s="48">
        <v>330298</v>
      </c>
      <c r="E226" s="25">
        <f t="shared" si="90"/>
        <v>198.45079292033253</v>
      </c>
      <c r="F226" s="48">
        <v>175413</v>
      </c>
      <c r="G226" s="48">
        <v>93881</v>
      </c>
      <c r="H226" s="25">
        <f t="shared" si="91"/>
        <v>186.84611369712724</v>
      </c>
      <c r="I226" s="48">
        <v>422677</v>
      </c>
      <c r="J226" s="48">
        <v>339137</v>
      </c>
      <c r="K226" s="25">
        <f t="shared" si="92"/>
        <v>124.63311287178928</v>
      </c>
      <c r="L226" s="48">
        <v>86624</v>
      </c>
      <c r="M226" s="87">
        <v>156698</v>
      </c>
      <c r="N226" s="1">
        <f t="shared" si="93"/>
        <v>55.280858721872647</v>
      </c>
      <c r="O226" s="48">
        <v>71990</v>
      </c>
      <c r="P226" s="48">
        <v>125330</v>
      </c>
      <c r="Q226" s="1">
        <f t="shared" si="94"/>
        <v>57.440357456315326</v>
      </c>
      <c r="R226" s="48">
        <v>14634</v>
      </c>
      <c r="S226" s="48">
        <v>31368</v>
      </c>
      <c r="T226" s="48">
        <f t="shared" si="95"/>
        <v>46.652639632746748</v>
      </c>
      <c r="U226" s="199">
        <v>120</v>
      </c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3">
        <v>3</v>
      </c>
      <c r="B227" s="4" t="s">
        <v>57</v>
      </c>
      <c r="C227" s="48">
        <v>0</v>
      </c>
      <c r="D227" s="48">
        <v>0</v>
      </c>
      <c r="E227" s="25" t="e">
        <f t="shared" si="90"/>
        <v>#DIV/0!</v>
      </c>
      <c r="F227" s="48">
        <v>0</v>
      </c>
      <c r="G227" s="48">
        <v>0</v>
      </c>
      <c r="H227" s="25" t="e">
        <f t="shared" si="91"/>
        <v>#DIV/0!</v>
      </c>
      <c r="I227" s="48">
        <v>0</v>
      </c>
      <c r="J227" s="48">
        <v>0</v>
      </c>
      <c r="K227" s="25" t="e">
        <f t="shared" si="92"/>
        <v>#DIV/0!</v>
      </c>
      <c r="L227" s="48">
        <f t="shared" ref="L227" si="96">O227+R227</f>
        <v>0</v>
      </c>
      <c r="M227" s="87">
        <v>0</v>
      </c>
      <c r="N227" s="25" t="e">
        <f t="shared" si="93"/>
        <v>#DIV/0!</v>
      </c>
      <c r="O227" s="48">
        <v>0</v>
      </c>
      <c r="P227" s="48">
        <v>0</v>
      </c>
      <c r="Q227" s="25" t="e">
        <f t="shared" si="94"/>
        <v>#DIV/0!</v>
      </c>
      <c r="R227" s="48">
        <v>0</v>
      </c>
      <c r="S227" s="48">
        <v>0</v>
      </c>
      <c r="T227" s="48" t="e">
        <f t="shared" si="95"/>
        <v>#DIV/0!</v>
      </c>
      <c r="U227" s="199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</row>
    <row r="228" spans="1:173" s="23" customFormat="1" ht="17.25" x14ac:dyDescent="0.25">
      <c r="A228" s="54">
        <v>4</v>
      </c>
      <c r="B228" s="4" t="s">
        <v>58</v>
      </c>
      <c r="C228" s="48">
        <v>438103</v>
      </c>
      <c r="D228" s="48">
        <v>474910</v>
      </c>
      <c r="E228" s="1">
        <f t="shared" si="90"/>
        <v>92.249689414836496</v>
      </c>
      <c r="F228" s="48">
        <v>96253</v>
      </c>
      <c r="G228" s="48">
        <v>128405</v>
      </c>
      <c r="H228" s="25">
        <f t="shared" si="91"/>
        <v>74.960476616954168</v>
      </c>
      <c r="I228" s="48">
        <v>435460</v>
      </c>
      <c r="J228" s="48">
        <v>474910</v>
      </c>
      <c r="K228" s="1">
        <f t="shared" si="92"/>
        <v>91.693162915078659</v>
      </c>
      <c r="L228" s="48">
        <v>224275</v>
      </c>
      <c r="M228" s="87">
        <v>221858</v>
      </c>
      <c r="N228" s="1">
        <f t="shared" si="93"/>
        <v>101.08943558492369</v>
      </c>
      <c r="O228" s="48">
        <v>0</v>
      </c>
      <c r="P228" s="48">
        <v>0</v>
      </c>
      <c r="Q228" s="1" t="e">
        <f t="shared" si="94"/>
        <v>#DIV/0!</v>
      </c>
      <c r="R228" s="48">
        <v>224275</v>
      </c>
      <c r="S228" s="48">
        <v>221858</v>
      </c>
      <c r="T228" s="46">
        <f t="shared" si="95"/>
        <v>101.08943558492369</v>
      </c>
      <c r="U228" s="199">
        <v>70</v>
      </c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17.25" x14ac:dyDescent="0.25">
      <c r="A229" s="53">
        <v>5</v>
      </c>
      <c r="B229" s="4" t="s">
        <v>59</v>
      </c>
      <c r="C229" s="48">
        <v>2662</v>
      </c>
      <c r="D229" s="48">
        <v>237</v>
      </c>
      <c r="E229" s="1">
        <f t="shared" si="90"/>
        <v>1123.2067510548522</v>
      </c>
      <c r="F229" s="48">
        <v>45</v>
      </c>
      <c r="G229" s="48">
        <v>63</v>
      </c>
      <c r="H229" s="1">
        <f t="shared" si="91"/>
        <v>71.428571428571431</v>
      </c>
      <c r="I229" s="48">
        <v>3388</v>
      </c>
      <c r="J229" s="48">
        <v>458</v>
      </c>
      <c r="K229" s="1">
        <f t="shared" si="92"/>
        <v>739.7379912663755</v>
      </c>
      <c r="L229" s="48">
        <v>3095</v>
      </c>
      <c r="M229" s="87">
        <v>0</v>
      </c>
      <c r="N229" s="25" t="e">
        <f t="shared" si="93"/>
        <v>#DIV/0!</v>
      </c>
      <c r="O229" s="48">
        <v>3095</v>
      </c>
      <c r="P229" s="48">
        <v>0</v>
      </c>
      <c r="Q229" s="25" t="e">
        <f t="shared" si="94"/>
        <v>#DIV/0!</v>
      </c>
      <c r="R229" s="48">
        <v>0</v>
      </c>
      <c r="S229" s="48">
        <v>0</v>
      </c>
      <c r="T229" s="46" t="e">
        <f t="shared" si="95"/>
        <v>#DIV/0!</v>
      </c>
      <c r="U229" s="199">
        <v>16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17.25" x14ac:dyDescent="0.25">
      <c r="A230" s="54">
        <v>6</v>
      </c>
      <c r="B230" s="4" t="s">
        <v>60</v>
      </c>
      <c r="C230" s="48">
        <v>374270</v>
      </c>
      <c r="D230" s="48">
        <v>73714</v>
      </c>
      <c r="E230" s="25">
        <f t="shared" si="90"/>
        <v>507.73258811080666</v>
      </c>
      <c r="F230" s="48">
        <v>163275</v>
      </c>
      <c r="G230" s="48">
        <v>21515</v>
      </c>
      <c r="H230" s="25">
        <f t="shared" si="91"/>
        <v>758.88914710666984</v>
      </c>
      <c r="I230" s="48">
        <v>308785</v>
      </c>
      <c r="J230" s="48">
        <v>92862</v>
      </c>
      <c r="K230" s="25">
        <f t="shared" si="92"/>
        <v>332.52029893820941</v>
      </c>
      <c r="L230" s="48">
        <v>230695</v>
      </c>
      <c r="M230" s="87">
        <v>28397</v>
      </c>
      <c r="N230" s="25">
        <f t="shared" si="93"/>
        <v>812.39215410078532</v>
      </c>
      <c r="O230" s="48">
        <v>230695</v>
      </c>
      <c r="P230" s="48">
        <v>28397</v>
      </c>
      <c r="Q230" s="25">
        <f t="shared" si="94"/>
        <v>812.39215410078532</v>
      </c>
      <c r="R230" s="48">
        <v>0</v>
      </c>
      <c r="S230" s="48">
        <v>0</v>
      </c>
      <c r="T230" s="48" t="e">
        <f t="shared" si="95"/>
        <v>#DIV/0!</v>
      </c>
      <c r="U230" s="199">
        <v>48</v>
      </c>
    </row>
    <row r="231" spans="1:173" s="23" customFormat="1" ht="17.25" x14ac:dyDescent="0.25">
      <c r="A231" s="53">
        <v>7</v>
      </c>
      <c r="B231" s="4" t="s">
        <v>61</v>
      </c>
      <c r="C231" s="48">
        <v>362858</v>
      </c>
      <c r="D231" s="48">
        <v>398077</v>
      </c>
      <c r="E231" s="45">
        <f t="shared" si="90"/>
        <v>91.152716685465379</v>
      </c>
      <c r="F231" s="48">
        <v>47369</v>
      </c>
      <c r="G231" s="48">
        <v>107043</v>
      </c>
      <c r="H231" s="45">
        <f t="shared" si="91"/>
        <v>44.252309819418365</v>
      </c>
      <c r="I231" s="48">
        <v>371356</v>
      </c>
      <c r="J231" s="48">
        <v>368626</v>
      </c>
      <c r="K231" s="45">
        <f t="shared" si="92"/>
        <v>100.74058802146348</v>
      </c>
      <c r="L231" s="48">
        <v>318578</v>
      </c>
      <c r="M231" s="87">
        <v>267056</v>
      </c>
      <c r="N231" s="25">
        <f t="shared" si="93"/>
        <v>119.29258282906956</v>
      </c>
      <c r="O231" s="48">
        <v>318578</v>
      </c>
      <c r="P231" s="48">
        <v>267056</v>
      </c>
      <c r="Q231" s="25">
        <f t="shared" si="94"/>
        <v>119.29258282906956</v>
      </c>
      <c r="R231" s="48">
        <v>0</v>
      </c>
      <c r="S231" s="48">
        <v>0</v>
      </c>
      <c r="T231" s="44" t="e">
        <f t="shared" si="95"/>
        <v>#DIV/0!</v>
      </c>
      <c r="U231" s="199">
        <v>198</v>
      </c>
    </row>
    <row r="232" spans="1:173" s="23" customFormat="1" ht="17.25" customHeight="1" x14ac:dyDescent="0.25">
      <c r="A232" s="349"/>
      <c r="B232" s="350"/>
      <c r="C232" s="350"/>
      <c r="D232" s="350"/>
      <c r="E232" s="350"/>
      <c r="F232" s="350"/>
      <c r="G232" s="350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1"/>
      <c r="U232" s="200"/>
    </row>
    <row r="233" spans="1:173" s="23" customFormat="1" ht="54" customHeight="1" x14ac:dyDescent="0.25">
      <c r="A233" s="352" t="s">
        <v>240</v>
      </c>
      <c r="B233" s="353"/>
      <c r="C233" s="41">
        <f>SUM(C234:C238)</f>
        <v>1189565</v>
      </c>
      <c r="D233" s="41">
        <f>SUM(D234:D238)</f>
        <v>842563</v>
      </c>
      <c r="E233" s="50">
        <f>C233/D233*100</f>
        <v>141.18410136690076</v>
      </c>
      <c r="F233" s="41">
        <f>SUM(F234:F238)</f>
        <v>442510</v>
      </c>
      <c r="G233" s="41">
        <f>SUM(G234:G238)</f>
        <v>281830</v>
      </c>
      <c r="H233" s="50">
        <f>F233/G233*100</f>
        <v>157.01309299932583</v>
      </c>
      <c r="I233" s="41">
        <f>SUM(I234:I238)</f>
        <v>1135197</v>
      </c>
      <c r="J233" s="41">
        <f>SUM(J234:J238)</f>
        <v>937533</v>
      </c>
      <c r="K233" s="50">
        <f>I233/J233*100</f>
        <v>121.0834178636912</v>
      </c>
      <c r="L233" s="41">
        <f>SUM(L234:L238)</f>
        <v>37701</v>
      </c>
      <c r="M233" s="41">
        <f>SUM(M234:M238)</f>
        <v>33466</v>
      </c>
      <c r="N233" s="6">
        <f t="shared" ref="N233:N237" si="97">L233/M233*100</f>
        <v>112.6546345544732</v>
      </c>
      <c r="O233" s="41">
        <f>SUM(O234:O238)</f>
        <v>0</v>
      </c>
      <c r="P233" s="41">
        <f>SUM(P234:P238)</f>
        <v>0</v>
      </c>
      <c r="Q233" s="5" t="e">
        <f t="shared" ref="Q233:Q237" si="98">O233/P233*100</f>
        <v>#DIV/0!</v>
      </c>
      <c r="R233" s="41">
        <f>SUM(R234:R238)</f>
        <v>37701</v>
      </c>
      <c r="S233" s="41">
        <f>SUM(S234:S238)</f>
        <v>33466</v>
      </c>
      <c r="T233" s="6">
        <f t="shared" ref="T233:T237" si="99">R233/S233*100</f>
        <v>112.6546345544732</v>
      </c>
      <c r="U233" s="198">
        <f>SUM(U234:U237)</f>
        <v>366</v>
      </c>
    </row>
    <row r="234" spans="1:173" s="23" customFormat="1" ht="17.25" x14ac:dyDescent="0.25">
      <c r="A234" s="56">
        <v>1</v>
      </c>
      <c r="B234" s="8" t="s">
        <v>82</v>
      </c>
      <c r="C234" s="48">
        <v>44396</v>
      </c>
      <c r="D234" s="46">
        <v>41103</v>
      </c>
      <c r="E234" s="1">
        <f t="shared" ref="E234:E237" si="100">C234/D234*100</f>
        <v>108.01158066321193</v>
      </c>
      <c r="F234" s="48">
        <v>13407</v>
      </c>
      <c r="G234" s="46">
        <v>13520</v>
      </c>
      <c r="H234" s="1">
        <f t="shared" ref="H234:H237" si="101">F234/G234*100</f>
        <v>99.164201183431956</v>
      </c>
      <c r="I234" s="48">
        <v>50080</v>
      </c>
      <c r="J234" s="46">
        <v>42148</v>
      </c>
      <c r="K234" s="1">
        <f t="shared" ref="K234:K237" si="102">I234/J234*100</f>
        <v>118.81939831071462</v>
      </c>
      <c r="L234" s="48">
        <v>6467</v>
      </c>
      <c r="M234" s="48">
        <v>0</v>
      </c>
      <c r="N234" s="1" t="e">
        <f t="shared" si="97"/>
        <v>#DIV/0!</v>
      </c>
      <c r="O234" s="46">
        <v>0</v>
      </c>
      <c r="P234" s="46">
        <v>0</v>
      </c>
      <c r="Q234" s="1" t="e">
        <f t="shared" si="98"/>
        <v>#DIV/0!</v>
      </c>
      <c r="R234" s="48">
        <v>6467</v>
      </c>
      <c r="S234" s="48">
        <v>0</v>
      </c>
      <c r="T234" s="1" t="e">
        <f t="shared" si="99"/>
        <v>#DIV/0!</v>
      </c>
      <c r="U234" s="199">
        <v>29</v>
      </c>
    </row>
    <row r="235" spans="1:173" s="23" customFormat="1" ht="17.25" x14ac:dyDescent="0.25">
      <c r="A235" s="62">
        <v>2</v>
      </c>
      <c r="B235" s="4" t="s">
        <v>50</v>
      </c>
      <c r="C235" s="48">
        <v>220664</v>
      </c>
      <c r="D235" s="46">
        <v>197558</v>
      </c>
      <c r="E235" s="25">
        <f t="shared" si="100"/>
        <v>111.69580578867976</v>
      </c>
      <c r="F235" s="48">
        <v>85294</v>
      </c>
      <c r="G235" s="46">
        <v>61460</v>
      </c>
      <c r="H235" s="25">
        <f t="shared" si="101"/>
        <v>138.77969410999026</v>
      </c>
      <c r="I235" s="48">
        <v>276979</v>
      </c>
      <c r="J235" s="46">
        <v>246947</v>
      </c>
      <c r="K235" s="25">
        <f t="shared" si="102"/>
        <v>112.16131396615468</v>
      </c>
      <c r="L235" s="48">
        <v>0</v>
      </c>
      <c r="M235" s="48">
        <v>0</v>
      </c>
      <c r="N235" s="25" t="e">
        <f t="shared" si="97"/>
        <v>#DIV/0!</v>
      </c>
      <c r="O235" s="48">
        <v>0</v>
      </c>
      <c r="P235" s="48">
        <v>0</v>
      </c>
      <c r="Q235" s="25" t="e">
        <f t="shared" si="98"/>
        <v>#DIV/0!</v>
      </c>
      <c r="R235" s="48">
        <v>0</v>
      </c>
      <c r="S235" s="48">
        <v>0</v>
      </c>
      <c r="T235" s="48" t="e">
        <f t="shared" si="99"/>
        <v>#DIV/0!</v>
      </c>
      <c r="U235" s="199">
        <v>32</v>
      </c>
    </row>
    <row r="236" spans="1:173" s="23" customFormat="1" ht="17.25" x14ac:dyDescent="0.25">
      <c r="A236" s="62">
        <v>3</v>
      </c>
      <c r="B236" s="10" t="s">
        <v>285</v>
      </c>
      <c r="C236" s="48">
        <v>10401</v>
      </c>
      <c r="D236" s="46">
        <v>17092</v>
      </c>
      <c r="E236" s="25">
        <f t="shared" si="100"/>
        <v>60.853030657617602</v>
      </c>
      <c r="F236" s="48">
        <v>2059</v>
      </c>
      <c r="G236" s="46">
        <v>5242</v>
      </c>
      <c r="H236" s="25">
        <f t="shared" si="101"/>
        <v>39.278901182754673</v>
      </c>
      <c r="I236" s="48">
        <v>10401</v>
      </c>
      <c r="J236" s="46">
        <v>17092</v>
      </c>
      <c r="K236" s="25">
        <f t="shared" si="102"/>
        <v>60.853030657617602</v>
      </c>
      <c r="L236" s="48">
        <v>0</v>
      </c>
      <c r="M236" s="48">
        <v>0</v>
      </c>
      <c r="N236" s="25" t="e">
        <f t="shared" si="97"/>
        <v>#DIV/0!</v>
      </c>
      <c r="O236" s="46">
        <v>0</v>
      </c>
      <c r="P236" s="46">
        <v>0</v>
      </c>
      <c r="Q236" s="25" t="e">
        <f t="shared" si="98"/>
        <v>#DIV/0!</v>
      </c>
      <c r="R236" s="48">
        <v>0</v>
      </c>
      <c r="S236" s="48">
        <v>0</v>
      </c>
      <c r="T236" s="48" t="e">
        <f t="shared" si="99"/>
        <v>#DIV/0!</v>
      </c>
      <c r="U236" s="199">
        <v>7</v>
      </c>
    </row>
    <row r="237" spans="1:173" s="23" customFormat="1" ht="17.25" x14ac:dyDescent="0.25">
      <c r="A237" s="62">
        <v>4</v>
      </c>
      <c r="B237" s="16" t="s">
        <v>293</v>
      </c>
      <c r="C237" s="46">
        <v>914104</v>
      </c>
      <c r="D237" s="46">
        <v>586810</v>
      </c>
      <c r="E237" s="25">
        <f t="shared" si="100"/>
        <v>155.77512312332783</v>
      </c>
      <c r="F237" s="46">
        <v>341750</v>
      </c>
      <c r="G237" s="46">
        <v>201608</v>
      </c>
      <c r="H237" s="25">
        <f t="shared" si="101"/>
        <v>169.51212253482004</v>
      </c>
      <c r="I237" s="46">
        <v>797737</v>
      </c>
      <c r="J237" s="46">
        <v>631346</v>
      </c>
      <c r="K237" s="25">
        <f t="shared" si="102"/>
        <v>126.35496225524514</v>
      </c>
      <c r="L237" s="48">
        <v>31234</v>
      </c>
      <c r="M237" s="48">
        <v>33466</v>
      </c>
      <c r="N237" s="25">
        <f t="shared" si="97"/>
        <v>93.330544433156035</v>
      </c>
      <c r="O237" s="46">
        <v>0</v>
      </c>
      <c r="P237" s="46">
        <v>0</v>
      </c>
      <c r="Q237" s="25" t="e">
        <f t="shared" si="98"/>
        <v>#DIV/0!</v>
      </c>
      <c r="R237" s="48">
        <v>31234</v>
      </c>
      <c r="S237" s="48">
        <v>33466</v>
      </c>
      <c r="T237" s="48">
        <f t="shared" si="99"/>
        <v>93.330544433156035</v>
      </c>
      <c r="U237" s="199">
        <v>298</v>
      </c>
    </row>
    <row r="238" spans="1:173" s="23" customFormat="1" ht="17.25" x14ac:dyDescent="0.25">
      <c r="A238" s="63"/>
      <c r="B238" s="16"/>
      <c r="C238" s="46"/>
      <c r="D238" s="46"/>
      <c r="E238" s="1"/>
      <c r="F238" s="46"/>
      <c r="G238" s="46"/>
      <c r="H238" s="1"/>
      <c r="I238" s="46"/>
      <c r="J238" s="46"/>
      <c r="K238" s="1"/>
      <c r="L238" s="48"/>
      <c r="M238" s="46"/>
      <c r="N238" s="1"/>
      <c r="O238" s="46"/>
      <c r="P238" s="46"/>
      <c r="Q238" s="1"/>
      <c r="R238" s="46"/>
      <c r="S238" s="46"/>
      <c r="T238" s="1"/>
      <c r="U238" s="199"/>
    </row>
    <row r="239" spans="1:173" s="23" customFormat="1" ht="17.25" customHeight="1" x14ac:dyDescent="0.25">
      <c r="A239" s="349"/>
      <c r="B239" s="350"/>
      <c r="C239" s="350"/>
      <c r="D239" s="350"/>
      <c r="E239" s="350"/>
      <c r="F239" s="350"/>
      <c r="G239" s="350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1"/>
      <c r="U239" s="200"/>
    </row>
    <row r="240" spans="1:173" s="23" customFormat="1" ht="71.25" customHeight="1" x14ac:dyDescent="0.25">
      <c r="A240" s="352" t="s">
        <v>241</v>
      </c>
      <c r="B240" s="353"/>
      <c r="C240" s="41">
        <f>SUM(C241:C250)</f>
        <v>4808268</v>
      </c>
      <c r="D240" s="41">
        <f>SUM(D241:D250)</f>
        <v>5609094</v>
      </c>
      <c r="E240" s="50">
        <f>C240/D240*100</f>
        <v>85.722720995583245</v>
      </c>
      <c r="F240" s="41">
        <f>SUM(F241:F250)</f>
        <v>2084707</v>
      </c>
      <c r="G240" s="41">
        <f>SUM(G241:G250)</f>
        <v>2231301</v>
      </c>
      <c r="H240" s="50">
        <f>F240/G240*100</f>
        <v>93.430110953206224</v>
      </c>
      <c r="I240" s="41">
        <f>SUM(I241:I250)</f>
        <v>4261780</v>
      </c>
      <c r="J240" s="41">
        <f>SUM(J241:J250)</f>
        <v>5549395</v>
      </c>
      <c r="K240" s="50">
        <f>I240/J240*100</f>
        <v>76.797200415540786</v>
      </c>
      <c r="L240" s="41">
        <f>SUM(L241:L250)</f>
        <v>1164282</v>
      </c>
      <c r="M240" s="41">
        <f>SUM(M241:M250)</f>
        <v>3559268</v>
      </c>
      <c r="N240" s="6">
        <f t="shared" ref="N240:N250" si="103">L240/M240*100</f>
        <v>32.711276588332204</v>
      </c>
      <c r="O240" s="41">
        <f>SUM(O241:O250)</f>
        <v>1164282</v>
      </c>
      <c r="P240" s="41">
        <f>SUM(P241:P250)</f>
        <v>3540769</v>
      </c>
      <c r="Q240" s="5">
        <f t="shared" ref="Q240:Q250" si="104">O240/P240*100</f>
        <v>32.882178984282795</v>
      </c>
      <c r="R240" s="41">
        <f>SUM(R241:R250)</f>
        <v>0</v>
      </c>
      <c r="S240" s="41">
        <f>SUM(S241:S250)</f>
        <v>18499</v>
      </c>
      <c r="T240" s="6">
        <f t="shared" ref="T240:T250" si="105">R240/S240*100</f>
        <v>0</v>
      </c>
      <c r="U240" s="198">
        <f>SUM(U241:U250)</f>
        <v>2089</v>
      </c>
    </row>
    <row r="241" spans="1:173" s="24" customFormat="1" ht="18.75" customHeight="1" x14ac:dyDescent="0.25">
      <c r="A241" s="62">
        <v>1</v>
      </c>
      <c r="B241" s="4" t="s">
        <v>98</v>
      </c>
      <c r="C241" s="48">
        <v>544173</v>
      </c>
      <c r="D241" s="48">
        <v>545573</v>
      </c>
      <c r="E241" s="25">
        <f>C241/D241*100</f>
        <v>99.743389060675653</v>
      </c>
      <c r="F241" s="48">
        <v>501903</v>
      </c>
      <c r="G241" s="48">
        <v>0</v>
      </c>
      <c r="H241" s="25" t="e">
        <f>F241/G241*100</f>
        <v>#DIV/0!</v>
      </c>
      <c r="I241" s="48">
        <v>261723</v>
      </c>
      <c r="J241" s="48">
        <v>540466</v>
      </c>
      <c r="K241" s="25">
        <f>I241/J241*100</f>
        <v>48.425432867192384</v>
      </c>
      <c r="L241" s="48">
        <f t="shared" ref="L241" si="106">O241+R241</f>
        <v>0</v>
      </c>
      <c r="M241" s="48">
        <v>0</v>
      </c>
      <c r="N241" s="25" t="e">
        <f t="shared" si="103"/>
        <v>#DIV/0!</v>
      </c>
      <c r="O241" s="48">
        <v>0</v>
      </c>
      <c r="P241" s="48">
        <v>0</v>
      </c>
      <c r="Q241" s="25" t="e">
        <f t="shared" si="104"/>
        <v>#DIV/0!</v>
      </c>
      <c r="R241" s="48">
        <v>0</v>
      </c>
      <c r="S241" s="48">
        <v>0</v>
      </c>
      <c r="T241" s="25" t="e">
        <f t="shared" si="105"/>
        <v>#DIV/0!</v>
      </c>
      <c r="U241" s="197">
        <v>420</v>
      </c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</row>
    <row r="242" spans="1:173" s="24" customFormat="1" ht="18.75" customHeight="1" x14ac:dyDescent="0.25">
      <c r="A242" s="62">
        <v>2</v>
      </c>
      <c r="B242" s="4" t="s">
        <v>264</v>
      </c>
      <c r="C242" s="48">
        <v>130576</v>
      </c>
      <c r="D242" s="48">
        <v>172343</v>
      </c>
      <c r="E242" s="25">
        <f>C242/D242*100</f>
        <v>75.765189186680047</v>
      </c>
      <c r="F242" s="48">
        <v>60885</v>
      </c>
      <c r="G242" s="48">
        <v>57126</v>
      </c>
      <c r="H242" s="25">
        <f>F242/G242*100</f>
        <v>106.58019115639115</v>
      </c>
      <c r="I242" s="48">
        <v>64199</v>
      </c>
      <c r="J242" s="48">
        <v>172343</v>
      </c>
      <c r="K242" s="25">
        <f>I242/J242*100</f>
        <v>37.250715143637983</v>
      </c>
      <c r="L242" s="48">
        <v>3358</v>
      </c>
      <c r="M242" s="48">
        <v>46258</v>
      </c>
      <c r="N242" s="25">
        <f t="shared" si="103"/>
        <v>7.2592848804531114</v>
      </c>
      <c r="O242" s="48">
        <v>3358</v>
      </c>
      <c r="P242" s="48">
        <v>31642</v>
      </c>
      <c r="Q242" s="25">
        <f t="shared" si="104"/>
        <v>10.61247708741546</v>
      </c>
      <c r="R242" s="48">
        <v>0</v>
      </c>
      <c r="S242" s="48">
        <v>14616</v>
      </c>
      <c r="T242" s="25">
        <f t="shared" si="105"/>
        <v>0</v>
      </c>
      <c r="U242" s="197">
        <v>142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2">
        <v>3</v>
      </c>
      <c r="B243" s="8" t="s">
        <v>221</v>
      </c>
      <c r="C243" s="48">
        <v>1897848</v>
      </c>
      <c r="D243" s="48">
        <v>2765188</v>
      </c>
      <c r="E243" s="25">
        <f>C243/D243*100</f>
        <v>68.63359742628711</v>
      </c>
      <c r="F243" s="48">
        <v>789197</v>
      </c>
      <c r="G243" s="48">
        <v>1201511</v>
      </c>
      <c r="H243" s="25">
        <f>F243/G243*100</f>
        <v>65.683709928581592</v>
      </c>
      <c r="I243" s="48">
        <v>1897487</v>
      </c>
      <c r="J243" s="48">
        <v>2836218</v>
      </c>
      <c r="K243" s="25">
        <f>I243/J243*100</f>
        <v>66.902015289374788</v>
      </c>
      <c r="L243" s="48">
        <v>0</v>
      </c>
      <c r="M243" s="48">
        <v>2797293</v>
      </c>
      <c r="N243" s="25">
        <f t="shared" si="103"/>
        <v>0</v>
      </c>
      <c r="O243" s="48">
        <v>0</v>
      </c>
      <c r="P243" s="48">
        <v>2797293</v>
      </c>
      <c r="Q243" s="25">
        <f t="shared" si="104"/>
        <v>0</v>
      </c>
      <c r="R243" s="48">
        <v>0</v>
      </c>
      <c r="S243" s="48">
        <v>0</v>
      </c>
      <c r="T243" s="25" t="e">
        <f t="shared" si="105"/>
        <v>#DIV/0!</v>
      </c>
      <c r="U243" s="197">
        <v>1081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3" customFormat="1" ht="17.25" x14ac:dyDescent="0.25">
      <c r="A244" s="63">
        <v>4</v>
      </c>
      <c r="B244" s="9" t="s">
        <v>109</v>
      </c>
      <c r="C244" s="48">
        <v>2048017</v>
      </c>
      <c r="D244" s="48">
        <v>1440547</v>
      </c>
      <c r="E244" s="1">
        <f t="shared" ref="E244:E245" si="107">C244/D244*100</f>
        <v>142.16939815222966</v>
      </c>
      <c r="F244" s="48">
        <v>668344</v>
      </c>
      <c r="G244" s="48">
        <v>727541</v>
      </c>
      <c r="H244" s="1">
        <f t="shared" ref="H244:H245" si="108">F244/G244*100</f>
        <v>91.863413883203833</v>
      </c>
      <c r="I244" s="48">
        <v>1850717</v>
      </c>
      <c r="J244" s="48">
        <v>1318099</v>
      </c>
      <c r="K244" s="1">
        <f t="shared" ref="K244:K245" si="109">I244/J244*100</f>
        <v>140.4080421880299</v>
      </c>
      <c r="L244" s="48">
        <v>981985</v>
      </c>
      <c r="M244" s="48">
        <v>608149</v>
      </c>
      <c r="N244" s="1">
        <f t="shared" si="103"/>
        <v>161.4711197420369</v>
      </c>
      <c r="O244" s="48">
        <v>981985</v>
      </c>
      <c r="P244" s="48">
        <v>608149</v>
      </c>
      <c r="Q244" s="1">
        <f t="shared" si="104"/>
        <v>161.4711197420369</v>
      </c>
      <c r="R244" s="48">
        <v>0</v>
      </c>
      <c r="S244" s="48">
        <v>0</v>
      </c>
      <c r="T244" s="1" t="e">
        <f t="shared" si="105"/>
        <v>#DIV/0!</v>
      </c>
      <c r="U244" s="199">
        <v>436</v>
      </c>
    </row>
    <row r="245" spans="1:173" s="23" customFormat="1" ht="34.5" x14ac:dyDescent="0.25">
      <c r="A245" s="62">
        <v>5</v>
      </c>
      <c r="B245" s="10" t="s">
        <v>110</v>
      </c>
      <c r="C245" s="48">
        <v>0</v>
      </c>
      <c r="D245" s="48">
        <v>0</v>
      </c>
      <c r="E245" s="1" t="e">
        <f t="shared" si="107"/>
        <v>#DIV/0!</v>
      </c>
      <c r="F245" s="48">
        <v>0</v>
      </c>
      <c r="G245" s="48">
        <v>0</v>
      </c>
      <c r="H245" s="1" t="e">
        <f t="shared" si="108"/>
        <v>#DIV/0!</v>
      </c>
      <c r="I245" s="48">
        <v>0</v>
      </c>
      <c r="J245" s="48">
        <v>0</v>
      </c>
      <c r="K245" s="1" t="e">
        <f t="shared" si="109"/>
        <v>#DIV/0!</v>
      </c>
      <c r="L245" s="48">
        <v>0</v>
      </c>
      <c r="M245" s="48">
        <v>0</v>
      </c>
      <c r="N245" s="1" t="e">
        <f t="shared" si="103"/>
        <v>#DIV/0!</v>
      </c>
      <c r="O245" s="48">
        <v>0</v>
      </c>
      <c r="P245" s="48">
        <v>0</v>
      </c>
      <c r="Q245" s="1" t="e">
        <f t="shared" si="104"/>
        <v>#DIV/0!</v>
      </c>
      <c r="R245" s="48">
        <v>0</v>
      </c>
      <c r="S245" s="48">
        <v>0</v>
      </c>
      <c r="T245" s="1" t="e">
        <f t="shared" si="105"/>
        <v>#DIV/0!</v>
      </c>
      <c r="U245" s="199"/>
    </row>
    <row r="246" spans="1:173" s="23" customFormat="1" ht="18.75" customHeight="1" x14ac:dyDescent="0.25">
      <c r="A246" s="62">
        <v>6</v>
      </c>
      <c r="B246" s="216" t="s">
        <v>108</v>
      </c>
      <c r="C246" s="48">
        <v>8715</v>
      </c>
      <c r="D246" s="48">
        <v>584220</v>
      </c>
      <c r="E246" s="1">
        <f>C246/D246*100</f>
        <v>1.4917325664989216</v>
      </c>
      <c r="F246" s="48">
        <v>8212</v>
      </c>
      <c r="G246" s="48">
        <v>202760</v>
      </c>
      <c r="H246" s="1">
        <f>F246/G246*100</f>
        <v>4.0501085026632477</v>
      </c>
      <c r="I246" s="48">
        <v>8715</v>
      </c>
      <c r="J246" s="48">
        <v>572573</v>
      </c>
      <c r="K246" s="1">
        <f>I246/J246*100</f>
        <v>1.5220766609672478</v>
      </c>
      <c r="L246" s="48">
        <v>0</v>
      </c>
      <c r="M246" s="48">
        <v>11080</v>
      </c>
      <c r="N246" s="1">
        <f t="shared" si="103"/>
        <v>0</v>
      </c>
      <c r="O246" s="48">
        <v>0</v>
      </c>
      <c r="P246" s="48">
        <v>7197</v>
      </c>
      <c r="Q246" s="1">
        <f t="shared" si="104"/>
        <v>0</v>
      </c>
      <c r="R246" s="48">
        <v>0</v>
      </c>
      <c r="S246" s="48">
        <v>3883</v>
      </c>
      <c r="T246" s="1">
        <f t="shared" si="105"/>
        <v>0</v>
      </c>
      <c r="U246" s="199">
        <v>10</v>
      </c>
    </row>
    <row r="247" spans="1:173" s="23" customFormat="1" ht="17.25" x14ac:dyDescent="0.25">
      <c r="A247" s="63">
        <v>7</v>
      </c>
      <c r="B247" s="16" t="s">
        <v>267</v>
      </c>
      <c r="C247" s="48">
        <v>0</v>
      </c>
      <c r="D247" s="48">
        <v>4735</v>
      </c>
      <c r="E247" s="1">
        <f>C247/D247*100</f>
        <v>0</v>
      </c>
      <c r="F247" s="48">
        <v>0</v>
      </c>
      <c r="G247" s="48">
        <v>3033</v>
      </c>
      <c r="H247" s="1">
        <f>F247/G247*100</f>
        <v>0</v>
      </c>
      <c r="I247" s="48">
        <v>0</v>
      </c>
      <c r="J247" s="48">
        <v>13208</v>
      </c>
      <c r="K247" s="1">
        <f>I247/J247*100</f>
        <v>0</v>
      </c>
      <c r="L247" s="48">
        <v>0</v>
      </c>
      <c r="M247" s="48">
        <v>0</v>
      </c>
      <c r="N247" s="1" t="e">
        <f t="shared" si="103"/>
        <v>#DIV/0!</v>
      </c>
      <c r="O247" s="48">
        <v>0</v>
      </c>
      <c r="P247" s="48">
        <v>0</v>
      </c>
      <c r="Q247" s="1" t="e">
        <f t="shared" si="104"/>
        <v>#DIV/0!</v>
      </c>
      <c r="R247" s="48">
        <v>0</v>
      </c>
      <c r="S247" s="48">
        <v>0</v>
      </c>
      <c r="T247" s="1" t="e">
        <f t="shared" si="105"/>
        <v>#DIV/0!</v>
      </c>
      <c r="U247" s="199"/>
    </row>
    <row r="248" spans="1:173" s="23" customFormat="1" ht="17.25" x14ac:dyDescent="0.25">
      <c r="A248" s="62">
        <v>8</v>
      </c>
      <c r="B248" s="10" t="s">
        <v>268</v>
      </c>
      <c r="C248" s="48">
        <v>0</v>
      </c>
      <c r="D248" s="48">
        <v>0</v>
      </c>
      <c r="E248" s="1" t="e">
        <f>C248/D248*100</f>
        <v>#DIV/0!</v>
      </c>
      <c r="F248" s="48">
        <v>0</v>
      </c>
      <c r="G248" s="48">
        <v>0</v>
      </c>
      <c r="H248" s="1">
        <v>0</v>
      </c>
      <c r="I248" s="48">
        <v>0</v>
      </c>
      <c r="J248" s="48">
        <v>0</v>
      </c>
      <c r="K248" s="1" t="e">
        <f>I248/J248*100</f>
        <v>#DIV/0!</v>
      </c>
      <c r="L248" s="48">
        <v>0</v>
      </c>
      <c r="M248" s="48">
        <v>0</v>
      </c>
      <c r="N248" s="1" t="e">
        <f t="shared" si="103"/>
        <v>#DIV/0!</v>
      </c>
      <c r="O248" s="48">
        <v>0</v>
      </c>
      <c r="P248" s="48">
        <v>0</v>
      </c>
      <c r="Q248" s="1" t="e">
        <f t="shared" si="104"/>
        <v>#DIV/0!</v>
      </c>
      <c r="R248" s="48">
        <v>0</v>
      </c>
      <c r="S248" s="48">
        <v>0</v>
      </c>
      <c r="T248" s="1" t="e">
        <f t="shared" si="105"/>
        <v>#DIV/0!</v>
      </c>
      <c r="U248" s="199"/>
    </row>
    <row r="249" spans="1:173" s="23" customFormat="1" ht="17.25" x14ac:dyDescent="0.25">
      <c r="A249" s="62">
        <v>9</v>
      </c>
      <c r="B249" s="10" t="s">
        <v>277</v>
      </c>
      <c r="C249" s="48">
        <v>0</v>
      </c>
      <c r="D249" s="48">
        <v>0</v>
      </c>
      <c r="E249" s="1" t="e">
        <f>C249/D249*100</f>
        <v>#DIV/0!</v>
      </c>
      <c r="F249" s="48">
        <v>0</v>
      </c>
      <c r="G249" s="48">
        <v>0</v>
      </c>
      <c r="H249" s="1" t="e">
        <f>F249/G249*100</f>
        <v>#DIV/0!</v>
      </c>
      <c r="I249" s="48">
        <v>0</v>
      </c>
      <c r="J249" s="48">
        <v>0</v>
      </c>
      <c r="K249" s="1" t="e">
        <f>I249/J249*100</f>
        <v>#DIV/0!</v>
      </c>
      <c r="L249" s="48">
        <v>0</v>
      </c>
      <c r="M249" s="48">
        <v>0</v>
      </c>
      <c r="N249" s="1" t="e">
        <f t="shared" si="103"/>
        <v>#DIV/0!</v>
      </c>
      <c r="O249" s="48">
        <v>0</v>
      </c>
      <c r="P249" s="48">
        <v>0</v>
      </c>
      <c r="Q249" s="1" t="e">
        <f t="shared" si="104"/>
        <v>#DIV/0!</v>
      </c>
      <c r="R249" s="48">
        <v>0</v>
      </c>
      <c r="S249" s="48">
        <v>0</v>
      </c>
      <c r="T249" s="1" t="e">
        <f t="shared" si="105"/>
        <v>#DIV/0!</v>
      </c>
      <c r="U249" s="199"/>
    </row>
    <row r="250" spans="1:173" s="23" customFormat="1" ht="17.25" x14ac:dyDescent="0.25">
      <c r="A250" s="62">
        <v>10</v>
      </c>
      <c r="B250" s="10" t="s">
        <v>269</v>
      </c>
      <c r="C250" s="48">
        <v>178939</v>
      </c>
      <c r="D250" s="48">
        <v>96488</v>
      </c>
      <c r="E250" s="1">
        <f>C250/D250*100</f>
        <v>185.45207694221043</v>
      </c>
      <c r="F250" s="48">
        <v>56166</v>
      </c>
      <c r="G250" s="48">
        <v>39330</v>
      </c>
      <c r="H250" s="1">
        <f>F250/G250*100</f>
        <v>142.80701754385964</v>
      </c>
      <c r="I250" s="48">
        <v>178939</v>
      </c>
      <c r="J250" s="48">
        <v>96488</v>
      </c>
      <c r="K250" s="1">
        <f>I250/J250*100</f>
        <v>185.45207694221043</v>
      </c>
      <c r="L250" s="48">
        <v>178939</v>
      </c>
      <c r="M250" s="48">
        <v>96488</v>
      </c>
      <c r="N250" s="1">
        <f t="shared" si="103"/>
        <v>185.45207694221043</v>
      </c>
      <c r="O250" s="48">
        <v>178939</v>
      </c>
      <c r="P250" s="48">
        <v>96488</v>
      </c>
      <c r="Q250" s="1">
        <f t="shared" si="104"/>
        <v>185.45207694221043</v>
      </c>
      <c r="R250" s="48" t="s">
        <v>275</v>
      </c>
      <c r="S250" s="48">
        <v>0</v>
      </c>
      <c r="T250" s="1" t="e">
        <f t="shared" si="105"/>
        <v>#VALUE!</v>
      </c>
      <c r="U250" s="199"/>
    </row>
    <row r="251" spans="1:173" s="23" customFormat="1" ht="17.25" customHeight="1" x14ac:dyDescent="0.25">
      <c r="A251" s="349"/>
      <c r="B251" s="350"/>
      <c r="C251" s="350"/>
      <c r="D251" s="350"/>
      <c r="E251" s="350"/>
      <c r="F251" s="350"/>
      <c r="G251" s="350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1"/>
      <c r="U251" s="200"/>
    </row>
    <row r="252" spans="1:173" s="23" customFormat="1" ht="52.5" customHeight="1" x14ac:dyDescent="0.25">
      <c r="A252" s="352" t="s">
        <v>242</v>
      </c>
      <c r="B252" s="353"/>
      <c r="C252" s="41">
        <f>SUM(C253:C259)</f>
        <v>56066017</v>
      </c>
      <c r="D252" s="41">
        <f>SUM(D253:D259)</f>
        <v>42005266</v>
      </c>
      <c r="E252" s="50">
        <f>C252/D252*100</f>
        <v>133.47378159681219</v>
      </c>
      <c r="F252" s="41">
        <f>SUM(F253:F259)</f>
        <v>13561753</v>
      </c>
      <c r="G252" s="41">
        <f>SUM(G253:G259)</f>
        <v>11222133</v>
      </c>
      <c r="H252" s="50">
        <f>F252/G252*100</f>
        <v>120.84826476392678</v>
      </c>
      <c r="I252" s="41">
        <f>SUM(I253:I259)</f>
        <v>57103872</v>
      </c>
      <c r="J252" s="41">
        <f>SUM(J253:J259)</f>
        <v>40144250</v>
      </c>
      <c r="K252" s="50">
        <f>I252/J252*100</f>
        <v>142.24670282792681</v>
      </c>
      <c r="L252" s="35">
        <f>SUM(L253:L259)</f>
        <v>51465410</v>
      </c>
      <c r="M252" s="35">
        <f>SUM(M253:M259)</f>
        <v>37646288</v>
      </c>
      <c r="N252" s="6">
        <f t="shared" ref="N252:N259" si="110">L252/M252*100</f>
        <v>136.70779440459043</v>
      </c>
      <c r="O252" s="5">
        <f>SUM(O253:O259)</f>
        <v>60631</v>
      </c>
      <c r="P252" s="5">
        <f>SUM(P253:P259)</f>
        <v>0</v>
      </c>
      <c r="Q252" s="5" t="e">
        <f t="shared" ref="Q252:Q259" si="111">O252/P252*100</f>
        <v>#DIV/0!</v>
      </c>
      <c r="R252" s="5">
        <f>SUM(R253:R259)</f>
        <v>51404779</v>
      </c>
      <c r="S252" s="5">
        <f>SUM(S253:S259)</f>
        <v>37646288</v>
      </c>
      <c r="T252" s="6">
        <f t="shared" ref="T252:T259" si="112">R252/S252*100</f>
        <v>136.54674001325176</v>
      </c>
      <c r="U252" s="198">
        <f>SUM(U253:U259)</f>
        <v>3221</v>
      </c>
    </row>
    <row r="253" spans="1:173" s="23" customFormat="1" ht="19.5" customHeight="1" x14ac:dyDescent="0.25">
      <c r="A253" s="63">
        <v>1</v>
      </c>
      <c r="B253" s="8" t="s">
        <v>100</v>
      </c>
      <c r="C253" s="44">
        <v>1900442</v>
      </c>
      <c r="D253" s="44">
        <v>1260757</v>
      </c>
      <c r="E253" s="45">
        <f t="shared" ref="E253:E259" si="113">C253/D253*100</f>
        <v>150.73816762468897</v>
      </c>
      <c r="F253" s="44">
        <v>428834</v>
      </c>
      <c r="G253" s="44">
        <v>296071</v>
      </c>
      <c r="H253" s="45">
        <f t="shared" ref="H253:H259" si="114">F253/G253*100</f>
        <v>144.84160893839652</v>
      </c>
      <c r="I253" s="44">
        <v>1900442</v>
      </c>
      <c r="J253" s="44">
        <v>1260757</v>
      </c>
      <c r="K253" s="45">
        <f t="shared" ref="K253:K259" si="115">I253/J253*100</f>
        <v>150.73816762468897</v>
      </c>
      <c r="L253" s="87">
        <v>0</v>
      </c>
      <c r="M253" s="87">
        <v>0</v>
      </c>
      <c r="N253" s="25" t="e">
        <f t="shared" si="110"/>
        <v>#DIV/0!</v>
      </c>
      <c r="O253" s="44">
        <v>0</v>
      </c>
      <c r="P253" s="44">
        <v>0</v>
      </c>
      <c r="Q253" s="25" t="e">
        <f>O253/S253*100</f>
        <v>#DIV/0!</v>
      </c>
      <c r="R253" s="64">
        <v>0</v>
      </c>
      <c r="S253" s="64">
        <v>0</v>
      </c>
      <c r="T253" s="45" t="e">
        <f t="shared" si="112"/>
        <v>#DIV/0!</v>
      </c>
      <c r="U253" s="199">
        <v>412</v>
      </c>
    </row>
    <row r="254" spans="1:173" s="23" customFormat="1" ht="34.5" x14ac:dyDescent="0.25">
      <c r="A254" s="62">
        <v>2</v>
      </c>
      <c r="B254" s="4" t="s">
        <v>101</v>
      </c>
      <c r="C254" s="44">
        <v>10809289</v>
      </c>
      <c r="D254" s="44">
        <v>10410031</v>
      </c>
      <c r="E254" s="45">
        <f t="shared" si="113"/>
        <v>103.83531999088187</v>
      </c>
      <c r="F254" s="44">
        <v>2771885</v>
      </c>
      <c r="G254" s="44">
        <v>2381228</v>
      </c>
      <c r="H254" s="45">
        <f t="shared" si="114"/>
        <v>116.40569487676106</v>
      </c>
      <c r="I254" s="44">
        <v>10767882</v>
      </c>
      <c r="J254" s="44">
        <v>10484155</v>
      </c>
      <c r="K254" s="45">
        <f t="shared" si="115"/>
        <v>102.70624575848031</v>
      </c>
      <c r="L254" s="44">
        <v>10766759</v>
      </c>
      <c r="M254" s="87">
        <v>10477067</v>
      </c>
      <c r="N254" s="25">
        <f t="shared" si="110"/>
        <v>102.76501047478268</v>
      </c>
      <c r="O254" s="44">
        <v>0</v>
      </c>
      <c r="P254" s="44">
        <v>0</v>
      </c>
      <c r="Q254" s="25" t="e">
        <f t="shared" si="111"/>
        <v>#DIV/0!</v>
      </c>
      <c r="R254" s="44">
        <v>10766759</v>
      </c>
      <c r="S254" s="64">
        <v>10477067</v>
      </c>
      <c r="T254" s="45">
        <f t="shared" si="112"/>
        <v>102.76501047478268</v>
      </c>
      <c r="U254" s="199">
        <v>602</v>
      </c>
    </row>
    <row r="255" spans="1:173" s="23" customFormat="1" ht="18" customHeight="1" x14ac:dyDescent="0.25">
      <c r="A255" s="62">
        <v>3</v>
      </c>
      <c r="B255" s="8" t="s">
        <v>102</v>
      </c>
      <c r="C255" s="44">
        <v>3164709</v>
      </c>
      <c r="D255" s="44">
        <v>2325914</v>
      </c>
      <c r="E255" s="45">
        <f t="shared" si="113"/>
        <v>136.06302726584042</v>
      </c>
      <c r="F255" s="44">
        <v>766475</v>
      </c>
      <c r="G255" s="44">
        <v>570279</v>
      </c>
      <c r="H255" s="45">
        <f t="shared" si="114"/>
        <v>134.40351126378491</v>
      </c>
      <c r="I255" s="44">
        <v>2244981</v>
      </c>
      <c r="J255" s="44">
        <v>567007</v>
      </c>
      <c r="K255" s="45">
        <f t="shared" si="115"/>
        <v>395.93532354979743</v>
      </c>
      <c r="L255" s="87">
        <v>0</v>
      </c>
      <c r="M255" s="87">
        <v>0</v>
      </c>
      <c r="N255" s="25" t="e">
        <f t="shared" si="110"/>
        <v>#DIV/0!</v>
      </c>
      <c r="O255" s="44">
        <v>0</v>
      </c>
      <c r="P255" s="44">
        <v>0</v>
      </c>
      <c r="Q255" s="25" t="e">
        <f t="shared" si="111"/>
        <v>#DIV/0!</v>
      </c>
      <c r="R255" s="64">
        <v>0</v>
      </c>
      <c r="S255" s="64">
        <v>0</v>
      </c>
      <c r="T255" s="45" t="e">
        <f t="shared" si="112"/>
        <v>#DIV/0!</v>
      </c>
      <c r="U255" s="199">
        <v>451</v>
      </c>
    </row>
    <row r="256" spans="1:173" s="23" customFormat="1" ht="17.25" customHeight="1" x14ac:dyDescent="0.25">
      <c r="A256" s="62">
        <v>4</v>
      </c>
      <c r="B256" s="4" t="s">
        <v>103</v>
      </c>
      <c r="C256" s="44">
        <v>627396</v>
      </c>
      <c r="D256" s="44"/>
      <c r="E256" s="25" t="e">
        <f t="shared" si="113"/>
        <v>#DIV/0!</v>
      </c>
      <c r="F256" s="44">
        <v>240743</v>
      </c>
      <c r="G256" s="44"/>
      <c r="H256" s="25" t="e">
        <f t="shared" si="114"/>
        <v>#DIV/0!</v>
      </c>
      <c r="I256" s="44">
        <v>690042</v>
      </c>
      <c r="J256" s="44"/>
      <c r="K256" s="25" t="e">
        <f t="shared" si="115"/>
        <v>#DIV/0!</v>
      </c>
      <c r="L256" s="87">
        <v>0</v>
      </c>
      <c r="M256" s="87"/>
      <c r="N256" s="25" t="e">
        <f t="shared" si="110"/>
        <v>#DIV/0!</v>
      </c>
      <c r="O256" s="44">
        <v>0</v>
      </c>
      <c r="P256" s="44"/>
      <c r="Q256" s="25" t="e">
        <f t="shared" si="111"/>
        <v>#DIV/0!</v>
      </c>
      <c r="R256" s="64">
        <v>0</v>
      </c>
      <c r="S256" s="64"/>
      <c r="T256" s="25" t="e">
        <f t="shared" si="112"/>
        <v>#DIV/0!</v>
      </c>
      <c r="U256" s="199"/>
    </row>
    <row r="257" spans="1:21" s="23" customFormat="1" ht="17.25" customHeight="1" x14ac:dyDescent="0.25">
      <c r="A257" s="62">
        <v>5</v>
      </c>
      <c r="B257" s="4" t="s">
        <v>104</v>
      </c>
      <c r="C257" s="44">
        <v>24252855</v>
      </c>
      <c r="D257" s="44">
        <v>14652115</v>
      </c>
      <c r="E257" s="45">
        <f t="shared" si="113"/>
        <v>165.52460173838384</v>
      </c>
      <c r="F257" s="44">
        <v>5142672</v>
      </c>
      <c r="G257" s="44">
        <v>4351996</v>
      </c>
      <c r="H257" s="45">
        <f t="shared" si="114"/>
        <v>118.16812331628981</v>
      </c>
      <c r="I257" s="44">
        <v>26484909</v>
      </c>
      <c r="J257" s="44">
        <v>14787545</v>
      </c>
      <c r="K257" s="45">
        <f t="shared" si="115"/>
        <v>179.10281253581982</v>
      </c>
      <c r="L257" s="44">
        <v>26484909</v>
      </c>
      <c r="M257" s="87">
        <v>14787545</v>
      </c>
      <c r="N257" s="25">
        <f t="shared" si="110"/>
        <v>179.10281253581982</v>
      </c>
      <c r="O257" s="44">
        <v>0</v>
      </c>
      <c r="P257" s="44">
        <v>0</v>
      </c>
      <c r="Q257" s="25" t="e">
        <f t="shared" si="111"/>
        <v>#DIV/0!</v>
      </c>
      <c r="R257" s="44">
        <v>26484909</v>
      </c>
      <c r="S257" s="64">
        <v>14787545</v>
      </c>
      <c r="T257" s="45">
        <f t="shared" si="112"/>
        <v>179.10281253581982</v>
      </c>
      <c r="U257" s="199">
        <v>1079</v>
      </c>
    </row>
    <row r="258" spans="1:21" s="23" customFormat="1" ht="15" customHeight="1" x14ac:dyDescent="0.25">
      <c r="A258" s="63">
        <v>6</v>
      </c>
      <c r="B258" s="8" t="s">
        <v>105</v>
      </c>
      <c r="C258" s="44">
        <v>14324950</v>
      </c>
      <c r="D258" s="44">
        <v>12792148</v>
      </c>
      <c r="E258" s="1">
        <f t="shared" si="113"/>
        <v>111.9823660576785</v>
      </c>
      <c r="F258" s="44">
        <v>3917013</v>
      </c>
      <c r="G258" s="44">
        <v>3432683</v>
      </c>
      <c r="H258" s="1">
        <f t="shared" si="114"/>
        <v>114.10937159067703</v>
      </c>
      <c r="I258" s="44">
        <v>14226381</v>
      </c>
      <c r="J258" s="44">
        <v>12385525</v>
      </c>
      <c r="K258" s="1">
        <f t="shared" si="115"/>
        <v>114.86296301529406</v>
      </c>
      <c r="L258" s="87">
        <v>14213742</v>
      </c>
      <c r="M258" s="87">
        <v>12381676</v>
      </c>
      <c r="N258" s="1">
        <f t="shared" si="110"/>
        <v>114.79659134999171</v>
      </c>
      <c r="O258" s="44">
        <v>60631</v>
      </c>
      <c r="P258" s="44">
        <v>0</v>
      </c>
      <c r="Q258" s="1" t="e">
        <f t="shared" si="111"/>
        <v>#DIV/0!</v>
      </c>
      <c r="R258" s="87">
        <v>14153111</v>
      </c>
      <c r="S258" s="64">
        <v>12381676</v>
      </c>
      <c r="T258" s="1">
        <f t="shared" si="112"/>
        <v>114.30690804702046</v>
      </c>
      <c r="U258" s="199">
        <v>629</v>
      </c>
    </row>
    <row r="259" spans="1:21" s="23" customFormat="1" ht="19.5" customHeight="1" x14ac:dyDescent="0.25">
      <c r="A259" s="62">
        <v>7</v>
      </c>
      <c r="B259" s="3" t="s">
        <v>106</v>
      </c>
      <c r="C259" s="44">
        <v>986376</v>
      </c>
      <c r="D259" s="44">
        <v>564301</v>
      </c>
      <c r="E259" s="45">
        <f t="shared" si="113"/>
        <v>174.79607514429355</v>
      </c>
      <c r="F259" s="44">
        <v>294131</v>
      </c>
      <c r="G259" s="44">
        <v>189876</v>
      </c>
      <c r="H259" s="45">
        <f t="shared" si="114"/>
        <v>154.90688659967557</v>
      </c>
      <c r="I259" s="44">
        <v>789235</v>
      </c>
      <c r="J259" s="44">
        <v>659261</v>
      </c>
      <c r="K259" s="45">
        <f t="shared" si="115"/>
        <v>119.71510524663221</v>
      </c>
      <c r="L259" s="87">
        <v>0</v>
      </c>
      <c r="M259" s="87">
        <v>0</v>
      </c>
      <c r="N259" s="25" t="e">
        <f t="shared" si="110"/>
        <v>#DIV/0!</v>
      </c>
      <c r="O259" s="44">
        <v>0</v>
      </c>
      <c r="P259" s="44">
        <v>0</v>
      </c>
      <c r="Q259" s="25" t="e">
        <f t="shared" si="111"/>
        <v>#DIV/0!</v>
      </c>
      <c r="R259" s="64">
        <v>0</v>
      </c>
      <c r="S259" s="64">
        <v>0</v>
      </c>
      <c r="T259" s="45" t="e">
        <f t="shared" si="112"/>
        <v>#DIV/0!</v>
      </c>
      <c r="U259" s="199">
        <v>48</v>
      </c>
    </row>
    <row r="260" spans="1:21" s="23" customFormat="1" ht="17.25" customHeight="1" x14ac:dyDescent="0.25">
      <c r="A260" s="349"/>
      <c r="B260" s="350"/>
      <c r="C260" s="350"/>
      <c r="D260" s="350"/>
      <c r="E260" s="350"/>
      <c r="F260" s="350"/>
      <c r="G260" s="350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1"/>
      <c r="U260" s="200"/>
    </row>
    <row r="261" spans="1:21" s="23" customFormat="1" ht="91.5" customHeight="1" x14ac:dyDescent="0.25">
      <c r="A261" s="352" t="s">
        <v>243</v>
      </c>
      <c r="B261" s="353"/>
      <c r="C261" s="41">
        <f>SUM(C262:C265)</f>
        <v>1687400</v>
      </c>
      <c r="D261" s="41">
        <f>SUM(D262:D265)</f>
        <v>1879644</v>
      </c>
      <c r="E261" s="50">
        <f>C261/D261*100</f>
        <v>89.77231858798794</v>
      </c>
      <c r="F261" s="41">
        <f>SUM(F262:F265)</f>
        <v>255452</v>
      </c>
      <c r="G261" s="41">
        <f>SUM(G262:G265)</f>
        <v>410413</v>
      </c>
      <c r="H261" s="50">
        <f>F261/G261*100</f>
        <v>62.242667751752499</v>
      </c>
      <c r="I261" s="41">
        <f>SUM(I262:I265)</f>
        <v>1799575</v>
      </c>
      <c r="J261" s="41">
        <f>SUM(J262:J265)</f>
        <v>1727902</v>
      </c>
      <c r="K261" s="50">
        <f>I261/J261*100</f>
        <v>104.14797829969524</v>
      </c>
      <c r="L261" s="41">
        <f>SUM(L262:L265)</f>
        <v>0</v>
      </c>
      <c r="M261" s="41">
        <f>SUM(M262:M265)</f>
        <v>0</v>
      </c>
      <c r="N261" s="6" t="e">
        <f t="shared" ref="N261:N263" si="116">L261/M261*100</f>
        <v>#DIV/0!</v>
      </c>
      <c r="O261" s="41">
        <f>SUM(O262:O265)</f>
        <v>0</v>
      </c>
      <c r="P261" s="41">
        <f>SUM(P262:P265)</f>
        <v>0</v>
      </c>
      <c r="Q261" s="5" t="e">
        <f t="shared" ref="Q261:Q263" si="117">O261/P261*100</f>
        <v>#DIV/0!</v>
      </c>
      <c r="R261" s="41">
        <f>SUM(R262:R265)</f>
        <v>0</v>
      </c>
      <c r="S261" s="41">
        <f>SUM(S262:S265)</f>
        <v>0</v>
      </c>
      <c r="T261" s="6" t="e">
        <f t="shared" ref="T261:T263" si="118">R261/S261*100</f>
        <v>#DIV/0!</v>
      </c>
      <c r="U261" s="198">
        <f>SUM(U262:U263)</f>
        <v>390</v>
      </c>
    </row>
    <row r="262" spans="1:21" s="23" customFormat="1" ht="42" customHeight="1" x14ac:dyDescent="0.25">
      <c r="A262" s="56">
        <v>1</v>
      </c>
      <c r="B262" s="8" t="s">
        <v>84</v>
      </c>
      <c r="C262" s="46">
        <v>1258</v>
      </c>
      <c r="D262" s="46">
        <v>3384</v>
      </c>
      <c r="E262" s="1">
        <f t="shared" ref="E262:E263" si="119">C262/D262*100</f>
        <v>37.174940898345156</v>
      </c>
      <c r="F262" s="46">
        <v>360</v>
      </c>
      <c r="G262" s="46">
        <v>885</v>
      </c>
      <c r="H262" s="1">
        <f t="shared" ref="H262:H263" si="120">F262/G262*100</f>
        <v>40.677966101694921</v>
      </c>
      <c r="I262" s="46">
        <v>1450</v>
      </c>
      <c r="J262" s="46">
        <v>3393</v>
      </c>
      <c r="K262" s="1">
        <f t="shared" ref="K262:K263" si="121">I262/J262*100</f>
        <v>42.735042735042732</v>
      </c>
      <c r="L262" s="87">
        <f>O262+R262</f>
        <v>0</v>
      </c>
      <c r="M262" s="87">
        <f>P262+S262</f>
        <v>0</v>
      </c>
      <c r="N262" s="1" t="e">
        <f t="shared" si="116"/>
        <v>#DIV/0!</v>
      </c>
      <c r="O262" s="46">
        <v>0</v>
      </c>
      <c r="P262" s="46">
        <v>0</v>
      </c>
      <c r="Q262" s="1" t="e">
        <f t="shared" si="117"/>
        <v>#DIV/0!</v>
      </c>
      <c r="R262" s="46">
        <v>0</v>
      </c>
      <c r="S262" s="46">
        <v>0</v>
      </c>
      <c r="T262" s="1" t="e">
        <f t="shared" si="118"/>
        <v>#DIV/0!</v>
      </c>
      <c r="U262" s="199">
        <v>20</v>
      </c>
    </row>
    <row r="263" spans="1:21" s="23" customFormat="1" ht="17.25" x14ac:dyDescent="0.25">
      <c r="A263" s="62">
        <v>2</v>
      </c>
      <c r="B263" s="4" t="s">
        <v>107</v>
      </c>
      <c r="C263" s="46">
        <v>1686142</v>
      </c>
      <c r="D263" s="46">
        <v>1876260</v>
      </c>
      <c r="E263" s="25">
        <f t="shared" si="119"/>
        <v>89.867182586635124</v>
      </c>
      <c r="F263" s="46">
        <v>255092</v>
      </c>
      <c r="G263" s="46">
        <v>409528</v>
      </c>
      <c r="H263" s="25">
        <f t="shared" si="120"/>
        <v>62.289269598171551</v>
      </c>
      <c r="I263" s="46">
        <v>1798125</v>
      </c>
      <c r="J263" s="46">
        <v>1724509</v>
      </c>
      <c r="K263" s="25">
        <f t="shared" si="121"/>
        <v>104.2688092668696</v>
      </c>
      <c r="L263" s="87">
        <f>O263+R263</f>
        <v>0</v>
      </c>
      <c r="M263" s="87">
        <f>P263+S263</f>
        <v>0</v>
      </c>
      <c r="N263" s="25" t="e">
        <f t="shared" si="116"/>
        <v>#DIV/0!</v>
      </c>
      <c r="O263" s="48">
        <v>0</v>
      </c>
      <c r="P263" s="48">
        <v>0</v>
      </c>
      <c r="Q263" s="25" t="e">
        <f t="shared" si="117"/>
        <v>#DIV/0!</v>
      </c>
      <c r="R263" s="48">
        <v>0</v>
      </c>
      <c r="S263" s="48">
        <v>0</v>
      </c>
      <c r="T263" s="25" t="e">
        <f t="shared" si="118"/>
        <v>#DIV/0!</v>
      </c>
      <c r="U263" s="199">
        <v>370</v>
      </c>
    </row>
    <row r="264" spans="1:21" s="23" customFormat="1" ht="17.25" x14ac:dyDescent="0.25">
      <c r="A264" s="62"/>
      <c r="B264" s="4"/>
      <c r="C264" s="48"/>
      <c r="D264" s="48"/>
      <c r="E264" s="25"/>
      <c r="F264" s="48"/>
      <c r="G264" s="48"/>
      <c r="H264" s="25"/>
      <c r="I264" s="48"/>
      <c r="J264" s="48"/>
      <c r="K264" s="25"/>
      <c r="L264" s="87"/>
      <c r="M264" s="46"/>
      <c r="N264" s="25"/>
      <c r="O264" s="48"/>
      <c r="P264" s="48"/>
      <c r="Q264" s="25"/>
      <c r="R264" s="48"/>
      <c r="S264" s="48"/>
      <c r="T264" s="25"/>
      <c r="U264" s="200"/>
    </row>
    <row r="265" spans="1:21" s="23" customFormat="1" ht="17.25" x14ac:dyDescent="0.25">
      <c r="A265" s="63"/>
      <c r="B265" s="16"/>
      <c r="C265" s="46"/>
      <c r="D265" s="46"/>
      <c r="E265" s="1"/>
      <c r="F265" s="46"/>
      <c r="G265" s="46"/>
      <c r="H265" s="1"/>
      <c r="I265" s="46"/>
      <c r="J265" s="46"/>
      <c r="K265" s="1"/>
      <c r="L265" s="46"/>
      <c r="M265" s="46"/>
      <c r="N265" s="1"/>
      <c r="O265" s="46"/>
      <c r="P265" s="46"/>
      <c r="Q265" s="1"/>
      <c r="R265" s="46"/>
      <c r="S265" s="46"/>
      <c r="T265" s="1"/>
      <c r="U265" s="200"/>
    </row>
    <row r="266" spans="1:21" s="23" customFormat="1" ht="17.25" customHeight="1" x14ac:dyDescent="0.25">
      <c r="A266" s="349"/>
      <c r="B266" s="350"/>
      <c r="C266" s="350"/>
      <c r="D266" s="350"/>
      <c r="E266" s="350"/>
      <c r="F266" s="350"/>
      <c r="G266" s="350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1"/>
      <c r="U266" s="200"/>
    </row>
    <row r="267" spans="1:21" s="23" customFormat="1" ht="72.75" customHeight="1" x14ac:dyDescent="0.25">
      <c r="A267" s="352" t="s">
        <v>244</v>
      </c>
      <c r="B267" s="353"/>
      <c r="C267" s="41">
        <f>SUM(C268:C279)</f>
        <v>298470</v>
      </c>
      <c r="D267" s="41">
        <f>SUM(D268:D279)</f>
        <v>654976</v>
      </c>
      <c r="E267" s="50">
        <f>C267/D267*100</f>
        <v>45.569608657416453</v>
      </c>
      <c r="F267" s="41">
        <f>SUM(F268:F279)</f>
        <v>80500</v>
      </c>
      <c r="G267" s="41">
        <f>SUM(G268:G279)</f>
        <v>302230</v>
      </c>
      <c r="H267" s="50">
        <f>F267/G267*100</f>
        <v>26.6353439433544</v>
      </c>
      <c r="I267" s="41">
        <f>SUM(I268:I279)</f>
        <v>320130</v>
      </c>
      <c r="J267" s="41">
        <f>SUM(J268:J279)</f>
        <v>531703</v>
      </c>
      <c r="K267" s="50">
        <f>I267/J267*100</f>
        <v>60.208424628034827</v>
      </c>
      <c r="L267" s="41">
        <f>SUM(L268:L279)</f>
        <v>126485</v>
      </c>
      <c r="M267" s="41">
        <f>SUM(M268:M279)</f>
        <v>174536</v>
      </c>
      <c r="N267" s="6">
        <f t="shared" ref="N267:N279" si="122">L267/M267*100</f>
        <v>72.469290003208513</v>
      </c>
      <c r="O267" s="41">
        <f>SUM(O268:O279)</f>
        <v>87819</v>
      </c>
      <c r="P267" s="41">
        <f>SUM(P268:P279)</f>
        <v>143377</v>
      </c>
      <c r="Q267" s="5">
        <f t="shared" ref="Q267:Q279" si="123">O267/P267*100</f>
        <v>61.250409758887415</v>
      </c>
      <c r="R267" s="41">
        <f>SUM(R268:R279)</f>
        <v>38666</v>
      </c>
      <c r="S267" s="41">
        <f>SUM(S268:S279)</f>
        <v>31159</v>
      </c>
      <c r="T267" s="6">
        <f t="shared" ref="T267:T279" si="124">R267/S267*100</f>
        <v>124.09255752752013</v>
      </c>
      <c r="U267" s="198">
        <f>SUM(U268:U279)</f>
        <v>713</v>
      </c>
    </row>
    <row r="268" spans="1:21" s="23" customFormat="1" ht="17.25" x14ac:dyDescent="0.25">
      <c r="A268" s="49">
        <v>1</v>
      </c>
      <c r="B268" s="3" t="s">
        <v>28</v>
      </c>
      <c r="C268" s="44">
        <v>0</v>
      </c>
      <c r="D268" s="44">
        <v>12410</v>
      </c>
      <c r="E268" s="45">
        <f t="shared" ref="E268:E276" si="125">C268/D268*100</f>
        <v>0</v>
      </c>
      <c r="F268" s="44">
        <v>0</v>
      </c>
      <c r="G268" s="44">
        <v>3004</v>
      </c>
      <c r="H268" s="45">
        <f t="shared" ref="H268:H279" si="126">F268/G268*100</f>
        <v>0</v>
      </c>
      <c r="I268" s="44">
        <v>0</v>
      </c>
      <c r="J268" s="44">
        <v>8590</v>
      </c>
      <c r="K268" s="45">
        <f t="shared" ref="K268:K279" si="127">I268/J268*100</f>
        <v>0</v>
      </c>
      <c r="L268" s="44">
        <v>0</v>
      </c>
      <c r="M268" s="87">
        <v>5653</v>
      </c>
      <c r="N268" s="25">
        <f t="shared" si="122"/>
        <v>0</v>
      </c>
      <c r="O268" s="44">
        <v>0</v>
      </c>
      <c r="P268" s="44">
        <v>5653</v>
      </c>
      <c r="Q268" s="25">
        <f t="shared" si="123"/>
        <v>0</v>
      </c>
      <c r="R268" s="44">
        <v>0</v>
      </c>
      <c r="S268" s="44">
        <v>0</v>
      </c>
      <c r="T268" s="44" t="e">
        <f t="shared" si="124"/>
        <v>#DIV/0!</v>
      </c>
      <c r="U268" s="199">
        <v>84</v>
      </c>
    </row>
    <row r="269" spans="1:21" s="23" customFormat="1" ht="17.25" x14ac:dyDescent="0.25">
      <c r="A269" s="51">
        <v>2</v>
      </c>
      <c r="B269" s="8" t="s">
        <v>29</v>
      </c>
      <c r="C269" s="44">
        <v>12056</v>
      </c>
      <c r="D269" s="44">
        <v>7577</v>
      </c>
      <c r="E269" s="1">
        <f t="shared" si="125"/>
        <v>159.11310545070609</v>
      </c>
      <c r="F269" s="44">
        <v>4597</v>
      </c>
      <c r="G269" s="44">
        <v>905</v>
      </c>
      <c r="H269" s="1">
        <f t="shared" si="126"/>
        <v>507.95580110497235</v>
      </c>
      <c r="I269" s="44">
        <v>7880</v>
      </c>
      <c r="J269" s="44">
        <v>7814</v>
      </c>
      <c r="K269" s="1">
        <f t="shared" si="127"/>
        <v>100.84463782953672</v>
      </c>
      <c r="L269" s="87">
        <v>0</v>
      </c>
      <c r="M269" s="87">
        <v>0</v>
      </c>
      <c r="N269" s="25" t="e">
        <f t="shared" si="122"/>
        <v>#DIV/0!</v>
      </c>
      <c r="O269" s="44">
        <v>0</v>
      </c>
      <c r="P269" s="44">
        <v>0</v>
      </c>
      <c r="Q269" s="25" t="e">
        <f t="shared" si="123"/>
        <v>#DIV/0!</v>
      </c>
      <c r="R269" s="44">
        <v>0</v>
      </c>
      <c r="S269" s="44">
        <v>0</v>
      </c>
      <c r="T269" s="46" t="e">
        <f t="shared" si="124"/>
        <v>#DIV/0!</v>
      </c>
      <c r="U269" s="199">
        <v>91</v>
      </c>
    </row>
    <row r="270" spans="1:21" s="23" customFormat="1" ht="17.25" x14ac:dyDescent="0.25">
      <c r="A270" s="43">
        <v>3</v>
      </c>
      <c r="B270" s="3" t="s">
        <v>30</v>
      </c>
      <c r="C270" s="44">
        <v>29503</v>
      </c>
      <c r="D270" s="44">
        <v>30431</v>
      </c>
      <c r="E270" s="45">
        <f t="shared" si="125"/>
        <v>96.950478130853398</v>
      </c>
      <c r="F270" s="44">
        <v>8775</v>
      </c>
      <c r="G270" s="44">
        <v>12308</v>
      </c>
      <c r="H270" s="45">
        <f t="shared" si="126"/>
        <v>71.295092622684436</v>
      </c>
      <c r="I270" s="44">
        <v>29503</v>
      </c>
      <c r="J270" s="44">
        <v>30431</v>
      </c>
      <c r="K270" s="45">
        <f t="shared" si="127"/>
        <v>96.950478130853398</v>
      </c>
      <c r="L270" s="87">
        <v>0</v>
      </c>
      <c r="M270" s="87">
        <v>0</v>
      </c>
      <c r="N270" s="25" t="e">
        <f t="shared" si="122"/>
        <v>#DIV/0!</v>
      </c>
      <c r="O270" s="44">
        <v>0</v>
      </c>
      <c r="P270" s="44">
        <v>0</v>
      </c>
      <c r="Q270" s="25" t="e">
        <f t="shared" si="123"/>
        <v>#DIV/0!</v>
      </c>
      <c r="R270" s="44">
        <v>0</v>
      </c>
      <c r="S270" s="44">
        <v>0</v>
      </c>
      <c r="T270" s="44" t="e">
        <f t="shared" si="124"/>
        <v>#DIV/0!</v>
      </c>
      <c r="U270" s="199">
        <v>75</v>
      </c>
    </row>
    <row r="271" spans="1:21" s="23" customFormat="1" ht="17.25" x14ac:dyDescent="0.25">
      <c r="A271" s="43">
        <v>4</v>
      </c>
      <c r="B271" s="3" t="s">
        <v>31</v>
      </c>
      <c r="C271" s="44">
        <v>164812</v>
      </c>
      <c r="D271" s="44">
        <v>138894</v>
      </c>
      <c r="E271" s="45">
        <f t="shared" si="125"/>
        <v>118.66027330194248</v>
      </c>
      <c r="F271" s="44">
        <v>45408</v>
      </c>
      <c r="G271" s="44">
        <v>29009</v>
      </c>
      <c r="H271" s="45">
        <f t="shared" si="126"/>
        <v>156.5307318418422</v>
      </c>
      <c r="I271" s="44">
        <v>165270</v>
      </c>
      <c r="J271" s="44">
        <v>138723</v>
      </c>
      <c r="K271" s="45">
        <f t="shared" si="127"/>
        <v>119.13669687074243</v>
      </c>
      <c r="L271" s="87">
        <v>57433</v>
      </c>
      <c r="M271" s="87">
        <v>39706</v>
      </c>
      <c r="N271" s="25">
        <f t="shared" si="122"/>
        <v>144.64564549438373</v>
      </c>
      <c r="O271" s="44">
        <v>51664</v>
      </c>
      <c r="P271" s="44">
        <v>33126</v>
      </c>
      <c r="Q271" s="25">
        <f t="shared" si="123"/>
        <v>155.96208416349694</v>
      </c>
      <c r="R271" s="44">
        <v>5769</v>
      </c>
      <c r="S271" s="44">
        <v>6580</v>
      </c>
      <c r="T271" s="44">
        <f t="shared" si="124"/>
        <v>87.674772036474167</v>
      </c>
      <c r="U271" s="199">
        <v>71</v>
      </c>
    </row>
    <row r="272" spans="1:21" s="23" customFormat="1" ht="17.25" x14ac:dyDescent="0.25">
      <c r="A272" s="43">
        <v>5</v>
      </c>
      <c r="B272" s="3" t="s">
        <v>32</v>
      </c>
      <c r="C272" s="44">
        <v>0</v>
      </c>
      <c r="D272" s="44">
        <v>0</v>
      </c>
      <c r="E272" s="45" t="e">
        <f>C275/D272*100</f>
        <v>#DIV/0!</v>
      </c>
      <c r="F272" s="44">
        <v>0</v>
      </c>
      <c r="G272" s="44">
        <v>0</v>
      </c>
      <c r="H272" s="45" t="e">
        <f>F275/G272*100</f>
        <v>#DIV/0!</v>
      </c>
      <c r="I272" s="44">
        <v>0</v>
      </c>
      <c r="J272" s="44">
        <v>0</v>
      </c>
      <c r="K272" s="45" t="e">
        <f>I275/J272*100</f>
        <v>#DIV/0!</v>
      </c>
      <c r="L272" s="87">
        <v>0</v>
      </c>
      <c r="M272" s="87">
        <v>0</v>
      </c>
      <c r="N272" s="25" t="e">
        <f>L275/M272*100</f>
        <v>#DIV/0!</v>
      </c>
      <c r="O272" s="44">
        <v>0</v>
      </c>
      <c r="P272" s="44">
        <v>0</v>
      </c>
      <c r="Q272" s="25" t="e">
        <f>O275/P272*100</f>
        <v>#DIV/0!</v>
      </c>
      <c r="R272" s="44">
        <v>0</v>
      </c>
      <c r="S272" s="44">
        <v>0</v>
      </c>
      <c r="T272" s="44" t="e">
        <f t="shared" si="124"/>
        <v>#DIV/0!</v>
      </c>
      <c r="U272" s="199"/>
    </row>
    <row r="273" spans="1:21" s="23" customFormat="1" ht="17.25" x14ac:dyDescent="0.25">
      <c r="A273" s="49">
        <v>6</v>
      </c>
      <c r="B273" s="4" t="s">
        <v>33</v>
      </c>
      <c r="C273" s="44">
        <v>9298</v>
      </c>
      <c r="D273" s="44">
        <v>17998</v>
      </c>
      <c r="E273" s="45">
        <f t="shared" si="125"/>
        <v>51.661295699522171</v>
      </c>
      <c r="F273" s="44">
        <v>2802</v>
      </c>
      <c r="G273" s="44">
        <v>5417</v>
      </c>
      <c r="H273" s="45">
        <f t="shared" si="126"/>
        <v>51.726047627838291</v>
      </c>
      <c r="I273" s="44">
        <v>11277</v>
      </c>
      <c r="J273" s="44">
        <v>7617</v>
      </c>
      <c r="K273" s="45">
        <f t="shared" si="127"/>
        <v>148.05041354864119</v>
      </c>
      <c r="L273" s="44">
        <v>0</v>
      </c>
      <c r="M273" s="87">
        <v>7617</v>
      </c>
      <c r="N273" s="25">
        <f t="shared" si="122"/>
        <v>0</v>
      </c>
      <c r="O273" s="44">
        <v>0</v>
      </c>
      <c r="P273" s="44">
        <v>7617</v>
      </c>
      <c r="Q273" s="25">
        <f t="shared" si="123"/>
        <v>0</v>
      </c>
      <c r="R273" s="44">
        <v>0</v>
      </c>
      <c r="S273" s="44">
        <v>0</v>
      </c>
      <c r="T273" s="44" t="e">
        <f t="shared" si="124"/>
        <v>#DIV/0!</v>
      </c>
      <c r="U273" s="199">
        <v>25</v>
      </c>
    </row>
    <row r="274" spans="1:21" s="23" customFormat="1" ht="17.25" x14ac:dyDescent="0.25">
      <c r="A274" s="49">
        <v>7</v>
      </c>
      <c r="B274" s="4" t="s">
        <v>34</v>
      </c>
      <c r="C274" s="44">
        <v>27671</v>
      </c>
      <c r="D274" s="44">
        <v>48701</v>
      </c>
      <c r="E274" s="45">
        <f t="shared" si="125"/>
        <v>56.81813515122893</v>
      </c>
      <c r="F274" s="44">
        <v>13421</v>
      </c>
      <c r="G274" s="44">
        <v>14664</v>
      </c>
      <c r="H274" s="45">
        <f t="shared" si="126"/>
        <v>91.523458810692844</v>
      </c>
      <c r="I274" s="44">
        <v>33227</v>
      </c>
      <c r="J274" s="44">
        <v>55288</v>
      </c>
      <c r="K274" s="45">
        <f t="shared" si="127"/>
        <v>60.098032122702939</v>
      </c>
      <c r="L274" s="87">
        <v>0</v>
      </c>
      <c r="M274" s="87">
        <v>0</v>
      </c>
      <c r="N274" s="25" t="e">
        <f t="shared" si="122"/>
        <v>#DIV/0!</v>
      </c>
      <c r="O274" s="44">
        <v>0</v>
      </c>
      <c r="P274" s="44">
        <v>0</v>
      </c>
      <c r="Q274" s="25" t="e">
        <f t="shared" si="123"/>
        <v>#DIV/0!</v>
      </c>
      <c r="R274" s="44">
        <v>0</v>
      </c>
      <c r="S274" s="44">
        <v>0</v>
      </c>
      <c r="T274" s="44" t="e">
        <f t="shared" si="124"/>
        <v>#DIV/0!</v>
      </c>
      <c r="U274" s="199">
        <v>30</v>
      </c>
    </row>
    <row r="275" spans="1:21" s="23" customFormat="1" ht="17.25" x14ac:dyDescent="0.25">
      <c r="A275" s="43">
        <v>8</v>
      </c>
      <c r="B275" s="3" t="s">
        <v>35</v>
      </c>
      <c r="C275" s="44">
        <v>13000</v>
      </c>
      <c r="D275" s="44">
        <v>171500</v>
      </c>
      <c r="E275" s="45">
        <f t="shared" si="125"/>
        <v>7.5801749271137027</v>
      </c>
      <c r="F275" s="44">
        <v>0</v>
      </c>
      <c r="G275" s="44">
        <v>29700</v>
      </c>
      <c r="H275" s="45">
        <f t="shared" si="126"/>
        <v>0</v>
      </c>
      <c r="I275" s="44">
        <v>30843</v>
      </c>
      <c r="J275" s="44">
        <v>95581</v>
      </c>
      <c r="K275" s="45">
        <f t="shared" si="127"/>
        <v>32.268965589395378</v>
      </c>
      <c r="L275" s="44">
        <v>30843</v>
      </c>
      <c r="M275" s="87">
        <v>95581</v>
      </c>
      <c r="N275" s="25">
        <f t="shared" si="122"/>
        <v>32.268965589395378</v>
      </c>
      <c r="O275" s="44">
        <v>30843</v>
      </c>
      <c r="P275" s="44">
        <v>95581</v>
      </c>
      <c r="Q275" s="25">
        <f t="shared" si="123"/>
        <v>32.268965589395378</v>
      </c>
      <c r="R275" s="44">
        <v>0</v>
      </c>
      <c r="S275" s="44">
        <v>0</v>
      </c>
      <c r="T275" s="44" t="e">
        <f t="shared" si="124"/>
        <v>#DIV/0!</v>
      </c>
      <c r="U275" s="199">
        <v>20</v>
      </c>
    </row>
    <row r="276" spans="1:21" s="23" customFormat="1" ht="17.25" x14ac:dyDescent="0.25">
      <c r="A276" s="43">
        <v>9</v>
      </c>
      <c r="B276" s="3" t="s">
        <v>36</v>
      </c>
      <c r="C276" s="44">
        <v>0</v>
      </c>
      <c r="D276" s="44">
        <v>0</v>
      </c>
      <c r="E276" s="45" t="e">
        <f t="shared" si="125"/>
        <v>#DIV/0!</v>
      </c>
      <c r="F276" s="44">
        <v>0</v>
      </c>
      <c r="G276" s="44">
        <v>0</v>
      </c>
      <c r="H276" s="45" t="e">
        <f t="shared" si="126"/>
        <v>#DIV/0!</v>
      </c>
      <c r="I276" s="44">
        <v>0</v>
      </c>
      <c r="J276" s="44">
        <v>0</v>
      </c>
      <c r="K276" s="45" t="e">
        <f t="shared" si="127"/>
        <v>#DIV/0!</v>
      </c>
      <c r="L276" s="87">
        <f t="shared" ref="L276" si="128">O276+R276</f>
        <v>0</v>
      </c>
      <c r="M276" s="87">
        <v>0</v>
      </c>
      <c r="N276" s="25" t="e">
        <f t="shared" si="122"/>
        <v>#DIV/0!</v>
      </c>
      <c r="O276" s="44">
        <v>0</v>
      </c>
      <c r="P276" s="44">
        <v>0</v>
      </c>
      <c r="Q276" s="25" t="e">
        <f t="shared" si="123"/>
        <v>#DIV/0!</v>
      </c>
      <c r="R276" s="44">
        <v>0</v>
      </c>
      <c r="S276" s="44">
        <v>0</v>
      </c>
      <c r="T276" s="44" t="e">
        <f t="shared" si="124"/>
        <v>#DIV/0!</v>
      </c>
      <c r="U276" s="199"/>
    </row>
    <row r="277" spans="1:21" s="23" customFormat="1" ht="17.25" x14ac:dyDescent="0.25">
      <c r="A277" s="49">
        <v>10</v>
      </c>
      <c r="B277" s="4" t="s">
        <v>37</v>
      </c>
      <c r="C277" s="44">
        <v>0</v>
      </c>
      <c r="D277" s="44">
        <v>198206</v>
      </c>
      <c r="E277" s="45">
        <f>C277/D277*100</f>
        <v>0</v>
      </c>
      <c r="F277" s="44">
        <v>0</v>
      </c>
      <c r="G277" s="44">
        <v>198206</v>
      </c>
      <c r="H277" s="45">
        <f t="shared" si="126"/>
        <v>0</v>
      </c>
      <c r="I277" s="44">
        <v>0</v>
      </c>
      <c r="J277" s="44">
        <v>158400</v>
      </c>
      <c r="K277" s="45">
        <f t="shared" si="127"/>
        <v>0</v>
      </c>
      <c r="L277" s="87">
        <v>0</v>
      </c>
      <c r="M277" s="87">
        <v>0</v>
      </c>
      <c r="N277" s="25" t="e">
        <f t="shared" si="122"/>
        <v>#DIV/0!</v>
      </c>
      <c r="O277" s="44">
        <v>0</v>
      </c>
      <c r="P277" s="44">
        <v>0</v>
      </c>
      <c r="Q277" s="25" t="e">
        <f t="shared" si="123"/>
        <v>#DIV/0!</v>
      </c>
      <c r="R277" s="44">
        <v>0</v>
      </c>
      <c r="S277" s="44">
        <v>0</v>
      </c>
      <c r="T277" s="44" t="e">
        <f t="shared" si="124"/>
        <v>#DIV/0!</v>
      </c>
      <c r="U277" s="199">
        <v>169</v>
      </c>
    </row>
    <row r="278" spans="1:21" s="23" customFormat="1" ht="17.25" x14ac:dyDescent="0.25">
      <c r="A278" s="49">
        <v>11</v>
      </c>
      <c r="B278" s="4" t="s">
        <v>38</v>
      </c>
      <c r="C278" s="44">
        <v>38209</v>
      </c>
      <c r="D278" s="44">
        <v>25979</v>
      </c>
      <c r="E278" s="25">
        <f>C278/D278*100</f>
        <v>147.07648485315062</v>
      </c>
      <c r="F278" s="44">
        <v>5281</v>
      </c>
      <c r="G278" s="44">
        <v>7495</v>
      </c>
      <c r="H278" s="25">
        <f t="shared" si="126"/>
        <v>70.460306871247496</v>
      </c>
      <c r="I278" s="44">
        <v>38209</v>
      </c>
      <c r="J278" s="44">
        <v>25979</v>
      </c>
      <c r="K278" s="25">
        <f t="shared" si="127"/>
        <v>147.07648485315062</v>
      </c>
      <c r="L278" s="87">
        <v>38209</v>
      </c>
      <c r="M278" s="87">
        <v>25979</v>
      </c>
      <c r="N278" s="25">
        <f t="shared" si="122"/>
        <v>147.07648485315062</v>
      </c>
      <c r="O278" s="44">
        <v>5312</v>
      </c>
      <c r="P278" s="44">
        <v>1400</v>
      </c>
      <c r="Q278" s="25">
        <f t="shared" si="123"/>
        <v>379.42857142857144</v>
      </c>
      <c r="R278" s="44">
        <v>32897</v>
      </c>
      <c r="S278" s="44">
        <v>24579</v>
      </c>
      <c r="T278" s="48">
        <f t="shared" si="124"/>
        <v>133.84189755482322</v>
      </c>
      <c r="U278" s="199">
        <v>71</v>
      </c>
    </row>
    <row r="279" spans="1:21" s="23" customFormat="1" ht="34.5" x14ac:dyDescent="0.25">
      <c r="A279" s="49">
        <v>12</v>
      </c>
      <c r="B279" s="8" t="s">
        <v>39</v>
      </c>
      <c r="C279" s="44">
        <v>3921</v>
      </c>
      <c r="D279" s="44">
        <v>3280</v>
      </c>
      <c r="E279" s="1">
        <f>C279/D279*100</f>
        <v>119.54268292682926</v>
      </c>
      <c r="F279" s="44">
        <v>216</v>
      </c>
      <c r="G279" s="44">
        <v>1522</v>
      </c>
      <c r="H279" s="1">
        <f t="shared" si="126"/>
        <v>14.191852825229962</v>
      </c>
      <c r="I279" s="44">
        <v>3921</v>
      </c>
      <c r="J279" s="44">
        <v>3280</v>
      </c>
      <c r="K279" s="1">
        <f t="shared" si="127"/>
        <v>119.54268292682926</v>
      </c>
      <c r="L279" s="87">
        <v>0</v>
      </c>
      <c r="M279" s="87">
        <v>0</v>
      </c>
      <c r="N279" s="1" t="e">
        <f t="shared" si="122"/>
        <v>#DIV/0!</v>
      </c>
      <c r="O279" s="44">
        <v>0</v>
      </c>
      <c r="P279" s="44">
        <v>0</v>
      </c>
      <c r="Q279" s="1" t="e">
        <f t="shared" si="123"/>
        <v>#DIV/0!</v>
      </c>
      <c r="R279" s="44">
        <v>0</v>
      </c>
      <c r="S279" s="44">
        <v>0</v>
      </c>
      <c r="T279" s="46" t="e">
        <f t="shared" si="124"/>
        <v>#DIV/0!</v>
      </c>
      <c r="U279" s="199">
        <v>77</v>
      </c>
    </row>
    <row r="280" spans="1:21" s="23" customFormat="1" ht="17.25" customHeight="1" x14ac:dyDescent="0.25">
      <c r="A280" s="349"/>
      <c r="B280" s="350"/>
      <c r="C280" s="350"/>
      <c r="D280" s="350"/>
      <c r="E280" s="350"/>
      <c r="F280" s="350"/>
      <c r="G280" s="350"/>
      <c r="H280" s="350"/>
      <c r="I280" s="350"/>
      <c r="J280" s="350"/>
      <c r="K280" s="350"/>
      <c r="L280" s="350"/>
      <c r="M280" s="350"/>
      <c r="N280" s="350"/>
      <c r="O280" s="350"/>
      <c r="P280" s="350"/>
      <c r="Q280" s="350"/>
      <c r="R280" s="350"/>
      <c r="S280" s="350"/>
      <c r="T280" s="351"/>
      <c r="U280" s="200"/>
    </row>
    <row r="281" spans="1:21" s="23" customFormat="1" ht="58.5" customHeight="1" x14ac:dyDescent="0.25">
      <c r="A281" s="352" t="s">
        <v>245</v>
      </c>
      <c r="B281" s="353"/>
      <c r="C281" s="41">
        <f>SUM(C282:C289)</f>
        <v>149126</v>
      </c>
      <c r="D281" s="41">
        <f>SUM(D282:D289)</f>
        <v>246042</v>
      </c>
      <c r="E281" s="50">
        <f>C281/D281*100</f>
        <v>60.609977158371329</v>
      </c>
      <c r="F281" s="41">
        <f>SUM(F282:F289)</f>
        <v>34288</v>
      </c>
      <c r="G281" s="41">
        <f>SUM(G282:G289)</f>
        <v>159599</v>
      </c>
      <c r="H281" s="50">
        <f>F281/G281*100</f>
        <v>21.483843883733609</v>
      </c>
      <c r="I281" s="41">
        <f>SUM(I282:I289)</f>
        <v>153525</v>
      </c>
      <c r="J281" s="41">
        <f>SUM(J282:J289)</f>
        <v>249814</v>
      </c>
      <c r="K281" s="50">
        <f>I281/J281*100</f>
        <v>61.455723057955112</v>
      </c>
      <c r="L281" s="33">
        <f>SUM(L282:L289)</f>
        <v>0</v>
      </c>
      <c r="M281" s="33">
        <f>SUM(M282:M289)</f>
        <v>118540</v>
      </c>
      <c r="N281" s="6">
        <f t="shared" ref="N281:N289" si="129">L281/M281*100</f>
        <v>0</v>
      </c>
      <c r="O281" s="5">
        <f>SUM(O282:O289)</f>
        <v>0</v>
      </c>
      <c r="P281" s="5">
        <f>SUM(P282:P289)</f>
        <v>118540</v>
      </c>
      <c r="Q281" s="5">
        <f t="shared" ref="Q281:Q284" si="130">O281/P281*100</f>
        <v>0</v>
      </c>
      <c r="R281" s="5">
        <f>SUM(R282:R289)</f>
        <v>0</v>
      </c>
      <c r="S281" s="5">
        <f>SUM(S282:S289)</f>
        <v>0</v>
      </c>
      <c r="T281" s="6" t="e">
        <f>R281/S281*100</f>
        <v>#DIV/0!</v>
      </c>
      <c r="U281" s="198">
        <f>SUM(U282:U289)</f>
        <v>224</v>
      </c>
    </row>
    <row r="282" spans="1:21" s="23" customFormat="1" ht="17.25" x14ac:dyDescent="0.25">
      <c r="A282" s="43">
        <v>1</v>
      </c>
      <c r="B282" s="4" t="s">
        <v>40</v>
      </c>
      <c r="C282" s="44">
        <v>1971</v>
      </c>
      <c r="D282" s="44">
        <v>4250</v>
      </c>
      <c r="E282" s="44">
        <f t="shared" ref="E282:E289" si="131">C282/D282*100</f>
        <v>46.3764705882353</v>
      </c>
      <c r="F282" s="44">
        <v>1356</v>
      </c>
      <c r="G282" s="44">
        <v>3208</v>
      </c>
      <c r="H282" s="44">
        <f t="shared" ref="H282:H289" si="132">F282/G282*100</f>
        <v>42.269326683291766</v>
      </c>
      <c r="I282" s="44">
        <v>1971</v>
      </c>
      <c r="J282" s="44">
        <v>4250</v>
      </c>
      <c r="K282" s="44">
        <f t="shared" ref="K282:K289" si="133">I282/J282*100</f>
        <v>46.3764705882353</v>
      </c>
      <c r="L282" s="44">
        <v>0</v>
      </c>
      <c r="M282" s="44">
        <v>0</v>
      </c>
      <c r="N282" s="44" t="e">
        <f t="shared" si="129"/>
        <v>#DIV/0!</v>
      </c>
      <c r="O282" s="44">
        <v>0</v>
      </c>
      <c r="P282" s="44">
        <v>0</v>
      </c>
      <c r="Q282" s="44" t="e">
        <f t="shared" si="130"/>
        <v>#DIV/0!</v>
      </c>
      <c r="R282" s="44">
        <v>0</v>
      </c>
      <c r="S282" s="44">
        <v>0</v>
      </c>
      <c r="T282" s="44" t="e">
        <f t="shared" ref="T282:T289" si="134">R282/S282*100</f>
        <v>#DIV/0!</v>
      </c>
      <c r="U282" s="199">
        <v>68</v>
      </c>
    </row>
    <row r="283" spans="1:21" s="23" customFormat="1" ht="17.25" x14ac:dyDescent="0.25">
      <c r="A283" s="49">
        <v>2</v>
      </c>
      <c r="B283" s="4" t="s">
        <v>41</v>
      </c>
      <c r="C283" s="44">
        <v>0</v>
      </c>
      <c r="D283" s="44">
        <v>0</v>
      </c>
      <c r="E283" s="44" t="e">
        <f t="shared" si="131"/>
        <v>#DIV/0!</v>
      </c>
      <c r="F283" s="44">
        <v>0</v>
      </c>
      <c r="G283" s="44">
        <v>0</v>
      </c>
      <c r="H283" s="44" t="e">
        <f t="shared" si="132"/>
        <v>#DIV/0!</v>
      </c>
      <c r="I283" s="44">
        <v>0</v>
      </c>
      <c r="J283" s="44">
        <v>0</v>
      </c>
      <c r="K283" s="44" t="e">
        <f t="shared" si="133"/>
        <v>#DIV/0!</v>
      </c>
      <c r="L283" s="44">
        <v>0</v>
      </c>
      <c r="M283" s="44">
        <v>0</v>
      </c>
      <c r="N283" s="44" t="e">
        <f t="shared" si="129"/>
        <v>#DIV/0!</v>
      </c>
      <c r="O283" s="44">
        <v>0</v>
      </c>
      <c r="P283" s="44">
        <v>0</v>
      </c>
      <c r="Q283" s="44" t="e">
        <f t="shared" si="130"/>
        <v>#DIV/0!</v>
      </c>
      <c r="R283" s="44">
        <v>0</v>
      </c>
      <c r="S283" s="44">
        <v>0</v>
      </c>
      <c r="T283" s="44" t="e">
        <f t="shared" si="134"/>
        <v>#DIV/0!</v>
      </c>
      <c r="U283" s="199"/>
    </row>
    <row r="284" spans="1:21" s="23" customFormat="1" ht="17.25" x14ac:dyDescent="0.25">
      <c r="A284" s="49">
        <v>3</v>
      </c>
      <c r="B284" s="4" t="s">
        <v>42</v>
      </c>
      <c r="C284" s="44">
        <v>258</v>
      </c>
      <c r="D284" s="44">
        <v>2764</v>
      </c>
      <c r="E284" s="44">
        <f t="shared" si="131"/>
        <v>9.3342981186685972</v>
      </c>
      <c r="F284" s="44">
        <v>258</v>
      </c>
      <c r="G284" s="44">
        <v>1342</v>
      </c>
      <c r="H284" s="44">
        <f t="shared" si="132"/>
        <v>19.225037257824145</v>
      </c>
      <c r="I284" s="44">
        <v>258</v>
      </c>
      <c r="J284" s="44">
        <v>2813</v>
      </c>
      <c r="K284" s="44">
        <f t="shared" si="133"/>
        <v>9.1717028083896199</v>
      </c>
      <c r="L284" s="44">
        <f t="shared" ref="L284:L285" si="135">O284+R284</f>
        <v>0</v>
      </c>
      <c r="M284" s="44">
        <v>0</v>
      </c>
      <c r="N284" s="44" t="e">
        <f t="shared" si="129"/>
        <v>#DIV/0!</v>
      </c>
      <c r="O284" s="44">
        <v>0</v>
      </c>
      <c r="P284" s="44">
        <v>0</v>
      </c>
      <c r="Q284" s="44" t="e">
        <f t="shared" si="130"/>
        <v>#DIV/0!</v>
      </c>
      <c r="R284" s="44">
        <v>0</v>
      </c>
      <c r="S284" s="44">
        <v>0</v>
      </c>
      <c r="T284" s="44" t="e">
        <f t="shared" si="134"/>
        <v>#DIV/0!</v>
      </c>
      <c r="U284" s="199">
        <v>10</v>
      </c>
    </row>
    <row r="285" spans="1:21" s="23" customFormat="1" ht="17.25" x14ac:dyDescent="0.25">
      <c r="A285" s="49">
        <v>4</v>
      </c>
      <c r="B285" s="4" t="s">
        <v>43</v>
      </c>
      <c r="C285" s="44">
        <v>0</v>
      </c>
      <c r="D285" s="44">
        <v>697</v>
      </c>
      <c r="E285" s="44">
        <f t="shared" si="131"/>
        <v>0</v>
      </c>
      <c r="F285" s="44">
        <v>0</v>
      </c>
      <c r="G285" s="44">
        <v>260</v>
      </c>
      <c r="H285" s="44">
        <f t="shared" si="132"/>
        <v>0</v>
      </c>
      <c r="I285" s="44">
        <v>0</v>
      </c>
      <c r="J285" s="44">
        <v>893</v>
      </c>
      <c r="K285" s="44">
        <f t="shared" si="133"/>
        <v>0</v>
      </c>
      <c r="L285" s="44">
        <f t="shared" si="135"/>
        <v>0</v>
      </c>
      <c r="M285" s="44">
        <v>0</v>
      </c>
      <c r="N285" s="44" t="e">
        <f t="shared" si="129"/>
        <v>#DIV/0!</v>
      </c>
      <c r="O285" s="44">
        <v>0</v>
      </c>
      <c r="P285" s="44">
        <v>0</v>
      </c>
      <c r="Q285" s="44" t="e">
        <f>O285/P285*100</f>
        <v>#DIV/0!</v>
      </c>
      <c r="R285" s="44">
        <v>0</v>
      </c>
      <c r="S285" s="44">
        <v>0</v>
      </c>
      <c r="T285" s="44" t="e">
        <f t="shared" si="134"/>
        <v>#DIV/0!</v>
      </c>
      <c r="U285" s="199"/>
    </row>
    <row r="286" spans="1:21" s="23" customFormat="1" ht="17.25" x14ac:dyDescent="0.25">
      <c r="A286" s="49">
        <v>5</v>
      </c>
      <c r="B286" s="4" t="s">
        <v>44</v>
      </c>
      <c r="C286" s="44">
        <v>898</v>
      </c>
      <c r="D286" s="44">
        <v>119083</v>
      </c>
      <c r="E286" s="44">
        <f t="shared" si="131"/>
        <v>0.75409588270366046</v>
      </c>
      <c r="F286" s="44">
        <v>243</v>
      </c>
      <c r="G286" s="44">
        <v>118378</v>
      </c>
      <c r="H286" s="44">
        <f t="shared" si="132"/>
        <v>0.20527462873169</v>
      </c>
      <c r="I286" s="44">
        <v>898</v>
      </c>
      <c r="J286" s="44">
        <v>119083</v>
      </c>
      <c r="K286" s="44">
        <f t="shared" si="133"/>
        <v>0.75409588270366046</v>
      </c>
      <c r="L286" s="44">
        <v>0</v>
      </c>
      <c r="M286" s="44">
        <v>118060</v>
      </c>
      <c r="N286" s="44">
        <f t="shared" si="129"/>
        <v>0</v>
      </c>
      <c r="O286" s="44">
        <v>0</v>
      </c>
      <c r="P286" s="44">
        <v>118060</v>
      </c>
      <c r="Q286" s="44">
        <f t="shared" ref="Q286:Q289" si="136">O286/P286*100</f>
        <v>0</v>
      </c>
      <c r="R286" s="44">
        <v>0</v>
      </c>
      <c r="S286" s="44">
        <v>0</v>
      </c>
      <c r="T286" s="44" t="e">
        <f t="shared" si="134"/>
        <v>#DIV/0!</v>
      </c>
      <c r="U286" s="199">
        <v>66</v>
      </c>
    </row>
    <row r="287" spans="1:21" s="23" customFormat="1" ht="17.25" x14ac:dyDescent="0.25">
      <c r="A287" s="47">
        <v>6</v>
      </c>
      <c r="B287" s="4" t="s">
        <v>45</v>
      </c>
      <c r="C287" s="44">
        <v>86</v>
      </c>
      <c r="D287" s="44">
        <v>481</v>
      </c>
      <c r="E287" s="44">
        <f t="shared" si="131"/>
        <v>17.879417879417879</v>
      </c>
      <c r="F287" s="44">
        <v>38</v>
      </c>
      <c r="G287" s="44">
        <v>0</v>
      </c>
      <c r="H287" s="44" t="e">
        <f t="shared" si="132"/>
        <v>#DIV/0!</v>
      </c>
      <c r="I287" s="44">
        <v>40</v>
      </c>
      <c r="J287" s="44">
        <v>498</v>
      </c>
      <c r="K287" s="44">
        <f t="shared" si="133"/>
        <v>8.0321285140562253</v>
      </c>
      <c r="L287" s="44">
        <v>0</v>
      </c>
      <c r="M287" s="44">
        <v>480</v>
      </c>
      <c r="N287" s="44">
        <f t="shared" si="129"/>
        <v>0</v>
      </c>
      <c r="O287" s="44">
        <v>0</v>
      </c>
      <c r="P287" s="44">
        <v>480</v>
      </c>
      <c r="Q287" s="44">
        <f t="shared" si="136"/>
        <v>0</v>
      </c>
      <c r="R287" s="44">
        <v>0</v>
      </c>
      <c r="S287" s="44">
        <v>0</v>
      </c>
      <c r="T287" s="44" t="e">
        <f t="shared" si="134"/>
        <v>#DIV/0!</v>
      </c>
      <c r="U287" s="199">
        <v>6</v>
      </c>
    </row>
    <row r="288" spans="1:21" s="23" customFormat="1" ht="17.25" x14ac:dyDescent="0.25">
      <c r="A288" s="51">
        <v>7</v>
      </c>
      <c r="B288" s="4" t="s">
        <v>46</v>
      </c>
      <c r="C288" s="44">
        <v>145913</v>
      </c>
      <c r="D288" s="44">
        <v>117792</v>
      </c>
      <c r="E288" s="44">
        <f t="shared" si="131"/>
        <v>123.87343792447705</v>
      </c>
      <c r="F288" s="44">
        <v>32393</v>
      </c>
      <c r="G288" s="44">
        <v>35436</v>
      </c>
      <c r="H288" s="44">
        <f t="shared" si="132"/>
        <v>91.412687662264375</v>
      </c>
      <c r="I288" s="44">
        <v>138222</v>
      </c>
      <c r="J288" s="44">
        <v>121302</v>
      </c>
      <c r="K288" s="44">
        <f t="shared" si="133"/>
        <v>113.94865707078201</v>
      </c>
      <c r="L288" s="44">
        <v>0</v>
      </c>
      <c r="M288" s="44">
        <v>0</v>
      </c>
      <c r="N288" s="44" t="e">
        <f t="shared" si="129"/>
        <v>#DIV/0!</v>
      </c>
      <c r="O288" s="44">
        <v>0</v>
      </c>
      <c r="P288" s="44">
        <v>0</v>
      </c>
      <c r="Q288" s="44" t="e">
        <f t="shared" si="136"/>
        <v>#DIV/0!</v>
      </c>
      <c r="R288" s="44">
        <v>0</v>
      </c>
      <c r="S288" s="44">
        <v>0</v>
      </c>
      <c r="T288" s="44" t="e">
        <f t="shared" si="134"/>
        <v>#DIV/0!</v>
      </c>
      <c r="U288" s="199">
        <v>67</v>
      </c>
    </row>
    <row r="289" spans="1:203" s="23" customFormat="1" ht="34.5" x14ac:dyDescent="0.25">
      <c r="A289" s="43">
        <v>8</v>
      </c>
      <c r="B289" s="4" t="s">
        <v>47</v>
      </c>
      <c r="C289" s="44">
        <v>0</v>
      </c>
      <c r="D289" s="44">
        <v>975</v>
      </c>
      <c r="E289" s="44">
        <f t="shared" si="131"/>
        <v>0</v>
      </c>
      <c r="F289" s="44">
        <v>0</v>
      </c>
      <c r="G289" s="44">
        <v>975</v>
      </c>
      <c r="H289" s="44">
        <f t="shared" si="132"/>
        <v>0</v>
      </c>
      <c r="I289" s="44">
        <v>12136</v>
      </c>
      <c r="J289" s="44">
        <v>975</v>
      </c>
      <c r="K289" s="44">
        <f t="shared" si="133"/>
        <v>1244.7179487179487</v>
      </c>
      <c r="L289" s="44">
        <f t="shared" ref="L289" si="137">O289+R289</f>
        <v>0</v>
      </c>
      <c r="M289" s="44">
        <v>0</v>
      </c>
      <c r="N289" s="44" t="e">
        <f t="shared" si="129"/>
        <v>#DIV/0!</v>
      </c>
      <c r="O289" s="44">
        <v>0</v>
      </c>
      <c r="P289" s="44">
        <v>0</v>
      </c>
      <c r="Q289" s="44" t="e">
        <f t="shared" si="136"/>
        <v>#DIV/0!</v>
      </c>
      <c r="R289" s="44">
        <v>0</v>
      </c>
      <c r="S289" s="44">
        <v>0</v>
      </c>
      <c r="T289" s="44" t="e">
        <f t="shared" si="134"/>
        <v>#DIV/0!</v>
      </c>
      <c r="U289" s="199">
        <v>7</v>
      </c>
      <c r="FR289" s="46"/>
      <c r="FS289" s="46"/>
      <c r="FT289" s="46"/>
      <c r="FU289" s="46"/>
      <c r="FV289" s="46"/>
      <c r="FW289" s="46"/>
      <c r="FX289" s="46"/>
      <c r="FY289" s="46"/>
      <c r="FZ289" s="46"/>
      <c r="GA289" s="46"/>
      <c r="GB289" s="46"/>
      <c r="GC289" s="46"/>
      <c r="GD289" s="46"/>
      <c r="GE289" s="46"/>
      <c r="GF289" s="46"/>
      <c r="GG289" s="46"/>
      <c r="GH289" s="46"/>
      <c r="GI289" s="46"/>
      <c r="GJ289" s="46"/>
      <c r="GK289" s="46"/>
      <c r="GL289" s="46"/>
      <c r="GM289" s="46"/>
      <c r="GN289" s="46"/>
      <c r="GO289" s="46"/>
      <c r="GP289" s="46"/>
      <c r="GQ289" s="46"/>
      <c r="GR289" s="46"/>
      <c r="GS289" s="46"/>
      <c r="GT289" s="46"/>
      <c r="GU289" s="46"/>
    </row>
    <row r="290" spans="1:203" s="23" customFormat="1" x14ac:dyDescent="0.25">
      <c r="A290" s="102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200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  <c r="GP290" s="161"/>
      <c r="GQ290" s="161"/>
      <c r="GR290" s="161"/>
      <c r="GS290" s="161"/>
      <c r="GT290" s="161"/>
      <c r="GU290" s="161"/>
    </row>
    <row r="291" spans="1:203" s="23" customFormat="1" ht="70.5" customHeight="1" x14ac:dyDescent="0.25">
      <c r="A291" s="352" t="s">
        <v>246</v>
      </c>
      <c r="B291" s="353"/>
      <c r="C291" s="41">
        <f>SUM(C292:C311)</f>
        <v>497614</v>
      </c>
      <c r="D291" s="41">
        <f>SUM(D292:D311)</f>
        <v>369635</v>
      </c>
      <c r="E291" s="42">
        <f>C291/D291*100</f>
        <v>134.62307411365265</v>
      </c>
      <c r="F291" s="41">
        <f>SUM(F292:F311)</f>
        <v>87584</v>
      </c>
      <c r="G291" s="41">
        <f>SUM(G292:G311)</f>
        <v>99245</v>
      </c>
      <c r="H291" s="41">
        <f>F291/G291*100</f>
        <v>88.250289687137894</v>
      </c>
      <c r="I291" s="41">
        <f>SUM(I292:I311)</f>
        <v>524859</v>
      </c>
      <c r="J291" s="41">
        <f>SUM(J292:J311)</f>
        <v>362488</v>
      </c>
      <c r="K291" s="41">
        <f>I291/J291*100</f>
        <v>144.79348281874158</v>
      </c>
      <c r="L291" s="32">
        <f>SUM(L292:L311)</f>
        <v>221524</v>
      </c>
      <c r="M291" s="32">
        <f>SUM(M292:M311)</f>
        <v>127708</v>
      </c>
      <c r="N291" s="5">
        <f t="shared" ref="N291:N311" si="138">L291/M291*100</f>
        <v>173.46133366742882</v>
      </c>
      <c r="O291" s="5">
        <f>SUM(O292:O311)</f>
        <v>221524</v>
      </c>
      <c r="P291" s="5">
        <f>SUM(P292:P311)</f>
        <v>127029</v>
      </c>
      <c r="Q291" s="6" t="e">
        <f>A291O291/P291*100</f>
        <v>#NAME?</v>
      </c>
      <c r="R291" s="5">
        <f>SUM(R292:R311)</f>
        <v>0</v>
      </c>
      <c r="S291" s="5">
        <f>SUM(S292:S311)</f>
        <v>679</v>
      </c>
      <c r="T291" s="5">
        <f t="shared" ref="T291:T310" si="139">R291/S291*100</f>
        <v>0</v>
      </c>
      <c r="U291" s="198">
        <f>SUM(U292:U311)</f>
        <v>501</v>
      </c>
    </row>
    <row r="292" spans="1:203" s="23" customFormat="1" ht="19.5" customHeight="1" x14ac:dyDescent="0.25">
      <c r="A292" s="43">
        <v>1</v>
      </c>
      <c r="B292" s="4" t="s">
        <v>12</v>
      </c>
      <c r="C292" s="46">
        <v>69599</v>
      </c>
      <c r="D292" s="46">
        <v>21859</v>
      </c>
      <c r="E292" s="45">
        <f>C292/D292*100</f>
        <v>318.39974381261726</v>
      </c>
      <c r="F292" s="46">
        <v>4253</v>
      </c>
      <c r="G292" s="46">
        <v>9626</v>
      </c>
      <c r="H292" s="45">
        <f>F292/G292*100</f>
        <v>44.182422605443591</v>
      </c>
      <c r="I292" s="46">
        <v>69599</v>
      </c>
      <c r="J292" s="46">
        <v>27694</v>
      </c>
      <c r="K292" s="45">
        <f>I292/J292*100</f>
        <v>251.31436412219253</v>
      </c>
      <c r="L292" s="46">
        <v>38936</v>
      </c>
      <c r="M292" s="46">
        <v>0</v>
      </c>
      <c r="N292" s="25" t="e">
        <f t="shared" si="138"/>
        <v>#DIV/0!</v>
      </c>
      <c r="O292" s="46">
        <v>38936</v>
      </c>
      <c r="P292" s="46">
        <v>0</v>
      </c>
      <c r="Q292" s="25" t="e">
        <f t="shared" ref="Q292:Q311" si="140">O292/P292*100</f>
        <v>#DIV/0!</v>
      </c>
      <c r="R292" s="46">
        <v>0</v>
      </c>
      <c r="S292" s="46">
        <v>0</v>
      </c>
      <c r="T292" s="45" t="e">
        <f t="shared" si="139"/>
        <v>#DIV/0!</v>
      </c>
      <c r="U292" s="199">
        <v>54</v>
      </c>
    </row>
    <row r="293" spans="1:203" s="23" customFormat="1" ht="34.5" x14ac:dyDescent="0.25">
      <c r="A293" s="47">
        <v>2</v>
      </c>
      <c r="B293" s="4" t="s">
        <v>305</v>
      </c>
      <c r="C293" s="46">
        <v>32949</v>
      </c>
      <c r="D293" s="46">
        <v>56384</v>
      </c>
      <c r="E293" s="45">
        <f t="shared" ref="E293:E311" si="141">C293/D293*100</f>
        <v>58.436790578887631</v>
      </c>
      <c r="F293" s="46">
        <v>20550</v>
      </c>
      <c r="G293" s="46">
        <v>29917</v>
      </c>
      <c r="H293" s="25">
        <f t="shared" ref="H293:H302" si="142">F293/G293*100</f>
        <v>68.690042450780496</v>
      </c>
      <c r="I293" s="46">
        <v>32949</v>
      </c>
      <c r="J293" s="46">
        <v>56384</v>
      </c>
      <c r="K293" s="25">
        <f t="shared" ref="K293:K311" si="143">I293/J293*100</f>
        <v>58.436790578887631</v>
      </c>
      <c r="L293" s="46">
        <v>0</v>
      </c>
      <c r="M293" s="46">
        <v>0</v>
      </c>
      <c r="N293" s="25" t="e">
        <f t="shared" si="138"/>
        <v>#DIV/0!</v>
      </c>
      <c r="O293" s="46">
        <v>0</v>
      </c>
      <c r="P293" s="46">
        <v>0</v>
      </c>
      <c r="Q293" s="25" t="e">
        <f t="shared" si="140"/>
        <v>#DIV/0!</v>
      </c>
      <c r="R293" s="46">
        <v>0</v>
      </c>
      <c r="S293" s="46">
        <v>0</v>
      </c>
      <c r="T293" s="25" t="e">
        <f t="shared" si="139"/>
        <v>#DIV/0!</v>
      </c>
      <c r="U293" s="199">
        <v>34</v>
      </c>
    </row>
    <row r="294" spans="1:203" s="23" customFormat="1" ht="17.25" x14ac:dyDescent="0.25">
      <c r="A294" s="43">
        <v>3</v>
      </c>
      <c r="B294" s="3" t="s">
        <v>13</v>
      </c>
      <c r="C294" s="46">
        <v>16833</v>
      </c>
      <c r="D294" s="46">
        <v>8250</v>
      </c>
      <c r="E294" s="45">
        <f t="shared" si="141"/>
        <v>204.0363636363636</v>
      </c>
      <c r="F294" s="46">
        <v>0</v>
      </c>
      <c r="G294" s="46">
        <v>0</v>
      </c>
      <c r="H294" s="45" t="e">
        <f t="shared" si="142"/>
        <v>#DIV/0!</v>
      </c>
      <c r="I294" s="46">
        <v>19755</v>
      </c>
      <c r="J294" s="46">
        <v>8250</v>
      </c>
      <c r="K294" s="45">
        <f t="shared" si="143"/>
        <v>239.45454545454544</v>
      </c>
      <c r="L294" s="46">
        <v>0</v>
      </c>
      <c r="M294" s="46">
        <v>0</v>
      </c>
      <c r="N294" s="25" t="e">
        <f t="shared" si="138"/>
        <v>#DIV/0!</v>
      </c>
      <c r="O294" s="46">
        <v>0</v>
      </c>
      <c r="P294" s="46">
        <v>0</v>
      </c>
      <c r="Q294" s="25" t="e">
        <f t="shared" si="140"/>
        <v>#DIV/0!</v>
      </c>
      <c r="R294" s="46">
        <v>0</v>
      </c>
      <c r="S294" s="46">
        <v>0</v>
      </c>
      <c r="T294" s="45" t="e">
        <f t="shared" si="139"/>
        <v>#DIV/0!</v>
      </c>
      <c r="U294" s="199">
        <v>15</v>
      </c>
    </row>
    <row r="295" spans="1:203" s="23" customFormat="1" ht="34.5" x14ac:dyDescent="0.25">
      <c r="A295" s="47">
        <v>4</v>
      </c>
      <c r="B295" s="3" t="s">
        <v>14</v>
      </c>
      <c r="C295" s="46">
        <v>0</v>
      </c>
      <c r="D295" s="46">
        <v>0</v>
      </c>
      <c r="E295" s="45" t="e">
        <f t="shared" si="141"/>
        <v>#DIV/0!</v>
      </c>
      <c r="F295" s="46">
        <v>0</v>
      </c>
      <c r="G295" s="46">
        <v>0</v>
      </c>
      <c r="H295" s="45" t="e">
        <f t="shared" si="142"/>
        <v>#DIV/0!</v>
      </c>
      <c r="I295" s="46">
        <v>0</v>
      </c>
      <c r="J295" s="46">
        <v>3285</v>
      </c>
      <c r="K295" s="45">
        <f t="shared" si="143"/>
        <v>0</v>
      </c>
      <c r="L295" s="46">
        <v>0</v>
      </c>
      <c r="M295" s="46">
        <v>3285</v>
      </c>
      <c r="N295" s="25">
        <f t="shared" si="138"/>
        <v>0</v>
      </c>
      <c r="O295" s="46">
        <v>0</v>
      </c>
      <c r="P295" s="46">
        <v>3285</v>
      </c>
      <c r="Q295" s="25">
        <f t="shared" si="140"/>
        <v>0</v>
      </c>
      <c r="R295" s="46">
        <v>0</v>
      </c>
      <c r="S295" s="46">
        <v>0</v>
      </c>
      <c r="T295" s="45" t="e">
        <f t="shared" si="139"/>
        <v>#DIV/0!</v>
      </c>
      <c r="U295" s="199"/>
    </row>
    <row r="296" spans="1:203" s="46" customFormat="1" ht="33" customHeight="1" x14ac:dyDescent="0.25">
      <c r="A296" s="48">
        <v>5</v>
      </c>
      <c r="B296" s="4" t="s">
        <v>15</v>
      </c>
      <c r="C296" s="46">
        <v>20042</v>
      </c>
      <c r="D296" s="46">
        <v>7616</v>
      </c>
      <c r="E296" s="45">
        <f t="shared" si="141"/>
        <v>263.156512605042</v>
      </c>
      <c r="F296" s="46">
        <v>3432</v>
      </c>
      <c r="G296" s="46">
        <v>3268</v>
      </c>
      <c r="H296" s="46">
        <f t="shared" si="142"/>
        <v>105.01835985312118</v>
      </c>
      <c r="I296" s="46">
        <v>22603</v>
      </c>
      <c r="J296" s="46">
        <v>9102</v>
      </c>
      <c r="K296" s="46">
        <f t="shared" si="143"/>
        <v>248.33003735442759</v>
      </c>
      <c r="L296" s="46">
        <v>3867</v>
      </c>
      <c r="M296" s="46">
        <v>0</v>
      </c>
      <c r="N296" s="46" t="e">
        <f t="shared" si="138"/>
        <v>#DIV/0!</v>
      </c>
      <c r="O296" s="46">
        <v>3867</v>
      </c>
      <c r="P296" s="46">
        <v>0</v>
      </c>
      <c r="Q296" s="46" t="e">
        <f t="shared" si="140"/>
        <v>#DIV/0!</v>
      </c>
      <c r="R296" s="46">
        <v>0</v>
      </c>
      <c r="S296" s="46">
        <v>0</v>
      </c>
      <c r="T296" s="46" t="e">
        <f t="shared" si="139"/>
        <v>#DIV/0!</v>
      </c>
      <c r="U296" s="46">
        <v>35</v>
      </c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</row>
    <row r="297" spans="1:203" s="161" customFormat="1" ht="33" customHeight="1" x14ac:dyDescent="0.25">
      <c r="A297" s="48">
        <v>6</v>
      </c>
      <c r="B297" s="4" t="s">
        <v>286</v>
      </c>
      <c r="C297" s="46">
        <v>114261</v>
      </c>
      <c r="D297" s="46">
        <v>64997</v>
      </c>
      <c r="E297" s="45">
        <f t="shared" si="141"/>
        <v>175.79426742772745</v>
      </c>
      <c r="F297" s="46">
        <v>31471</v>
      </c>
      <c r="G297" s="46">
        <v>29813</v>
      </c>
      <c r="H297" s="46">
        <f t="shared" si="142"/>
        <v>105.56133230469928</v>
      </c>
      <c r="I297" s="46">
        <v>114383</v>
      </c>
      <c r="J297" s="46">
        <v>58343</v>
      </c>
      <c r="K297" s="46">
        <f t="shared" si="143"/>
        <v>196.05265413160106</v>
      </c>
      <c r="L297" s="46">
        <v>0</v>
      </c>
      <c r="M297" s="46">
        <v>679</v>
      </c>
      <c r="N297" s="46">
        <f t="shared" si="138"/>
        <v>0</v>
      </c>
      <c r="O297" s="46">
        <v>0</v>
      </c>
      <c r="P297" s="46">
        <v>0</v>
      </c>
      <c r="Q297" s="46" t="e">
        <f t="shared" si="140"/>
        <v>#DIV/0!</v>
      </c>
      <c r="R297" s="46">
        <v>0</v>
      </c>
      <c r="S297" s="46">
        <v>679</v>
      </c>
      <c r="T297" s="46">
        <f t="shared" si="139"/>
        <v>0</v>
      </c>
      <c r="U297" s="46">
        <v>171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</row>
    <row r="298" spans="1:203" s="23" customFormat="1" ht="17.25" x14ac:dyDescent="0.25">
      <c r="A298" s="47">
        <v>7</v>
      </c>
      <c r="B298" s="4" t="s">
        <v>287</v>
      </c>
      <c r="C298" s="46">
        <v>16772</v>
      </c>
      <c r="D298" s="46">
        <v>15956</v>
      </c>
      <c r="E298" s="45">
        <f t="shared" si="141"/>
        <v>105.11406367510654</v>
      </c>
      <c r="F298" s="46">
        <v>7227</v>
      </c>
      <c r="G298" s="46">
        <v>5066</v>
      </c>
      <c r="H298" s="45">
        <f t="shared" si="142"/>
        <v>142.65692854322938</v>
      </c>
      <c r="I298" s="46">
        <v>18828</v>
      </c>
      <c r="J298" s="46">
        <v>14578</v>
      </c>
      <c r="K298" s="45">
        <f t="shared" si="143"/>
        <v>129.15351900123474</v>
      </c>
      <c r="L298" s="46">
        <v>0</v>
      </c>
      <c r="M298" s="46">
        <v>0</v>
      </c>
      <c r="N298" s="25" t="e">
        <f t="shared" si="138"/>
        <v>#DIV/0!</v>
      </c>
      <c r="O298" s="46">
        <v>0</v>
      </c>
      <c r="P298" s="46">
        <v>0</v>
      </c>
      <c r="Q298" s="25" t="e">
        <f t="shared" si="140"/>
        <v>#DIV/0!</v>
      </c>
      <c r="R298" s="46">
        <v>0</v>
      </c>
      <c r="S298" s="46">
        <v>0</v>
      </c>
      <c r="T298" s="45" t="e">
        <f t="shared" si="139"/>
        <v>#DIV/0!</v>
      </c>
      <c r="U298" s="199">
        <v>19</v>
      </c>
    </row>
    <row r="299" spans="1:203" s="23" customFormat="1" ht="22.5" customHeight="1" x14ac:dyDescent="0.25">
      <c r="A299" s="43">
        <v>8</v>
      </c>
      <c r="B299" s="3" t="s">
        <v>16</v>
      </c>
      <c r="C299" s="46">
        <v>0</v>
      </c>
      <c r="D299" s="46">
        <v>0</v>
      </c>
      <c r="E299" s="45" t="e">
        <f t="shared" si="141"/>
        <v>#DIV/0!</v>
      </c>
      <c r="F299" s="46">
        <v>0</v>
      </c>
      <c r="G299" s="46">
        <v>0</v>
      </c>
      <c r="H299" s="45" t="e">
        <f t="shared" si="142"/>
        <v>#DIV/0!</v>
      </c>
      <c r="I299" s="46">
        <v>0</v>
      </c>
      <c r="J299" s="46">
        <v>0</v>
      </c>
      <c r="K299" s="45" t="e">
        <f t="shared" si="143"/>
        <v>#DIV/0!</v>
      </c>
      <c r="L299" s="46">
        <f t="shared" ref="L299:L301" si="144">O299+R299</f>
        <v>0</v>
      </c>
      <c r="M299" s="46">
        <v>0</v>
      </c>
      <c r="N299" s="25" t="e">
        <f t="shared" si="138"/>
        <v>#DIV/0!</v>
      </c>
      <c r="O299" s="46">
        <v>0</v>
      </c>
      <c r="P299" s="46">
        <v>0</v>
      </c>
      <c r="Q299" s="25" t="e">
        <f t="shared" si="140"/>
        <v>#DIV/0!</v>
      </c>
      <c r="R299" s="46">
        <v>0</v>
      </c>
      <c r="S299" s="46">
        <v>0</v>
      </c>
      <c r="T299" s="45" t="e">
        <f t="shared" si="139"/>
        <v>#DIV/0!</v>
      </c>
      <c r="U299" s="199"/>
    </row>
    <row r="300" spans="1:203" s="23" customFormat="1" ht="51.75" x14ac:dyDescent="0.25">
      <c r="A300" s="47">
        <v>9</v>
      </c>
      <c r="B300" s="3" t="s">
        <v>17</v>
      </c>
      <c r="C300" s="46">
        <v>31799</v>
      </c>
      <c r="D300" s="46">
        <v>38894</v>
      </c>
      <c r="E300" s="45">
        <f t="shared" si="141"/>
        <v>81.758111791021747</v>
      </c>
      <c r="F300" s="46">
        <v>6421</v>
      </c>
      <c r="G300" s="46">
        <v>10872</v>
      </c>
      <c r="H300" s="45">
        <f t="shared" si="142"/>
        <v>59.05997056659308</v>
      </c>
      <c r="I300" s="46">
        <v>31799</v>
      </c>
      <c r="J300" s="46">
        <v>38894</v>
      </c>
      <c r="K300" s="45">
        <f t="shared" si="143"/>
        <v>81.758111791021747</v>
      </c>
      <c r="L300" s="46">
        <f t="shared" si="144"/>
        <v>0</v>
      </c>
      <c r="M300" s="46">
        <v>0</v>
      </c>
      <c r="N300" s="25" t="e">
        <f t="shared" si="138"/>
        <v>#DIV/0!</v>
      </c>
      <c r="O300" s="46">
        <v>0</v>
      </c>
      <c r="P300" s="46">
        <v>0</v>
      </c>
      <c r="Q300" s="25" t="e">
        <f t="shared" si="140"/>
        <v>#DIV/0!</v>
      </c>
      <c r="R300" s="46">
        <v>0</v>
      </c>
      <c r="S300" s="46">
        <v>0</v>
      </c>
      <c r="T300" s="45" t="e">
        <f t="shared" si="139"/>
        <v>#DIV/0!</v>
      </c>
      <c r="U300" s="199">
        <v>36</v>
      </c>
    </row>
    <row r="301" spans="1:203" s="23" customFormat="1" ht="17.25" x14ac:dyDescent="0.25">
      <c r="A301" s="43">
        <v>10</v>
      </c>
      <c r="B301" s="3" t="s">
        <v>18</v>
      </c>
      <c r="C301" s="46">
        <v>17662</v>
      </c>
      <c r="D301" s="46">
        <v>24539</v>
      </c>
      <c r="E301" s="45">
        <f t="shared" si="141"/>
        <v>71.975223114226338</v>
      </c>
      <c r="F301" s="46">
        <v>4368</v>
      </c>
      <c r="G301" s="46">
        <v>7852</v>
      </c>
      <c r="H301" s="45">
        <f t="shared" si="142"/>
        <v>55.629139072847678</v>
      </c>
      <c r="I301" s="46">
        <v>22170</v>
      </c>
      <c r="J301" s="46">
        <v>11507</v>
      </c>
      <c r="K301" s="45">
        <f t="shared" si="143"/>
        <v>192.66533414443384</v>
      </c>
      <c r="L301" s="46">
        <f t="shared" si="144"/>
        <v>0</v>
      </c>
      <c r="M301" s="46">
        <v>0</v>
      </c>
      <c r="N301" s="25" t="e">
        <f t="shared" si="138"/>
        <v>#DIV/0!</v>
      </c>
      <c r="O301" s="46">
        <v>0</v>
      </c>
      <c r="P301" s="46">
        <v>0</v>
      </c>
      <c r="Q301" s="25" t="e">
        <f t="shared" si="140"/>
        <v>#DIV/0!</v>
      </c>
      <c r="R301" s="46">
        <v>0</v>
      </c>
      <c r="S301" s="46">
        <v>0</v>
      </c>
      <c r="T301" s="45" t="e">
        <f t="shared" si="139"/>
        <v>#DIV/0!</v>
      </c>
      <c r="U301" s="199">
        <v>12</v>
      </c>
    </row>
    <row r="302" spans="1:203" s="23" customFormat="1" ht="17.25" x14ac:dyDescent="0.25">
      <c r="A302" s="47">
        <v>11</v>
      </c>
      <c r="B302" s="3" t="s">
        <v>19</v>
      </c>
      <c r="C302" s="46">
        <v>163645</v>
      </c>
      <c r="D302" s="46">
        <v>118594</v>
      </c>
      <c r="E302" s="45">
        <f t="shared" si="141"/>
        <v>137.98758790495302</v>
      </c>
      <c r="F302" s="46">
        <v>5205</v>
      </c>
      <c r="G302" s="46">
        <v>0</v>
      </c>
      <c r="H302" s="45" t="e">
        <f t="shared" si="142"/>
        <v>#DIV/0!</v>
      </c>
      <c r="I302" s="46">
        <v>178721</v>
      </c>
      <c r="J302" s="46">
        <v>123130</v>
      </c>
      <c r="K302" s="45">
        <f t="shared" si="143"/>
        <v>145.1482173312759</v>
      </c>
      <c r="L302" s="46">
        <v>178721</v>
      </c>
      <c r="M302" s="46">
        <v>122799</v>
      </c>
      <c r="N302" s="25">
        <f t="shared" si="138"/>
        <v>145.53945879038105</v>
      </c>
      <c r="O302" s="46">
        <v>178721</v>
      </c>
      <c r="P302" s="46">
        <v>122799</v>
      </c>
      <c r="Q302" s="25">
        <f t="shared" si="140"/>
        <v>145.53945879038105</v>
      </c>
      <c r="R302" s="46">
        <v>0</v>
      </c>
      <c r="S302" s="46">
        <v>0</v>
      </c>
      <c r="T302" s="45" t="e">
        <f t="shared" si="139"/>
        <v>#DIV/0!</v>
      </c>
      <c r="U302" s="199">
        <v>105</v>
      </c>
    </row>
    <row r="303" spans="1:203" s="23" customFormat="1" ht="17.25" x14ac:dyDescent="0.25">
      <c r="A303" s="49">
        <v>12</v>
      </c>
      <c r="B303" s="4" t="s">
        <v>20</v>
      </c>
      <c r="C303" s="46">
        <v>0</v>
      </c>
      <c r="D303" s="46">
        <v>0</v>
      </c>
      <c r="E303" s="45" t="e">
        <f t="shared" si="141"/>
        <v>#DIV/0!</v>
      </c>
      <c r="F303" s="46">
        <v>0</v>
      </c>
      <c r="G303" s="46">
        <v>0</v>
      </c>
      <c r="H303" s="45" t="e">
        <f>F303/G303*100</f>
        <v>#DIV/0!</v>
      </c>
      <c r="I303" s="46">
        <v>0</v>
      </c>
      <c r="J303" s="46">
        <v>0</v>
      </c>
      <c r="K303" s="45" t="e">
        <f t="shared" si="143"/>
        <v>#DIV/0!</v>
      </c>
      <c r="L303" s="46">
        <f t="shared" ref="L303:M311" si="145">O303+R303</f>
        <v>0</v>
      </c>
      <c r="M303" s="46">
        <v>0</v>
      </c>
      <c r="N303" s="25" t="e">
        <f t="shared" si="138"/>
        <v>#DIV/0!</v>
      </c>
      <c r="O303" s="46">
        <v>0</v>
      </c>
      <c r="P303" s="46">
        <v>0</v>
      </c>
      <c r="Q303" s="25" t="e">
        <f t="shared" si="140"/>
        <v>#DIV/0!</v>
      </c>
      <c r="R303" s="46">
        <v>0</v>
      </c>
      <c r="S303" s="46">
        <v>0</v>
      </c>
      <c r="T303" s="45" t="e">
        <f t="shared" si="139"/>
        <v>#DIV/0!</v>
      </c>
      <c r="U303" s="199"/>
    </row>
    <row r="304" spans="1:203" s="23" customFormat="1" ht="17.25" x14ac:dyDescent="0.25">
      <c r="A304" s="47">
        <v>13</v>
      </c>
      <c r="B304" s="4" t="s">
        <v>21</v>
      </c>
      <c r="C304" s="46">
        <v>0</v>
      </c>
      <c r="D304" s="46">
        <v>0</v>
      </c>
      <c r="E304" s="45" t="e">
        <f t="shared" si="141"/>
        <v>#DIV/0!</v>
      </c>
      <c r="F304" s="46">
        <v>0</v>
      </c>
      <c r="G304" s="46">
        <v>0</v>
      </c>
      <c r="H304" s="45" t="e">
        <f>F304/G304*100</f>
        <v>#DIV/0!</v>
      </c>
      <c r="I304" s="46">
        <v>0</v>
      </c>
      <c r="J304" s="46">
        <v>0</v>
      </c>
      <c r="K304" s="45" t="e">
        <f t="shared" si="143"/>
        <v>#DIV/0!</v>
      </c>
      <c r="L304" s="46">
        <v>0</v>
      </c>
      <c r="M304" s="46">
        <v>0</v>
      </c>
      <c r="N304" s="25" t="e">
        <f t="shared" si="138"/>
        <v>#DIV/0!</v>
      </c>
      <c r="O304" s="46">
        <v>0</v>
      </c>
      <c r="P304" s="46">
        <v>0</v>
      </c>
      <c r="Q304" s="25" t="e">
        <f t="shared" si="140"/>
        <v>#DIV/0!</v>
      </c>
      <c r="R304" s="46">
        <v>0</v>
      </c>
      <c r="S304" s="46">
        <v>0</v>
      </c>
      <c r="T304" s="45" t="e">
        <f t="shared" si="139"/>
        <v>#DIV/0!</v>
      </c>
      <c r="U304" s="199"/>
    </row>
    <row r="305" spans="1:21" s="23" customFormat="1" ht="31.5" customHeight="1" x14ac:dyDescent="0.25">
      <c r="A305" s="43">
        <v>14</v>
      </c>
      <c r="B305" s="4" t="s">
        <v>22</v>
      </c>
      <c r="C305" s="46">
        <v>0</v>
      </c>
      <c r="D305" s="46">
        <v>2020</v>
      </c>
      <c r="E305" s="45">
        <f t="shared" si="141"/>
        <v>0</v>
      </c>
      <c r="F305" s="46">
        <v>0</v>
      </c>
      <c r="G305" s="46">
        <v>1052</v>
      </c>
      <c r="H305" s="25">
        <f>F305/G305*100</f>
        <v>0</v>
      </c>
      <c r="I305" s="46">
        <v>0</v>
      </c>
      <c r="J305" s="46">
        <v>2120</v>
      </c>
      <c r="K305" s="25">
        <f t="shared" si="143"/>
        <v>0</v>
      </c>
      <c r="L305" s="46">
        <v>0</v>
      </c>
      <c r="M305" s="46">
        <v>0</v>
      </c>
      <c r="N305" s="25" t="e">
        <f t="shared" si="138"/>
        <v>#DIV/0!</v>
      </c>
      <c r="O305" s="46">
        <v>0</v>
      </c>
      <c r="P305" s="46">
        <v>0</v>
      </c>
      <c r="Q305" s="25" t="e">
        <f t="shared" si="140"/>
        <v>#DIV/0!</v>
      </c>
      <c r="R305" s="46">
        <v>0</v>
      </c>
      <c r="S305" s="46">
        <v>0</v>
      </c>
      <c r="T305" s="25" t="e">
        <f t="shared" si="139"/>
        <v>#DIV/0!</v>
      </c>
      <c r="U305" s="199"/>
    </row>
    <row r="306" spans="1:21" s="23" customFormat="1" ht="17.25" x14ac:dyDescent="0.25">
      <c r="A306" s="47">
        <v>15</v>
      </c>
      <c r="B306" s="4" t="s">
        <v>23</v>
      </c>
      <c r="C306" s="46">
        <v>0</v>
      </c>
      <c r="D306" s="46">
        <v>4225</v>
      </c>
      <c r="E306" s="45">
        <f t="shared" si="141"/>
        <v>0</v>
      </c>
      <c r="F306" s="46">
        <v>0</v>
      </c>
      <c r="G306" s="46">
        <v>1695</v>
      </c>
      <c r="H306" s="1">
        <f t="shared" ref="H306:H311" si="146">F306/G306*100</f>
        <v>0</v>
      </c>
      <c r="I306" s="46">
        <v>0</v>
      </c>
      <c r="J306" s="46">
        <v>2900</v>
      </c>
      <c r="K306" s="1">
        <f t="shared" si="143"/>
        <v>0</v>
      </c>
      <c r="L306" s="46">
        <v>0</v>
      </c>
      <c r="M306" s="46">
        <v>945</v>
      </c>
      <c r="N306" s="1">
        <f t="shared" si="138"/>
        <v>0</v>
      </c>
      <c r="O306" s="46">
        <v>0</v>
      </c>
      <c r="P306" s="46">
        <v>945</v>
      </c>
      <c r="Q306" s="1">
        <f t="shared" si="140"/>
        <v>0</v>
      </c>
      <c r="R306" s="46">
        <v>0</v>
      </c>
      <c r="S306" s="46">
        <v>0</v>
      </c>
      <c r="T306" s="1" t="e">
        <f t="shared" si="139"/>
        <v>#DIV/0!</v>
      </c>
      <c r="U306" s="199"/>
    </row>
    <row r="307" spans="1:21" s="23" customFormat="1" ht="17.25" x14ac:dyDescent="0.25">
      <c r="A307" s="49">
        <v>16</v>
      </c>
      <c r="B307" s="4" t="s">
        <v>24</v>
      </c>
      <c r="C307" s="46">
        <v>0</v>
      </c>
      <c r="D307" s="46">
        <v>0</v>
      </c>
      <c r="E307" s="45" t="e">
        <f t="shared" si="141"/>
        <v>#DIV/0!</v>
      </c>
      <c r="F307" s="46">
        <v>0</v>
      </c>
      <c r="G307" s="46">
        <v>0</v>
      </c>
      <c r="H307" s="45" t="e">
        <f t="shared" si="146"/>
        <v>#DIV/0!</v>
      </c>
      <c r="I307" s="46">
        <v>0</v>
      </c>
      <c r="J307" s="46">
        <v>0</v>
      </c>
      <c r="K307" s="45" t="e">
        <f t="shared" si="143"/>
        <v>#DIV/0!</v>
      </c>
      <c r="L307" s="46">
        <f t="shared" si="145"/>
        <v>0</v>
      </c>
      <c r="M307" s="46">
        <v>0</v>
      </c>
      <c r="N307" s="25" t="e">
        <f t="shared" si="138"/>
        <v>#DIV/0!</v>
      </c>
      <c r="O307" s="46">
        <v>0</v>
      </c>
      <c r="P307" s="46">
        <v>0</v>
      </c>
      <c r="Q307" s="25" t="e">
        <f t="shared" si="140"/>
        <v>#DIV/0!</v>
      </c>
      <c r="R307" s="46">
        <v>0</v>
      </c>
      <c r="S307" s="46">
        <v>0</v>
      </c>
      <c r="T307" s="45" t="e">
        <f t="shared" si="139"/>
        <v>#DIV/0!</v>
      </c>
      <c r="U307" s="199"/>
    </row>
    <row r="308" spans="1:21" s="23" customFormat="1" ht="17.25" x14ac:dyDescent="0.25">
      <c r="A308" s="47">
        <v>17</v>
      </c>
      <c r="B308" s="4" t="s">
        <v>25</v>
      </c>
      <c r="C308" s="46">
        <v>0</v>
      </c>
      <c r="D308" s="46">
        <v>0</v>
      </c>
      <c r="E308" s="45" t="e">
        <f t="shared" si="141"/>
        <v>#DIV/0!</v>
      </c>
      <c r="F308" s="46">
        <v>0</v>
      </c>
      <c r="G308" s="46">
        <v>0</v>
      </c>
      <c r="H308" s="45" t="e">
        <f t="shared" si="146"/>
        <v>#DIV/0!</v>
      </c>
      <c r="I308" s="46">
        <v>0</v>
      </c>
      <c r="J308" s="46">
        <v>0</v>
      </c>
      <c r="K308" s="45" t="e">
        <f t="shared" si="143"/>
        <v>#DIV/0!</v>
      </c>
      <c r="L308" s="46">
        <f t="shared" si="145"/>
        <v>0</v>
      </c>
      <c r="M308" s="46">
        <v>0</v>
      </c>
      <c r="N308" s="25" t="e">
        <f t="shared" si="138"/>
        <v>#DIV/0!</v>
      </c>
      <c r="O308" s="46">
        <v>0</v>
      </c>
      <c r="P308" s="46">
        <v>0</v>
      </c>
      <c r="Q308" s="25" t="e">
        <f t="shared" si="140"/>
        <v>#DIV/0!</v>
      </c>
      <c r="R308" s="46">
        <v>0</v>
      </c>
      <c r="S308" s="46">
        <v>0</v>
      </c>
      <c r="T308" s="45" t="e">
        <f t="shared" si="139"/>
        <v>#DIV/0!</v>
      </c>
      <c r="U308" s="199"/>
    </row>
    <row r="309" spans="1:21" s="23" customFormat="1" ht="17.25" x14ac:dyDescent="0.25">
      <c r="A309" s="43">
        <v>18</v>
      </c>
      <c r="B309" s="3" t="s">
        <v>26</v>
      </c>
      <c r="C309" s="46">
        <v>845</v>
      </c>
      <c r="D309" s="46">
        <v>6301</v>
      </c>
      <c r="E309" s="45">
        <f t="shared" si="141"/>
        <v>13.410569750833201</v>
      </c>
      <c r="F309" s="46">
        <v>845</v>
      </c>
      <c r="G309" s="46">
        <v>84</v>
      </c>
      <c r="H309" s="45">
        <f t="shared" si="146"/>
        <v>1005.952380952381</v>
      </c>
      <c r="I309" s="46">
        <v>845</v>
      </c>
      <c r="J309" s="46">
        <v>6301</v>
      </c>
      <c r="K309" s="45">
        <f t="shared" si="143"/>
        <v>13.410569750833201</v>
      </c>
      <c r="L309" s="46">
        <f t="shared" si="145"/>
        <v>0</v>
      </c>
      <c r="M309" s="46">
        <v>0</v>
      </c>
      <c r="N309" s="25" t="e">
        <f t="shared" si="138"/>
        <v>#DIV/0!</v>
      </c>
      <c r="O309" s="46">
        <v>0</v>
      </c>
      <c r="P309" s="46">
        <v>0</v>
      </c>
      <c r="Q309" s="25" t="e">
        <f t="shared" si="140"/>
        <v>#DIV/0!</v>
      </c>
      <c r="R309" s="46">
        <v>0</v>
      </c>
      <c r="S309" s="46">
        <v>0</v>
      </c>
      <c r="T309" s="45" t="e">
        <f t="shared" si="139"/>
        <v>#DIV/0!</v>
      </c>
      <c r="U309" s="199">
        <v>2</v>
      </c>
    </row>
    <row r="310" spans="1:21" s="23" customFormat="1" ht="17.25" x14ac:dyDescent="0.25">
      <c r="A310" s="49">
        <v>19</v>
      </c>
      <c r="B310" s="4" t="s">
        <v>27</v>
      </c>
      <c r="C310" s="46">
        <v>0</v>
      </c>
      <c r="D310" s="46">
        <v>0</v>
      </c>
      <c r="E310" s="45" t="e">
        <f t="shared" si="141"/>
        <v>#DIV/0!</v>
      </c>
      <c r="F310" s="46">
        <v>0</v>
      </c>
      <c r="G310" s="46">
        <v>0</v>
      </c>
      <c r="H310" s="45" t="e">
        <f t="shared" si="146"/>
        <v>#DIV/0!</v>
      </c>
      <c r="I310" s="46">
        <v>0</v>
      </c>
      <c r="J310" s="46">
        <v>0</v>
      </c>
      <c r="K310" s="45" t="e">
        <f t="shared" si="143"/>
        <v>#DIV/0!</v>
      </c>
      <c r="L310" s="46">
        <f t="shared" si="145"/>
        <v>0</v>
      </c>
      <c r="M310" s="46">
        <v>0</v>
      </c>
      <c r="N310" s="25" t="e">
        <f t="shared" si="138"/>
        <v>#DIV/0!</v>
      </c>
      <c r="O310" s="46">
        <v>0</v>
      </c>
      <c r="P310" s="46">
        <v>0</v>
      </c>
      <c r="Q310" s="25" t="e">
        <f t="shared" si="140"/>
        <v>#DIV/0!</v>
      </c>
      <c r="R310" s="46">
        <v>0</v>
      </c>
      <c r="S310" s="46">
        <v>0</v>
      </c>
      <c r="T310" s="45" t="e">
        <f t="shared" si="139"/>
        <v>#DIV/0!</v>
      </c>
      <c r="U310" s="199"/>
    </row>
    <row r="311" spans="1:21" s="23" customFormat="1" ht="17.25" x14ac:dyDescent="0.25">
      <c r="A311" s="47">
        <v>20</v>
      </c>
      <c r="B311" s="3" t="s">
        <v>292</v>
      </c>
      <c r="C311" s="46">
        <v>13207</v>
      </c>
      <c r="D311" s="48">
        <v>0</v>
      </c>
      <c r="E311" s="45" t="e">
        <f t="shared" si="141"/>
        <v>#DIV/0!</v>
      </c>
      <c r="F311" s="46">
        <v>3812</v>
      </c>
      <c r="G311" s="48">
        <v>0</v>
      </c>
      <c r="H311" s="25" t="e">
        <f t="shared" si="146"/>
        <v>#DIV/0!</v>
      </c>
      <c r="I311" s="46">
        <v>13207</v>
      </c>
      <c r="J311" s="48">
        <v>0</v>
      </c>
      <c r="K311" s="25" t="e">
        <f t="shared" si="143"/>
        <v>#DIV/0!</v>
      </c>
      <c r="L311" s="46">
        <f t="shared" si="145"/>
        <v>0</v>
      </c>
      <c r="M311" s="167">
        <f t="shared" si="145"/>
        <v>0</v>
      </c>
      <c r="N311" s="25" t="e">
        <f t="shared" si="138"/>
        <v>#DIV/0!</v>
      </c>
      <c r="O311" s="46">
        <v>0</v>
      </c>
      <c r="P311" s="164">
        <v>0</v>
      </c>
      <c r="Q311" s="25" t="e">
        <f t="shared" si="140"/>
        <v>#DIV/0!</v>
      </c>
      <c r="R311" s="46">
        <v>0</v>
      </c>
      <c r="S311" s="164">
        <v>0</v>
      </c>
      <c r="T311" s="25" t="e">
        <f>R311/S311*100</f>
        <v>#DIV/0!</v>
      </c>
      <c r="U311" s="199">
        <v>18</v>
      </c>
    </row>
    <row r="312" spans="1:21" s="23" customFormat="1" ht="15.75" customHeight="1" x14ac:dyDescent="0.25">
      <c r="A312" s="349"/>
      <c r="B312" s="350"/>
      <c r="C312" s="350"/>
      <c r="D312" s="350"/>
      <c r="E312" s="350"/>
      <c r="F312" s="350"/>
      <c r="G312" s="350"/>
      <c r="H312" s="350"/>
      <c r="I312" s="350"/>
      <c r="J312" s="350"/>
      <c r="K312" s="350"/>
      <c r="L312" s="350"/>
      <c r="M312" s="350"/>
      <c r="N312" s="350"/>
      <c r="O312" s="350"/>
      <c r="P312" s="350"/>
      <c r="Q312" s="350"/>
      <c r="R312" s="350"/>
      <c r="S312" s="350"/>
      <c r="T312" s="351"/>
      <c r="U312" s="200"/>
    </row>
    <row r="313" spans="1:21" s="23" customFormat="1" ht="57.75" hidden="1" customHeight="1" x14ac:dyDescent="0.25">
      <c r="A313" s="352" t="s">
        <v>247</v>
      </c>
      <c r="B313" s="353"/>
      <c r="C313" s="41">
        <f>SUM(C314:C319)</f>
        <v>0</v>
      </c>
      <c r="D313" s="41">
        <f>SUM(D314:D319)</f>
        <v>0</v>
      </c>
      <c r="E313" s="42" t="e">
        <f>C313/D313*100</f>
        <v>#DIV/0!</v>
      </c>
      <c r="F313" s="41">
        <f>SUM(F314:F319)</f>
        <v>0</v>
      </c>
      <c r="G313" s="41">
        <f>SUM(G314:G319)</f>
        <v>0</v>
      </c>
      <c r="H313" s="41" t="e">
        <f>F313/G313*100</f>
        <v>#DIV/0!</v>
      </c>
      <c r="I313" s="41">
        <f>SUM(I314:I319)</f>
        <v>0</v>
      </c>
      <c r="J313" s="41">
        <f>SUM(J314:J319)</f>
        <v>0</v>
      </c>
      <c r="K313" s="41" t="e">
        <f>I313/J313*100</f>
        <v>#DIV/0!</v>
      </c>
      <c r="L313" s="41">
        <f>SUM(L314:L319)</f>
        <v>0</v>
      </c>
      <c r="M313" s="41">
        <f>SUM(M314:M319)</f>
        <v>0</v>
      </c>
      <c r="N313" s="5" t="e">
        <f t="shared" ref="N313" si="147">L313/M313*100</f>
        <v>#DIV/0!</v>
      </c>
      <c r="O313" s="41">
        <f>SUM(O314:O319)</f>
        <v>0</v>
      </c>
      <c r="P313" s="41">
        <f>SUM(P314:P319)</f>
        <v>0</v>
      </c>
      <c r="Q313" s="6" t="e">
        <f>A291O291/P313*100</f>
        <v>#NAME?</v>
      </c>
      <c r="R313" s="41">
        <f>SUM(R314:R319)</f>
        <v>0</v>
      </c>
      <c r="S313" s="41">
        <f>SUM(S314:S319)</f>
        <v>0</v>
      </c>
      <c r="T313" s="5" t="e">
        <f t="shared" ref="T313" si="148">R313/S313*100</f>
        <v>#DIV/0!</v>
      </c>
      <c r="U313" s="200"/>
    </row>
    <row r="314" spans="1:21" s="23" customFormat="1" hidden="1" x14ac:dyDescent="0.25">
      <c r="A314" s="63">
        <v>1</v>
      </c>
      <c r="C314" s="46"/>
      <c r="D314" s="46"/>
      <c r="E314" s="25"/>
      <c r="F314" s="46"/>
      <c r="G314" s="46"/>
      <c r="H314" s="25"/>
      <c r="I314" s="46"/>
      <c r="J314" s="46"/>
      <c r="K314" s="25"/>
      <c r="L314" s="46"/>
      <c r="M314" s="46"/>
      <c r="N314" s="25"/>
      <c r="O314" s="46"/>
      <c r="P314" s="46"/>
      <c r="Q314" s="25"/>
      <c r="R314" s="46"/>
      <c r="S314" s="46"/>
      <c r="T314" s="25"/>
      <c r="U314" s="200"/>
    </row>
    <row r="315" spans="1:21" s="23" customFormat="1" ht="17.25" hidden="1" x14ac:dyDescent="0.25">
      <c r="A315" s="63">
        <v>2</v>
      </c>
      <c r="B315" s="4"/>
      <c r="C315" s="46"/>
      <c r="D315" s="46"/>
      <c r="E315" s="25"/>
      <c r="F315" s="46"/>
      <c r="G315" s="46"/>
      <c r="H315" s="25"/>
      <c r="I315" s="46"/>
      <c r="J315" s="46"/>
      <c r="K315" s="25"/>
      <c r="L315" s="46"/>
      <c r="M315" s="46"/>
      <c r="N315" s="25"/>
      <c r="O315" s="46"/>
      <c r="P315" s="46"/>
      <c r="Q315" s="25"/>
      <c r="R315" s="46"/>
      <c r="S315" s="46"/>
      <c r="T315" s="25"/>
      <c r="U315" s="200"/>
    </row>
    <row r="316" spans="1:21" s="23" customFormat="1" ht="17.25" hidden="1" x14ac:dyDescent="0.25">
      <c r="A316" s="63">
        <v>3</v>
      </c>
      <c r="B316" s="4"/>
      <c r="C316" s="46"/>
      <c r="D316" s="46"/>
      <c r="E316" s="25"/>
      <c r="F316" s="46"/>
      <c r="G316" s="46"/>
      <c r="H316" s="25"/>
      <c r="I316" s="46"/>
      <c r="J316" s="46"/>
      <c r="K316" s="25"/>
      <c r="L316" s="46"/>
      <c r="M316" s="46"/>
      <c r="N316" s="25"/>
      <c r="O316" s="46"/>
      <c r="P316" s="46"/>
      <c r="Q316" s="25"/>
      <c r="R316" s="46"/>
      <c r="S316" s="46"/>
      <c r="T316" s="25"/>
      <c r="U316" s="200"/>
    </row>
    <row r="317" spans="1:21" s="23" customFormat="1" ht="17.25" hidden="1" x14ac:dyDescent="0.25">
      <c r="A317" s="63">
        <v>4</v>
      </c>
      <c r="B317" s="4"/>
      <c r="C317" s="46"/>
      <c r="D317" s="46"/>
      <c r="E317" s="25"/>
      <c r="F317" s="46"/>
      <c r="G317" s="46"/>
      <c r="H317" s="25"/>
      <c r="I317" s="46"/>
      <c r="J317" s="46"/>
      <c r="K317" s="25"/>
      <c r="L317" s="46"/>
      <c r="M317" s="46"/>
      <c r="N317" s="25"/>
      <c r="O317" s="46"/>
      <c r="P317" s="46"/>
      <c r="Q317" s="25"/>
      <c r="R317" s="46"/>
      <c r="S317" s="46"/>
      <c r="T317" s="25"/>
      <c r="U317" s="200"/>
    </row>
    <row r="318" spans="1:21" s="23" customFormat="1" ht="17.25" hidden="1" x14ac:dyDescent="0.25">
      <c r="A318" s="63"/>
      <c r="B318" s="16"/>
      <c r="C318" s="46"/>
      <c r="D318" s="46"/>
      <c r="E318" s="25"/>
      <c r="F318" s="46"/>
      <c r="G318" s="46"/>
      <c r="H318" s="1"/>
      <c r="I318" s="46"/>
      <c r="J318" s="46"/>
      <c r="K318" s="1"/>
      <c r="L318" s="46"/>
      <c r="M318" s="46"/>
      <c r="N318" s="1"/>
      <c r="O318" s="46"/>
      <c r="P318" s="46"/>
      <c r="Q318" s="1"/>
      <c r="R318" s="46"/>
      <c r="S318" s="46"/>
      <c r="T318" s="1"/>
      <c r="U318" s="200"/>
    </row>
    <row r="319" spans="1:21" s="23" customFormat="1" ht="17.25" hidden="1" x14ac:dyDescent="0.25">
      <c r="A319" s="63"/>
      <c r="B319" s="16"/>
      <c r="C319" s="46"/>
      <c r="D319" s="46"/>
      <c r="E319" s="25"/>
      <c r="F319" s="46"/>
      <c r="G319" s="46"/>
      <c r="H319" s="1"/>
      <c r="I319" s="46"/>
      <c r="J319" s="46"/>
      <c r="K319" s="1"/>
      <c r="L319" s="46"/>
      <c r="M319" s="46"/>
      <c r="N319" s="1"/>
      <c r="O319" s="46"/>
      <c r="P319" s="46"/>
      <c r="Q319" s="1"/>
      <c r="R319" s="46"/>
      <c r="S319" s="46"/>
      <c r="T319" s="1"/>
      <c r="U319" s="200"/>
    </row>
    <row r="320" spans="1:21" s="23" customFormat="1" hidden="1" x14ac:dyDescent="0.25">
      <c r="A320" s="349"/>
      <c r="B320" s="350"/>
      <c r="C320" s="350"/>
      <c r="D320" s="350"/>
      <c r="E320" s="350"/>
      <c r="F320" s="350"/>
      <c r="G320" s="350"/>
      <c r="H320" s="350"/>
      <c r="I320" s="350"/>
      <c r="J320" s="350"/>
      <c r="K320" s="350"/>
      <c r="L320" s="350"/>
      <c r="M320" s="350"/>
      <c r="N320" s="350"/>
      <c r="O320" s="350"/>
      <c r="P320" s="350"/>
      <c r="Q320" s="350"/>
      <c r="R320" s="350"/>
      <c r="S320" s="350"/>
      <c r="T320" s="351"/>
      <c r="U320" s="200"/>
    </row>
    <row r="321" spans="1:21" s="23" customFormat="1" ht="17.25" x14ac:dyDescent="0.25">
      <c r="A321" s="352" t="s">
        <v>248</v>
      </c>
      <c r="B321" s="353"/>
      <c r="C321" s="58">
        <f>SUM(C322:C327)</f>
        <v>20444</v>
      </c>
      <c r="D321" s="59">
        <f>SUM(D322:D327)</f>
        <v>25059</v>
      </c>
      <c r="E321" s="50">
        <f>C321/D321*100</f>
        <v>81.583463027255675</v>
      </c>
      <c r="F321" s="59">
        <f>SUM(F322:F327)</f>
        <v>6716</v>
      </c>
      <c r="G321" s="59">
        <f>SUM(G322:G327)</f>
        <v>8603</v>
      </c>
      <c r="H321" s="50">
        <f>F321/G321*100</f>
        <v>78.065791003138443</v>
      </c>
      <c r="I321" s="59">
        <f>SUM(I322:I327)</f>
        <v>20038</v>
      </c>
      <c r="J321" s="59">
        <f>SUM(J322:J327)</f>
        <v>15180</v>
      </c>
      <c r="K321" s="50">
        <f>I321/J321*100</f>
        <v>132.00263504611331</v>
      </c>
      <c r="L321" s="35">
        <f>SUM(L322:L327)</f>
        <v>6356</v>
      </c>
      <c r="M321" s="35">
        <f>SUM(M322:M327)</f>
        <v>0</v>
      </c>
      <c r="N321" s="6" t="e">
        <f t="shared" ref="N321:N327" si="149">L321/M321*100</f>
        <v>#DIV/0!</v>
      </c>
      <c r="O321" s="7">
        <f>SUM(O322:O327)</f>
        <v>6356</v>
      </c>
      <c r="P321" s="7">
        <f>SUM(P322:P327)</f>
        <v>0</v>
      </c>
      <c r="Q321" s="7" t="e">
        <f t="shared" ref="Q321:Q327" si="150">O321/P321*100</f>
        <v>#DIV/0!</v>
      </c>
      <c r="R321" s="7">
        <f>SUM(R322:R327)</f>
        <v>0</v>
      </c>
      <c r="S321" s="7">
        <f>SUM(S322:S327)</f>
        <v>0</v>
      </c>
      <c r="T321" s="6" t="e">
        <f t="shared" ref="T321:T327" si="151">R321/S321*100</f>
        <v>#DIV/0!</v>
      </c>
      <c r="U321" s="198">
        <f>SUM(U322:U327)</f>
        <v>77</v>
      </c>
    </row>
    <row r="322" spans="1:21" s="23" customFormat="1" ht="17.25" x14ac:dyDescent="0.25">
      <c r="A322" s="60">
        <v>1</v>
      </c>
      <c r="B322" s="8" t="s">
        <v>87</v>
      </c>
      <c r="C322" s="46">
        <v>17528</v>
      </c>
      <c r="D322" s="46">
        <v>21987</v>
      </c>
      <c r="E322" s="1">
        <f t="shared" ref="E322:E327" si="152">C322/D322*100</f>
        <v>79.719834447628145</v>
      </c>
      <c r="F322" s="46">
        <v>5258</v>
      </c>
      <c r="G322" s="46">
        <v>8603</v>
      </c>
      <c r="H322" s="1">
        <f t="shared" ref="H322:H327" si="153">F322/G322*100</f>
        <v>61.118214576310592</v>
      </c>
      <c r="I322" s="44">
        <v>17528</v>
      </c>
      <c r="J322" s="44">
        <v>12544</v>
      </c>
      <c r="K322" s="1">
        <f t="shared" ref="K322:K327" si="154">I322/J322*100</f>
        <v>139.73214285714286</v>
      </c>
      <c r="L322" s="48">
        <v>6356</v>
      </c>
      <c r="M322" s="48">
        <v>0</v>
      </c>
      <c r="N322" s="1" t="e">
        <f t="shared" si="149"/>
        <v>#DIV/0!</v>
      </c>
      <c r="O322" s="48">
        <v>6356</v>
      </c>
      <c r="P322" s="48">
        <v>0</v>
      </c>
      <c r="Q322" s="1" t="e">
        <f t="shared" si="150"/>
        <v>#DIV/0!</v>
      </c>
      <c r="R322" s="48">
        <v>0</v>
      </c>
      <c r="S322" s="48">
        <v>0</v>
      </c>
      <c r="T322" s="1" t="e">
        <f t="shared" si="151"/>
        <v>#DIV/0!</v>
      </c>
      <c r="U322" s="199">
        <v>69</v>
      </c>
    </row>
    <row r="323" spans="1:21" s="23" customFormat="1" ht="17.25" x14ac:dyDescent="0.25">
      <c r="A323" s="61">
        <v>2</v>
      </c>
      <c r="B323" s="3" t="s">
        <v>88</v>
      </c>
      <c r="C323" s="46">
        <v>0</v>
      </c>
      <c r="D323" s="46">
        <v>0</v>
      </c>
      <c r="E323" s="45" t="e">
        <f t="shared" si="152"/>
        <v>#DIV/0!</v>
      </c>
      <c r="F323" s="46">
        <v>0</v>
      </c>
      <c r="G323" s="46">
        <v>0</v>
      </c>
      <c r="H323" s="45" t="e">
        <f t="shared" si="153"/>
        <v>#DIV/0!</v>
      </c>
      <c r="I323" s="44">
        <v>0</v>
      </c>
      <c r="J323" s="44">
        <v>0</v>
      </c>
      <c r="K323" s="45" t="e">
        <f t="shared" si="154"/>
        <v>#DIV/0!</v>
      </c>
      <c r="L323" s="48">
        <f t="shared" ref="L323:L327" si="155">O323+R323</f>
        <v>0</v>
      </c>
      <c r="M323" s="48">
        <v>0</v>
      </c>
      <c r="N323" s="25" t="e">
        <f t="shared" si="149"/>
        <v>#DIV/0!</v>
      </c>
      <c r="O323" s="48">
        <v>0</v>
      </c>
      <c r="P323" s="48">
        <v>0</v>
      </c>
      <c r="Q323" s="25" t="e">
        <f t="shared" si="150"/>
        <v>#DIV/0!</v>
      </c>
      <c r="R323" s="48">
        <v>0</v>
      </c>
      <c r="S323" s="48">
        <v>0</v>
      </c>
      <c r="T323" s="1" t="e">
        <f t="shared" si="151"/>
        <v>#DIV/0!</v>
      </c>
      <c r="U323" s="199"/>
    </row>
    <row r="324" spans="1:21" s="23" customFormat="1" ht="17.25" x14ac:dyDescent="0.25">
      <c r="A324" s="61">
        <v>3</v>
      </c>
      <c r="B324" s="3" t="s">
        <v>89</v>
      </c>
      <c r="C324" s="46">
        <v>0</v>
      </c>
      <c r="D324" s="46">
        <v>0</v>
      </c>
      <c r="E324" s="45" t="e">
        <f t="shared" si="152"/>
        <v>#DIV/0!</v>
      </c>
      <c r="F324" s="46">
        <v>0</v>
      </c>
      <c r="G324" s="46">
        <v>0</v>
      </c>
      <c r="H324" s="45" t="e">
        <f t="shared" si="153"/>
        <v>#DIV/0!</v>
      </c>
      <c r="I324" s="44">
        <v>0</v>
      </c>
      <c r="J324" s="44">
        <v>0</v>
      </c>
      <c r="K324" s="45" t="e">
        <f t="shared" si="154"/>
        <v>#DIV/0!</v>
      </c>
      <c r="L324" s="48">
        <f t="shared" si="155"/>
        <v>0</v>
      </c>
      <c r="M324" s="48">
        <v>0</v>
      </c>
      <c r="N324" s="25" t="e">
        <f t="shared" si="149"/>
        <v>#DIV/0!</v>
      </c>
      <c r="O324" s="48">
        <v>0</v>
      </c>
      <c r="P324" s="48">
        <v>0</v>
      </c>
      <c r="Q324" s="25" t="e">
        <f t="shared" si="150"/>
        <v>#DIV/0!</v>
      </c>
      <c r="R324" s="48">
        <v>0</v>
      </c>
      <c r="S324" s="48">
        <v>0</v>
      </c>
      <c r="T324" s="1" t="e">
        <f t="shared" si="151"/>
        <v>#DIV/0!</v>
      </c>
      <c r="U324" s="199"/>
    </row>
    <row r="325" spans="1:21" s="23" customFormat="1" ht="17.25" x14ac:dyDescent="0.25">
      <c r="A325" s="60">
        <v>4</v>
      </c>
      <c r="B325" s="8" t="s">
        <v>90</v>
      </c>
      <c r="C325" s="46">
        <v>2916</v>
      </c>
      <c r="D325" s="46">
        <v>3072</v>
      </c>
      <c r="E325" s="1">
        <f t="shared" si="152"/>
        <v>94.921875</v>
      </c>
      <c r="F325" s="46">
        <v>1458</v>
      </c>
      <c r="G325" s="46">
        <v>0</v>
      </c>
      <c r="H325" s="1" t="e">
        <f t="shared" si="153"/>
        <v>#DIV/0!</v>
      </c>
      <c r="I325" s="44">
        <v>2510</v>
      </c>
      <c r="J325" s="44">
        <v>2636</v>
      </c>
      <c r="K325" s="1">
        <f t="shared" si="154"/>
        <v>95.220030349013669</v>
      </c>
      <c r="L325" s="48">
        <f t="shared" si="155"/>
        <v>0</v>
      </c>
      <c r="M325" s="48">
        <v>0</v>
      </c>
      <c r="N325" s="1" t="e">
        <f t="shared" si="149"/>
        <v>#DIV/0!</v>
      </c>
      <c r="O325" s="48">
        <v>0</v>
      </c>
      <c r="P325" s="48">
        <v>0</v>
      </c>
      <c r="Q325" s="1" t="e">
        <f t="shared" si="150"/>
        <v>#DIV/0!</v>
      </c>
      <c r="R325" s="46">
        <v>0</v>
      </c>
      <c r="S325" s="48">
        <v>0</v>
      </c>
      <c r="T325" s="1" t="e">
        <f t="shared" si="151"/>
        <v>#DIV/0!</v>
      </c>
      <c r="U325" s="199">
        <v>8</v>
      </c>
    </row>
    <row r="326" spans="1:21" s="23" customFormat="1" ht="17.25" x14ac:dyDescent="0.25">
      <c r="A326" s="61">
        <v>5</v>
      </c>
      <c r="B326" s="3" t="s">
        <v>91</v>
      </c>
      <c r="C326" s="46">
        <v>0</v>
      </c>
      <c r="D326" s="46">
        <v>0</v>
      </c>
      <c r="E326" s="45" t="e">
        <f t="shared" si="152"/>
        <v>#DIV/0!</v>
      </c>
      <c r="F326" s="46">
        <v>0</v>
      </c>
      <c r="G326" s="46">
        <v>0</v>
      </c>
      <c r="H326" s="45" t="e">
        <f t="shared" si="153"/>
        <v>#DIV/0!</v>
      </c>
      <c r="I326" s="44">
        <v>0</v>
      </c>
      <c r="J326" s="44">
        <v>0</v>
      </c>
      <c r="K326" s="45" t="e">
        <f t="shared" si="154"/>
        <v>#DIV/0!</v>
      </c>
      <c r="L326" s="48">
        <f t="shared" si="155"/>
        <v>0</v>
      </c>
      <c r="M326" s="48">
        <v>0</v>
      </c>
      <c r="N326" s="25" t="e">
        <f t="shared" si="149"/>
        <v>#DIV/0!</v>
      </c>
      <c r="O326" s="48">
        <v>0</v>
      </c>
      <c r="P326" s="48">
        <v>0</v>
      </c>
      <c r="Q326" s="25" t="e">
        <f t="shared" si="150"/>
        <v>#DIV/0!</v>
      </c>
      <c r="R326" s="48">
        <v>0</v>
      </c>
      <c r="S326" s="48">
        <v>0</v>
      </c>
      <c r="T326" s="1" t="e">
        <f t="shared" si="151"/>
        <v>#DIV/0!</v>
      </c>
      <c r="U326" s="199"/>
    </row>
    <row r="327" spans="1:21" s="23" customFormat="1" ht="17.25" x14ac:dyDescent="0.25">
      <c r="A327" s="47">
        <v>6</v>
      </c>
      <c r="B327" s="4" t="s">
        <v>92</v>
      </c>
      <c r="C327" s="46">
        <v>0</v>
      </c>
      <c r="D327" s="46">
        <v>0</v>
      </c>
      <c r="E327" s="25" t="e">
        <f t="shared" si="152"/>
        <v>#DIV/0!</v>
      </c>
      <c r="F327" s="46">
        <v>0</v>
      </c>
      <c r="G327" s="46">
        <v>0</v>
      </c>
      <c r="H327" s="25" t="e">
        <f t="shared" si="153"/>
        <v>#DIV/0!</v>
      </c>
      <c r="I327" s="44">
        <v>0</v>
      </c>
      <c r="J327" s="44">
        <v>0</v>
      </c>
      <c r="K327" s="25" t="e">
        <f t="shared" si="154"/>
        <v>#DIV/0!</v>
      </c>
      <c r="L327" s="48">
        <f t="shared" si="155"/>
        <v>0</v>
      </c>
      <c r="M327" s="48">
        <v>0</v>
      </c>
      <c r="N327" s="25" t="e">
        <f t="shared" si="149"/>
        <v>#DIV/0!</v>
      </c>
      <c r="O327" s="48">
        <v>0</v>
      </c>
      <c r="P327" s="48">
        <v>0</v>
      </c>
      <c r="Q327" s="25" t="e">
        <f t="shared" si="150"/>
        <v>#DIV/0!</v>
      </c>
      <c r="R327" s="48">
        <v>0</v>
      </c>
      <c r="S327" s="48">
        <v>0</v>
      </c>
      <c r="T327" s="25" t="e">
        <f t="shared" si="151"/>
        <v>#DIV/0!</v>
      </c>
      <c r="U327" s="199"/>
    </row>
    <row r="328" spans="1:21" s="23" customFormat="1" ht="17.25" customHeight="1" x14ac:dyDescent="0.25">
      <c r="A328" s="349"/>
      <c r="B328" s="350"/>
      <c r="C328" s="350"/>
      <c r="D328" s="350"/>
      <c r="E328" s="350"/>
      <c r="F328" s="350"/>
      <c r="G328" s="350"/>
      <c r="H328" s="350"/>
      <c r="I328" s="350"/>
      <c r="J328" s="350"/>
      <c r="K328" s="350"/>
      <c r="L328" s="350"/>
      <c r="M328" s="350"/>
      <c r="N328" s="350"/>
      <c r="O328" s="350"/>
      <c r="P328" s="350"/>
      <c r="Q328" s="350"/>
      <c r="R328" s="350"/>
      <c r="S328" s="350"/>
      <c r="T328" s="351"/>
      <c r="U328" s="200"/>
    </row>
    <row r="329" spans="1:21" s="23" customFormat="1" ht="67.5" customHeight="1" x14ac:dyDescent="0.25">
      <c r="A329" s="352" t="s">
        <v>249</v>
      </c>
      <c r="B329" s="353"/>
      <c r="C329" s="129">
        <f>C330+C338+C352</f>
        <v>10042908</v>
      </c>
      <c r="D329" s="129">
        <f>D330+D338+D352</f>
        <v>8670909</v>
      </c>
      <c r="E329" s="50">
        <f>C329/D329*100</f>
        <v>115.82301232777326</v>
      </c>
      <c r="F329" s="129">
        <f>F330+F338+F352</f>
        <v>2769178.14</v>
      </c>
      <c r="G329" s="129">
        <f>G330+G338+G352</f>
        <v>4515837.0999999996</v>
      </c>
      <c r="H329" s="50">
        <f>F329/G329*100</f>
        <v>61.321479909007358</v>
      </c>
      <c r="I329" s="129">
        <f>I330+I338+I352</f>
        <v>9367937.0999999996</v>
      </c>
      <c r="J329" s="129">
        <f>J330+J338+J352</f>
        <v>7540129.1200000001</v>
      </c>
      <c r="K329" s="50">
        <f>I329/J329*100</f>
        <v>124.2410700256019</v>
      </c>
      <c r="L329" s="129">
        <f>L330+L338+L352</f>
        <v>6144423</v>
      </c>
      <c r="M329" s="129">
        <f>M330+M338+M352</f>
        <v>5776460</v>
      </c>
      <c r="N329" s="6">
        <f t="shared" ref="N329:N336" si="156">L329/M329*100</f>
        <v>106.37004324447845</v>
      </c>
      <c r="O329" s="129">
        <f>O330+O338+O352</f>
        <v>5082121</v>
      </c>
      <c r="P329" s="129">
        <f>P330+P338+P352</f>
        <v>4658895</v>
      </c>
      <c r="Q329" s="7">
        <f t="shared" ref="Q329:Q336" si="157">O329/P329*100</f>
        <v>109.08425710388407</v>
      </c>
      <c r="R329" s="129">
        <f>R330+R338+R352</f>
        <v>1062302</v>
      </c>
      <c r="S329" s="129">
        <f>S330+S338+S352</f>
        <v>1117565</v>
      </c>
      <c r="T329" s="6">
        <f t="shared" ref="T329:T336" si="158">R329/S329*100</f>
        <v>95.055052726239637</v>
      </c>
      <c r="U329" s="199"/>
    </row>
    <row r="330" spans="1:21" s="23" customFormat="1" ht="66.75" customHeight="1" x14ac:dyDescent="0.25">
      <c r="A330" s="361" t="s">
        <v>250</v>
      </c>
      <c r="B330" s="362" t="s">
        <v>139</v>
      </c>
      <c r="C330" s="121">
        <f>SUM(C331:C336)</f>
        <v>444556</v>
      </c>
      <c r="D330" s="121">
        <f>SUM(D331:D336)</f>
        <v>471358</v>
      </c>
      <c r="E330" s="122">
        <f>C330/D330*100</f>
        <v>94.3138760772067</v>
      </c>
      <c r="F330" s="121">
        <f>SUM(F331:F336)</f>
        <v>122474</v>
      </c>
      <c r="G330" s="121">
        <f>SUM(G331:G336)</f>
        <v>109976</v>
      </c>
      <c r="H330" s="122">
        <f>F330/G330*100</f>
        <v>111.36429766494508</v>
      </c>
      <c r="I330" s="121">
        <f>SUM(I331:I336)</f>
        <v>528903</v>
      </c>
      <c r="J330" s="121">
        <f>SUM(J331:J336)</f>
        <v>508277</v>
      </c>
      <c r="K330" s="122">
        <f>I330/J330*100</f>
        <v>104.0580234793233</v>
      </c>
      <c r="L330" s="123">
        <f>SUM(L331:L336)</f>
        <v>382651</v>
      </c>
      <c r="M330" s="123">
        <f>SUM(M331:M336)</f>
        <v>352788</v>
      </c>
      <c r="N330" s="124">
        <f t="shared" si="156"/>
        <v>108.46485708130662</v>
      </c>
      <c r="O330" s="125">
        <f>SUM(O331:O336)</f>
        <v>263742</v>
      </c>
      <c r="P330" s="125">
        <f>SUM(P331:P336)</f>
        <v>254052</v>
      </c>
      <c r="Q330" s="126">
        <f t="shared" si="157"/>
        <v>103.81417977421945</v>
      </c>
      <c r="R330" s="125">
        <f>SUM(R331:R336)</f>
        <v>118909</v>
      </c>
      <c r="S330" s="125">
        <f>SUM(S331:S336)</f>
        <v>98736</v>
      </c>
      <c r="T330" s="126">
        <f t="shared" si="158"/>
        <v>120.43125101280181</v>
      </c>
      <c r="U330" s="198">
        <f>SUM(U331:U336)</f>
        <v>158</v>
      </c>
    </row>
    <row r="331" spans="1:21" s="23" customFormat="1" ht="17.25" x14ac:dyDescent="0.25">
      <c r="A331" s="67">
        <v>1</v>
      </c>
      <c r="B331" s="10" t="s">
        <v>185</v>
      </c>
      <c r="C331" s="44">
        <v>192546</v>
      </c>
      <c r="D331" s="44">
        <v>263190</v>
      </c>
      <c r="E331" s="45">
        <f t="shared" ref="E331:E336" si="159">C331/D331*100</f>
        <v>73.15855465633193</v>
      </c>
      <c r="F331" s="68">
        <v>42036</v>
      </c>
      <c r="G331" s="68">
        <v>69749</v>
      </c>
      <c r="H331" s="45">
        <f t="shared" ref="H331:H336" si="160">F331/G331*100</f>
        <v>60.267530717286263</v>
      </c>
      <c r="I331" s="44">
        <v>232537</v>
      </c>
      <c r="J331" s="44">
        <v>283499</v>
      </c>
      <c r="K331" s="45">
        <f t="shared" ref="K331:K336" si="161">I331/J331*100</f>
        <v>82.023922482971727</v>
      </c>
      <c r="L331" s="87">
        <v>147578</v>
      </c>
      <c r="M331" s="87">
        <v>181998</v>
      </c>
      <c r="N331" s="25">
        <f t="shared" si="156"/>
        <v>81.087704260486376</v>
      </c>
      <c r="O331" s="46">
        <v>147578</v>
      </c>
      <c r="P331" s="46">
        <v>142835</v>
      </c>
      <c r="Q331" s="25">
        <f t="shared" si="157"/>
        <v>103.32061469527775</v>
      </c>
      <c r="R331" s="87">
        <v>0</v>
      </c>
      <c r="S331" s="87">
        <v>39163</v>
      </c>
      <c r="T331" s="45">
        <f t="shared" si="158"/>
        <v>0</v>
      </c>
      <c r="U331" s="199">
        <v>66</v>
      </c>
    </row>
    <row r="332" spans="1:21" s="23" customFormat="1" ht="17.25" x14ac:dyDescent="0.25">
      <c r="A332" s="66">
        <v>2</v>
      </c>
      <c r="B332" s="11" t="s">
        <v>186</v>
      </c>
      <c r="C332" s="44">
        <v>6747</v>
      </c>
      <c r="D332" s="44">
        <v>0</v>
      </c>
      <c r="E332" s="45" t="e">
        <f t="shared" si="159"/>
        <v>#DIV/0!</v>
      </c>
      <c r="F332" s="68">
        <v>2401</v>
      </c>
      <c r="G332" s="68">
        <v>0</v>
      </c>
      <c r="H332" s="45" t="e">
        <f t="shared" si="160"/>
        <v>#DIV/0!</v>
      </c>
      <c r="I332" s="44">
        <v>14286</v>
      </c>
      <c r="J332" s="44">
        <v>13164</v>
      </c>
      <c r="K332" s="45">
        <f t="shared" si="161"/>
        <v>108.52324521422061</v>
      </c>
      <c r="L332" s="87">
        <f>O332+R332</f>
        <v>0</v>
      </c>
      <c r="M332" s="87">
        <v>0</v>
      </c>
      <c r="N332" s="25" t="e">
        <f t="shared" si="156"/>
        <v>#DIV/0!</v>
      </c>
      <c r="O332" s="46">
        <v>0</v>
      </c>
      <c r="P332" s="46">
        <v>0</v>
      </c>
      <c r="Q332" s="25" t="e">
        <f t="shared" si="157"/>
        <v>#DIV/0!</v>
      </c>
      <c r="R332" s="87">
        <v>0</v>
      </c>
      <c r="S332" s="87">
        <v>0</v>
      </c>
      <c r="T332" s="45" t="e">
        <f t="shared" si="158"/>
        <v>#DIV/0!</v>
      </c>
      <c r="U332" s="199">
        <v>14</v>
      </c>
    </row>
    <row r="333" spans="1:21" s="23" customFormat="1" ht="17.25" x14ac:dyDescent="0.25">
      <c r="A333" s="67">
        <v>3</v>
      </c>
      <c r="B333" s="10" t="s">
        <v>187</v>
      </c>
      <c r="C333" s="44">
        <v>0</v>
      </c>
      <c r="D333" s="44">
        <v>0</v>
      </c>
      <c r="E333" s="45" t="e">
        <f t="shared" si="159"/>
        <v>#DIV/0!</v>
      </c>
      <c r="F333" s="68">
        <v>0</v>
      </c>
      <c r="G333" s="68">
        <v>0</v>
      </c>
      <c r="H333" s="45" t="e">
        <f t="shared" si="160"/>
        <v>#DIV/0!</v>
      </c>
      <c r="I333" s="44">
        <v>0</v>
      </c>
      <c r="J333" s="44">
        <v>0</v>
      </c>
      <c r="K333" s="45" t="e">
        <f t="shared" si="161"/>
        <v>#DIV/0!</v>
      </c>
      <c r="L333" s="87">
        <f t="shared" ref="L333" si="162">O333+R333</f>
        <v>0</v>
      </c>
      <c r="M333" s="87">
        <v>0</v>
      </c>
      <c r="N333" s="25" t="e">
        <f t="shared" si="156"/>
        <v>#DIV/0!</v>
      </c>
      <c r="O333" s="46">
        <v>0</v>
      </c>
      <c r="P333" s="46">
        <v>0</v>
      </c>
      <c r="Q333" s="25" t="e">
        <f t="shared" si="157"/>
        <v>#DIV/0!</v>
      </c>
      <c r="R333" s="87">
        <v>0</v>
      </c>
      <c r="S333" s="87">
        <v>0</v>
      </c>
      <c r="T333" s="45" t="e">
        <f t="shared" si="158"/>
        <v>#DIV/0!</v>
      </c>
      <c r="U333" s="199"/>
    </row>
    <row r="334" spans="1:21" s="23" customFormat="1" ht="17.25" x14ac:dyDescent="0.25">
      <c r="A334" s="67">
        <v>4</v>
      </c>
      <c r="B334" s="10" t="s">
        <v>188</v>
      </c>
      <c r="C334" s="44">
        <v>194431</v>
      </c>
      <c r="D334" s="44">
        <v>143858</v>
      </c>
      <c r="E334" s="1">
        <f t="shared" si="159"/>
        <v>135.15480543313544</v>
      </c>
      <c r="F334" s="68">
        <v>38204</v>
      </c>
      <c r="G334" s="68">
        <v>20240</v>
      </c>
      <c r="H334" s="1">
        <f t="shared" si="160"/>
        <v>188.75494071146247</v>
      </c>
      <c r="I334" s="44">
        <v>194431</v>
      </c>
      <c r="J334" s="44">
        <v>143858</v>
      </c>
      <c r="K334" s="1">
        <f t="shared" si="161"/>
        <v>135.15480543313544</v>
      </c>
      <c r="L334" s="87">
        <v>194431</v>
      </c>
      <c r="M334" s="87">
        <v>143858</v>
      </c>
      <c r="N334" s="1">
        <f t="shared" si="156"/>
        <v>135.15480543313544</v>
      </c>
      <c r="O334" s="46">
        <v>116164</v>
      </c>
      <c r="P334" s="46">
        <v>111217</v>
      </c>
      <c r="Q334" s="1">
        <f t="shared" si="157"/>
        <v>104.44806099786904</v>
      </c>
      <c r="R334" s="87">
        <v>78267</v>
      </c>
      <c r="S334" s="87">
        <v>32641</v>
      </c>
      <c r="T334" s="1">
        <f t="shared" si="158"/>
        <v>239.78125670169419</v>
      </c>
      <c r="U334" s="199">
        <v>40</v>
      </c>
    </row>
    <row r="335" spans="1:21" s="23" customFormat="1" ht="34.5" x14ac:dyDescent="0.25">
      <c r="A335" s="66">
        <v>5</v>
      </c>
      <c r="B335" s="16" t="s">
        <v>265</v>
      </c>
      <c r="C335" s="44">
        <v>10190</v>
      </c>
      <c r="D335" s="44">
        <v>37378</v>
      </c>
      <c r="E335" s="1">
        <f t="shared" si="159"/>
        <v>27.262025790571993</v>
      </c>
      <c r="F335" s="68">
        <v>3758</v>
      </c>
      <c r="G335" s="68">
        <v>8959</v>
      </c>
      <c r="H335" s="1">
        <f t="shared" si="160"/>
        <v>41.94664583100792</v>
      </c>
      <c r="I335" s="44">
        <v>47007</v>
      </c>
      <c r="J335" s="44">
        <v>40824</v>
      </c>
      <c r="K335" s="1">
        <f t="shared" si="161"/>
        <v>115.14550264550265</v>
      </c>
      <c r="L335" s="87">
        <v>0</v>
      </c>
      <c r="M335" s="87">
        <v>0</v>
      </c>
      <c r="N335" s="1" t="e">
        <f t="shared" si="156"/>
        <v>#DIV/0!</v>
      </c>
      <c r="O335" s="46">
        <v>0</v>
      </c>
      <c r="P335" s="46">
        <v>0</v>
      </c>
      <c r="Q335" s="1" t="e">
        <f t="shared" si="157"/>
        <v>#DIV/0!</v>
      </c>
      <c r="R335" s="87">
        <v>0</v>
      </c>
      <c r="S335" s="87">
        <v>0</v>
      </c>
      <c r="T335" s="1" t="e">
        <f t="shared" si="158"/>
        <v>#DIV/0!</v>
      </c>
      <c r="U335" s="199">
        <v>21</v>
      </c>
    </row>
    <row r="336" spans="1:21" s="23" customFormat="1" ht="17.25" x14ac:dyDescent="0.25">
      <c r="A336" s="66">
        <v>6</v>
      </c>
      <c r="B336" s="28" t="s">
        <v>189</v>
      </c>
      <c r="C336" s="44">
        <v>40642</v>
      </c>
      <c r="D336" s="44">
        <v>26932</v>
      </c>
      <c r="E336" s="1">
        <f t="shared" si="159"/>
        <v>150.90598544482401</v>
      </c>
      <c r="F336" s="68">
        <v>36075</v>
      </c>
      <c r="G336" s="68">
        <v>11028</v>
      </c>
      <c r="H336" s="1">
        <f t="shared" si="160"/>
        <v>327.12187159956471</v>
      </c>
      <c r="I336" s="44">
        <v>40642</v>
      </c>
      <c r="J336" s="44">
        <v>26932</v>
      </c>
      <c r="K336" s="1">
        <f t="shared" si="161"/>
        <v>150.90598544482401</v>
      </c>
      <c r="L336" s="44">
        <v>40642</v>
      </c>
      <c r="M336" s="87">
        <v>26932</v>
      </c>
      <c r="N336" s="1">
        <f t="shared" si="156"/>
        <v>150.90598544482401</v>
      </c>
      <c r="O336" s="46">
        <v>0</v>
      </c>
      <c r="P336" s="46">
        <v>0</v>
      </c>
      <c r="Q336" s="1" t="e">
        <f t="shared" si="157"/>
        <v>#DIV/0!</v>
      </c>
      <c r="R336" s="44">
        <v>40642</v>
      </c>
      <c r="S336" s="87">
        <v>26932</v>
      </c>
      <c r="T336" s="1">
        <f t="shared" si="158"/>
        <v>150.90598544482401</v>
      </c>
      <c r="U336" s="199">
        <v>17</v>
      </c>
    </row>
    <row r="337" spans="1:188" s="23" customFormat="1" ht="17.25" customHeight="1" x14ac:dyDescent="0.25">
      <c r="A337" s="349"/>
      <c r="B337" s="350"/>
      <c r="C337" s="350"/>
      <c r="D337" s="350"/>
      <c r="E337" s="350"/>
      <c r="F337" s="350"/>
      <c r="G337" s="350"/>
      <c r="H337" s="350"/>
      <c r="I337" s="350"/>
      <c r="J337" s="350"/>
      <c r="K337" s="350"/>
      <c r="L337" s="350"/>
      <c r="M337" s="350"/>
      <c r="N337" s="350"/>
      <c r="O337" s="350"/>
      <c r="P337" s="350"/>
      <c r="Q337" s="350"/>
      <c r="R337" s="350"/>
      <c r="S337" s="350"/>
      <c r="T337" s="351"/>
      <c r="U337" s="200"/>
    </row>
    <row r="338" spans="1:188" s="23" customFormat="1" ht="17.25" x14ac:dyDescent="0.25">
      <c r="A338" s="354" t="s">
        <v>251</v>
      </c>
      <c r="B338" s="355" t="s">
        <v>139</v>
      </c>
      <c r="C338" s="121">
        <f>SUM(C339:C350)</f>
        <v>8908826</v>
      </c>
      <c r="D338" s="121">
        <f>SUM(D339:D350)</f>
        <v>7957115</v>
      </c>
      <c r="E338" s="121">
        <f>C338/D338*100</f>
        <v>111.96050327285707</v>
      </c>
      <c r="F338" s="121">
        <f>SUM(F339:F350)</f>
        <v>2430193</v>
      </c>
      <c r="G338" s="121">
        <f>SUM(G339:G350)</f>
        <v>4333431</v>
      </c>
      <c r="H338" s="121">
        <f>F338/G338*100</f>
        <v>56.080112963607817</v>
      </c>
      <c r="I338" s="121">
        <f>SUM(I339:I350)</f>
        <v>8107611</v>
      </c>
      <c r="J338" s="121">
        <f>SUM(J339:J350)</f>
        <v>6920465</v>
      </c>
      <c r="K338" s="121">
        <f>I338/J338*100</f>
        <v>117.15413631887452</v>
      </c>
      <c r="L338" s="121">
        <f>SUM(L339:L350)</f>
        <v>5761772</v>
      </c>
      <c r="M338" s="121">
        <f>SUM(M339:M350)</f>
        <v>5423672</v>
      </c>
      <c r="N338" s="125">
        <f t="shared" ref="N338:N350" si="163">L338/M338*100</f>
        <v>106.2337840488879</v>
      </c>
      <c r="O338" s="121">
        <f>SUM(O339:O350)</f>
        <v>4818379</v>
      </c>
      <c r="P338" s="121">
        <f>SUM(P339:P350)</f>
        <v>4404843</v>
      </c>
      <c r="Q338" s="125">
        <f t="shared" ref="Q338:Q350" si="164">O338/P338*100</f>
        <v>109.38821202026952</v>
      </c>
      <c r="R338" s="121">
        <f>SUM(R339:R350)</f>
        <v>943393</v>
      </c>
      <c r="S338" s="121">
        <f>SUM(S339:S350)</f>
        <v>1018829</v>
      </c>
      <c r="T338" s="125">
        <f t="shared" ref="T338:T347" si="165">R338/S338*100</f>
        <v>92.595813428946371</v>
      </c>
      <c r="U338" s="198">
        <f>SUM(U339:U350)</f>
        <v>338</v>
      </c>
      <c r="V338"/>
      <c r="W338"/>
      <c r="X338"/>
      <c r="Y338"/>
      <c r="Z338"/>
      <c r="AA338"/>
      <c r="AB338"/>
      <c r="AC338"/>
    </row>
    <row r="339" spans="1:188" s="23" customFormat="1" ht="17.25" x14ac:dyDescent="0.25">
      <c r="A339" s="207">
        <v>1</v>
      </c>
      <c r="B339" s="10" t="s">
        <v>178</v>
      </c>
      <c r="C339" s="48">
        <v>110649</v>
      </c>
      <c r="D339" s="48">
        <v>75969</v>
      </c>
      <c r="E339" s="25">
        <f t="shared" ref="E339:E350" si="166">C339/D339*100</f>
        <v>145.65019942344904</v>
      </c>
      <c r="F339" s="48">
        <v>35328</v>
      </c>
      <c r="G339" s="48">
        <v>21048</v>
      </c>
      <c r="H339" s="25">
        <f t="shared" ref="H339:H342" si="167">F339/G339*100</f>
        <v>167.84492588369443</v>
      </c>
      <c r="I339" s="48">
        <v>110649</v>
      </c>
      <c r="J339" s="48">
        <v>75969</v>
      </c>
      <c r="K339" s="25">
        <f t="shared" ref="K339:K350" si="168">I339/J339*100</f>
        <v>145.65019942344904</v>
      </c>
      <c r="L339" s="48">
        <v>110649</v>
      </c>
      <c r="M339" s="87">
        <v>67965</v>
      </c>
      <c r="N339" s="25">
        <f t="shared" si="163"/>
        <v>162.80291326418009</v>
      </c>
      <c r="O339" s="48">
        <v>24155</v>
      </c>
      <c r="P339" s="48">
        <v>1988</v>
      </c>
      <c r="Q339" s="25">
        <f t="shared" si="164"/>
        <v>1215.0402414486921</v>
      </c>
      <c r="R339" s="48">
        <v>86494</v>
      </c>
      <c r="S339" s="48">
        <v>65977</v>
      </c>
      <c r="T339" s="25">
        <f t="shared" si="165"/>
        <v>131.09720053958199</v>
      </c>
      <c r="U339" s="199">
        <v>98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</row>
    <row r="340" spans="1:188" s="23" customFormat="1" ht="17.25" x14ac:dyDescent="0.25">
      <c r="A340" s="207">
        <v>2</v>
      </c>
      <c r="B340" s="10" t="s">
        <v>179</v>
      </c>
      <c r="C340" s="48">
        <v>0</v>
      </c>
      <c r="D340" s="48">
        <v>0</v>
      </c>
      <c r="E340" s="25" t="e">
        <f t="shared" si="166"/>
        <v>#DIV/0!</v>
      </c>
      <c r="F340" s="48">
        <v>0</v>
      </c>
      <c r="G340" s="48">
        <v>0</v>
      </c>
      <c r="H340" s="25" t="e">
        <f t="shared" si="167"/>
        <v>#DIV/0!</v>
      </c>
      <c r="I340" s="48">
        <v>0</v>
      </c>
      <c r="J340" s="48">
        <v>0</v>
      </c>
      <c r="K340" s="25" t="e">
        <f t="shared" si="168"/>
        <v>#DIV/0!</v>
      </c>
      <c r="L340" s="48">
        <v>0</v>
      </c>
      <c r="M340" s="87">
        <v>0</v>
      </c>
      <c r="N340" s="25" t="e">
        <f t="shared" si="163"/>
        <v>#DIV/0!</v>
      </c>
      <c r="O340" s="48">
        <v>0</v>
      </c>
      <c r="P340" s="48">
        <v>0</v>
      </c>
      <c r="Q340" s="25" t="e">
        <f t="shared" si="164"/>
        <v>#DIV/0!</v>
      </c>
      <c r="R340" s="48">
        <v>0</v>
      </c>
      <c r="S340" s="48">
        <v>0</v>
      </c>
      <c r="T340" s="25" t="e">
        <f t="shared" si="165"/>
        <v>#DIV/0!</v>
      </c>
      <c r="U340" s="199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</row>
    <row r="341" spans="1:188" s="23" customFormat="1" ht="17.25" x14ac:dyDescent="0.25">
      <c r="A341" s="206">
        <v>3</v>
      </c>
      <c r="B341" s="16" t="s">
        <v>180</v>
      </c>
      <c r="C341" s="48">
        <v>1335801</v>
      </c>
      <c r="D341" s="46">
        <v>1095044</v>
      </c>
      <c r="E341" s="1">
        <f t="shared" si="166"/>
        <v>121.98605718126394</v>
      </c>
      <c r="F341" s="48">
        <v>424623</v>
      </c>
      <c r="G341" s="46">
        <v>397299</v>
      </c>
      <c r="H341" s="1">
        <f t="shared" si="167"/>
        <v>106.87743991301262</v>
      </c>
      <c r="I341" s="48">
        <v>106497</v>
      </c>
      <c r="J341" s="46">
        <v>103384</v>
      </c>
      <c r="K341" s="1">
        <f t="shared" si="168"/>
        <v>103.0111042327633</v>
      </c>
      <c r="L341" s="48">
        <v>106497</v>
      </c>
      <c r="M341" s="46">
        <v>103384</v>
      </c>
      <c r="N341" s="1">
        <f t="shared" si="163"/>
        <v>103.0111042327633</v>
      </c>
      <c r="O341" s="48">
        <v>0</v>
      </c>
      <c r="P341" s="46">
        <v>0</v>
      </c>
      <c r="Q341" s="1" t="e">
        <f t="shared" si="164"/>
        <v>#DIV/0!</v>
      </c>
      <c r="R341" s="48">
        <v>106497</v>
      </c>
      <c r="S341" s="46">
        <v>103384</v>
      </c>
      <c r="T341" s="1">
        <f t="shared" si="165"/>
        <v>103.0111042327633</v>
      </c>
      <c r="U341" s="199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</row>
    <row r="342" spans="1:188" s="23" customFormat="1" ht="17.25" x14ac:dyDescent="0.25">
      <c r="A342" s="206">
        <v>4</v>
      </c>
      <c r="B342" s="16" t="s">
        <v>181</v>
      </c>
      <c r="C342" s="48">
        <v>583196</v>
      </c>
      <c r="D342" s="46">
        <v>486671</v>
      </c>
      <c r="E342" s="1">
        <f t="shared" si="166"/>
        <v>119.83372750790575</v>
      </c>
      <c r="F342" s="48">
        <v>139466</v>
      </c>
      <c r="G342" s="46">
        <v>139501</v>
      </c>
      <c r="H342" s="1">
        <f t="shared" si="167"/>
        <v>99.974910574117743</v>
      </c>
      <c r="I342" s="48">
        <v>558289</v>
      </c>
      <c r="J342" s="46">
        <v>514723</v>
      </c>
      <c r="K342" s="1">
        <f t="shared" si="168"/>
        <v>108.46396994111396</v>
      </c>
      <c r="L342" s="48">
        <v>558289</v>
      </c>
      <c r="M342" s="46">
        <v>514723</v>
      </c>
      <c r="N342" s="1">
        <f t="shared" si="163"/>
        <v>108.46396994111396</v>
      </c>
      <c r="O342" s="48">
        <v>0</v>
      </c>
      <c r="P342" s="46">
        <v>0</v>
      </c>
      <c r="Q342" s="1" t="e">
        <f t="shared" si="164"/>
        <v>#DIV/0!</v>
      </c>
      <c r="R342" s="48">
        <v>558289</v>
      </c>
      <c r="S342" s="46">
        <v>514723</v>
      </c>
      <c r="T342" s="1">
        <f t="shared" si="165"/>
        <v>108.46396994111396</v>
      </c>
      <c r="U342" s="199">
        <v>58</v>
      </c>
      <c r="V342"/>
      <c r="W342"/>
      <c r="X342"/>
      <c r="Y342"/>
      <c r="Z342"/>
      <c r="AA342"/>
      <c r="AB342"/>
      <c r="AC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</row>
    <row r="343" spans="1:188" s="23" customFormat="1" ht="17.25" x14ac:dyDescent="0.25">
      <c r="A343" s="210">
        <v>5</v>
      </c>
      <c r="B343" s="10" t="s">
        <v>182</v>
      </c>
      <c r="C343" s="48">
        <v>6258055</v>
      </c>
      <c r="D343" s="44">
        <v>4768921</v>
      </c>
      <c r="E343" s="45">
        <f t="shared" si="166"/>
        <v>131.22580558579185</v>
      </c>
      <c r="F343" s="48">
        <v>1607953</v>
      </c>
      <c r="G343" s="44">
        <v>3112041</v>
      </c>
      <c r="H343" s="45">
        <f>F343/G343*100</f>
        <v>51.668760148082882</v>
      </c>
      <c r="I343" s="162">
        <v>6541688</v>
      </c>
      <c r="J343" s="44">
        <v>4774463</v>
      </c>
      <c r="K343" s="1">
        <f t="shared" si="168"/>
        <v>137.01411027795166</v>
      </c>
      <c r="L343" s="48">
        <v>4196396</v>
      </c>
      <c r="M343" s="87">
        <v>3286728</v>
      </c>
      <c r="N343" s="25">
        <f t="shared" si="163"/>
        <v>127.67700886717732</v>
      </c>
      <c r="O343" s="48">
        <v>4196396</v>
      </c>
      <c r="P343" s="87">
        <v>3286728</v>
      </c>
      <c r="Q343" s="25">
        <f t="shared" si="164"/>
        <v>127.67700886717732</v>
      </c>
      <c r="R343" s="87">
        <v>0</v>
      </c>
      <c r="S343" s="87">
        <v>0</v>
      </c>
      <c r="T343" s="45" t="e">
        <f t="shared" si="165"/>
        <v>#DIV/0!</v>
      </c>
      <c r="U343" s="199">
        <v>65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</row>
    <row r="344" spans="1:188" s="23" customFormat="1" ht="17.25" x14ac:dyDescent="0.25">
      <c r="A344" s="206">
        <v>6</v>
      </c>
      <c r="B344" s="11" t="s">
        <v>183</v>
      </c>
      <c r="C344" s="48">
        <v>0</v>
      </c>
      <c r="D344" s="44">
        <v>0</v>
      </c>
      <c r="E344" s="45" t="e">
        <f t="shared" si="166"/>
        <v>#DIV/0!</v>
      </c>
      <c r="F344" s="48">
        <v>0</v>
      </c>
      <c r="G344" s="44">
        <v>0</v>
      </c>
      <c r="H344" s="45" t="e">
        <f t="shared" ref="H344:H347" si="169">F344/G344*100</f>
        <v>#DIV/0!</v>
      </c>
      <c r="I344" s="48">
        <v>0</v>
      </c>
      <c r="J344" s="44">
        <v>0</v>
      </c>
      <c r="K344" s="45" t="e">
        <f t="shared" si="168"/>
        <v>#DIV/0!</v>
      </c>
      <c r="L344" s="48">
        <v>0</v>
      </c>
      <c r="M344" s="87">
        <v>0</v>
      </c>
      <c r="N344" s="25" t="e">
        <f t="shared" si="163"/>
        <v>#DIV/0!</v>
      </c>
      <c r="O344" s="48">
        <v>0</v>
      </c>
      <c r="P344" s="44">
        <v>0</v>
      </c>
      <c r="Q344" s="25" t="e">
        <f t="shared" si="164"/>
        <v>#DIV/0!</v>
      </c>
      <c r="R344" s="44">
        <v>0</v>
      </c>
      <c r="S344" s="44">
        <v>0</v>
      </c>
      <c r="T344" s="45" t="e">
        <f t="shared" si="165"/>
        <v>#DIV/0!</v>
      </c>
      <c r="U344" s="199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</row>
    <row r="345" spans="1:188" s="23" customFormat="1" ht="17.25" x14ac:dyDescent="0.25">
      <c r="A345" s="206">
        <v>7</v>
      </c>
      <c r="B345" s="16" t="s">
        <v>279</v>
      </c>
      <c r="C345" s="48">
        <v>255359</v>
      </c>
      <c r="D345" s="48">
        <v>821015</v>
      </c>
      <c r="E345" s="1">
        <f t="shared" si="166"/>
        <v>31.102842213601456</v>
      </c>
      <c r="F345" s="48">
        <v>112276</v>
      </c>
      <c r="G345" s="48">
        <v>284024</v>
      </c>
      <c r="H345" s="1">
        <f t="shared" si="169"/>
        <v>39.530462214460748</v>
      </c>
      <c r="I345" s="48">
        <v>493687</v>
      </c>
      <c r="J345" s="48">
        <v>906897</v>
      </c>
      <c r="K345" s="1">
        <f t="shared" si="168"/>
        <v>54.436942673754572</v>
      </c>
      <c r="L345" s="48">
        <v>493140</v>
      </c>
      <c r="M345" s="87">
        <v>905843</v>
      </c>
      <c r="N345" s="1">
        <f t="shared" si="163"/>
        <v>54.439897421517855</v>
      </c>
      <c r="O345" s="48">
        <v>443251</v>
      </c>
      <c r="P345" s="48">
        <v>826356</v>
      </c>
      <c r="Q345" s="1">
        <f t="shared" si="164"/>
        <v>53.639230549545239</v>
      </c>
      <c r="R345" s="46">
        <v>49889</v>
      </c>
      <c r="S345" s="46">
        <v>79487</v>
      </c>
      <c r="T345" s="1">
        <f t="shared" si="165"/>
        <v>62.763722369695671</v>
      </c>
      <c r="U345" s="199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</row>
    <row r="346" spans="1:188" s="23" customFormat="1" ht="17.25" x14ac:dyDescent="0.25">
      <c r="A346" s="207">
        <v>8</v>
      </c>
      <c r="B346" s="16" t="s">
        <v>280</v>
      </c>
      <c r="C346" s="48">
        <v>44318</v>
      </c>
      <c r="D346" s="48">
        <v>289771</v>
      </c>
      <c r="E346" s="1">
        <f t="shared" si="166"/>
        <v>15.294146067066752</v>
      </c>
      <c r="F346" s="48">
        <v>10462</v>
      </c>
      <c r="G346" s="48">
        <v>200769</v>
      </c>
      <c r="H346" s="1">
        <f t="shared" si="169"/>
        <v>5.2109638440197443</v>
      </c>
      <c r="I346" s="48">
        <v>44318</v>
      </c>
      <c r="J346" s="48">
        <v>289771</v>
      </c>
      <c r="K346" s="1">
        <f t="shared" si="168"/>
        <v>15.294146067066752</v>
      </c>
      <c r="L346" s="48">
        <v>44318</v>
      </c>
      <c r="M346" s="87">
        <v>289771</v>
      </c>
      <c r="N346" s="1">
        <f t="shared" si="163"/>
        <v>15.294146067066752</v>
      </c>
      <c r="O346" s="48">
        <v>44318</v>
      </c>
      <c r="P346" s="48">
        <v>289771</v>
      </c>
      <c r="Q346" s="1">
        <f t="shared" si="164"/>
        <v>15.294146067066752</v>
      </c>
      <c r="R346" s="46">
        <v>0</v>
      </c>
      <c r="S346" s="46">
        <v>0</v>
      </c>
      <c r="T346" s="1" t="e">
        <f t="shared" si="165"/>
        <v>#DIV/0!</v>
      </c>
      <c r="U346" s="199">
        <v>20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</row>
    <row r="347" spans="1:188" s="23" customFormat="1" ht="34.5" x14ac:dyDescent="0.25">
      <c r="A347" s="207">
        <v>9</v>
      </c>
      <c r="B347" s="10" t="s">
        <v>281</v>
      </c>
      <c r="C347" s="46">
        <v>142224</v>
      </c>
      <c r="D347" s="46">
        <v>257176</v>
      </c>
      <c r="E347" s="1">
        <f t="shared" si="166"/>
        <v>55.302205493514165</v>
      </c>
      <c r="F347" s="46">
        <v>35604</v>
      </c>
      <c r="G347" s="46">
        <v>134061</v>
      </c>
      <c r="H347" s="1">
        <f t="shared" si="169"/>
        <v>26.558059390874305</v>
      </c>
      <c r="I347" s="46">
        <v>142224</v>
      </c>
      <c r="J347" s="46">
        <v>134061</v>
      </c>
      <c r="K347" s="1">
        <f t="shared" si="168"/>
        <v>106.08901917783695</v>
      </c>
      <c r="L347" s="46">
        <v>142224</v>
      </c>
      <c r="M347" s="46">
        <v>134061</v>
      </c>
      <c r="N347" s="1">
        <f t="shared" si="163"/>
        <v>106.08901917783695</v>
      </c>
      <c r="O347" s="48">
        <v>0</v>
      </c>
      <c r="P347" s="48">
        <v>0</v>
      </c>
      <c r="Q347" s="1" t="e">
        <f t="shared" si="164"/>
        <v>#DIV/0!</v>
      </c>
      <c r="R347" s="46">
        <v>142224</v>
      </c>
      <c r="S347" s="46">
        <v>134061</v>
      </c>
      <c r="T347" s="1">
        <f t="shared" si="165"/>
        <v>106.08901917783695</v>
      </c>
      <c r="U347" s="199">
        <v>32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</row>
    <row r="348" spans="1:188" s="23" customFormat="1" ht="17.25" x14ac:dyDescent="0.25">
      <c r="A348" s="207">
        <v>10</v>
      </c>
      <c r="B348" s="10" t="s">
        <v>184</v>
      </c>
      <c r="C348" s="48">
        <v>0</v>
      </c>
      <c r="D348" s="48">
        <v>0</v>
      </c>
      <c r="E348" s="25" t="e">
        <f t="shared" si="166"/>
        <v>#DIV/0!</v>
      </c>
      <c r="F348" s="48">
        <v>0</v>
      </c>
      <c r="G348" s="48">
        <v>0</v>
      </c>
      <c r="H348" s="25" t="e">
        <f>F348/G348*100</f>
        <v>#DIV/0!</v>
      </c>
      <c r="I348" s="48">
        <v>0</v>
      </c>
      <c r="J348" s="48">
        <v>0</v>
      </c>
      <c r="K348" s="25" t="e">
        <f t="shared" si="168"/>
        <v>#DIV/0!</v>
      </c>
      <c r="L348" s="48">
        <v>0</v>
      </c>
      <c r="M348" s="87">
        <v>0</v>
      </c>
      <c r="N348" s="25" t="e">
        <f t="shared" si="163"/>
        <v>#DIV/0!</v>
      </c>
      <c r="O348" s="48">
        <v>0</v>
      </c>
      <c r="P348" s="48">
        <v>0</v>
      </c>
      <c r="Q348" s="25" t="e">
        <f t="shared" si="164"/>
        <v>#DIV/0!</v>
      </c>
      <c r="R348" s="48">
        <v>0</v>
      </c>
      <c r="S348" s="48">
        <v>0</v>
      </c>
      <c r="T348" s="25" t="e">
        <f>R348/S348*100</f>
        <v>#DIV/0!</v>
      </c>
      <c r="U348" s="199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</row>
    <row r="349" spans="1:188" s="23" customFormat="1" ht="17.25" x14ac:dyDescent="0.25">
      <c r="A349" s="63">
        <v>11</v>
      </c>
      <c r="B349" s="16" t="s">
        <v>284</v>
      </c>
      <c r="C349" s="48">
        <v>3925</v>
      </c>
      <c r="D349" s="48">
        <v>162548</v>
      </c>
      <c r="E349" s="25">
        <f t="shared" si="166"/>
        <v>2.4146713586140711</v>
      </c>
      <c r="F349" s="48">
        <v>0</v>
      </c>
      <c r="G349" s="48">
        <v>44688</v>
      </c>
      <c r="H349" s="25">
        <f>F349/G349*100</f>
        <v>0</v>
      </c>
      <c r="I349" s="48">
        <v>0</v>
      </c>
      <c r="J349" s="48">
        <v>121197</v>
      </c>
      <c r="K349" s="25">
        <f t="shared" si="168"/>
        <v>0</v>
      </c>
      <c r="L349" s="48">
        <v>0</v>
      </c>
      <c r="M349" s="87">
        <v>121197</v>
      </c>
      <c r="N349" s="25">
        <f t="shared" si="163"/>
        <v>0</v>
      </c>
      <c r="O349" s="48">
        <v>0</v>
      </c>
      <c r="P349" s="48">
        <v>0</v>
      </c>
      <c r="Q349" s="25" t="e">
        <f t="shared" si="164"/>
        <v>#DIV/0!</v>
      </c>
      <c r="R349" s="48">
        <v>0</v>
      </c>
      <c r="S349" s="48">
        <v>121197</v>
      </c>
      <c r="T349" s="25">
        <f>R349/S349*100</f>
        <v>0</v>
      </c>
      <c r="U349" s="19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</row>
    <row r="350" spans="1:188" s="23" customFormat="1" ht="17.25" x14ac:dyDescent="0.25">
      <c r="A350" s="62">
        <v>12</v>
      </c>
      <c r="B350" s="16" t="s">
        <v>304</v>
      </c>
      <c r="C350" s="48">
        <v>175299</v>
      </c>
      <c r="D350" s="48">
        <v>0</v>
      </c>
      <c r="E350" s="25" t="e">
        <f t="shared" si="166"/>
        <v>#DIV/0!</v>
      </c>
      <c r="F350" s="48">
        <v>64481</v>
      </c>
      <c r="G350" s="48">
        <v>0</v>
      </c>
      <c r="H350" s="25" t="e">
        <f>F350/G350*100</f>
        <v>#DIV/0!</v>
      </c>
      <c r="I350" s="48">
        <v>110259</v>
      </c>
      <c r="J350" s="48">
        <v>0</v>
      </c>
      <c r="K350" s="25" t="e">
        <f t="shared" si="168"/>
        <v>#DIV/0!</v>
      </c>
      <c r="L350" s="48">
        <v>110259</v>
      </c>
      <c r="M350" s="165">
        <v>0</v>
      </c>
      <c r="N350" s="25" t="e">
        <f t="shared" si="163"/>
        <v>#DIV/0!</v>
      </c>
      <c r="O350" s="48">
        <v>110259</v>
      </c>
      <c r="P350" s="48">
        <v>0</v>
      </c>
      <c r="Q350" s="25" t="e">
        <f t="shared" si="164"/>
        <v>#DIV/0!</v>
      </c>
      <c r="R350" s="48">
        <v>0</v>
      </c>
      <c r="S350" s="48">
        <v>0</v>
      </c>
      <c r="T350" s="25" t="e">
        <f>R350/S350*100</f>
        <v>#DIV/0!</v>
      </c>
      <c r="U350" s="199">
        <v>65</v>
      </c>
    </row>
    <row r="351" spans="1:188" s="23" customFormat="1" ht="17.25" x14ac:dyDescent="0.25">
      <c r="A351" s="102"/>
      <c r="B351" s="103"/>
      <c r="C351" s="104"/>
      <c r="D351" s="104"/>
      <c r="E351" s="105"/>
      <c r="F351" s="104"/>
      <c r="G351" s="104"/>
      <c r="H351" s="105"/>
      <c r="I351" s="104"/>
      <c r="J351" s="104"/>
      <c r="K351" s="105"/>
      <c r="L351" s="106"/>
      <c r="M351" s="106"/>
      <c r="N351" s="105"/>
      <c r="O351" s="104"/>
      <c r="P351" s="104"/>
      <c r="Q351" s="105"/>
      <c r="R351" s="104"/>
      <c r="S351" s="104"/>
      <c r="T351" s="105"/>
      <c r="U351" s="200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17.25" x14ac:dyDescent="0.25">
      <c r="A352" s="354" t="s">
        <v>252</v>
      </c>
      <c r="B352" s="355"/>
      <c r="C352" s="121">
        <f>SUM(C353:C361)</f>
        <v>689526</v>
      </c>
      <c r="D352" s="121">
        <f>SUM(D353:D361)</f>
        <v>242436</v>
      </c>
      <c r="E352" s="121">
        <f>C352/D352*100</f>
        <v>284.41568083947925</v>
      </c>
      <c r="F352" s="121">
        <f>SUM(F353:F361)</f>
        <v>216511.14</v>
      </c>
      <c r="G352" s="121">
        <f>SUM(G353:G361)</f>
        <v>72430.100000000006</v>
      </c>
      <c r="H352" s="121">
        <f>F352/G352*100</f>
        <v>298.92425938939749</v>
      </c>
      <c r="I352" s="121">
        <f>SUM(I353:I361)</f>
        <v>731423.1</v>
      </c>
      <c r="J352" s="121">
        <f>SUM(J353:J361)</f>
        <v>111387.12</v>
      </c>
      <c r="K352" s="121">
        <f>I352/J352*100</f>
        <v>656.6496198124164</v>
      </c>
      <c r="L352" s="121">
        <f>SUM(L353:L361)</f>
        <v>0</v>
      </c>
      <c r="M352" s="121">
        <f>SUM(M353:M361)</f>
        <v>0</v>
      </c>
      <c r="N352" s="125" t="e">
        <f t="shared" ref="N352:N361" si="170">L352/M352*100</f>
        <v>#DIV/0!</v>
      </c>
      <c r="O352" s="121">
        <f>SUM(O353:O361)</f>
        <v>0</v>
      </c>
      <c r="P352" s="121">
        <f>SUM(P353:P361)</f>
        <v>0</v>
      </c>
      <c r="Q352" s="125" t="e">
        <f t="shared" ref="Q352:Q361" si="171">O352/P352*100</f>
        <v>#DIV/0!</v>
      </c>
      <c r="R352" s="121">
        <f>SUM(R353:R361)</f>
        <v>0</v>
      </c>
      <c r="S352" s="121">
        <f>SUM(S353:S361)</f>
        <v>0</v>
      </c>
      <c r="T352" s="125" t="e">
        <f t="shared" ref="T352:T361" si="172">R352/S352*100</f>
        <v>#DIV/0!</v>
      </c>
      <c r="U352" s="198">
        <f>SUM(U353:U361)</f>
        <v>439</v>
      </c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</row>
    <row r="353" spans="1:203" s="23" customFormat="1" ht="34.5" x14ac:dyDescent="0.25">
      <c r="A353" s="2">
        <v>1</v>
      </c>
      <c r="B353" s="11" t="s">
        <v>190</v>
      </c>
      <c r="C353" s="48">
        <v>628042</v>
      </c>
      <c r="D353" s="48">
        <v>169806</v>
      </c>
      <c r="E353" s="1">
        <f>C353/D353*100</f>
        <v>369.85854445661516</v>
      </c>
      <c r="F353" s="48">
        <v>194562.14</v>
      </c>
      <c r="G353" s="48">
        <v>50752.1</v>
      </c>
      <c r="H353" s="1">
        <f t="shared" ref="H353:H361" si="173">F353/G353*100</f>
        <v>383.35781179497997</v>
      </c>
      <c r="I353" s="48">
        <v>725237.1</v>
      </c>
      <c r="J353" s="48">
        <v>104577.12</v>
      </c>
      <c r="K353" s="44">
        <f t="shared" ref="K353:K361" si="174">I353/J353*100</f>
        <v>693.49500158352043</v>
      </c>
      <c r="L353" s="44">
        <v>0</v>
      </c>
      <c r="M353" s="44">
        <v>0</v>
      </c>
      <c r="N353" s="44" t="e">
        <f t="shared" si="170"/>
        <v>#DIV/0!</v>
      </c>
      <c r="O353" s="44">
        <v>0</v>
      </c>
      <c r="P353" s="44">
        <v>0</v>
      </c>
      <c r="Q353" s="44" t="e">
        <f t="shared" si="171"/>
        <v>#DIV/0!</v>
      </c>
      <c r="R353" s="44">
        <v>0</v>
      </c>
      <c r="S353" s="44">
        <v>0</v>
      </c>
      <c r="T353" s="45" t="e">
        <f t="shared" si="172"/>
        <v>#DIV/0!</v>
      </c>
      <c r="U353" s="205">
        <v>307</v>
      </c>
      <c r="V353"/>
      <c r="W353"/>
      <c r="X353"/>
      <c r="Y353"/>
      <c r="Z353"/>
      <c r="AA353"/>
      <c r="AB353"/>
      <c r="AC353"/>
    </row>
    <row r="354" spans="1:203" s="23" customFormat="1" ht="34.5" x14ac:dyDescent="0.25">
      <c r="A354" s="69">
        <v>2</v>
      </c>
      <c r="B354" s="11" t="s">
        <v>191</v>
      </c>
      <c r="C354" s="48">
        <v>38173</v>
      </c>
      <c r="D354" s="48">
        <v>41160</v>
      </c>
      <c r="E354" s="1">
        <f t="shared" ref="E354:E361" si="175">C354/D354*100</f>
        <v>92.742954324586975</v>
      </c>
      <c r="F354" s="48">
        <v>12150</v>
      </c>
      <c r="G354" s="48">
        <v>12806</v>
      </c>
      <c r="H354" s="1">
        <f t="shared" si="173"/>
        <v>94.877401218178974</v>
      </c>
      <c r="I354" s="48">
        <v>0</v>
      </c>
      <c r="J354" s="48">
        <v>0</v>
      </c>
      <c r="K354" s="44" t="e">
        <f t="shared" si="174"/>
        <v>#DIV/0!</v>
      </c>
      <c r="L354" s="44">
        <v>0</v>
      </c>
      <c r="M354" s="44">
        <v>0</v>
      </c>
      <c r="N354" s="44" t="e">
        <f t="shared" si="170"/>
        <v>#DIV/0!</v>
      </c>
      <c r="O354" s="44">
        <v>0</v>
      </c>
      <c r="P354" s="44">
        <v>0</v>
      </c>
      <c r="Q354" s="44" t="e">
        <f t="shared" si="171"/>
        <v>#DIV/0!</v>
      </c>
      <c r="R354" s="44">
        <v>0</v>
      </c>
      <c r="S354" s="44">
        <v>0</v>
      </c>
      <c r="T354" s="45" t="e">
        <f t="shared" si="172"/>
        <v>#DIV/0!</v>
      </c>
      <c r="U354" s="199">
        <v>82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</row>
    <row r="355" spans="1:203" s="23" customFormat="1" ht="34.5" x14ac:dyDescent="0.25">
      <c r="A355" s="2">
        <v>3</v>
      </c>
      <c r="B355" s="11" t="s">
        <v>192</v>
      </c>
      <c r="C355" s="48">
        <v>0</v>
      </c>
      <c r="D355" s="48">
        <v>0</v>
      </c>
      <c r="E355" s="1">
        <v>0</v>
      </c>
      <c r="F355" s="48">
        <v>0</v>
      </c>
      <c r="G355" s="48">
        <v>0</v>
      </c>
      <c r="H355" s="1" t="e">
        <f t="shared" si="173"/>
        <v>#DIV/0!</v>
      </c>
      <c r="I355" s="48">
        <v>0</v>
      </c>
      <c r="J355" s="48">
        <v>0</v>
      </c>
      <c r="K355" s="44">
        <v>0</v>
      </c>
      <c r="L355" s="44">
        <v>0</v>
      </c>
      <c r="M355" s="44">
        <v>0</v>
      </c>
      <c r="N355" s="44" t="e">
        <f t="shared" si="170"/>
        <v>#DIV/0!</v>
      </c>
      <c r="O355" s="44">
        <v>0</v>
      </c>
      <c r="P355" s="44">
        <v>0</v>
      </c>
      <c r="Q355" s="44" t="e">
        <f t="shared" si="171"/>
        <v>#DIV/0!</v>
      </c>
      <c r="R355" s="44">
        <v>0</v>
      </c>
      <c r="S355" s="44">
        <v>0</v>
      </c>
      <c r="T355" s="45" t="e">
        <f t="shared" si="172"/>
        <v>#DIV/0!</v>
      </c>
      <c r="U355" s="199">
        <v>2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</row>
    <row r="356" spans="1:203" s="23" customFormat="1" ht="17.25" x14ac:dyDescent="0.25">
      <c r="A356" s="69">
        <v>4</v>
      </c>
      <c r="B356" s="11" t="s">
        <v>193</v>
      </c>
      <c r="C356" s="48">
        <v>6541</v>
      </c>
      <c r="D356" s="48">
        <v>4278</v>
      </c>
      <c r="E356" s="1">
        <f t="shared" si="175"/>
        <v>152.89855072463766</v>
      </c>
      <c r="F356" s="48">
        <v>4993</v>
      </c>
      <c r="G356" s="48">
        <v>1043</v>
      </c>
      <c r="H356" s="1">
        <f t="shared" si="173"/>
        <v>478.71524448705662</v>
      </c>
      <c r="I356" s="48">
        <v>0</v>
      </c>
      <c r="J356" s="48">
        <v>0</v>
      </c>
      <c r="K356" s="44" t="e">
        <f t="shared" si="174"/>
        <v>#DIV/0!</v>
      </c>
      <c r="L356" s="44">
        <v>0</v>
      </c>
      <c r="M356" s="44">
        <v>0</v>
      </c>
      <c r="N356" s="44" t="e">
        <f t="shared" si="170"/>
        <v>#DIV/0!</v>
      </c>
      <c r="O356" s="44">
        <v>0</v>
      </c>
      <c r="P356" s="44">
        <v>0</v>
      </c>
      <c r="Q356" s="44" t="e">
        <f t="shared" si="171"/>
        <v>#DIV/0!</v>
      </c>
      <c r="R356" s="44">
        <v>0</v>
      </c>
      <c r="S356" s="44">
        <v>0</v>
      </c>
      <c r="T356" s="45" t="e">
        <f t="shared" si="172"/>
        <v>#DIV/0!</v>
      </c>
      <c r="U356" s="199">
        <v>5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FR356" s="134"/>
      <c r="FS356" s="134"/>
      <c r="FT356" s="134"/>
      <c r="FU356" s="134"/>
      <c r="FV356" s="134"/>
      <c r="FW356" s="134"/>
      <c r="FX356" s="134"/>
      <c r="FY356" s="134"/>
      <c r="FZ356" s="134"/>
      <c r="GA356" s="134"/>
      <c r="GB356" s="134"/>
      <c r="GC356" s="134"/>
      <c r="GD356" s="134"/>
      <c r="GE356" s="134"/>
      <c r="GF356" s="134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</row>
    <row r="357" spans="1:203" s="23" customFormat="1" ht="17.25" x14ac:dyDescent="0.25">
      <c r="A357" s="2">
        <v>5</v>
      </c>
      <c r="B357" s="11" t="s">
        <v>194</v>
      </c>
      <c r="C357" s="48">
        <v>0</v>
      </c>
      <c r="D357" s="48">
        <v>0</v>
      </c>
      <c r="E357" s="1" t="e">
        <f t="shared" si="175"/>
        <v>#DIV/0!</v>
      </c>
      <c r="F357" s="48">
        <v>0</v>
      </c>
      <c r="G357" s="48">
        <v>0</v>
      </c>
      <c r="H357" s="1" t="e">
        <f t="shared" si="173"/>
        <v>#DIV/0!</v>
      </c>
      <c r="I357" s="48">
        <v>0</v>
      </c>
      <c r="J357" s="48">
        <v>0</v>
      </c>
      <c r="K357" s="44" t="e">
        <f t="shared" si="174"/>
        <v>#DIV/0!</v>
      </c>
      <c r="L357" s="44">
        <v>0</v>
      </c>
      <c r="M357" s="44">
        <v>0</v>
      </c>
      <c r="N357" s="44" t="e">
        <f t="shared" si="170"/>
        <v>#DIV/0!</v>
      </c>
      <c r="O357" s="44">
        <v>0</v>
      </c>
      <c r="P357" s="44">
        <v>0</v>
      </c>
      <c r="Q357" s="44" t="e">
        <f t="shared" si="171"/>
        <v>#DIV/0!</v>
      </c>
      <c r="R357" s="44">
        <v>0</v>
      </c>
      <c r="S357" s="44">
        <v>0</v>
      </c>
      <c r="T357" s="45">
        <v>0</v>
      </c>
      <c r="U357" s="199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</row>
    <row r="358" spans="1:203" s="23" customFormat="1" ht="17.25" customHeight="1" x14ac:dyDescent="0.25">
      <c r="A358" s="69">
        <v>6</v>
      </c>
      <c r="B358" s="16" t="s">
        <v>195</v>
      </c>
      <c r="C358" s="48">
        <v>12000</v>
      </c>
      <c r="D358" s="48">
        <v>22000</v>
      </c>
      <c r="E358" s="1">
        <f t="shared" si="175"/>
        <v>54.54545454545454</v>
      </c>
      <c r="F358" s="48">
        <v>3000</v>
      </c>
      <c r="G358" s="48">
        <v>6200</v>
      </c>
      <c r="H358" s="1">
        <f t="shared" si="173"/>
        <v>48.387096774193552</v>
      </c>
      <c r="I358" s="48">
        <v>0</v>
      </c>
      <c r="J358" s="48">
        <v>991</v>
      </c>
      <c r="K358" s="46">
        <f t="shared" si="174"/>
        <v>0</v>
      </c>
      <c r="L358" s="46">
        <v>0</v>
      </c>
      <c r="M358" s="46">
        <v>0</v>
      </c>
      <c r="N358" s="46" t="e">
        <f t="shared" si="170"/>
        <v>#DIV/0!</v>
      </c>
      <c r="O358" s="46">
        <v>0</v>
      </c>
      <c r="P358" s="46">
        <v>0</v>
      </c>
      <c r="Q358" s="46" t="e">
        <f t="shared" si="171"/>
        <v>#DIV/0!</v>
      </c>
      <c r="R358" s="46">
        <v>0</v>
      </c>
      <c r="S358" s="46">
        <v>0</v>
      </c>
      <c r="T358" s="1" t="e">
        <f t="shared" si="172"/>
        <v>#DIV/0!</v>
      </c>
      <c r="U358" s="199">
        <v>16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</row>
    <row r="359" spans="1:203" s="23" customFormat="1" ht="52.5" customHeight="1" x14ac:dyDescent="0.25">
      <c r="A359" s="2">
        <v>7</v>
      </c>
      <c r="B359" s="11" t="s">
        <v>263</v>
      </c>
      <c r="C359" s="48">
        <v>0</v>
      </c>
      <c r="D359" s="48">
        <v>0</v>
      </c>
      <c r="E359" s="1" t="e">
        <f t="shared" si="175"/>
        <v>#DIV/0!</v>
      </c>
      <c r="F359" s="48">
        <v>0</v>
      </c>
      <c r="G359" s="48">
        <v>0</v>
      </c>
      <c r="H359" s="1" t="e">
        <f t="shared" si="173"/>
        <v>#DIV/0!</v>
      </c>
      <c r="I359" s="48">
        <v>0</v>
      </c>
      <c r="J359" s="48">
        <v>0</v>
      </c>
      <c r="K359" s="44" t="e">
        <f t="shared" si="174"/>
        <v>#DIV/0!</v>
      </c>
      <c r="L359" s="44">
        <v>0</v>
      </c>
      <c r="M359" s="44">
        <v>0</v>
      </c>
      <c r="N359" s="44" t="e">
        <f t="shared" si="170"/>
        <v>#DIV/0!</v>
      </c>
      <c r="O359" s="44">
        <v>0</v>
      </c>
      <c r="P359" s="44">
        <v>0</v>
      </c>
      <c r="Q359" s="44" t="e">
        <f t="shared" si="171"/>
        <v>#DIV/0!</v>
      </c>
      <c r="R359" s="44">
        <v>0</v>
      </c>
      <c r="S359" s="44">
        <v>0</v>
      </c>
      <c r="T359" s="45" t="e">
        <f t="shared" si="172"/>
        <v>#DIV/0!</v>
      </c>
      <c r="U359" s="19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</row>
    <row r="360" spans="1:203" s="23" customFormat="1" ht="17.25" x14ac:dyDescent="0.25">
      <c r="A360" s="69">
        <v>8</v>
      </c>
      <c r="B360" s="11" t="s">
        <v>196</v>
      </c>
      <c r="C360" s="48">
        <v>0</v>
      </c>
      <c r="D360" s="48">
        <v>1053</v>
      </c>
      <c r="E360" s="1">
        <f>C360/D360*100</f>
        <v>0</v>
      </c>
      <c r="F360" s="48">
        <v>0</v>
      </c>
      <c r="G360" s="48">
        <v>658</v>
      </c>
      <c r="H360" s="1">
        <f t="shared" si="173"/>
        <v>0</v>
      </c>
      <c r="I360" s="48">
        <v>1416</v>
      </c>
      <c r="J360" s="48">
        <v>1680</v>
      </c>
      <c r="K360" s="44">
        <f t="shared" si="174"/>
        <v>84.285714285714292</v>
      </c>
      <c r="L360" s="44">
        <v>0</v>
      </c>
      <c r="M360" s="44">
        <v>0</v>
      </c>
      <c r="N360" s="44" t="e">
        <f t="shared" si="170"/>
        <v>#DIV/0!</v>
      </c>
      <c r="O360" s="44">
        <v>0</v>
      </c>
      <c r="P360" s="44">
        <v>0</v>
      </c>
      <c r="Q360" s="44" t="e">
        <f t="shared" si="171"/>
        <v>#DIV/0!</v>
      </c>
      <c r="R360" s="44">
        <v>0</v>
      </c>
      <c r="S360" s="44">
        <v>0</v>
      </c>
      <c r="T360" s="45" t="e">
        <f t="shared" si="172"/>
        <v>#DIV/0!</v>
      </c>
      <c r="U360" s="199">
        <v>21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 s="154"/>
      <c r="FS360" s="154"/>
      <c r="FT360" s="154"/>
      <c r="FU360" s="154"/>
      <c r="FV360" s="154"/>
      <c r="FW360" s="154"/>
      <c r="FX360" s="154"/>
      <c r="FY360" s="154"/>
      <c r="FZ360" s="154"/>
      <c r="GA360" s="154"/>
      <c r="GB360" s="154"/>
      <c r="GC360" s="154"/>
      <c r="GD360" s="154"/>
      <c r="GE360" s="154"/>
      <c r="GF360" s="154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17.25" x14ac:dyDescent="0.25">
      <c r="A361" s="2">
        <v>9</v>
      </c>
      <c r="B361" s="11" t="s">
        <v>197</v>
      </c>
      <c r="C361" s="48">
        <v>4770</v>
      </c>
      <c r="D361" s="48">
        <v>4139</v>
      </c>
      <c r="E361" s="1">
        <f t="shared" si="175"/>
        <v>115.24522831601836</v>
      </c>
      <c r="F361" s="48">
        <v>1806</v>
      </c>
      <c r="G361" s="48">
        <v>971</v>
      </c>
      <c r="H361" s="1">
        <f t="shared" si="173"/>
        <v>185.99382080329556</v>
      </c>
      <c r="I361" s="48">
        <v>4770</v>
      </c>
      <c r="J361" s="48">
        <v>4139</v>
      </c>
      <c r="K361" s="44">
        <f t="shared" si="174"/>
        <v>115.24522831601836</v>
      </c>
      <c r="L361" s="44">
        <v>0</v>
      </c>
      <c r="M361" s="44">
        <v>0</v>
      </c>
      <c r="N361" s="44" t="e">
        <f t="shared" si="170"/>
        <v>#DIV/0!</v>
      </c>
      <c r="O361" s="44">
        <v>0</v>
      </c>
      <c r="P361" s="44">
        <v>0</v>
      </c>
      <c r="Q361" s="44" t="e">
        <f t="shared" si="171"/>
        <v>#DIV/0!</v>
      </c>
      <c r="R361" s="44">
        <v>0</v>
      </c>
      <c r="S361" s="44">
        <v>0</v>
      </c>
      <c r="T361" s="45" t="e">
        <f t="shared" si="172"/>
        <v>#DIV/0!</v>
      </c>
      <c r="U361" s="199">
        <v>6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s="23" customFormat="1" ht="17.25" customHeight="1" x14ac:dyDescent="0.25">
      <c r="A362" s="349"/>
      <c r="B362" s="350"/>
      <c r="C362" s="350"/>
      <c r="D362" s="350"/>
      <c r="E362" s="350"/>
      <c r="F362" s="350"/>
      <c r="G362" s="350"/>
      <c r="H362" s="350"/>
      <c r="I362" s="350"/>
      <c r="J362" s="350"/>
      <c r="K362" s="350"/>
      <c r="L362" s="350"/>
      <c r="M362" s="350"/>
      <c r="N362" s="350"/>
      <c r="O362" s="350"/>
      <c r="P362" s="350"/>
      <c r="Q362" s="350"/>
      <c r="R362" s="350"/>
      <c r="S362" s="350"/>
      <c r="T362" s="351"/>
      <c r="U362" s="200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ht="57.75" customHeight="1" x14ac:dyDescent="0.25">
      <c r="A363" s="356" t="s">
        <v>254</v>
      </c>
      <c r="B363" s="357"/>
      <c r="C363" s="116">
        <f>C364+C381+C389</f>
        <v>94937526</v>
      </c>
      <c r="D363" s="116">
        <f>D364+D381+D389</f>
        <v>97047695.599999994</v>
      </c>
      <c r="E363" s="127">
        <f t="shared" ref="E363:E379" si="176">C363/D363*100</f>
        <v>97.825636572868831</v>
      </c>
      <c r="F363" s="116">
        <f>F364+F381+F389</f>
        <v>17738174</v>
      </c>
      <c r="G363" s="116">
        <f>G364+G381+G389</f>
        <v>21231370.600000001</v>
      </c>
      <c r="H363" s="127">
        <f t="shared" ref="H363" si="177">F363/G363*100</f>
        <v>83.54700379070205</v>
      </c>
      <c r="I363" s="116">
        <f>I364+I381+I389</f>
        <v>94937526</v>
      </c>
      <c r="J363" s="116">
        <f>J364+J381+J389</f>
        <v>97047695.599999994</v>
      </c>
      <c r="K363" s="127">
        <f t="shared" ref="K363:K379" si="178">I363/J363*100</f>
        <v>97.825636572868831</v>
      </c>
      <c r="L363" s="116">
        <f>L364+L381+L389</f>
        <v>7127809</v>
      </c>
      <c r="M363" s="116">
        <f>M364+M381+M389</f>
        <v>10365613</v>
      </c>
      <c r="N363" s="128">
        <f t="shared" ref="N363:N383" si="179">L363/M363*100</f>
        <v>68.763989163014287</v>
      </c>
      <c r="O363" s="116">
        <f>O364+O381+O389</f>
        <v>0</v>
      </c>
      <c r="P363" s="116">
        <f>P364+P381+P389</f>
        <v>0</v>
      </c>
      <c r="Q363" s="128" t="e">
        <f t="shared" ref="Q363:Q383" si="180">O363/P363*100</f>
        <v>#DIV/0!</v>
      </c>
      <c r="R363" s="116">
        <f>R364+R381+R389</f>
        <v>0</v>
      </c>
      <c r="S363" s="116">
        <f>S364+S381+S389</f>
        <v>0</v>
      </c>
      <c r="T363" s="128" t="e">
        <f t="shared" ref="T363:T383" si="181">R363/S363*100</f>
        <v>#DIV/0!</v>
      </c>
      <c r="U363" s="196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</row>
    <row r="364" spans="1:203" ht="75" customHeight="1" x14ac:dyDescent="0.25">
      <c r="A364" s="352" t="s">
        <v>255</v>
      </c>
      <c r="B364" s="353"/>
      <c r="C364" s="41">
        <f>SUM(C365:C379)</f>
        <v>73729563</v>
      </c>
      <c r="D364" s="41">
        <f>SUM(D365:D379)</f>
        <v>76510964.599999994</v>
      </c>
      <c r="E364" s="41">
        <f>C364/D364*100</f>
        <v>96.364701955410979</v>
      </c>
      <c r="F364" s="41">
        <f>SUM(F365:F379)</f>
        <v>15199545</v>
      </c>
      <c r="G364" s="41">
        <f>SUM(G365:G379)</f>
        <v>18804143.600000001</v>
      </c>
      <c r="H364" s="41">
        <f>F364/G364*100</f>
        <v>80.83082815853416</v>
      </c>
      <c r="I364" s="41">
        <f>SUM(I365:I379)</f>
        <v>73729563</v>
      </c>
      <c r="J364" s="41">
        <f>SUM(J365:J379)</f>
        <v>76510964.599999994</v>
      </c>
      <c r="K364" s="41">
        <f>I364/J364*100</f>
        <v>96.364701955410979</v>
      </c>
      <c r="L364" s="41">
        <f>SUM(L365:L379)</f>
        <v>7127809</v>
      </c>
      <c r="M364" s="41">
        <f>SUM(M365:M379)</f>
        <v>10365613</v>
      </c>
      <c r="N364" s="151">
        <f t="shared" si="179"/>
        <v>68.763989163014287</v>
      </c>
      <c r="O364" s="41">
        <f>SUM(O365:O379)</f>
        <v>0</v>
      </c>
      <c r="P364" s="41">
        <f>SUM(P365:P379)</f>
        <v>0</v>
      </c>
      <c r="Q364" s="5" t="e">
        <f t="shared" si="180"/>
        <v>#DIV/0!</v>
      </c>
      <c r="R364" s="41">
        <f>SUM(R365:R379)</f>
        <v>0</v>
      </c>
      <c r="S364" s="41">
        <f>SUM(S365:S379)</f>
        <v>0</v>
      </c>
      <c r="T364" s="5" t="e">
        <f t="shared" si="181"/>
        <v>#DIV/0!</v>
      </c>
      <c r="U364" s="198">
        <f>SUM(U365:U375)</f>
        <v>13453</v>
      </c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</row>
    <row r="365" spans="1:203" ht="17.25" x14ac:dyDescent="0.25">
      <c r="A365" s="62">
        <v>1</v>
      </c>
      <c r="B365" s="12" t="s">
        <v>198</v>
      </c>
      <c r="C365" s="150">
        <v>11402869</v>
      </c>
      <c r="D365" s="150">
        <v>10076942</v>
      </c>
      <c r="E365" s="148">
        <f t="shared" si="176"/>
        <v>113.15802948950187</v>
      </c>
      <c r="F365" s="150">
        <v>2690135</v>
      </c>
      <c r="G365" s="150">
        <v>2461399</v>
      </c>
      <c r="H365" s="148">
        <f t="shared" ref="H365:H378" si="182">F365/G365*100</f>
        <v>109.29292650236715</v>
      </c>
      <c r="I365" s="150">
        <v>11402869</v>
      </c>
      <c r="J365" s="150">
        <v>10076942</v>
      </c>
      <c r="K365" s="148">
        <f t="shared" si="178"/>
        <v>113.15802948950187</v>
      </c>
      <c r="L365" s="150">
        <v>0</v>
      </c>
      <c r="M365" s="150">
        <v>0</v>
      </c>
      <c r="N365" s="68">
        <v>83.9</v>
      </c>
      <c r="O365" s="44">
        <v>0</v>
      </c>
      <c r="P365" s="44">
        <v>0</v>
      </c>
      <c r="Q365" s="68" t="e">
        <f t="shared" si="180"/>
        <v>#DIV/0!</v>
      </c>
      <c r="R365" s="68">
        <v>0</v>
      </c>
      <c r="S365" s="68">
        <v>0</v>
      </c>
      <c r="T365" s="68" t="e">
        <f t="shared" si="181"/>
        <v>#DIV/0!</v>
      </c>
      <c r="U365" s="68">
        <v>1755</v>
      </c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</row>
    <row r="366" spans="1:203" s="23" customFormat="1" ht="17.25" x14ac:dyDescent="0.25">
      <c r="A366" s="63">
        <v>2</v>
      </c>
      <c r="B366" s="9" t="s">
        <v>199</v>
      </c>
      <c r="C366" s="150">
        <v>14441966</v>
      </c>
      <c r="D366" s="150">
        <v>16408190</v>
      </c>
      <c r="E366" s="148">
        <f t="shared" si="176"/>
        <v>88.016813554694323</v>
      </c>
      <c r="F366" s="150">
        <v>3145354</v>
      </c>
      <c r="G366" s="150">
        <v>3931155</v>
      </c>
      <c r="H366" s="148">
        <f t="shared" si="182"/>
        <v>80.010938261147174</v>
      </c>
      <c r="I366" s="150">
        <v>14441966</v>
      </c>
      <c r="J366" s="150">
        <v>16408190</v>
      </c>
      <c r="K366" s="148">
        <f t="shared" si="178"/>
        <v>88.016813554694323</v>
      </c>
      <c r="L366" s="150">
        <v>4715858</v>
      </c>
      <c r="M366" s="150">
        <v>10169104</v>
      </c>
      <c r="N366" s="148">
        <f t="shared" si="179"/>
        <v>46.374370839358122</v>
      </c>
      <c r="O366" s="150">
        <v>0</v>
      </c>
      <c r="P366" s="150">
        <v>0</v>
      </c>
      <c r="Q366" s="68" t="e">
        <f t="shared" si="180"/>
        <v>#DIV/0!</v>
      </c>
      <c r="R366" s="68">
        <v>0</v>
      </c>
      <c r="S366" s="68">
        <v>0</v>
      </c>
      <c r="T366" s="68" t="e">
        <f t="shared" si="181"/>
        <v>#DIV/0!</v>
      </c>
      <c r="U366" s="68">
        <v>220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</row>
    <row r="367" spans="1:203" ht="17.25" x14ac:dyDescent="0.25">
      <c r="A367" s="62">
        <v>3</v>
      </c>
      <c r="B367" s="12" t="s">
        <v>258</v>
      </c>
      <c r="C367" s="150">
        <v>6274808</v>
      </c>
      <c r="D367" s="150">
        <v>6646949</v>
      </c>
      <c r="E367" s="148">
        <f t="shared" si="176"/>
        <v>94.401326082086683</v>
      </c>
      <c r="F367" s="150">
        <v>344490</v>
      </c>
      <c r="G367" s="150">
        <v>351160</v>
      </c>
      <c r="H367" s="148">
        <f t="shared" si="182"/>
        <v>98.100580931769002</v>
      </c>
      <c r="I367" s="150">
        <v>6274808</v>
      </c>
      <c r="J367" s="150">
        <v>6646949</v>
      </c>
      <c r="K367" s="148">
        <f t="shared" si="178"/>
        <v>94.401326082086683</v>
      </c>
      <c r="L367" s="150">
        <v>0</v>
      </c>
      <c r="M367" s="150">
        <v>0</v>
      </c>
      <c r="N367" s="68" t="e">
        <f t="shared" si="179"/>
        <v>#DIV/0!</v>
      </c>
      <c r="O367" s="44">
        <v>0</v>
      </c>
      <c r="P367" s="44">
        <v>0</v>
      </c>
      <c r="Q367" s="68" t="e">
        <f t="shared" si="180"/>
        <v>#DIV/0!</v>
      </c>
      <c r="R367" s="68">
        <v>0</v>
      </c>
      <c r="S367" s="68">
        <v>0</v>
      </c>
      <c r="T367" s="68" t="e">
        <f t="shared" si="181"/>
        <v>#DIV/0!</v>
      </c>
      <c r="U367" s="68">
        <v>618</v>
      </c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</row>
    <row r="368" spans="1:203" ht="86.25" x14ac:dyDescent="0.25">
      <c r="A368" s="62">
        <v>4</v>
      </c>
      <c r="B368" s="10" t="s">
        <v>276</v>
      </c>
      <c r="C368" s="150">
        <v>4587449</v>
      </c>
      <c r="D368" s="150">
        <v>4248718</v>
      </c>
      <c r="E368" s="148">
        <f t="shared" si="176"/>
        <v>107.9725460715444</v>
      </c>
      <c r="F368" s="150">
        <v>1106788</v>
      </c>
      <c r="G368" s="150">
        <v>1148929</v>
      </c>
      <c r="H368" s="148">
        <f t="shared" si="182"/>
        <v>96.332149332117126</v>
      </c>
      <c r="I368" s="150">
        <v>4587449</v>
      </c>
      <c r="J368" s="150">
        <v>4248718</v>
      </c>
      <c r="K368" s="148">
        <f t="shared" si="178"/>
        <v>107.9725460715444</v>
      </c>
      <c r="L368" s="150">
        <v>0</v>
      </c>
      <c r="M368" s="150">
        <v>0</v>
      </c>
      <c r="N368" s="68" t="e">
        <f t="shared" si="179"/>
        <v>#DIV/0!</v>
      </c>
      <c r="O368" s="150">
        <v>0</v>
      </c>
      <c r="P368" s="150">
        <v>0</v>
      </c>
      <c r="Q368" s="68" t="e">
        <f t="shared" si="180"/>
        <v>#DIV/0!</v>
      </c>
      <c r="R368" s="68">
        <v>0</v>
      </c>
      <c r="S368" s="68">
        <v>0</v>
      </c>
      <c r="T368" s="68" t="e">
        <f t="shared" si="181"/>
        <v>#DIV/0!</v>
      </c>
      <c r="U368" s="68">
        <v>174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</row>
    <row r="369" spans="1:203" ht="34.5" x14ac:dyDescent="0.25">
      <c r="A369" s="62">
        <v>5</v>
      </c>
      <c r="B369" s="10" t="s">
        <v>200</v>
      </c>
      <c r="C369" s="150">
        <v>1373835</v>
      </c>
      <c r="D369" s="150">
        <v>1376441</v>
      </c>
      <c r="E369" s="148">
        <f t="shared" si="176"/>
        <v>99.810671143913908</v>
      </c>
      <c r="F369" s="150">
        <v>540570</v>
      </c>
      <c r="G369" s="150">
        <v>450300</v>
      </c>
      <c r="H369" s="148">
        <f t="shared" si="182"/>
        <v>120.04663557628248</v>
      </c>
      <c r="I369" s="150">
        <v>1373835</v>
      </c>
      <c r="J369" s="150">
        <v>1376441</v>
      </c>
      <c r="K369" s="148">
        <f t="shared" si="178"/>
        <v>99.810671143913908</v>
      </c>
      <c r="L369" s="150">
        <v>0</v>
      </c>
      <c r="M369" s="150">
        <v>0</v>
      </c>
      <c r="N369" s="68" t="e">
        <f t="shared" si="179"/>
        <v>#DIV/0!</v>
      </c>
      <c r="O369" s="150">
        <v>0</v>
      </c>
      <c r="P369" s="150">
        <v>0</v>
      </c>
      <c r="Q369" s="68" t="e">
        <f t="shared" si="180"/>
        <v>#DIV/0!</v>
      </c>
      <c r="R369" s="68">
        <v>0</v>
      </c>
      <c r="S369" s="68">
        <v>0</v>
      </c>
      <c r="T369" s="68" t="e">
        <f t="shared" si="181"/>
        <v>#DIV/0!</v>
      </c>
      <c r="U369" s="68">
        <v>416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134"/>
      <c r="GH369" s="134"/>
      <c r="GI369" s="134"/>
      <c r="GJ369" s="134"/>
      <c r="GK369" s="134"/>
      <c r="GL369" s="134"/>
      <c r="GM369" s="134"/>
      <c r="GN369" s="134"/>
      <c r="GO369" s="134"/>
      <c r="GP369" s="134"/>
      <c r="GQ369" s="134"/>
      <c r="GR369" s="134"/>
      <c r="GS369" s="134"/>
      <c r="GT369" s="134"/>
      <c r="GU369" s="134"/>
    </row>
    <row r="370" spans="1:203" s="23" customFormat="1" ht="34.5" x14ac:dyDescent="0.25">
      <c r="A370" s="63">
        <v>6</v>
      </c>
      <c r="B370" s="16" t="s">
        <v>201</v>
      </c>
      <c r="C370" s="150">
        <v>6346183</v>
      </c>
      <c r="D370" s="150">
        <v>225092</v>
      </c>
      <c r="E370" s="148">
        <f t="shared" si="176"/>
        <v>2819.372967497734</v>
      </c>
      <c r="F370" s="150">
        <v>0</v>
      </c>
      <c r="G370" s="150">
        <v>0</v>
      </c>
      <c r="H370" s="148" t="e">
        <f t="shared" si="182"/>
        <v>#DIV/0!</v>
      </c>
      <c r="I370" s="150">
        <v>6346183</v>
      </c>
      <c r="J370" s="150">
        <v>225092</v>
      </c>
      <c r="K370" s="148">
        <f t="shared" si="178"/>
        <v>2819.372967497734</v>
      </c>
      <c r="L370" s="150">
        <v>2411951</v>
      </c>
      <c r="M370" s="150">
        <v>196509</v>
      </c>
      <c r="N370" s="148">
        <f t="shared" si="179"/>
        <v>1227.3997628607342</v>
      </c>
      <c r="O370" s="150">
        <v>0</v>
      </c>
      <c r="P370" s="150">
        <v>0</v>
      </c>
      <c r="Q370" s="68" t="e">
        <f t="shared" si="180"/>
        <v>#DIV/0!</v>
      </c>
      <c r="R370" s="68">
        <v>0</v>
      </c>
      <c r="S370" s="68">
        <v>0</v>
      </c>
      <c r="T370" s="68" t="e">
        <f t="shared" si="181"/>
        <v>#DIV/0!</v>
      </c>
      <c r="U370" s="68">
        <v>377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GG370" s="134"/>
      <c r="GH370" s="134"/>
      <c r="GI370" s="134"/>
      <c r="GJ370" s="134"/>
      <c r="GK370" s="134"/>
      <c r="GL370" s="134"/>
      <c r="GM370" s="134"/>
      <c r="GN370" s="134"/>
      <c r="GO370" s="134"/>
      <c r="GP370" s="134"/>
      <c r="GQ370" s="134"/>
      <c r="GR370" s="134"/>
      <c r="GS370" s="134"/>
      <c r="GT370" s="134"/>
      <c r="GU370" s="134"/>
    </row>
    <row r="371" spans="1:203" ht="21.75" customHeight="1" x14ac:dyDescent="0.25">
      <c r="A371" s="62">
        <v>7</v>
      </c>
      <c r="B371" s="12" t="s">
        <v>202</v>
      </c>
      <c r="C371" s="150">
        <v>5927589</v>
      </c>
      <c r="D371" s="150">
        <v>6564038</v>
      </c>
      <c r="E371" s="148">
        <f t="shared" si="176"/>
        <v>90.304001896393643</v>
      </c>
      <c r="F371" s="150">
        <v>2514295</v>
      </c>
      <c r="G371" s="150">
        <v>2531544</v>
      </c>
      <c r="H371" s="148">
        <f t="shared" si="182"/>
        <v>99.318637163723011</v>
      </c>
      <c r="I371" s="150">
        <v>5927589</v>
      </c>
      <c r="J371" s="150">
        <v>6564038</v>
      </c>
      <c r="K371" s="148">
        <f t="shared" si="178"/>
        <v>90.304001896393643</v>
      </c>
      <c r="L371" s="150">
        <v>0</v>
      </c>
      <c r="M371" s="150">
        <v>0</v>
      </c>
      <c r="N371" s="68" t="e">
        <f t="shared" si="179"/>
        <v>#DIV/0!</v>
      </c>
      <c r="O371" s="44">
        <v>0</v>
      </c>
      <c r="P371" s="44">
        <v>0</v>
      </c>
      <c r="Q371" s="68" t="e">
        <f t="shared" si="180"/>
        <v>#DIV/0!</v>
      </c>
      <c r="R371" s="68">
        <v>0</v>
      </c>
      <c r="S371" s="68">
        <v>0</v>
      </c>
      <c r="T371" s="68" t="e">
        <f t="shared" si="181"/>
        <v>#DIV/0!</v>
      </c>
      <c r="U371" s="68">
        <v>1499</v>
      </c>
      <c r="GG371" s="134"/>
      <c r="GH371" s="134"/>
      <c r="GI371" s="134"/>
      <c r="GJ371" s="134"/>
      <c r="GK371" s="134"/>
      <c r="GL371" s="134"/>
      <c r="GM371" s="134"/>
      <c r="GN371" s="134"/>
      <c r="GO371" s="134"/>
      <c r="GP371" s="134"/>
      <c r="GQ371" s="134"/>
      <c r="GR371" s="134"/>
      <c r="GS371" s="134"/>
      <c r="GT371" s="134"/>
      <c r="GU371" s="134"/>
    </row>
    <row r="372" spans="1:203" ht="27" customHeight="1" x14ac:dyDescent="0.25">
      <c r="A372" s="62">
        <v>8</v>
      </c>
      <c r="B372" s="12" t="s">
        <v>203</v>
      </c>
      <c r="C372" s="150">
        <v>3682744</v>
      </c>
      <c r="D372" s="150">
        <v>1867879</v>
      </c>
      <c r="E372" s="148">
        <f t="shared" si="176"/>
        <v>197.16180759032036</v>
      </c>
      <c r="F372" s="150">
        <v>740708</v>
      </c>
      <c r="G372" s="150">
        <v>445461</v>
      </c>
      <c r="H372" s="148">
        <f t="shared" si="182"/>
        <v>166.2789784066394</v>
      </c>
      <c r="I372" s="150">
        <v>3682744</v>
      </c>
      <c r="J372" s="150">
        <v>1867879</v>
      </c>
      <c r="K372" s="148">
        <f t="shared" si="178"/>
        <v>197.16180759032036</v>
      </c>
      <c r="L372" s="150">
        <v>0</v>
      </c>
      <c r="M372" s="150">
        <v>0</v>
      </c>
      <c r="N372" s="68" t="e">
        <f t="shared" si="179"/>
        <v>#DIV/0!</v>
      </c>
      <c r="O372" s="150">
        <v>0</v>
      </c>
      <c r="P372" s="150">
        <v>0</v>
      </c>
      <c r="Q372" s="68" t="e">
        <f t="shared" si="180"/>
        <v>#DIV/0!</v>
      </c>
      <c r="R372" s="68">
        <v>0</v>
      </c>
      <c r="S372" s="68">
        <v>0</v>
      </c>
      <c r="T372" s="68" t="e">
        <f t="shared" si="181"/>
        <v>#DIV/0!</v>
      </c>
      <c r="U372" s="68">
        <v>840</v>
      </c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</row>
    <row r="373" spans="1:203" s="23" customFormat="1" ht="34.5" x14ac:dyDescent="0.25">
      <c r="A373" s="63">
        <v>9</v>
      </c>
      <c r="B373" s="16" t="s">
        <v>204</v>
      </c>
      <c r="C373" s="150">
        <v>18992669</v>
      </c>
      <c r="D373" s="150">
        <v>28470139.600000001</v>
      </c>
      <c r="E373" s="148">
        <f t="shared" si="176"/>
        <v>66.710839029394847</v>
      </c>
      <c r="F373" s="150">
        <v>3940598</v>
      </c>
      <c r="G373" s="150">
        <v>7323774.6000000015</v>
      </c>
      <c r="H373" s="148">
        <f t="shared" si="182"/>
        <v>53.805560864748614</v>
      </c>
      <c r="I373" s="150">
        <v>18992669</v>
      </c>
      <c r="J373" s="150">
        <v>28470139.600000001</v>
      </c>
      <c r="K373" s="148">
        <f t="shared" si="178"/>
        <v>66.710839029394847</v>
      </c>
      <c r="L373" s="150">
        <v>0</v>
      </c>
      <c r="M373" s="150">
        <v>0</v>
      </c>
      <c r="N373" s="68" t="e">
        <f t="shared" si="179"/>
        <v>#DIV/0!</v>
      </c>
      <c r="O373" s="150">
        <v>0</v>
      </c>
      <c r="P373" s="150">
        <v>0</v>
      </c>
      <c r="Q373" s="68" t="e">
        <f t="shared" si="180"/>
        <v>#DIV/0!</v>
      </c>
      <c r="R373" s="68">
        <v>0</v>
      </c>
      <c r="S373" s="68">
        <v>0</v>
      </c>
      <c r="T373" s="68" t="e">
        <f t="shared" si="181"/>
        <v>#DIV/0!</v>
      </c>
      <c r="U373" s="68">
        <v>7316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 s="154"/>
      <c r="GH373" s="154"/>
      <c r="GI373" s="154"/>
      <c r="GJ373" s="154"/>
      <c r="GK373" s="154"/>
      <c r="GL373" s="154"/>
      <c r="GM373" s="154"/>
      <c r="GN373" s="154"/>
      <c r="GO373" s="154"/>
      <c r="GP373" s="154"/>
      <c r="GQ373" s="154"/>
      <c r="GR373" s="154"/>
      <c r="GS373" s="154"/>
      <c r="GT373" s="154"/>
      <c r="GU373" s="154"/>
    </row>
    <row r="374" spans="1:203" ht="33" customHeight="1" x14ac:dyDescent="0.25">
      <c r="A374" s="62">
        <v>10</v>
      </c>
      <c r="B374" s="10" t="s">
        <v>206</v>
      </c>
      <c r="C374" s="150">
        <v>153681</v>
      </c>
      <c r="D374" s="150">
        <v>138955</v>
      </c>
      <c r="E374" s="148">
        <f t="shared" si="176"/>
        <v>110.59767550645891</v>
      </c>
      <c r="F374" s="150">
        <v>39125</v>
      </c>
      <c r="G374" s="150">
        <v>37491</v>
      </c>
      <c r="H374" s="148">
        <f t="shared" si="182"/>
        <v>104.35837934437598</v>
      </c>
      <c r="I374" s="150">
        <v>153681</v>
      </c>
      <c r="J374" s="150">
        <v>138955</v>
      </c>
      <c r="K374" s="148">
        <f t="shared" si="178"/>
        <v>110.59767550645891</v>
      </c>
      <c r="L374" s="150">
        <v>0</v>
      </c>
      <c r="M374" s="150">
        <v>0</v>
      </c>
      <c r="N374" s="68" t="e">
        <f t="shared" si="179"/>
        <v>#DIV/0!</v>
      </c>
      <c r="O374" s="150">
        <v>0</v>
      </c>
      <c r="P374" s="150">
        <v>0</v>
      </c>
      <c r="Q374" s="68" t="e">
        <f t="shared" si="180"/>
        <v>#DIV/0!</v>
      </c>
      <c r="R374" s="68">
        <v>0</v>
      </c>
      <c r="S374" s="68">
        <v>0</v>
      </c>
      <c r="T374" s="68" t="e">
        <f t="shared" si="181"/>
        <v>#DIV/0!</v>
      </c>
      <c r="U374" s="68">
        <v>47</v>
      </c>
    </row>
    <row r="375" spans="1:203" ht="51.75" x14ac:dyDescent="0.25">
      <c r="A375" s="130">
        <v>11</v>
      </c>
      <c r="B375" s="131" t="s">
        <v>207</v>
      </c>
      <c r="C375" s="150">
        <v>545770</v>
      </c>
      <c r="D375" s="150">
        <v>487621</v>
      </c>
      <c r="E375" s="148">
        <f t="shared" si="176"/>
        <v>111.92504014388223</v>
      </c>
      <c r="F375" s="150">
        <v>137482</v>
      </c>
      <c r="G375" s="150">
        <v>122930</v>
      </c>
      <c r="H375" s="148">
        <f t="shared" si="182"/>
        <v>111.83763117221184</v>
      </c>
      <c r="I375" s="150">
        <v>545770</v>
      </c>
      <c r="J375" s="150">
        <v>487621</v>
      </c>
      <c r="K375" s="148">
        <f t="shared" si="178"/>
        <v>111.92504014388223</v>
      </c>
      <c r="L375" s="150">
        <v>0</v>
      </c>
      <c r="M375" s="150">
        <v>0</v>
      </c>
      <c r="N375" s="68" t="e">
        <f t="shared" si="179"/>
        <v>#DIV/0!</v>
      </c>
      <c r="O375" s="150">
        <v>0</v>
      </c>
      <c r="P375" s="150">
        <v>0</v>
      </c>
      <c r="Q375" s="68" t="e">
        <f t="shared" si="180"/>
        <v>#DIV/0!</v>
      </c>
      <c r="R375" s="68">
        <v>0</v>
      </c>
      <c r="S375" s="68">
        <v>0</v>
      </c>
      <c r="T375" s="68" t="e">
        <f t="shared" si="181"/>
        <v>#DIV/0!</v>
      </c>
      <c r="U375" s="68">
        <v>191</v>
      </c>
    </row>
    <row r="376" spans="1:203" s="134" customFormat="1" ht="33.75" customHeight="1" x14ac:dyDescent="0.25">
      <c r="A376" s="62">
        <v>13</v>
      </c>
      <c r="B376" s="10" t="s">
        <v>208</v>
      </c>
      <c r="C376" s="44"/>
      <c r="D376" s="44"/>
      <c r="E376" s="148" t="e">
        <f t="shared" si="176"/>
        <v>#DIV/0!</v>
      </c>
      <c r="F376" s="48"/>
      <c r="G376" s="48"/>
      <c r="H376" s="68" t="e">
        <f t="shared" si="182"/>
        <v>#DIV/0!</v>
      </c>
      <c r="I376" s="44"/>
      <c r="J376" s="44"/>
      <c r="K376" s="148" t="e">
        <f t="shared" si="178"/>
        <v>#DIV/0!</v>
      </c>
      <c r="L376" s="44"/>
      <c r="M376" s="44"/>
      <c r="N376" s="68" t="e">
        <f t="shared" si="179"/>
        <v>#DIV/0!</v>
      </c>
      <c r="O376" s="68"/>
      <c r="P376" s="68"/>
      <c r="Q376" s="68" t="e">
        <f t="shared" si="180"/>
        <v>#DIV/0!</v>
      </c>
      <c r="R376" s="68"/>
      <c r="S376" s="68"/>
      <c r="T376" s="68"/>
      <c r="U376" s="19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</row>
    <row r="377" spans="1:203" s="134" customFormat="1" ht="17.25" x14ac:dyDescent="0.25">
      <c r="A377" s="62">
        <v>14</v>
      </c>
      <c r="B377" s="12" t="s">
        <v>209</v>
      </c>
      <c r="C377" s="68"/>
      <c r="D377" s="149"/>
      <c r="E377" s="148" t="e">
        <f t="shared" si="176"/>
        <v>#DIV/0!</v>
      </c>
      <c r="F377" s="68"/>
      <c r="G377" s="68"/>
      <c r="H377" s="68" t="e">
        <f t="shared" si="182"/>
        <v>#DIV/0!</v>
      </c>
      <c r="I377" s="68"/>
      <c r="J377" s="68"/>
      <c r="K377" s="148" t="e">
        <f t="shared" si="178"/>
        <v>#DIV/0!</v>
      </c>
      <c r="L377" s="149"/>
      <c r="M377" s="149"/>
      <c r="N377" s="68" t="e">
        <f t="shared" si="179"/>
        <v>#DIV/0!</v>
      </c>
      <c r="O377" s="68"/>
      <c r="P377" s="68"/>
      <c r="Q377" s="68" t="e">
        <f t="shared" si="180"/>
        <v>#DIV/0!</v>
      </c>
      <c r="R377" s="68"/>
      <c r="S377" s="68"/>
      <c r="T377" s="68" t="e">
        <f t="shared" si="181"/>
        <v>#DIV/0!</v>
      </c>
      <c r="U377" s="196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</row>
    <row r="378" spans="1:203" s="134" customFormat="1" ht="17.25" x14ac:dyDescent="0.25">
      <c r="A378" s="62">
        <v>15</v>
      </c>
      <c r="B378" s="12" t="s">
        <v>210</v>
      </c>
      <c r="C378" s="68"/>
      <c r="D378" s="149"/>
      <c r="E378" s="148" t="e">
        <f t="shared" si="176"/>
        <v>#DIV/0!</v>
      </c>
      <c r="F378" s="68"/>
      <c r="G378" s="68"/>
      <c r="H378" s="68" t="e">
        <f t="shared" si="182"/>
        <v>#DIV/0!</v>
      </c>
      <c r="I378" s="68"/>
      <c r="J378" s="68"/>
      <c r="K378" s="148" t="e">
        <f t="shared" si="178"/>
        <v>#DIV/0!</v>
      </c>
      <c r="L378" s="149"/>
      <c r="M378" s="149"/>
      <c r="N378" s="68" t="e">
        <f t="shared" si="179"/>
        <v>#DIV/0!</v>
      </c>
      <c r="O378" s="68"/>
      <c r="P378" s="68"/>
      <c r="Q378" s="68" t="e">
        <f t="shared" si="180"/>
        <v>#DIV/0!</v>
      </c>
      <c r="R378" s="68"/>
      <c r="S378" s="68"/>
      <c r="T378" s="68" t="e">
        <f t="shared" si="181"/>
        <v>#DIV/0!</v>
      </c>
      <c r="U378" s="196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</row>
    <row r="379" spans="1:203" s="134" customFormat="1" ht="51.75" x14ac:dyDescent="0.25">
      <c r="A379" s="62">
        <v>16</v>
      </c>
      <c r="B379" s="10" t="s">
        <v>211</v>
      </c>
      <c r="C379" s="68"/>
      <c r="D379" s="68"/>
      <c r="E379" s="148" t="e">
        <f t="shared" si="176"/>
        <v>#DIV/0!</v>
      </c>
      <c r="F379" s="68"/>
      <c r="G379" s="68"/>
      <c r="H379" s="68" t="e">
        <f>F379/G379*100</f>
        <v>#DIV/0!</v>
      </c>
      <c r="I379" s="68"/>
      <c r="J379" s="68"/>
      <c r="K379" s="148" t="e">
        <f t="shared" si="178"/>
        <v>#DIV/0!</v>
      </c>
      <c r="L379" s="68"/>
      <c r="M379" s="68"/>
      <c r="N379" s="68" t="e">
        <f t="shared" si="179"/>
        <v>#DIV/0!</v>
      </c>
      <c r="O379" s="68"/>
      <c r="P379" s="68"/>
      <c r="Q379" s="68" t="e">
        <f t="shared" si="180"/>
        <v>#DIV/0!</v>
      </c>
      <c r="R379" s="68"/>
      <c r="S379" s="68"/>
      <c r="T379" s="68" t="e">
        <f t="shared" si="181"/>
        <v>#DIV/0!</v>
      </c>
      <c r="U379" s="196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</row>
    <row r="380" spans="1:203" s="154" customFormat="1" ht="17.25" customHeight="1" x14ac:dyDescent="0.25">
      <c r="A380" s="358"/>
      <c r="B380" s="359"/>
      <c r="C380" s="359"/>
      <c r="D380" s="359"/>
      <c r="E380" s="359"/>
      <c r="F380" s="359"/>
      <c r="G380" s="359"/>
      <c r="H380" s="359"/>
      <c r="I380" s="359"/>
      <c r="J380" s="359"/>
      <c r="K380" s="360"/>
      <c r="L380" s="153"/>
      <c r="M380" s="153"/>
      <c r="N380" s="153"/>
      <c r="O380" s="153"/>
      <c r="P380" s="153"/>
      <c r="Q380" s="153"/>
      <c r="R380" s="153"/>
      <c r="S380" s="153"/>
      <c r="T380" s="153"/>
      <c r="U380" s="201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</row>
    <row r="381" spans="1:203" ht="84.75" customHeight="1" x14ac:dyDescent="0.25">
      <c r="A381" s="347" t="s">
        <v>256</v>
      </c>
      <c r="B381" s="348"/>
      <c r="C381" s="132">
        <f>SUM(C382:C383)</f>
        <v>21207963</v>
      </c>
      <c r="D381" s="132">
        <f>SUM(D382:D383)</f>
        <v>20536731</v>
      </c>
      <c r="E381" s="132">
        <f>C381/D381*100</f>
        <v>103.26844618065066</v>
      </c>
      <c r="F381" s="132">
        <f>SUM(F382:F383)</f>
        <v>2538629</v>
      </c>
      <c r="G381" s="132">
        <f>SUM(G382:G383)</f>
        <v>2427227</v>
      </c>
      <c r="H381" s="132">
        <f>F381/G381*100</f>
        <v>104.58968197041314</v>
      </c>
      <c r="I381" s="132">
        <f>SUM(I382:I383)</f>
        <v>21207963</v>
      </c>
      <c r="J381" s="132">
        <f>SUM(J382:J383)</f>
        <v>20536731</v>
      </c>
      <c r="K381" s="132">
        <f>I381/J381*100</f>
        <v>103.26844618065066</v>
      </c>
      <c r="L381" s="132">
        <f>SUM(L382:L383)</f>
        <v>0</v>
      </c>
      <c r="M381" s="132">
        <f>SUM(M382:M383)</f>
        <v>0</v>
      </c>
      <c r="N381" s="133" t="e">
        <f t="shared" si="179"/>
        <v>#DIV/0!</v>
      </c>
      <c r="O381" s="132">
        <f>SUM(O382:O383)</f>
        <v>0</v>
      </c>
      <c r="P381" s="132">
        <f>SUM(P382:P383)</f>
        <v>0</v>
      </c>
      <c r="Q381" s="133" t="e">
        <f t="shared" si="180"/>
        <v>#DIV/0!</v>
      </c>
      <c r="R381" s="132">
        <f>SUM(R382:R383)</f>
        <v>0</v>
      </c>
      <c r="S381" s="132">
        <f>SUM(S382:S383)</f>
        <v>0</v>
      </c>
      <c r="T381" s="133" t="e">
        <f t="shared" si="181"/>
        <v>#DIV/0!</v>
      </c>
      <c r="U381" s="198">
        <f>SUM(U382:U383)</f>
        <v>4778</v>
      </c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</row>
    <row r="382" spans="1:203" ht="75" customHeight="1" x14ac:dyDescent="0.25">
      <c r="A382" s="62">
        <v>1</v>
      </c>
      <c r="B382" s="10" t="s">
        <v>205</v>
      </c>
      <c r="C382" s="150">
        <v>21207963</v>
      </c>
      <c r="D382" s="150">
        <v>20536731</v>
      </c>
      <c r="E382" s="148">
        <f t="shared" ref="E382:E383" si="183">C382/D382*100</f>
        <v>103.26844618065066</v>
      </c>
      <c r="F382" s="150">
        <v>2538629</v>
      </c>
      <c r="G382" s="150">
        <v>2427227</v>
      </c>
      <c r="H382" s="20">
        <f t="shared" ref="H382:H383" si="184">F382/G382*100</f>
        <v>104.58968197041314</v>
      </c>
      <c r="I382" s="150">
        <v>21207963</v>
      </c>
      <c r="J382" s="150">
        <v>20536731</v>
      </c>
      <c r="K382" s="148">
        <f t="shared" ref="K382:K383" si="185">I382/J382*100</f>
        <v>103.26844618065066</v>
      </c>
      <c r="L382" s="48">
        <v>0</v>
      </c>
      <c r="M382" s="48">
        <v>0</v>
      </c>
      <c r="N382" s="68" t="e">
        <f t="shared" si="179"/>
        <v>#DIV/0!</v>
      </c>
      <c r="O382" s="150">
        <v>0</v>
      </c>
      <c r="P382" s="150">
        <v>0</v>
      </c>
      <c r="Q382" s="68" t="e">
        <f t="shared" si="180"/>
        <v>#DIV/0!</v>
      </c>
      <c r="R382" s="68">
        <v>0</v>
      </c>
      <c r="S382" s="68">
        <v>0</v>
      </c>
      <c r="T382" s="68" t="e">
        <f t="shared" si="181"/>
        <v>#DIV/0!</v>
      </c>
      <c r="U382" s="68">
        <v>4778</v>
      </c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ht="17.25" x14ac:dyDescent="0.25">
      <c r="A383" s="62">
        <v>2</v>
      </c>
      <c r="B383" s="12" t="s">
        <v>212</v>
      </c>
      <c r="C383" s="20"/>
      <c r="D383" s="20"/>
      <c r="E383" s="25" t="e">
        <f t="shared" si="183"/>
        <v>#DIV/0!</v>
      </c>
      <c r="F383" s="44"/>
      <c r="G383" s="44"/>
      <c r="H383" s="20" t="e">
        <f t="shared" si="184"/>
        <v>#DIV/0!</v>
      </c>
      <c r="I383" s="44"/>
      <c r="J383" s="44"/>
      <c r="K383" s="25" t="e">
        <f t="shared" si="185"/>
        <v>#DIV/0!</v>
      </c>
      <c r="L383" s="34"/>
      <c r="M383" s="34"/>
      <c r="N383" s="30" t="e">
        <f t="shared" si="179"/>
        <v>#DIV/0!</v>
      </c>
      <c r="O383" s="20"/>
      <c r="P383" s="20"/>
      <c r="Q383" s="30" t="e">
        <f t="shared" si="180"/>
        <v>#DIV/0!</v>
      </c>
      <c r="R383" s="20"/>
      <c r="S383" s="20"/>
      <c r="T383" s="20" t="e">
        <f t="shared" si="181"/>
        <v>#DIV/0!</v>
      </c>
      <c r="U383" s="134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s="23" customFormat="1" ht="17.25" x14ac:dyDescent="0.25">
      <c r="A384" s="63"/>
      <c r="B384" s="16"/>
      <c r="C384" s="46"/>
      <c r="D384" s="46"/>
      <c r="E384" s="1"/>
      <c r="F384" s="44"/>
      <c r="G384" s="44"/>
      <c r="H384" s="1"/>
      <c r="I384" s="46"/>
      <c r="J384" s="46"/>
      <c r="K384" s="1"/>
      <c r="L384" s="46"/>
      <c r="M384" s="46"/>
      <c r="N384" s="1"/>
      <c r="O384" s="46"/>
      <c r="P384" s="46"/>
      <c r="Q384" s="1"/>
      <c r="R384" s="46"/>
      <c r="S384" s="46"/>
      <c r="T384" s="1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</row>
    <row r="385" spans="1:203" s="23" customFormat="1" ht="17.25" x14ac:dyDescent="0.25">
      <c r="A385" s="63"/>
      <c r="B385" s="16"/>
      <c r="C385" s="46"/>
      <c r="D385" s="46"/>
      <c r="E385" s="1"/>
      <c r="F385" s="46"/>
      <c r="G385" s="46"/>
      <c r="H385" s="1"/>
      <c r="I385" s="46"/>
      <c r="J385" s="46"/>
      <c r="K385" s="1"/>
      <c r="L385" s="46"/>
      <c r="M385" s="46"/>
      <c r="N385" s="1"/>
      <c r="O385" s="46"/>
      <c r="P385" s="46"/>
      <c r="Q385" s="1"/>
      <c r="R385" s="46"/>
      <c r="S385" s="46"/>
      <c r="T385" s="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</row>
    <row r="386" spans="1:203" s="23" customFormat="1" ht="17.25" x14ac:dyDescent="0.25">
      <c r="A386" s="63"/>
      <c r="B386" s="16"/>
      <c r="C386" s="46"/>
      <c r="D386" s="46"/>
      <c r="E386" s="1"/>
      <c r="F386" s="46"/>
      <c r="G386" s="46"/>
      <c r="H386" s="1"/>
      <c r="I386" s="46"/>
      <c r="J386" s="46"/>
      <c r="K386" s="1"/>
      <c r="L386" s="46"/>
      <c r="M386" s="46"/>
      <c r="N386" s="1"/>
      <c r="O386" s="46"/>
      <c r="P386" s="46"/>
      <c r="Q386" s="1"/>
      <c r="R386" s="46"/>
      <c r="S386" s="46"/>
      <c r="T386" s="1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</row>
    <row r="387" spans="1:203" s="23" customFormat="1" ht="17.25" x14ac:dyDescent="0.25">
      <c r="A387" s="63"/>
      <c r="B387" s="16"/>
      <c r="C387" s="46"/>
      <c r="D387" s="46"/>
      <c r="E387" s="1"/>
      <c r="F387" s="46"/>
      <c r="G387" s="46"/>
      <c r="H387" s="1"/>
      <c r="I387" s="46"/>
      <c r="J387" s="46"/>
      <c r="K387" s="1"/>
      <c r="L387" s="46"/>
      <c r="M387" s="46"/>
      <c r="N387" s="1"/>
      <c r="O387" s="46"/>
      <c r="P387" s="46"/>
      <c r="Q387" s="1"/>
      <c r="R387" s="46"/>
      <c r="S387" s="46"/>
      <c r="T387" s="1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</row>
    <row r="388" spans="1:203" s="23" customFormat="1" x14ac:dyDescent="0.25">
      <c r="A388" s="349"/>
      <c r="B388" s="350"/>
      <c r="C388" s="350"/>
      <c r="D388" s="350"/>
      <c r="E388" s="350"/>
      <c r="F388" s="350"/>
      <c r="G388" s="350"/>
      <c r="H388" s="350"/>
      <c r="I388" s="350"/>
      <c r="J388" s="350"/>
      <c r="K388" s="350"/>
      <c r="L388" s="350"/>
      <c r="M388" s="350"/>
      <c r="N388" s="350"/>
      <c r="O388" s="350"/>
      <c r="P388" s="350"/>
      <c r="Q388" s="350"/>
      <c r="R388" s="350"/>
      <c r="S388" s="350"/>
      <c r="T388" s="35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7.25" customHeight="1" x14ac:dyDescent="0.25">
      <c r="A389" s="352" t="s">
        <v>257</v>
      </c>
      <c r="B389" s="353"/>
      <c r="C389" s="41">
        <f>SUM(C390:C397)</f>
        <v>0</v>
      </c>
      <c r="D389" s="41">
        <f>SUM(D390:D397)</f>
        <v>0</v>
      </c>
      <c r="E389" s="41" t="e">
        <f>C389/D389*100</f>
        <v>#DIV/0!</v>
      </c>
      <c r="F389" s="41">
        <f>SUM(F390:F397)</f>
        <v>0</v>
      </c>
      <c r="G389" s="41">
        <f>SUM(G390:G397)</f>
        <v>0</v>
      </c>
      <c r="H389" s="41" t="e">
        <f>F389/G389*100</f>
        <v>#DIV/0!</v>
      </c>
      <c r="I389" s="41">
        <f>SUM(I390:I397)</f>
        <v>0</v>
      </c>
      <c r="J389" s="41">
        <f>SUM(J390:J397)</f>
        <v>0</v>
      </c>
      <c r="K389" s="41" t="e">
        <f>I389/J389*100</f>
        <v>#DIV/0!</v>
      </c>
      <c r="L389" s="35">
        <f>SUM(L390:L397)</f>
        <v>0</v>
      </c>
      <c r="M389" s="35">
        <f>SUM(M390:M397)</f>
        <v>0</v>
      </c>
      <c r="N389" s="5" t="e">
        <f t="shared" ref="N389" si="186">L389/M389*100</f>
        <v>#DIV/0!</v>
      </c>
      <c r="O389" s="5">
        <f>SUM(O390:O397)</f>
        <v>0</v>
      </c>
      <c r="P389" s="5">
        <f>SUM(P390:P397)</f>
        <v>0</v>
      </c>
      <c r="Q389" s="5" t="e">
        <f t="shared" ref="Q389" si="187">O389/P389*100</f>
        <v>#DIV/0!</v>
      </c>
      <c r="R389" s="5">
        <f>SUM(R390:R397)</f>
        <v>0</v>
      </c>
      <c r="S389" s="5">
        <f>SUM(S390:S397)</f>
        <v>0</v>
      </c>
      <c r="T389" s="5" t="e">
        <f t="shared" ref="T389" si="188">R389/S389*100</f>
        <v>#DIV/0!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ht="18" customHeight="1" x14ac:dyDescent="0.2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6"/>
      <c r="M390" s="136"/>
      <c r="N390" s="136"/>
      <c r="O390" s="136"/>
      <c r="P390" s="136"/>
      <c r="Q390" s="136"/>
      <c r="R390" s="136"/>
      <c r="S390" s="136"/>
      <c r="T390" s="136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ht="18" customHeight="1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</row>
    <row r="392" spans="1:203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3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3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3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</sheetData>
  <mergeCells count="115">
    <mergeCell ref="A381:B381"/>
    <mergeCell ref="A388:T388"/>
    <mergeCell ref="A389:B389"/>
    <mergeCell ref="A338:B338"/>
    <mergeCell ref="A352:B352"/>
    <mergeCell ref="A362:T362"/>
    <mergeCell ref="A363:B363"/>
    <mergeCell ref="A364:B364"/>
    <mergeCell ref="A380:K380"/>
    <mergeCell ref="A320:T320"/>
    <mergeCell ref="A321:B321"/>
    <mergeCell ref="A328:T328"/>
    <mergeCell ref="A329:B329"/>
    <mergeCell ref="A330:B330"/>
    <mergeCell ref="A337:T337"/>
    <mergeCell ref="A267:B267"/>
    <mergeCell ref="A280:T280"/>
    <mergeCell ref="A281:B281"/>
    <mergeCell ref="A291:B291"/>
    <mergeCell ref="A312:T312"/>
    <mergeCell ref="A313:B313"/>
    <mergeCell ref="A240:B240"/>
    <mergeCell ref="A251:T251"/>
    <mergeCell ref="A252:B252"/>
    <mergeCell ref="A260:T260"/>
    <mergeCell ref="A261:B261"/>
    <mergeCell ref="A266:T266"/>
    <mergeCell ref="A216:B216"/>
    <mergeCell ref="A223:T223"/>
    <mergeCell ref="A224:B224"/>
    <mergeCell ref="A232:T232"/>
    <mergeCell ref="A233:B233"/>
    <mergeCell ref="A239:T239"/>
    <mergeCell ref="A193:B193"/>
    <mergeCell ref="A201:T201"/>
    <mergeCell ref="A202:B202"/>
    <mergeCell ref="A207:T207"/>
    <mergeCell ref="A208:B208"/>
    <mergeCell ref="A215:T215"/>
    <mergeCell ref="A154:T154"/>
    <mergeCell ref="A155:B155"/>
    <mergeCell ref="A166:T166"/>
    <mergeCell ref="A167:B167"/>
    <mergeCell ref="A183:T183"/>
    <mergeCell ref="A184:B184"/>
    <mergeCell ref="A69:B69"/>
    <mergeCell ref="A70:B70"/>
    <mergeCell ref="A117:T117"/>
    <mergeCell ref="A118:B118"/>
    <mergeCell ref="A148:T148"/>
    <mergeCell ref="A149:B149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1"/>
  <sheetViews>
    <sheetView topLeftCell="A331" zoomScale="60" zoomScaleNormal="60" workbookViewId="0">
      <selection activeCell="R339" sqref="R339:R350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7" width="14.140625" customWidth="1"/>
    <col min="8" max="8" width="10.42578125" customWidth="1"/>
    <col min="9" max="9" width="14.28515625" customWidth="1"/>
    <col min="10" max="10" width="14.85546875" customWidth="1"/>
    <col min="11" max="11" width="10" customWidth="1"/>
    <col min="12" max="12" width="13.8554687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8" x14ac:dyDescent="0.25">
      <c r="A1" s="402" t="s">
        <v>360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8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8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8" ht="16.5" customHeight="1" x14ac:dyDescent="0.25">
      <c r="A4" s="405"/>
      <c r="B4" s="408"/>
      <c r="C4" s="394" t="s">
        <v>361</v>
      </c>
      <c r="D4" s="394" t="s">
        <v>362</v>
      </c>
      <c r="E4" s="394" t="s">
        <v>5</v>
      </c>
      <c r="F4" s="394" t="s">
        <v>363</v>
      </c>
      <c r="G4" s="394" t="s">
        <v>302</v>
      </c>
      <c r="H4" s="394" t="s">
        <v>5</v>
      </c>
      <c r="I4" s="394" t="s">
        <v>361</v>
      </c>
      <c r="J4" s="394" t="s">
        <v>362</v>
      </c>
      <c r="K4" s="394" t="s">
        <v>5</v>
      </c>
      <c r="L4" s="394" t="s">
        <v>361</v>
      </c>
      <c r="M4" s="394" t="s">
        <v>362</v>
      </c>
      <c r="N4" s="394" t="s">
        <v>5</v>
      </c>
      <c r="O4" s="384" t="s">
        <v>364</v>
      </c>
      <c r="P4" s="384" t="s">
        <v>365</v>
      </c>
      <c r="Q4" s="394" t="s">
        <v>5</v>
      </c>
      <c r="R4" s="384" t="s">
        <v>366</v>
      </c>
      <c r="S4" s="384" t="s">
        <v>367</v>
      </c>
      <c r="T4" s="394" t="s">
        <v>5</v>
      </c>
    </row>
    <row r="5" spans="1:28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8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8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8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8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  <c r="V9" s="154"/>
      <c r="W9" s="154"/>
    </row>
    <row r="10" spans="1:28" s="23" customFormat="1" ht="43.5" customHeight="1" thickBot="1" x14ac:dyDescent="0.3">
      <c r="A10" s="388" t="s">
        <v>6</v>
      </c>
      <c r="B10" s="389"/>
      <c r="C10" s="109">
        <f>C11+C38</f>
        <v>489.34587112999998</v>
      </c>
      <c r="D10" s="109">
        <f>D11+D38</f>
        <v>415.52916250000004</v>
      </c>
      <c r="E10" s="110">
        <f>C10/D10*100</f>
        <v>117.76450735392126</v>
      </c>
      <c r="F10" s="109">
        <f>F11+F38</f>
        <v>105.07485445</v>
      </c>
      <c r="G10" s="109">
        <f>G11+G38</f>
        <v>85.450404400000011</v>
      </c>
      <c r="H10" s="110">
        <f>F10/G10*100</f>
        <v>122.96589488112475</v>
      </c>
      <c r="I10" s="109">
        <f>I11+I38</f>
        <v>468.88814545000002</v>
      </c>
      <c r="J10" s="109">
        <f>J11+J38</f>
        <v>409.45901182999995</v>
      </c>
      <c r="K10" s="111">
        <f>I10/J10*100</f>
        <v>114.51406170165671</v>
      </c>
      <c r="L10" s="174">
        <f>L11+L38</f>
        <v>247.12945900000005</v>
      </c>
      <c r="M10" s="172">
        <f>M11+M38</f>
        <v>215.18028799999996</v>
      </c>
      <c r="N10" s="173">
        <f>L10/M10*100</f>
        <v>114.84762907278947</v>
      </c>
      <c r="O10" s="173">
        <f>O11+O38</f>
        <v>38.040413000000001</v>
      </c>
      <c r="P10" s="173">
        <f>P11+P38</f>
        <v>28.825614999999992</v>
      </c>
      <c r="Q10" s="173">
        <f>O10/P10*100</f>
        <v>131.96739427762429</v>
      </c>
      <c r="R10" s="172">
        <f>R11+R38</f>
        <v>198.48481900000002</v>
      </c>
      <c r="S10" s="172">
        <f>S11+S38</f>
        <v>174.262137</v>
      </c>
      <c r="T10" s="175">
        <f t="shared" ref="T10:T40" si="0">R10/S10*100</f>
        <v>113.90014056811435</v>
      </c>
      <c r="V10" s="98">
        <v>246.9</v>
      </c>
      <c r="W10" s="98">
        <v>215.1</v>
      </c>
      <c r="X10" s="98">
        <v>190.5</v>
      </c>
      <c r="Y10" s="98">
        <v>172.9</v>
      </c>
      <c r="Z10" s="98">
        <f>V10-X10</f>
        <v>56.400000000000006</v>
      </c>
      <c r="AA10" s="98">
        <f>W10-Y10</f>
        <v>42.199999999999989</v>
      </c>
      <c r="AB10" s="98">
        <f>Z10*100/AA10</f>
        <v>133.64928909952613</v>
      </c>
    </row>
    <row r="11" spans="1:28" ht="38.25" customHeight="1" thickBot="1" x14ac:dyDescent="0.3">
      <c r="A11" s="390" t="s">
        <v>7</v>
      </c>
      <c r="B11" s="391"/>
      <c r="C11" s="89">
        <f>C12+C13</f>
        <v>375.94036212999998</v>
      </c>
      <c r="D11" s="89">
        <f>D12+D13</f>
        <v>299.99685850000003</v>
      </c>
      <c r="E11" s="89">
        <f>C11/D11*100</f>
        <v>125.31476629779439</v>
      </c>
      <c r="F11" s="89">
        <f>F12+F13</f>
        <v>86.60687145</v>
      </c>
      <c r="G11" s="89">
        <f>G12+G13</f>
        <v>66.965796000000012</v>
      </c>
      <c r="H11" s="89">
        <f>F11/G11*100</f>
        <v>129.33001117465994</v>
      </c>
      <c r="I11" s="89">
        <f>I12+I13</f>
        <v>355.48263645000003</v>
      </c>
      <c r="J11" s="89">
        <f>J12+J13</f>
        <v>293.92670782999994</v>
      </c>
      <c r="K11" s="90">
        <f>I11/J11*100</f>
        <v>120.94261153552692</v>
      </c>
      <c r="L11" s="91">
        <f>L12+L13</f>
        <v>236.52523200000005</v>
      </c>
      <c r="M11" s="91">
        <f>M12+M13</f>
        <v>203.08775199999997</v>
      </c>
      <c r="N11" s="92">
        <f t="shared" ref="N11:N13" si="1">L11/M11*100</f>
        <v>116.46454779803761</v>
      </c>
      <c r="O11" s="89">
        <f>O12+O13</f>
        <v>38.040413000000001</v>
      </c>
      <c r="P11" s="89">
        <f>P12+P13</f>
        <v>28.825614999999992</v>
      </c>
      <c r="Q11" s="92">
        <f>O11/P11*100</f>
        <v>131.96739427762429</v>
      </c>
      <c r="R11" s="89">
        <f>R12+R13</f>
        <v>198.48481900000002</v>
      </c>
      <c r="S11" s="89">
        <f>S12+S13</f>
        <v>174.262137</v>
      </c>
      <c r="T11" s="93">
        <f t="shared" si="0"/>
        <v>113.90014056811435</v>
      </c>
      <c r="V11" s="98">
        <v>236.3</v>
      </c>
      <c r="W11" s="98">
        <v>203</v>
      </c>
      <c r="X11" s="98">
        <v>183.3</v>
      </c>
      <c r="Y11" s="98">
        <v>162.6</v>
      </c>
      <c r="Z11" s="98">
        <f t="shared" ref="Z11:Z14" si="2">V11-X11</f>
        <v>53</v>
      </c>
      <c r="AA11" s="98">
        <f t="shared" ref="AA11:AA14" si="3">W11-Y11</f>
        <v>40.400000000000006</v>
      </c>
      <c r="AB11" s="98">
        <f t="shared" ref="AB11:AB14" si="4">Z11*100/AA11</f>
        <v>131.18811881188117</v>
      </c>
    </row>
    <row r="12" spans="1:28" ht="54.75" customHeight="1" thickBot="1" x14ac:dyDescent="0.3">
      <c r="A12" s="392" t="s">
        <v>259</v>
      </c>
      <c r="B12" s="393"/>
      <c r="C12" s="113">
        <f>C46/1000000</f>
        <v>121.609976</v>
      </c>
      <c r="D12" s="113">
        <f>D46/1000000</f>
        <v>90.782677000000007</v>
      </c>
      <c r="E12" s="113">
        <f>C12/D12*100</f>
        <v>133.95724825343055</v>
      </c>
      <c r="F12" s="112">
        <f>F46/1000000</f>
        <v>25.927212000000001</v>
      </c>
      <c r="G12" s="112">
        <f>G46/1000000</f>
        <v>19.701014000000001</v>
      </c>
      <c r="H12" s="113">
        <f>F12/G12*100</f>
        <v>131.60343929505353</v>
      </c>
      <c r="I12" s="112">
        <f>I46/1000000</f>
        <v>113.354561</v>
      </c>
      <c r="J12" s="112">
        <f>J46/1000000</f>
        <v>85.468711999999996</v>
      </c>
      <c r="K12" s="113">
        <f>I12/J12*100</f>
        <v>132.62696763231907</v>
      </c>
      <c r="L12" s="112">
        <f>L46/1000000</f>
        <v>81.414061000000004</v>
      </c>
      <c r="M12" s="112">
        <f>M46/1000000</f>
        <v>78.789205999999993</v>
      </c>
      <c r="N12" s="113">
        <f t="shared" si="1"/>
        <v>103.33149061052858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81.414061000000004</v>
      </c>
      <c r="S12" s="112">
        <f>S46/1000000</f>
        <v>78.789205999999993</v>
      </c>
      <c r="T12" s="114">
        <f t="shared" si="0"/>
        <v>103.33149061052858</v>
      </c>
      <c r="V12" s="98">
        <v>81.41</v>
      </c>
      <c r="W12" s="98">
        <v>78.790000000000006</v>
      </c>
      <c r="X12" s="98">
        <v>63.5</v>
      </c>
      <c r="Y12" s="98">
        <v>63.6</v>
      </c>
      <c r="Z12" s="98">
        <f t="shared" si="2"/>
        <v>17.909999999999997</v>
      </c>
      <c r="AA12" s="98">
        <f t="shared" si="3"/>
        <v>15.190000000000005</v>
      </c>
      <c r="AB12" s="98">
        <f t="shared" si="4"/>
        <v>117.90651744568788</v>
      </c>
    </row>
    <row r="13" spans="1:28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254.33038612999999</v>
      </c>
      <c r="D13" s="115">
        <f>D14+D15+D16+D17+D18+D19+D20+D21+D22+D23+D24+D25+D26+D27+D28+D29+D30+D31+D32+D33+D34+D37</f>
        <v>209.21418150000005</v>
      </c>
      <c r="E13" s="113">
        <f t="shared" ref="E13:E40" si="5">C13/D13*100</f>
        <v>121.56460155164</v>
      </c>
      <c r="F13" s="115">
        <f>F14+F15+F16+F17+F18+F19+F20+F21+F22+F23+F24+F25+F26+F27+F28+F29+F30+F31+F32+F33+F34+F37</f>
        <v>60.679659449999996</v>
      </c>
      <c r="G13" s="115">
        <f>G14+G15+G16+G17+G18+G19+G20+G21+G22+G23+G24+G25+G26+G27+G28+G29+G30+G31+G32+G33+G34+G37</f>
        <v>47.264782000000004</v>
      </c>
      <c r="H13" s="113">
        <f t="shared" ref="H13:H40" si="6">F13/G13*100</f>
        <v>128.38239569157429</v>
      </c>
      <c r="I13" s="115">
        <f>I14+I15+I16+I17+I18+I19+I20+I21+I22+I23+I24+I25+I26+I27+I28+I29+I30+I31+I32+I33+I34+I37</f>
        <v>242.12807545000001</v>
      </c>
      <c r="J13" s="115">
        <f>J14+J15+J16+J17+J18+J19+J20+J21+J22+J23+J24+J25+J26+J27+J28+J29+J30+J31+J32+J33+J34+J37</f>
        <v>208.45799582999996</v>
      </c>
      <c r="K13" s="113">
        <f t="shared" ref="K13:K40" si="7">I13/J13*100</f>
        <v>116.15197320013498</v>
      </c>
      <c r="L13" s="115">
        <f>L14+L15+L16+L17+L18+L19+L20+L21+L22+L23+L24+L25+L26+L27+L28+L29+L30+L31+L32+L33+L34+L37</f>
        <v>155.11117100000004</v>
      </c>
      <c r="M13" s="115">
        <f>M14+M15+M16+M17+M18+M19+M20+M21+M22+M23+M24+M25+M26+M27+M28+M29+M30+M31+M32+M33+M34+M37</f>
        <v>124.29854599999999</v>
      </c>
      <c r="N13" s="113">
        <f t="shared" si="1"/>
        <v>124.78920791237577</v>
      </c>
      <c r="O13" s="115">
        <f>O14+O15+O16+O17+O18+O19+O20+O21+O22+O23+O24+O25+O26+O27+O28+O29+O30+O31+O32+O33+O34+O37</f>
        <v>38.040413000000001</v>
      </c>
      <c r="P13" s="115">
        <f>P14+P15+P16+P17+P18+P19+P20+P21+P22+P23+P24+P25+P26+P27+P28+P29+P30+P31+P32+P33+P34+P37</f>
        <v>28.825614999999992</v>
      </c>
      <c r="Q13" s="113">
        <f t="shared" ref="Q13:Q40" si="8">O13/P13*100</f>
        <v>131.96739427762429</v>
      </c>
      <c r="R13" s="115">
        <f>R14+R15+R16+R17+R18+R19+R20+R21+R22+R23+R24+R25+R26+R27+R28+R29+R30+R31+R32+R33+R34+R37</f>
        <v>117.070758</v>
      </c>
      <c r="S13" s="115">
        <f>S14+S15+S16+S17+S18+S19+S20+S21+S22+S23+S24+S25+S26+S27+S28+S29+S30+S31+S32+S33+S34+S37</f>
        <v>95.472931000000003</v>
      </c>
      <c r="T13" s="114">
        <f t="shared" si="0"/>
        <v>122.6219377301824</v>
      </c>
      <c r="V13" s="98">
        <v>154.9</v>
      </c>
      <c r="W13" s="98">
        <v>124.2</v>
      </c>
      <c r="X13" s="98">
        <v>119.9</v>
      </c>
      <c r="Y13" s="98">
        <v>99</v>
      </c>
      <c r="Z13" s="98">
        <f t="shared" si="2"/>
        <v>35</v>
      </c>
      <c r="AA13" s="98">
        <f t="shared" si="3"/>
        <v>25.200000000000003</v>
      </c>
      <c r="AB13" s="98">
        <f t="shared" si="4"/>
        <v>138.88888888888889</v>
      </c>
    </row>
    <row r="14" spans="1:28" ht="40.5" customHeight="1" thickBot="1" x14ac:dyDescent="0.3">
      <c r="A14" s="371" t="s">
        <v>228</v>
      </c>
      <c r="B14" s="372" t="s">
        <v>111</v>
      </c>
      <c r="C14" s="94">
        <f>C70/1000000</f>
        <v>56.530799999999999</v>
      </c>
      <c r="D14" s="94">
        <f>D70/1000000</f>
        <v>42.847875000000002</v>
      </c>
      <c r="E14" s="94">
        <f t="shared" si="5"/>
        <v>131.93373066925722</v>
      </c>
      <c r="F14" s="94">
        <f>F70/1000000</f>
        <v>16.027352</v>
      </c>
      <c r="G14" s="94">
        <f>G70/1000000</f>
        <v>12.393739999999999</v>
      </c>
      <c r="H14" s="94">
        <f t="shared" si="6"/>
        <v>129.31812350428524</v>
      </c>
      <c r="I14" s="94">
        <f>I70/1000000</f>
        <v>49.364700999999997</v>
      </c>
      <c r="J14" s="94">
        <f>J70/1000000</f>
        <v>47.435817</v>
      </c>
      <c r="K14" s="95">
        <f t="shared" si="7"/>
        <v>104.0663028951309</v>
      </c>
      <c r="L14" s="94">
        <f>L70/1000000</f>
        <v>5.353726</v>
      </c>
      <c r="M14" s="94">
        <f>M70/1000000</f>
        <v>2.9502160000000002</v>
      </c>
      <c r="N14" s="94">
        <f>L14/M14*100</f>
        <v>181.46895007009655</v>
      </c>
      <c r="O14" s="94">
        <f>O70/1000000</f>
        <v>3.9442699999999999</v>
      </c>
      <c r="P14" s="94">
        <f>P70/1000000</f>
        <v>1.620312</v>
      </c>
      <c r="Q14" s="94">
        <f t="shared" si="8"/>
        <v>243.42657463500856</v>
      </c>
      <c r="R14" s="94">
        <f>R70/1000000</f>
        <v>1.409456</v>
      </c>
      <c r="S14" s="94">
        <f>S70/1000000</f>
        <v>1.329904</v>
      </c>
      <c r="T14" s="95">
        <f t="shared" si="0"/>
        <v>105.98178515140944</v>
      </c>
      <c r="V14" s="98">
        <v>10.6</v>
      </c>
      <c r="W14" s="98">
        <v>12.1</v>
      </c>
      <c r="X14" s="98">
        <v>7.1</v>
      </c>
      <c r="Y14" s="98">
        <v>10.4</v>
      </c>
      <c r="Z14" s="98">
        <f t="shared" si="2"/>
        <v>3.5</v>
      </c>
      <c r="AA14" s="98">
        <f t="shared" si="3"/>
        <v>1.6999999999999993</v>
      </c>
      <c r="AB14" s="98">
        <f t="shared" si="4"/>
        <v>205.88235294117655</v>
      </c>
    </row>
    <row r="15" spans="1:28" ht="19.5" customHeight="1" thickBot="1" x14ac:dyDescent="0.3">
      <c r="A15" s="382" t="s">
        <v>229</v>
      </c>
      <c r="B15" s="383" t="s">
        <v>111</v>
      </c>
      <c r="C15" s="94">
        <f>C118/1000000</f>
        <v>38.753154000000002</v>
      </c>
      <c r="D15" s="94">
        <f>D118/1000000</f>
        <v>30.963885000000001</v>
      </c>
      <c r="E15" s="94">
        <f t="shared" si="5"/>
        <v>125.15598091131007</v>
      </c>
      <c r="F15" s="94">
        <f>F118/1000000</f>
        <v>8.9397160000000007</v>
      </c>
      <c r="G15" s="94">
        <f>G118/1000000</f>
        <v>9.2554390000000009</v>
      </c>
      <c r="H15" s="94">
        <f t="shared" si="6"/>
        <v>96.588784173284481</v>
      </c>
      <c r="I15" s="94">
        <f>I118/1000000</f>
        <v>39.596462000000002</v>
      </c>
      <c r="J15" s="94">
        <f>J118/1000000</f>
        <v>29.727160000000001</v>
      </c>
      <c r="K15" s="95">
        <f t="shared" si="7"/>
        <v>133.19961274470887</v>
      </c>
      <c r="L15" s="94">
        <f>L118/1000000</f>
        <v>30.291051</v>
      </c>
      <c r="M15" s="94">
        <f>M118/1000000</f>
        <v>21.425668999999999</v>
      </c>
      <c r="N15" s="94">
        <f t="shared" ref="N15:N40" si="9">L15/M15*100</f>
        <v>141.37738709582416</v>
      </c>
      <c r="O15" s="94">
        <f>O118/1000000</f>
        <v>26.021224</v>
      </c>
      <c r="P15" s="94">
        <f>P118/1000000</f>
        <v>17.950700999999999</v>
      </c>
      <c r="Q15" s="94">
        <f t="shared" si="8"/>
        <v>144.95937512412468</v>
      </c>
      <c r="R15" s="94">
        <f>R118/1000000</f>
        <v>4.2698270000000003</v>
      </c>
      <c r="S15" s="94">
        <f>S118/1000000</f>
        <v>3.4749680000000001</v>
      </c>
      <c r="T15" s="95">
        <f t="shared" si="0"/>
        <v>122.87385092467038</v>
      </c>
    </row>
    <row r="16" spans="1:28" ht="19.5" customHeight="1" thickBot="1" x14ac:dyDescent="0.3">
      <c r="A16" s="371" t="s">
        <v>230</v>
      </c>
      <c r="B16" s="372" t="s">
        <v>139</v>
      </c>
      <c r="C16" s="94">
        <f>C149/1000000</f>
        <v>57.253126999999999</v>
      </c>
      <c r="D16" s="94">
        <f>D149/1000000</f>
        <v>49.085647000000002</v>
      </c>
      <c r="E16" s="94">
        <f t="shared" si="5"/>
        <v>116.63924283202378</v>
      </c>
      <c r="F16" s="94">
        <f>F149/1000000</f>
        <v>13.795591</v>
      </c>
      <c r="G16" s="94">
        <f>G149/1000000</f>
        <v>4.8996899999999997</v>
      </c>
      <c r="H16" s="94">
        <f t="shared" si="6"/>
        <v>281.56048647975689</v>
      </c>
      <c r="I16" s="94">
        <f>I149/1000000</f>
        <v>51.637787000000003</v>
      </c>
      <c r="J16" s="94">
        <f>J149/1000000</f>
        <v>47.544024999999998</v>
      </c>
      <c r="K16" s="95">
        <f t="shared" si="7"/>
        <v>108.61046577356461</v>
      </c>
      <c r="L16" s="94">
        <f>L149/1000000</f>
        <v>40.574967000000001</v>
      </c>
      <c r="M16" s="94">
        <f>M149/1000000</f>
        <v>34.372087999999998</v>
      </c>
      <c r="N16" s="94">
        <f t="shared" si="9"/>
        <v>118.04626765764129</v>
      </c>
      <c r="O16" s="94">
        <f>O149/1000000</f>
        <v>2.416938</v>
      </c>
      <c r="P16" s="94">
        <f>P149/1000000</f>
        <v>1.0405709999999999</v>
      </c>
      <c r="Q16" s="94">
        <f t="shared" si="8"/>
        <v>232.27035925467848</v>
      </c>
      <c r="R16" s="94">
        <f>R149/1000000</f>
        <v>38.158028999999999</v>
      </c>
      <c r="S16" s="94">
        <f>S149/1000000</f>
        <v>33.331516999999998</v>
      </c>
      <c r="T16" s="95">
        <f t="shared" si="0"/>
        <v>114.48032503291105</v>
      </c>
    </row>
    <row r="17" spans="1:20" ht="56.25" customHeight="1" thickBot="1" x14ac:dyDescent="0.3">
      <c r="A17" s="371" t="s">
        <v>231</v>
      </c>
      <c r="B17" s="372"/>
      <c r="C17" s="142">
        <f>C155/1000000</f>
        <v>5.8596000000000002E-2</v>
      </c>
      <c r="D17" s="142">
        <f>D155/1000000</f>
        <v>5.0108E-2</v>
      </c>
      <c r="E17" s="94">
        <f t="shared" si="5"/>
        <v>116.93941087251538</v>
      </c>
      <c r="F17" s="142">
        <f>F155/1000000</f>
        <v>9.4640000000000002E-3</v>
      </c>
      <c r="G17" s="142">
        <f>G155/1000000</f>
        <v>8.3049999999999999E-3</v>
      </c>
      <c r="H17" s="94">
        <f t="shared" si="6"/>
        <v>113.95544852498496</v>
      </c>
      <c r="I17" s="142">
        <f>I155/1000000</f>
        <v>9.2074000000000003E-2</v>
      </c>
      <c r="J17" s="142">
        <f>J155/1000000</f>
        <v>0.104883</v>
      </c>
      <c r="K17" s="95">
        <f t="shared" si="7"/>
        <v>87.787343992830102</v>
      </c>
      <c r="L17" s="94">
        <f>L155/1000000</f>
        <v>0</v>
      </c>
      <c r="M17" s="94">
        <f>M155/1000000</f>
        <v>0</v>
      </c>
      <c r="N17" s="94" t="e">
        <f t="shared" si="9"/>
        <v>#DIV/0!</v>
      </c>
      <c r="O17" s="94">
        <f>O155/1000000</f>
        <v>0</v>
      </c>
      <c r="P17" s="94">
        <f>P155/1000000</f>
        <v>0</v>
      </c>
      <c r="Q17" s="94" t="e">
        <f t="shared" si="8"/>
        <v>#DIV/0!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2.7919710000000002</v>
      </c>
      <c r="D18" s="94">
        <f>D167/1000000</f>
        <v>2.3009900000000001</v>
      </c>
      <c r="E18" s="94">
        <f t="shared" si="5"/>
        <v>121.33781546204025</v>
      </c>
      <c r="F18" s="94">
        <f>F167/1000000</f>
        <v>0.66170499999999999</v>
      </c>
      <c r="G18" s="94">
        <f>G167/1000000</f>
        <v>0.48657600000000001</v>
      </c>
      <c r="H18" s="94">
        <f t="shared" si="6"/>
        <v>135.99211633948244</v>
      </c>
      <c r="I18" s="141">
        <f>I167/1000000</f>
        <v>2.7895759999999998</v>
      </c>
      <c r="J18" s="141">
        <f>J167/1000000</f>
        <v>2.1277490000000001</v>
      </c>
      <c r="K18" s="95">
        <f t="shared" si="7"/>
        <v>131.10456167527278</v>
      </c>
      <c r="L18" s="141">
        <f>L167/1000000</f>
        <v>2.418215</v>
      </c>
      <c r="M18" s="141">
        <f>M167/1000000</f>
        <v>1.661259</v>
      </c>
      <c r="N18" s="94">
        <f t="shared" si="9"/>
        <v>145.56520085068013</v>
      </c>
      <c r="O18" s="94">
        <f>O167/1000000</f>
        <v>1.2593000000000001</v>
      </c>
      <c r="P18" s="94">
        <f>P167/1000000</f>
        <v>0.24858</v>
      </c>
      <c r="Q18" s="94">
        <f t="shared" si="8"/>
        <v>506.597473650334</v>
      </c>
      <c r="R18" s="94">
        <f>R167/1000000</f>
        <v>1.1589149999999999</v>
      </c>
      <c r="S18" s="94">
        <f>S167/1000000</f>
        <v>1.412679</v>
      </c>
      <c r="T18" s="95">
        <f t="shared" si="0"/>
        <v>82.03668349285293</v>
      </c>
    </row>
    <row r="19" spans="1:20" ht="63" customHeight="1" thickBot="1" x14ac:dyDescent="0.3">
      <c r="A19" s="371" t="s">
        <v>233</v>
      </c>
      <c r="B19" s="372"/>
      <c r="C19" s="143">
        <f>C184/1000000</f>
        <v>8.6750999999999995E-2</v>
      </c>
      <c r="D19" s="143">
        <f>D184/1000000</f>
        <v>7.2581000000000007E-2</v>
      </c>
      <c r="E19" s="94">
        <f t="shared" si="5"/>
        <v>119.52301566525674</v>
      </c>
      <c r="F19" s="143">
        <f>F184/1000000</f>
        <v>1.7786E-2</v>
      </c>
      <c r="G19" s="143">
        <f>G184/1000000</f>
        <v>1.9380000000000001E-2</v>
      </c>
      <c r="H19" s="94">
        <f t="shared" si="6"/>
        <v>91.775025799793596</v>
      </c>
      <c r="I19" s="142">
        <f>I184/1000000</f>
        <v>0.116939</v>
      </c>
      <c r="J19" s="142">
        <f>J184/1000000</f>
        <v>0.16869700000000001</v>
      </c>
      <c r="K19" s="95">
        <f t="shared" si="7"/>
        <v>69.318956472254996</v>
      </c>
      <c r="L19" s="143">
        <f>L184/1000000</f>
        <v>4.4891E-2</v>
      </c>
      <c r="M19" s="143">
        <f>M184/1000000</f>
        <v>3.2244000000000002E-2</v>
      </c>
      <c r="N19" s="94">
        <f t="shared" si="9"/>
        <v>139.22280114129759</v>
      </c>
      <c r="O19" s="142">
        <f>O184/1000000</f>
        <v>4.4891E-2</v>
      </c>
      <c r="P19" s="142">
        <f>P184/1000000</f>
        <v>3.007E-2</v>
      </c>
      <c r="Q19" s="94">
        <f t="shared" si="8"/>
        <v>149.28832723644828</v>
      </c>
      <c r="R19" s="142">
        <f>R184/1000000</f>
        <v>0</v>
      </c>
      <c r="S19" s="142">
        <f>S184/1000000</f>
        <v>2.1740000000000002E-3</v>
      </c>
      <c r="T19" s="95">
        <f t="shared" si="0"/>
        <v>0</v>
      </c>
    </row>
    <row r="20" spans="1:20" ht="88.5" customHeight="1" thickBot="1" x14ac:dyDescent="0.3">
      <c r="A20" s="371" t="s">
        <v>235</v>
      </c>
      <c r="B20" s="372"/>
      <c r="C20" s="94">
        <f>C193/1000000</f>
        <v>0</v>
      </c>
      <c r="D20" s="94">
        <f>D193/1000000</f>
        <v>0</v>
      </c>
      <c r="E20" s="94" t="e">
        <f t="shared" si="5"/>
        <v>#DIV/0!</v>
      </c>
      <c r="F20" s="94">
        <f>F193/1000000</f>
        <v>0</v>
      </c>
      <c r="G20" s="94">
        <f>G193/1000000</f>
        <v>0</v>
      </c>
      <c r="H20" s="94" t="e">
        <f t="shared" si="6"/>
        <v>#DIV/0!</v>
      </c>
      <c r="I20" s="94">
        <f>I193/1000000</f>
        <v>0</v>
      </c>
      <c r="J20" s="94">
        <f>J193/1000000</f>
        <v>0</v>
      </c>
      <c r="K20" s="95" t="e">
        <f t="shared" si="7"/>
        <v>#DIV/0!</v>
      </c>
      <c r="L20" s="94">
        <f>L193/1000000</f>
        <v>0</v>
      </c>
      <c r="M20" s="94">
        <f>M193/1000000</f>
        <v>0</v>
      </c>
      <c r="N20" s="94" t="e">
        <f t="shared" si="9"/>
        <v>#DIV/0!</v>
      </c>
      <c r="O20" s="94">
        <f>O193/1000000</f>
        <v>0</v>
      </c>
      <c r="P20" s="94">
        <f>P193/1000000</f>
        <v>0</v>
      </c>
      <c r="Q20" s="94" t="e">
        <f t="shared" si="8"/>
        <v>#DIV/0!</v>
      </c>
      <c r="R20" s="94">
        <f>R193/1000000</f>
        <v>0</v>
      </c>
      <c r="S20" s="94">
        <f>S193/1000000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C202/1000000</f>
        <v>0</v>
      </c>
      <c r="D21" s="94">
        <f>D202/1000000</f>
        <v>0</v>
      </c>
      <c r="E21" s="94" t="e">
        <f t="shared" si="5"/>
        <v>#DIV/0!</v>
      </c>
      <c r="F21" s="94">
        <f>F202/1000000</f>
        <v>0</v>
      </c>
      <c r="G21" s="94">
        <f>G202/1000000</f>
        <v>0</v>
      </c>
      <c r="H21" s="94" t="e">
        <f t="shared" si="6"/>
        <v>#DIV/0!</v>
      </c>
      <c r="I21" s="94">
        <f>I202/1000000</f>
        <v>0</v>
      </c>
      <c r="J21" s="94">
        <f>J202/1000000</f>
        <v>0</v>
      </c>
      <c r="K21" s="95" t="e">
        <f t="shared" si="7"/>
        <v>#DIV/0!</v>
      </c>
      <c r="L21" s="94">
        <f>L202/1000000</f>
        <v>0</v>
      </c>
      <c r="M21" s="94">
        <f>M202/1000000</f>
        <v>0</v>
      </c>
      <c r="N21" s="94" t="e">
        <f t="shared" si="9"/>
        <v>#DIV/0!</v>
      </c>
      <c r="O21" s="94">
        <f>O202/1000000</f>
        <v>0</v>
      </c>
      <c r="P21" s="94">
        <f>P202/1000000</f>
        <v>0</v>
      </c>
      <c r="Q21" s="94" t="e">
        <f t="shared" si="8"/>
        <v>#DIV/0!</v>
      </c>
      <c r="R21" s="94">
        <f>R202/1000000</f>
        <v>0</v>
      </c>
      <c r="S21" s="94">
        <f>S202/1000000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C208/1000000</f>
        <v>0.16633899999999999</v>
      </c>
      <c r="D22" s="142">
        <f>D208/1000000</f>
        <v>9.6010999999999999E-2</v>
      </c>
      <c r="E22" s="94">
        <f t="shared" si="5"/>
        <v>173.24994011102893</v>
      </c>
      <c r="F22" s="142">
        <f>F208/1000000</f>
        <v>5.5708000000000001E-2</v>
      </c>
      <c r="G22" s="142">
        <f>G208/1000000</f>
        <v>1.6555E-2</v>
      </c>
      <c r="H22" s="94">
        <f t="shared" si="6"/>
        <v>336.50256720024163</v>
      </c>
      <c r="I22" s="142">
        <f>I208/1000000</f>
        <v>0.16511600000000001</v>
      </c>
      <c r="J22" s="142">
        <f>J208/1000000</f>
        <v>0.11752700000000001</v>
      </c>
      <c r="K22" s="95">
        <f t="shared" si="7"/>
        <v>140.49197205748467</v>
      </c>
      <c r="L22" s="94">
        <f>L208/1000000</f>
        <v>0</v>
      </c>
      <c r="M22" s="94">
        <f>M208/1000000</f>
        <v>0</v>
      </c>
      <c r="N22" s="94" t="e">
        <f t="shared" si="9"/>
        <v>#DIV/0!</v>
      </c>
      <c r="O22" s="94">
        <f>O208/1000000</f>
        <v>0</v>
      </c>
      <c r="P22" s="94">
        <f>P208/1000000</f>
        <v>0</v>
      </c>
      <c r="Q22" s="94" t="e">
        <f t="shared" si="8"/>
        <v>#DIV/0!</v>
      </c>
      <c r="R22" s="94">
        <f>R208/1000000</f>
        <v>0</v>
      </c>
      <c r="S22" s="94">
        <f>S208/1000000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C216/1000000</f>
        <v>3.4107999999999999E-2</v>
      </c>
      <c r="D23" s="141">
        <f>D216/1000000</f>
        <v>0.15501999999999999</v>
      </c>
      <c r="E23" s="94">
        <f t="shared" si="5"/>
        <v>22.002322280996001</v>
      </c>
      <c r="F23" s="141">
        <f>F216/1000000</f>
        <v>9.1439999999999994E-3</v>
      </c>
      <c r="G23" s="141">
        <f>G216/1000000</f>
        <v>7.3838000000000001E-2</v>
      </c>
      <c r="H23" s="94">
        <f t="shared" si="6"/>
        <v>12.383867385357131</v>
      </c>
      <c r="I23" s="141">
        <f>I216/1000000</f>
        <v>3.4107999999999999E-2</v>
      </c>
      <c r="J23" s="141">
        <f>J216/1000000</f>
        <v>0.320683</v>
      </c>
      <c r="K23" s="95">
        <f t="shared" si="7"/>
        <v>10.63604868359096</v>
      </c>
      <c r="L23" s="142">
        <f>L216/1000000</f>
        <v>3.4107999999999999E-2</v>
      </c>
      <c r="M23" s="142">
        <f>M216/1000000</f>
        <v>0.10760500000000001</v>
      </c>
      <c r="N23" s="94">
        <f t="shared" si="9"/>
        <v>31.697411830305285</v>
      </c>
      <c r="O23" s="142">
        <f>O216/1000000</f>
        <v>0</v>
      </c>
      <c r="P23" s="142">
        <f>P216/1000000</f>
        <v>4.9111000000000002E-2</v>
      </c>
      <c r="Q23" s="94">
        <f t="shared" si="8"/>
        <v>0</v>
      </c>
      <c r="R23" s="142">
        <f>R216/1000000</f>
        <v>3.4107999999999999E-2</v>
      </c>
      <c r="S23" s="142">
        <f>S216/1000000</f>
        <v>5.8493999999999997E-2</v>
      </c>
      <c r="T23" s="95">
        <f t="shared" si="0"/>
        <v>58.310254043149726</v>
      </c>
    </row>
    <row r="24" spans="1:20" ht="47.25" customHeight="1" thickBot="1" x14ac:dyDescent="0.3">
      <c r="A24" s="371" t="s">
        <v>239</v>
      </c>
      <c r="B24" s="372"/>
      <c r="C24" s="141">
        <f>C224/1000000</f>
        <v>3.3923770000000002</v>
      </c>
      <c r="D24" s="141">
        <f>D224/1000000</f>
        <v>2.5714519999999998</v>
      </c>
      <c r="E24" s="94">
        <f t="shared" si="5"/>
        <v>131.92457024280446</v>
      </c>
      <c r="F24" s="141">
        <f>F224/1000000</f>
        <v>0.65287700000000004</v>
      </c>
      <c r="G24" s="141">
        <f>G224/1000000</f>
        <v>0.50456800000000002</v>
      </c>
      <c r="H24" s="94">
        <f t="shared" si="6"/>
        <v>129.39326314788096</v>
      </c>
      <c r="I24" s="141">
        <f>I224/1000000</f>
        <v>2.8495189999999999</v>
      </c>
      <c r="J24" s="141">
        <f>J224/1000000</f>
        <v>2.398946</v>
      </c>
      <c r="K24" s="95">
        <f t="shared" si="7"/>
        <v>118.78212348256277</v>
      </c>
      <c r="L24" s="141">
        <f>L224/1000000</f>
        <v>1.699298</v>
      </c>
      <c r="M24" s="141">
        <f>M224/1000000</f>
        <v>1.3261849999999999</v>
      </c>
      <c r="N24" s="94">
        <f t="shared" si="9"/>
        <v>128.13431006986204</v>
      </c>
      <c r="O24" s="141">
        <f>O224/1000000</f>
        <v>1.1375649999999999</v>
      </c>
      <c r="P24" s="141">
        <f>P224/1000000</f>
        <v>0.70752099999999996</v>
      </c>
      <c r="Q24" s="94">
        <f t="shared" si="8"/>
        <v>160.78180011618031</v>
      </c>
      <c r="R24" s="142">
        <f>R224/1000000</f>
        <v>0.56173300000000004</v>
      </c>
      <c r="S24" s="142">
        <f>S224/1000000</f>
        <v>0.61866399999999999</v>
      </c>
      <c r="T24" s="95">
        <f t="shared" si="0"/>
        <v>90.797751283410705</v>
      </c>
    </row>
    <row r="25" spans="1:20" ht="58.5" customHeight="1" thickBot="1" x14ac:dyDescent="0.3">
      <c r="A25" s="371" t="s">
        <v>240</v>
      </c>
      <c r="B25" s="372"/>
      <c r="C25" s="142">
        <f>C233/1000000</f>
        <v>1.5445960000000001</v>
      </c>
      <c r="D25" s="142">
        <f>D233/1000000</f>
        <v>1.1687479999999999</v>
      </c>
      <c r="E25" s="94">
        <f t="shared" si="5"/>
        <v>132.15817267708695</v>
      </c>
      <c r="F25" s="142">
        <f>F233/1000000</f>
        <v>0.35503099999999999</v>
      </c>
      <c r="G25" s="142">
        <f>G233/1000000</f>
        <v>0.326185</v>
      </c>
      <c r="H25" s="94">
        <f t="shared" si="6"/>
        <v>108.84344773671381</v>
      </c>
      <c r="I25" s="141">
        <f>I233/1000000</f>
        <v>1.6090059999999999</v>
      </c>
      <c r="J25" s="141">
        <f>J233/1000000</f>
        <v>1.2723469999999999</v>
      </c>
      <c r="K25" s="95">
        <f t="shared" si="7"/>
        <v>126.45968434711601</v>
      </c>
      <c r="L25" s="94">
        <f>L233/1000000</f>
        <v>5.5474999999999997E-2</v>
      </c>
      <c r="M25" s="94">
        <f>M233/1000000</f>
        <v>4.4170000000000001E-2</v>
      </c>
      <c r="N25" s="94">
        <f t="shared" si="9"/>
        <v>125.59429477020601</v>
      </c>
      <c r="O25" s="94">
        <f>O233/1000000</f>
        <v>0</v>
      </c>
      <c r="P25" s="94">
        <f>P233/1000000</f>
        <v>0</v>
      </c>
      <c r="Q25" s="94" t="e">
        <f t="shared" si="8"/>
        <v>#DIV/0!</v>
      </c>
      <c r="R25" s="94">
        <f>R233/1000000</f>
        <v>5.5474999999999997E-2</v>
      </c>
      <c r="S25" s="94">
        <f>S233/1000000</f>
        <v>4.4170000000000001E-2</v>
      </c>
      <c r="T25" s="95">
        <f t="shared" si="0"/>
        <v>125.59429477020601</v>
      </c>
    </row>
    <row r="26" spans="1:20" ht="69" customHeight="1" thickBot="1" x14ac:dyDescent="0.3">
      <c r="A26" s="371" t="s">
        <v>241</v>
      </c>
      <c r="B26" s="372"/>
      <c r="C26" s="94">
        <f>C240/1000000</f>
        <v>7.5101469999999999</v>
      </c>
      <c r="D26" s="94">
        <f>D240/1000000</f>
        <v>7.7337660000000001</v>
      </c>
      <c r="E26" s="94">
        <f t="shared" si="5"/>
        <v>97.108536772382308</v>
      </c>
      <c r="F26" s="94">
        <f>F240/1000000</f>
        <v>2.7018789999999999</v>
      </c>
      <c r="G26" s="94">
        <f>G240/1000000</f>
        <v>2.1246719999999999</v>
      </c>
      <c r="H26" s="94">
        <f t="shared" si="6"/>
        <v>127.16687564009881</v>
      </c>
      <c r="I26" s="94">
        <f>I240/1000000</f>
        <v>6.2892140000000003</v>
      </c>
      <c r="J26" s="94">
        <f>J240/1000000</f>
        <v>7.16967</v>
      </c>
      <c r="K26" s="95">
        <f t="shared" si="7"/>
        <v>87.719713738568174</v>
      </c>
      <c r="L26" s="141">
        <f>L240/1000000</f>
        <v>1.621232</v>
      </c>
      <c r="M26" s="141">
        <f>M240/1000000</f>
        <v>4.8651710000000001</v>
      </c>
      <c r="N26" s="94">
        <f t="shared" si="9"/>
        <v>33.323227487790255</v>
      </c>
      <c r="O26" s="94">
        <f>O240/1000000</f>
        <v>1.6209709999999999</v>
      </c>
      <c r="P26" s="94">
        <f>P240/1000000</f>
        <v>4.8466719999999999</v>
      </c>
      <c r="Q26" s="94">
        <f t="shared" si="8"/>
        <v>33.445031972454501</v>
      </c>
      <c r="R26" s="94">
        <f>R240/1000000</f>
        <v>2.61E-4</v>
      </c>
      <c r="S26" s="94">
        <f>S240/1000000</f>
        <v>1.8499000000000002E-2</v>
      </c>
      <c r="T26" s="95">
        <f t="shared" si="0"/>
        <v>1.4108870749770257</v>
      </c>
    </row>
    <row r="27" spans="1:20" ht="37.5" customHeight="1" thickBot="1" x14ac:dyDescent="0.3">
      <c r="A27" s="371" t="s">
        <v>242</v>
      </c>
      <c r="B27" s="372"/>
      <c r="C27" s="94">
        <f>C252/1000000</f>
        <v>69.557641000000004</v>
      </c>
      <c r="D27" s="94">
        <f>D252/1000000</f>
        <v>55.457659</v>
      </c>
      <c r="E27" s="94">
        <f t="shared" si="5"/>
        <v>125.42476955256983</v>
      </c>
      <c r="F27" s="94">
        <f>F252/1000000</f>
        <v>13.491624</v>
      </c>
      <c r="G27" s="94">
        <f>G252/1000000</f>
        <v>12.603274000000001</v>
      </c>
      <c r="H27" s="94">
        <f t="shared" si="6"/>
        <v>107.04856531723424</v>
      </c>
      <c r="I27" s="94">
        <f>I252/1000000</f>
        <v>71.533112000000003</v>
      </c>
      <c r="J27" s="94">
        <f>J252/1000000</f>
        <v>55.161617</v>
      </c>
      <c r="K27" s="95">
        <f t="shared" si="7"/>
        <v>129.67914265457446</v>
      </c>
      <c r="L27" s="94">
        <f>L252/1000000</f>
        <v>64.403418000000002</v>
      </c>
      <c r="M27" s="94">
        <f>M252/1000000</f>
        <v>48.827615999999999</v>
      </c>
      <c r="N27" s="94">
        <f t="shared" si="9"/>
        <v>131.89957502737795</v>
      </c>
      <c r="O27" s="94">
        <f>O252/1000000</f>
        <v>0.169297</v>
      </c>
      <c r="P27" s="94">
        <f>P252/1000000</f>
        <v>0</v>
      </c>
      <c r="Q27" s="94" t="e">
        <f t="shared" si="8"/>
        <v>#DIV/0!</v>
      </c>
      <c r="R27" s="94">
        <f>R252/1000000</f>
        <v>64.234121000000002</v>
      </c>
      <c r="S27" s="94">
        <f>S252/1000000</f>
        <v>48.827615999999999</v>
      </c>
      <c r="T27" s="95">
        <f t="shared" si="0"/>
        <v>131.55285115701739</v>
      </c>
    </row>
    <row r="28" spans="1:20" ht="83.25" customHeight="1" thickBot="1" x14ac:dyDescent="0.3">
      <c r="A28" s="371" t="s">
        <v>243</v>
      </c>
      <c r="B28" s="372"/>
      <c r="C28" s="94">
        <f>C261/1000000</f>
        <v>2.1945199999999998</v>
      </c>
      <c r="D28" s="94">
        <f>D261/1000000</f>
        <v>2.4453520000000002</v>
      </c>
      <c r="E28" s="94">
        <f t="shared" si="5"/>
        <v>89.742499239373302</v>
      </c>
      <c r="F28" s="94">
        <f>F261/1000000</f>
        <v>0.50712000000000002</v>
      </c>
      <c r="G28" s="94">
        <f>G261/1000000</f>
        <v>0.56570799999999999</v>
      </c>
      <c r="H28" s="94">
        <f t="shared" si="6"/>
        <v>89.643420280427364</v>
      </c>
      <c r="I28" s="94">
        <f>I261/1000000</f>
        <v>2.4891719999999999</v>
      </c>
      <c r="J28" s="94">
        <f>J261/1000000</f>
        <v>2.2407699999999999</v>
      </c>
      <c r="K28" s="95">
        <f t="shared" si="7"/>
        <v>111.08556433725907</v>
      </c>
      <c r="L28" s="94">
        <f>L261/1000000</f>
        <v>0</v>
      </c>
      <c r="M28" s="94">
        <f>M261/1000000</f>
        <v>0</v>
      </c>
      <c r="N28" s="94" t="e">
        <f t="shared" si="9"/>
        <v>#DIV/0!</v>
      </c>
      <c r="O28" s="94">
        <f>O261/1000000</f>
        <v>0</v>
      </c>
      <c r="P28" s="94">
        <f>P261/1000000</f>
        <v>0</v>
      </c>
      <c r="Q28" s="94" t="e">
        <f t="shared" si="8"/>
        <v>#DIV/0!</v>
      </c>
      <c r="R28" s="94">
        <f>R261/1000000</f>
        <v>0</v>
      </c>
      <c r="S28" s="94">
        <f>S261/1000000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C267/1000000</f>
        <v>0.35882999999999998</v>
      </c>
      <c r="D29" s="94">
        <f>D267/1000000</f>
        <v>0.991282</v>
      </c>
      <c r="E29" s="94">
        <f t="shared" si="5"/>
        <v>36.198579213584026</v>
      </c>
      <c r="F29" s="94">
        <f>F267/1000000</f>
        <v>6.0359999999999997E-2</v>
      </c>
      <c r="G29" s="94">
        <f>G267/1000000</f>
        <v>0.33630599999999999</v>
      </c>
      <c r="H29" s="94">
        <f t="shared" si="6"/>
        <v>17.947940268683876</v>
      </c>
      <c r="I29" s="94">
        <f>I267/1000000</f>
        <v>0.39510600000000001</v>
      </c>
      <c r="J29" s="94">
        <f>J267/1000000</f>
        <v>0.91262500000000002</v>
      </c>
      <c r="K29" s="95">
        <f t="shared" si="7"/>
        <v>43.293357074373375</v>
      </c>
      <c r="L29" s="141">
        <f>L267/1000000</f>
        <v>0.14375199999999999</v>
      </c>
      <c r="M29" s="141">
        <f>M267/1000000</f>
        <v>0.30165399999999998</v>
      </c>
      <c r="N29" s="94">
        <f t="shared" si="9"/>
        <v>47.654597651614097</v>
      </c>
      <c r="O29" s="94">
        <f>O267/1000000</f>
        <v>0.100175</v>
      </c>
      <c r="P29" s="94">
        <f>P267/1000000</f>
        <v>0.26700299999999999</v>
      </c>
      <c r="Q29" s="94">
        <f t="shared" si="8"/>
        <v>37.518305037771107</v>
      </c>
      <c r="R29" s="94">
        <f>R267/1000000</f>
        <v>4.3576999999999998E-2</v>
      </c>
      <c r="S29" s="94">
        <f>S267/1000000</f>
        <v>3.4651000000000001E-2</v>
      </c>
      <c r="T29" s="95">
        <f t="shared" si="0"/>
        <v>125.7597183342472</v>
      </c>
    </row>
    <row r="30" spans="1:20" ht="33" customHeight="1" thickBot="1" x14ac:dyDescent="0.3">
      <c r="A30" s="371" t="s">
        <v>245</v>
      </c>
      <c r="B30" s="372"/>
      <c r="C30" s="141">
        <f>C281/1000000</f>
        <v>0.211201</v>
      </c>
      <c r="D30" s="141">
        <f>D281/1000000</f>
        <v>0.28421200000000002</v>
      </c>
      <c r="E30" s="94">
        <f t="shared" si="5"/>
        <v>74.311077646264053</v>
      </c>
      <c r="F30" s="141">
        <f>F281/1000000</f>
        <v>6.2294000000000002E-2</v>
      </c>
      <c r="G30" s="141">
        <f>G281/1000000</f>
        <v>3.7902999999999999E-2</v>
      </c>
      <c r="H30" s="94">
        <f t="shared" si="6"/>
        <v>164.35110677255099</v>
      </c>
      <c r="I30" s="141">
        <f>I281/1000000</f>
        <v>0.19112100000000001</v>
      </c>
      <c r="J30" s="141">
        <f>J281/1000000</f>
        <v>0.298568</v>
      </c>
      <c r="K30" s="95">
        <f t="shared" si="7"/>
        <v>64.012553254200057</v>
      </c>
      <c r="L30" s="143">
        <f>L281/1000000</f>
        <v>0</v>
      </c>
      <c r="M30" s="142">
        <f>M281/1000000</f>
        <v>0.11902500000000001</v>
      </c>
      <c r="N30" s="94">
        <f t="shared" si="9"/>
        <v>0</v>
      </c>
      <c r="O30" s="141">
        <f>O281/1000000</f>
        <v>0</v>
      </c>
      <c r="P30" s="141">
        <f>P281/1000000</f>
        <v>0.11902500000000001</v>
      </c>
      <c r="Q30" s="94">
        <f t="shared" si="8"/>
        <v>0</v>
      </c>
      <c r="R30" s="141">
        <f>R281/1000000</f>
        <v>0</v>
      </c>
      <c r="S30" s="141">
        <f>S281/1000000</f>
        <v>0</v>
      </c>
      <c r="T30" s="95" t="e">
        <f t="shared" si="0"/>
        <v>#DIV/0!</v>
      </c>
    </row>
    <row r="31" spans="1:20" ht="71.25" customHeight="1" thickBot="1" x14ac:dyDescent="0.3">
      <c r="A31" s="371" t="s">
        <v>246</v>
      </c>
      <c r="B31" s="372"/>
      <c r="C31" s="141">
        <f>C291/1000000</f>
        <v>0.63180899999999995</v>
      </c>
      <c r="D31" s="141">
        <f>D291/1000000</f>
        <v>0.52319700000000002</v>
      </c>
      <c r="E31" s="94">
        <f t="shared" si="5"/>
        <v>120.75929334457192</v>
      </c>
      <c r="F31" s="141">
        <f>F291/1000000</f>
        <v>0.13419500000000001</v>
      </c>
      <c r="G31" s="141">
        <f>G291/1000000</f>
        <v>0.153561</v>
      </c>
      <c r="H31" s="94">
        <f t="shared" si="6"/>
        <v>87.388725001790817</v>
      </c>
      <c r="I31" s="141">
        <f>I291/1000000</f>
        <v>0.61333199999999999</v>
      </c>
      <c r="J31" s="141">
        <f>J291/1000000</f>
        <v>0.50965000000000005</v>
      </c>
      <c r="K31" s="95">
        <f t="shared" si="7"/>
        <v>120.34376532914743</v>
      </c>
      <c r="L31" s="142">
        <f>L291/1000000</f>
        <v>0.22220300000000001</v>
      </c>
      <c r="M31" s="142">
        <f>M291/1000000</f>
        <v>0.187829</v>
      </c>
      <c r="N31" s="94">
        <f t="shared" si="9"/>
        <v>118.30068839210132</v>
      </c>
      <c r="O31" s="141">
        <f>O291/1000000</f>
        <v>0.22220300000000001</v>
      </c>
      <c r="P31" s="141">
        <f>P291/1000000</f>
        <v>0.18715000000000001</v>
      </c>
      <c r="Q31" s="94">
        <f t="shared" si="8"/>
        <v>118.72989580550362</v>
      </c>
      <c r="R31" s="142">
        <f>R291/1000000</f>
        <v>0</v>
      </c>
      <c r="S31" s="142">
        <f>S291/1000000</f>
        <v>6.7900000000000002E-4</v>
      </c>
      <c r="T31" s="95">
        <f t="shared" si="0"/>
        <v>0</v>
      </c>
    </row>
    <row r="32" spans="1:20" ht="53.25" customHeight="1" thickBot="1" x14ac:dyDescent="0.3">
      <c r="A32" s="371" t="s">
        <v>247</v>
      </c>
      <c r="B32" s="372"/>
      <c r="C32" s="94">
        <f>C313/1000000</f>
        <v>0</v>
      </c>
      <c r="D32" s="94">
        <f>D313/1000000</f>
        <v>0</v>
      </c>
      <c r="E32" s="94" t="e">
        <f t="shared" si="5"/>
        <v>#DIV/0!</v>
      </c>
      <c r="F32" s="94">
        <f>F313/1000000</f>
        <v>0</v>
      </c>
      <c r="G32" s="94">
        <f>G313/1000000</f>
        <v>0</v>
      </c>
      <c r="H32" s="94" t="e">
        <f t="shared" si="6"/>
        <v>#DIV/0!</v>
      </c>
      <c r="I32" s="94">
        <f>I313/1000000</f>
        <v>0</v>
      </c>
      <c r="J32" s="94">
        <f>J313/1000000</f>
        <v>0</v>
      </c>
      <c r="K32" s="95" t="e">
        <f t="shared" si="7"/>
        <v>#DIV/0!</v>
      </c>
      <c r="L32" s="94">
        <f>L313/1000000</f>
        <v>0</v>
      </c>
      <c r="M32" s="94">
        <f>M313/1000000</f>
        <v>0</v>
      </c>
      <c r="N32" s="94" t="e">
        <f t="shared" si="9"/>
        <v>#DIV/0!</v>
      </c>
      <c r="O32" s="94">
        <f>O313/1000000</f>
        <v>0</v>
      </c>
      <c r="P32" s="94">
        <f>P313/1000000</f>
        <v>0</v>
      </c>
      <c r="Q32" s="94" t="e">
        <f t="shared" si="8"/>
        <v>#DIV/0!</v>
      </c>
      <c r="R32" s="94">
        <f>R313/1000000</f>
        <v>0</v>
      </c>
      <c r="S32" s="94">
        <f>S313/1000000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C321/1000000</f>
        <v>2.9576000000000002E-2</v>
      </c>
      <c r="D33" s="142">
        <f>D321/1000000</f>
        <v>3.0941E-2</v>
      </c>
      <c r="E33" s="94">
        <f t="shared" si="5"/>
        <v>95.588377880482213</v>
      </c>
      <c r="F33" s="142">
        <f>F321/1000000</f>
        <v>9.1319999999999995E-3</v>
      </c>
      <c r="G33" s="142">
        <f>G321/1000000</f>
        <v>5.8820000000000001E-3</v>
      </c>
      <c r="H33" s="94">
        <f t="shared" si="6"/>
        <v>155.25331519891193</v>
      </c>
      <c r="I33" s="142">
        <f>I321/1000000</f>
        <v>2.9909999999999999E-2</v>
      </c>
      <c r="J33" s="94">
        <f>J321/1000000</f>
        <v>2.2324E-2</v>
      </c>
      <c r="K33" s="95">
        <f t="shared" si="7"/>
        <v>133.98136534671207</v>
      </c>
      <c r="L33" s="94">
        <f>L321/1000000</f>
        <v>1.257E-2</v>
      </c>
      <c r="M33" s="94">
        <f>M321/1000000</f>
        <v>0</v>
      </c>
      <c r="N33" s="94" t="e">
        <f t="shared" si="9"/>
        <v>#DIV/0!</v>
      </c>
      <c r="O33" s="94">
        <f>O321/1000000</f>
        <v>1.257E-2</v>
      </c>
      <c r="P33" s="94">
        <f>P321/1000000</f>
        <v>0</v>
      </c>
      <c r="Q33" s="94" t="e">
        <f t="shared" si="8"/>
        <v>#DIV/0!</v>
      </c>
      <c r="R33" s="94">
        <f>R321/1000000</f>
        <v>0</v>
      </c>
      <c r="S33" s="94">
        <f>S321/1000000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C329/1000000</f>
        <v>13.22484313</v>
      </c>
      <c r="D34" s="141">
        <f>D329/1000000</f>
        <v>12.4354555</v>
      </c>
      <c r="E34" s="94">
        <f t="shared" si="5"/>
        <v>106.34787869250147</v>
      </c>
      <c r="F34" s="141">
        <f>F329/1000000</f>
        <v>3.1886814500000003</v>
      </c>
      <c r="G34" s="141">
        <f>G329/1000000</f>
        <v>3.4531999999999998</v>
      </c>
      <c r="H34" s="94">
        <f t="shared" si="6"/>
        <v>92.339900671840624</v>
      </c>
      <c r="I34" s="94">
        <f>I329/1000000</f>
        <v>12.331820449999999</v>
      </c>
      <c r="J34" s="94">
        <f>J329/1000000</f>
        <v>10.924937829999999</v>
      </c>
      <c r="K34" s="95">
        <f t="shared" si="7"/>
        <v>112.87771740116163</v>
      </c>
      <c r="L34" s="141">
        <f>L329/1000000</f>
        <v>8.2362649999999995</v>
      </c>
      <c r="M34" s="141">
        <f>M329/1000000</f>
        <v>8.0778149999999993</v>
      </c>
      <c r="N34" s="94">
        <f t="shared" si="9"/>
        <v>101.9615452941173</v>
      </c>
      <c r="O34" s="94">
        <f>O329/1000000</f>
        <v>1.0910089999999999</v>
      </c>
      <c r="P34" s="94">
        <f>P329/1000000</f>
        <v>1.758899</v>
      </c>
      <c r="Q34" s="94">
        <f t="shared" si="8"/>
        <v>62.02795043945104</v>
      </c>
      <c r="R34" s="94">
        <f>R329/1000000</f>
        <v>7.1452559999999998</v>
      </c>
      <c r="S34" s="94">
        <f>S329/1000000</f>
        <v>6.3189159999999998</v>
      </c>
      <c r="T34" s="95">
        <f t="shared" si="0"/>
        <v>113.07724299547581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C330/1000000</f>
        <v>0.50505999999999995</v>
      </c>
      <c r="D35" s="158">
        <f>D330/1000000</f>
        <v>0.72343599999999997</v>
      </c>
      <c r="E35" s="139">
        <f t="shared" si="5"/>
        <v>69.814054042099087</v>
      </c>
      <c r="F35" s="158">
        <f>F330/1000000</f>
        <v>6.7251000000000005E-2</v>
      </c>
      <c r="G35" s="158">
        <f>G330/1000000</f>
        <v>0.25207800000000002</v>
      </c>
      <c r="H35" s="139">
        <f t="shared" si="6"/>
        <v>26.67864708542594</v>
      </c>
      <c r="I35" s="158">
        <f>I330/1000000</f>
        <v>0.66769500000000004</v>
      </c>
      <c r="J35" s="158">
        <f>J330/1000000</f>
        <v>0.83481899999999998</v>
      </c>
      <c r="K35" s="140">
        <f t="shared" si="7"/>
        <v>79.980810211554839</v>
      </c>
      <c r="L35" s="158">
        <f>L330/1000000</f>
        <v>0.45601900000000001</v>
      </c>
      <c r="M35" s="158">
        <f>M330/1000000</f>
        <v>0.63692099999999996</v>
      </c>
      <c r="N35" s="139">
        <f t="shared" si="9"/>
        <v>71.597419460184227</v>
      </c>
      <c r="O35" s="139">
        <f>O330/1000000</f>
        <v>0.27818399999999999</v>
      </c>
      <c r="P35" s="139">
        <f>P330/1000000</f>
        <v>0.39050400000000002</v>
      </c>
      <c r="Q35" s="139">
        <f t="shared" si="8"/>
        <v>71.237170425911117</v>
      </c>
      <c r="R35" s="139">
        <f>R330/1000000</f>
        <v>0.17783499999999999</v>
      </c>
      <c r="S35" s="139">
        <f>S330/1000000</f>
        <v>0.246417</v>
      </c>
      <c r="T35" s="140">
        <f t="shared" si="0"/>
        <v>72.168316309345542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C338/1000000</f>
        <v>11.787882</v>
      </c>
      <c r="D36" s="158">
        <f>D338/1000000</f>
        <v>11.377109000000001</v>
      </c>
      <c r="E36" s="139">
        <f t="shared" si="5"/>
        <v>103.6105217942449</v>
      </c>
      <c r="F36" s="158">
        <f>F338/1000000</f>
        <v>2.8790550000000001</v>
      </c>
      <c r="G36" s="158">
        <f>G338/1000000</f>
        <v>3.1672129999999998</v>
      </c>
      <c r="H36" s="139">
        <f t="shared" si="6"/>
        <v>90.901843355656865</v>
      </c>
      <c r="I36" s="139">
        <f>I338/1000000</f>
        <v>10.716631</v>
      </c>
      <c r="J36" s="139">
        <f>J338/1000000</f>
        <v>9.886673</v>
      </c>
      <c r="K36" s="140">
        <f t="shared" si="7"/>
        <v>108.3947147842353</v>
      </c>
      <c r="L36" s="139">
        <f>L338/1000000</f>
        <v>7.780246</v>
      </c>
      <c r="M36" s="139">
        <f>M338/1000000</f>
        <v>7.4408940000000001</v>
      </c>
      <c r="N36" s="139">
        <f t="shared" si="9"/>
        <v>104.5606347839386</v>
      </c>
      <c r="O36" s="139">
        <f>O338/1000000</f>
        <v>0.81282500000000002</v>
      </c>
      <c r="P36" s="139">
        <f>P338/1000000</f>
        <v>1.368395</v>
      </c>
      <c r="Q36" s="139">
        <f t="shared" si="8"/>
        <v>59.399880882347567</v>
      </c>
      <c r="R36" s="139">
        <f>R338/1000000</f>
        <v>6.9674209999999999</v>
      </c>
      <c r="S36" s="139">
        <f>S338/1000000</f>
        <v>6.0724989999999996</v>
      </c>
      <c r="T36" s="140">
        <f t="shared" si="0"/>
        <v>114.73729349317307</v>
      </c>
    </row>
    <row r="37" spans="1:21" ht="58.5" customHeight="1" thickBot="1" x14ac:dyDescent="0.3">
      <c r="A37" s="371" t="s">
        <v>253</v>
      </c>
      <c r="B37" s="372"/>
      <c r="C37" s="141">
        <f>C359/1000000</f>
        <v>0</v>
      </c>
      <c r="D37" s="141">
        <f>D359/1000000</f>
        <v>0</v>
      </c>
      <c r="E37" s="94" t="e">
        <f t="shared" si="5"/>
        <v>#DIV/0!</v>
      </c>
      <c r="F37" s="94">
        <f>F359/1000000</f>
        <v>0</v>
      </c>
      <c r="G37" s="94">
        <f>G359/1000000</f>
        <v>0</v>
      </c>
      <c r="H37" s="94" t="e">
        <f t="shared" si="6"/>
        <v>#DIV/0!</v>
      </c>
      <c r="I37" s="94">
        <f>I359/1000000</f>
        <v>0</v>
      </c>
      <c r="J37" s="94">
        <f>J359/1000000</f>
        <v>0</v>
      </c>
      <c r="K37" s="95" t="e">
        <f t="shared" si="7"/>
        <v>#DIV/0!</v>
      </c>
      <c r="L37" s="94">
        <f>L359/1000000</f>
        <v>0</v>
      </c>
      <c r="M37" s="94">
        <f>M359/1000000</f>
        <v>0</v>
      </c>
      <c r="N37" s="94" t="e">
        <f t="shared" si="9"/>
        <v>#DIV/0!</v>
      </c>
      <c r="O37" s="94">
        <f>O359/1000000</f>
        <v>0</v>
      </c>
      <c r="P37" s="94">
        <f>P359/1000000</f>
        <v>0</v>
      </c>
      <c r="Q37" s="94" t="e">
        <f t="shared" si="8"/>
        <v>#DIV/0!</v>
      </c>
      <c r="R37" s="94">
        <f>R359/1000000</f>
        <v>0</v>
      </c>
      <c r="S37" s="94">
        <f>S359/1000000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C363/1000000</f>
        <v>113.405509</v>
      </c>
      <c r="D38" s="137">
        <f>D363/1000000</f>
        <v>115.532304</v>
      </c>
      <c r="E38" s="137">
        <f t="shared" si="5"/>
        <v>98.159133916346036</v>
      </c>
      <c r="F38" s="137">
        <f>F363/1000000</f>
        <v>18.467983</v>
      </c>
      <c r="G38" s="137">
        <f>G363/1000000</f>
        <v>18.484608399999999</v>
      </c>
      <c r="H38" s="137">
        <f t="shared" si="6"/>
        <v>99.910058143292886</v>
      </c>
      <c r="I38" s="137">
        <f>I363/1000000</f>
        <v>113.405509</v>
      </c>
      <c r="J38" s="137">
        <f>J363/1000000</f>
        <v>115.532304</v>
      </c>
      <c r="K38" s="138">
        <f t="shared" si="7"/>
        <v>98.159133916346036</v>
      </c>
      <c r="L38" s="137">
        <f>L363/1000000</f>
        <v>10.604227</v>
      </c>
      <c r="M38" s="137">
        <f>M363/1000000</f>
        <v>12.092536000000001</v>
      </c>
      <c r="N38" s="137">
        <f t="shared" si="9"/>
        <v>87.692333518792083</v>
      </c>
      <c r="O38" s="137">
        <f>O363/1000000</f>
        <v>0</v>
      </c>
      <c r="P38" s="137">
        <f>P363/1000000</f>
        <v>0</v>
      </c>
      <c r="Q38" s="137" t="e">
        <f t="shared" si="8"/>
        <v>#DIV/0!</v>
      </c>
      <c r="R38" s="137">
        <f>R363/1000000</f>
        <v>0</v>
      </c>
      <c r="S38" s="137">
        <f>S363/1000000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C364/1000000</f>
        <v>90.044247999999996</v>
      </c>
      <c r="D39" s="94">
        <f>D364/1000000</f>
        <v>92.894068000000004</v>
      </c>
      <c r="E39" s="94">
        <f t="shared" si="5"/>
        <v>96.932183010867817</v>
      </c>
      <c r="F39" s="94">
        <f>F364/1000000</f>
        <v>16.314685000000001</v>
      </c>
      <c r="G39" s="94">
        <f>G364/1000000</f>
        <v>16.3831034</v>
      </c>
      <c r="H39" s="94">
        <f t="shared" si="6"/>
        <v>99.582384372914362</v>
      </c>
      <c r="I39" s="94">
        <f>I364/1000000</f>
        <v>90.044247999999996</v>
      </c>
      <c r="J39" s="94">
        <f>J364/1000000</f>
        <v>92.894068000000004</v>
      </c>
      <c r="K39" s="95">
        <f t="shared" si="7"/>
        <v>96.932183010867817</v>
      </c>
      <c r="L39" s="94">
        <f>L364/1000000</f>
        <v>10.604227</v>
      </c>
      <c r="M39" s="94">
        <f>M364/1000000</f>
        <v>12.092536000000001</v>
      </c>
      <c r="N39" s="94">
        <f t="shared" si="9"/>
        <v>87.692333518792083</v>
      </c>
      <c r="O39" s="94">
        <f>O364/1000000</f>
        <v>0</v>
      </c>
      <c r="P39" s="94">
        <f>P364/1000000</f>
        <v>0</v>
      </c>
      <c r="Q39" s="94" t="e">
        <f t="shared" si="8"/>
        <v>#DIV/0!</v>
      </c>
      <c r="R39" s="94">
        <f>R364/1000000</f>
        <v>0</v>
      </c>
      <c r="S39" s="94">
        <f>S364/1000000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C381/1000000</f>
        <v>23.361260999999999</v>
      </c>
      <c r="D40" s="94">
        <f>D381/1000000</f>
        <v>22.638235999999999</v>
      </c>
      <c r="E40" s="94">
        <f t="shared" si="5"/>
        <v>103.19382216882975</v>
      </c>
      <c r="F40" s="94">
        <f>F381/1000000</f>
        <v>2.1532979999999999</v>
      </c>
      <c r="G40" s="94">
        <f>G381/1000000</f>
        <v>2.101505</v>
      </c>
      <c r="H40" s="94">
        <f t="shared" si="6"/>
        <v>102.46456706027347</v>
      </c>
      <c r="I40" s="94">
        <f>I381/1000000</f>
        <v>23.361260999999999</v>
      </c>
      <c r="J40" s="94">
        <f>J381/1000000</f>
        <v>22.638235999999999</v>
      </c>
      <c r="K40" s="95">
        <f t="shared" si="7"/>
        <v>103.19382216882975</v>
      </c>
      <c r="L40" s="94">
        <f>L381/1000000</f>
        <v>0</v>
      </c>
      <c r="M40" s="94">
        <f>M381/1000000</f>
        <v>0</v>
      </c>
      <c r="N40" s="94" t="e">
        <f t="shared" si="9"/>
        <v>#DIV/0!</v>
      </c>
      <c r="O40" s="94">
        <f>O381/1000000</f>
        <v>0</v>
      </c>
      <c r="P40" s="94">
        <f>P381/1000000</f>
        <v>0</v>
      </c>
      <c r="Q40" s="94" t="e">
        <f t="shared" si="8"/>
        <v>#DIV/0!</v>
      </c>
      <c r="R40" s="94">
        <f>R381/1000000</f>
        <v>0</v>
      </c>
      <c r="S40" s="94">
        <f>S381/1000000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375</v>
      </c>
      <c r="D44" s="38" t="s">
        <v>374</v>
      </c>
      <c r="E44" s="38" t="s">
        <v>10</v>
      </c>
      <c r="F44" s="38" t="s">
        <v>373</v>
      </c>
      <c r="G44" s="38" t="s">
        <v>372</v>
      </c>
      <c r="H44" s="38" t="s">
        <v>10</v>
      </c>
      <c r="I44" s="38" t="s">
        <v>361</v>
      </c>
      <c r="J44" s="38" t="s">
        <v>362</v>
      </c>
      <c r="K44" s="38" t="s">
        <v>10</v>
      </c>
      <c r="L44" s="38" t="s">
        <v>361</v>
      </c>
      <c r="M44" s="38" t="s">
        <v>362</v>
      </c>
      <c r="N44" s="159" t="s">
        <v>10</v>
      </c>
      <c r="O44" s="160" t="s">
        <v>371</v>
      </c>
      <c r="P44" s="160" t="s">
        <v>370</v>
      </c>
      <c r="Q44" s="160" t="s">
        <v>5</v>
      </c>
      <c r="R44" s="160" t="s">
        <v>369</v>
      </c>
      <c r="S44" s="160" t="s">
        <v>368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121609976</v>
      </c>
      <c r="D46" s="116">
        <f>D47+D55</f>
        <v>90782677</v>
      </c>
      <c r="E46" s="117">
        <f>C46/D46*100</f>
        <v>133.95724825343055</v>
      </c>
      <c r="F46" s="116">
        <f>F47+F55</f>
        <v>25927212</v>
      </c>
      <c r="G46" s="116">
        <f>G47+G55</f>
        <v>19701014</v>
      </c>
      <c r="H46" s="117">
        <f>F46/G46*100</f>
        <v>131.60343929505353</v>
      </c>
      <c r="I46" s="116">
        <f>I47+I55</f>
        <v>113354561</v>
      </c>
      <c r="J46" s="116">
        <f>J47+J55</f>
        <v>85468712</v>
      </c>
      <c r="K46" s="117">
        <f>I46/J46*100</f>
        <v>132.62696763231907</v>
      </c>
      <c r="L46" s="118">
        <f>L47+L55</f>
        <v>81414061</v>
      </c>
      <c r="M46" s="118">
        <f>M47+M55</f>
        <v>78789206</v>
      </c>
      <c r="N46" s="119">
        <f t="shared" ref="N46:N53" si="10">L46/M46*100</f>
        <v>103.33149061052855</v>
      </c>
      <c r="O46" s="120">
        <f>O47+O55</f>
        <v>0</v>
      </c>
      <c r="P46" s="120">
        <f>P47+P55</f>
        <v>0</v>
      </c>
      <c r="Q46" s="120" t="e">
        <f t="shared" ref="Q46:Q53" si="11">O46/P46*100</f>
        <v>#DIV/0!</v>
      </c>
      <c r="R46" s="120">
        <f>R47+R55</f>
        <v>81414061</v>
      </c>
      <c r="S46" s="120">
        <f>S47+S55</f>
        <v>78789206</v>
      </c>
      <c r="T46" s="119">
        <f t="shared" ref="T46:T53" si="12">R46/S46*100</f>
        <v>103.33149061052855</v>
      </c>
      <c r="U46" s="203">
        <f>U47+U55+U70+U118+U149+U155+U167+U184+U208+U216+U224+U233+U240+U252+U261+U267+U281+U291+U321+U330+U338+U352+U364+U381</f>
        <v>48065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121591739</v>
      </c>
      <c r="D47" s="41">
        <f>SUM(D48:D53)</f>
        <v>90769545</v>
      </c>
      <c r="E47" s="50">
        <f>C47/D47*100</f>
        <v>133.95653685385335</v>
      </c>
      <c r="F47" s="41">
        <f>SUM(F48:F53)</f>
        <v>25921800</v>
      </c>
      <c r="G47" s="41">
        <f>SUM(G48:G53)</f>
        <v>19697658</v>
      </c>
      <c r="H47" s="50">
        <f>F47/G47*100</f>
        <v>131.598385960402</v>
      </c>
      <c r="I47" s="41">
        <f>SUM(I48:I53)</f>
        <v>113339092</v>
      </c>
      <c r="J47" s="41">
        <f>SUM(J48:J53)</f>
        <v>85455580</v>
      </c>
      <c r="K47" s="50">
        <f>I47/J47*100</f>
        <v>132.62924667997106</v>
      </c>
      <c r="L47" s="41">
        <f>SUM(L48:L53)</f>
        <v>81414061</v>
      </c>
      <c r="M47" s="41">
        <f>SUM(M48:M53)</f>
        <v>78789206</v>
      </c>
      <c r="N47" s="6">
        <f t="shared" si="10"/>
        <v>103.33149061052855</v>
      </c>
      <c r="O47" s="41">
        <f>SUM(O48:O53)</f>
        <v>0</v>
      </c>
      <c r="P47" s="41">
        <f>SUM(P48:P53)</f>
        <v>0</v>
      </c>
      <c r="Q47" s="5" t="e">
        <f t="shared" si="11"/>
        <v>#DIV/0!</v>
      </c>
      <c r="R47" s="41">
        <f>SUM(R48:R53)</f>
        <v>81414061</v>
      </c>
      <c r="S47" s="41">
        <f>SUM(S48:S53)</f>
        <v>78789206</v>
      </c>
      <c r="T47" s="6">
        <f t="shared" si="12"/>
        <v>103.33149061052855</v>
      </c>
      <c r="U47" s="196">
        <f>SUM(U48:U53)</f>
        <v>6581</v>
      </c>
    </row>
    <row r="48" spans="1:21" ht="18.75" customHeight="1" x14ac:dyDescent="0.25">
      <c r="A48" s="62">
        <v>1</v>
      </c>
      <c r="B48" s="4" t="s">
        <v>94</v>
      </c>
      <c r="C48" s="44">
        <v>74612352</v>
      </c>
      <c r="D48" s="44">
        <v>51521790</v>
      </c>
      <c r="E48" s="45">
        <f t="shared" ref="E48:E53" si="13">C48/D48*100</f>
        <v>144.81708030718653</v>
      </c>
      <c r="F48" s="44">
        <v>15212128</v>
      </c>
      <c r="G48" s="44">
        <v>12345531</v>
      </c>
      <c r="H48" s="45">
        <f t="shared" ref="H48:H53" si="14">F48/G48*100</f>
        <v>123.21971408115211</v>
      </c>
      <c r="I48" s="44">
        <v>74618644</v>
      </c>
      <c r="J48" s="44">
        <v>49757359</v>
      </c>
      <c r="K48" s="45">
        <f t="shared" ref="K48:K53" si="15">I48/J48*100</f>
        <v>149.9650413519737</v>
      </c>
      <c r="L48" s="44">
        <v>55572474</v>
      </c>
      <c r="M48" s="44">
        <v>49757359</v>
      </c>
      <c r="N48" s="25">
        <f t="shared" si="10"/>
        <v>111.6869446386815</v>
      </c>
      <c r="O48" s="163">
        <v>0</v>
      </c>
      <c r="P48" s="44">
        <v>0</v>
      </c>
      <c r="Q48" s="25" t="e">
        <f t="shared" si="11"/>
        <v>#DIV/0!</v>
      </c>
      <c r="R48" s="44">
        <v>55572474</v>
      </c>
      <c r="S48" s="44">
        <v>49757359</v>
      </c>
      <c r="T48" s="45">
        <f t="shared" si="12"/>
        <v>111.6869446386815</v>
      </c>
      <c r="U48" s="196">
        <v>3105</v>
      </c>
    </row>
    <row r="49" spans="1:35" ht="27.75" customHeight="1" x14ac:dyDescent="0.25">
      <c r="A49" s="62">
        <v>2</v>
      </c>
      <c r="B49" s="4" t="s">
        <v>95</v>
      </c>
      <c r="C49" s="44">
        <v>5782929</v>
      </c>
      <c r="D49" s="44">
        <v>6631023</v>
      </c>
      <c r="E49" s="45">
        <f t="shared" si="13"/>
        <v>87.21020874154712</v>
      </c>
      <c r="F49" s="44">
        <v>1109213</v>
      </c>
      <c r="G49" s="44">
        <v>1481269</v>
      </c>
      <c r="H49" s="45">
        <f t="shared" si="14"/>
        <v>74.882617539420593</v>
      </c>
      <c r="I49" s="44">
        <v>3545331</v>
      </c>
      <c r="J49" s="44">
        <v>4761503</v>
      </c>
      <c r="K49" s="45">
        <f t="shared" si="15"/>
        <v>74.458233041121673</v>
      </c>
      <c r="L49" s="44">
        <v>3545331</v>
      </c>
      <c r="M49" s="44">
        <v>4761503</v>
      </c>
      <c r="N49" s="25">
        <f t="shared" si="10"/>
        <v>74.458233041121673</v>
      </c>
      <c r="O49" s="163">
        <v>0</v>
      </c>
      <c r="P49" s="44">
        <v>0</v>
      </c>
      <c r="Q49" s="25" t="e">
        <f t="shared" si="11"/>
        <v>#DIV/0!</v>
      </c>
      <c r="R49" s="44">
        <v>3545331</v>
      </c>
      <c r="S49" s="44">
        <v>4761503</v>
      </c>
      <c r="T49" s="45">
        <f t="shared" si="12"/>
        <v>74.458233041121673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44">
        <v>11137231</v>
      </c>
      <c r="D50" s="44">
        <v>5676571</v>
      </c>
      <c r="E50" s="45">
        <f t="shared" si="13"/>
        <v>196.19645380987924</v>
      </c>
      <c r="F50" s="44">
        <v>2669581</v>
      </c>
      <c r="G50" s="44">
        <v>675426</v>
      </c>
      <c r="H50" s="45">
        <f t="shared" si="14"/>
        <v>395.24403857713503</v>
      </c>
      <c r="I50" s="44">
        <v>6161918</v>
      </c>
      <c r="J50" s="44">
        <v>5589521</v>
      </c>
      <c r="K50" s="45">
        <f t="shared" si="15"/>
        <v>110.24053760599521</v>
      </c>
      <c r="L50" s="44">
        <v>6161918</v>
      </c>
      <c r="M50" s="44">
        <v>5589521</v>
      </c>
      <c r="N50" s="25">
        <f t="shared" si="10"/>
        <v>110.24053760599521</v>
      </c>
      <c r="O50" s="163">
        <v>0</v>
      </c>
      <c r="P50" s="44">
        <v>0</v>
      </c>
      <c r="Q50" s="25" t="e">
        <f t="shared" si="11"/>
        <v>#DIV/0!</v>
      </c>
      <c r="R50" s="44">
        <v>6161918</v>
      </c>
      <c r="S50" s="44">
        <v>5589521</v>
      </c>
      <c r="T50" s="45">
        <f t="shared" si="12"/>
        <v>110.24053760599521</v>
      </c>
      <c r="U50" s="196">
        <v>978</v>
      </c>
    </row>
    <row r="51" spans="1:35" ht="21.75" customHeight="1" x14ac:dyDescent="0.25">
      <c r="A51" s="62">
        <v>4</v>
      </c>
      <c r="B51" s="3" t="s">
        <v>96</v>
      </c>
      <c r="C51" s="44">
        <v>2303299</v>
      </c>
      <c r="D51" s="44">
        <v>1122748</v>
      </c>
      <c r="E51" s="45">
        <f t="shared" si="13"/>
        <v>205.14835029766255</v>
      </c>
      <c r="F51" s="44">
        <v>506864</v>
      </c>
      <c r="G51" s="44">
        <v>318013</v>
      </c>
      <c r="H51" s="45">
        <f t="shared" si="14"/>
        <v>159.38467924267249</v>
      </c>
      <c r="I51" s="44">
        <v>2110020</v>
      </c>
      <c r="J51" s="44">
        <v>979096</v>
      </c>
      <c r="K51" s="45">
        <f t="shared" si="15"/>
        <v>215.50695743829002</v>
      </c>
      <c r="L51" s="44">
        <v>2110020</v>
      </c>
      <c r="M51" s="44">
        <v>979096</v>
      </c>
      <c r="N51" s="25">
        <f t="shared" si="10"/>
        <v>215.50695743829002</v>
      </c>
      <c r="O51" s="163">
        <v>0</v>
      </c>
      <c r="P51" s="44">
        <v>0</v>
      </c>
      <c r="Q51" s="25" t="e">
        <f t="shared" si="11"/>
        <v>#DIV/0!</v>
      </c>
      <c r="R51" s="44">
        <v>2110020</v>
      </c>
      <c r="S51" s="44">
        <v>979096</v>
      </c>
      <c r="T51" s="45">
        <f t="shared" si="12"/>
        <v>215.50695743829002</v>
      </c>
      <c r="U51" s="196">
        <v>393</v>
      </c>
    </row>
    <row r="52" spans="1:35" ht="21" customHeight="1" x14ac:dyDescent="0.25">
      <c r="A52" s="62">
        <v>5</v>
      </c>
      <c r="B52" s="4" t="s">
        <v>97</v>
      </c>
      <c r="C52" s="44">
        <v>0</v>
      </c>
      <c r="D52" s="44">
        <v>0</v>
      </c>
      <c r="E52" s="45" t="e">
        <f t="shared" si="13"/>
        <v>#DIV/0!</v>
      </c>
      <c r="F52" s="44">
        <v>0</v>
      </c>
      <c r="G52" s="44">
        <v>0</v>
      </c>
      <c r="H52" s="45" t="e">
        <f t="shared" si="14"/>
        <v>#DIV/0!</v>
      </c>
      <c r="I52" s="44">
        <v>0</v>
      </c>
      <c r="J52" s="44">
        <v>0</v>
      </c>
      <c r="K52" s="45" t="e">
        <f t="shared" si="15"/>
        <v>#DIV/0!</v>
      </c>
      <c r="L52" s="44">
        <v>0</v>
      </c>
      <c r="M52" s="44">
        <v>0</v>
      </c>
      <c r="N52" s="25" t="e">
        <f t="shared" si="10"/>
        <v>#DIV/0!</v>
      </c>
      <c r="O52" s="163">
        <v>0</v>
      </c>
      <c r="P52" s="44">
        <v>0</v>
      </c>
      <c r="Q52" s="25" t="e">
        <f t="shared" si="11"/>
        <v>#DIV/0!</v>
      </c>
      <c r="R52" s="44">
        <v>0</v>
      </c>
      <c r="S52" s="44">
        <v>0</v>
      </c>
      <c r="T52" s="45" t="e">
        <f t="shared" si="12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44">
        <v>27755928</v>
      </c>
      <c r="D53" s="44">
        <v>25817413</v>
      </c>
      <c r="E53" s="25">
        <f t="shared" si="13"/>
        <v>107.50855633753855</v>
      </c>
      <c r="F53" s="44">
        <v>6424014</v>
      </c>
      <c r="G53" s="44">
        <v>4877419</v>
      </c>
      <c r="H53" s="25">
        <f t="shared" si="14"/>
        <v>131.70929132805691</v>
      </c>
      <c r="I53" s="44">
        <v>26903179</v>
      </c>
      <c r="J53" s="44">
        <v>24368101</v>
      </c>
      <c r="K53" s="25">
        <f t="shared" si="15"/>
        <v>110.40326449730327</v>
      </c>
      <c r="L53" s="44">
        <v>14024318</v>
      </c>
      <c r="M53" s="44">
        <v>17701727</v>
      </c>
      <c r="N53" s="25">
        <f t="shared" si="10"/>
        <v>79.225704926982544</v>
      </c>
      <c r="O53" s="44">
        <v>0</v>
      </c>
      <c r="P53" s="44">
        <v>0</v>
      </c>
      <c r="Q53" s="48" t="e">
        <f t="shared" si="11"/>
        <v>#DIV/0!</v>
      </c>
      <c r="R53" s="44">
        <v>14024318</v>
      </c>
      <c r="S53" s="44">
        <v>17701727</v>
      </c>
      <c r="T53" s="25">
        <f t="shared" si="12"/>
        <v>79.225704926982544</v>
      </c>
      <c r="U53" s="197">
        <v>1183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18237</v>
      </c>
      <c r="D55" s="41">
        <f>SUM(D56:D67)</f>
        <v>13132</v>
      </c>
      <c r="E55" s="50">
        <f>C55/D55*100</f>
        <v>138.87450502589095</v>
      </c>
      <c r="F55" s="41">
        <f>SUM(F56:F67)</f>
        <v>5412</v>
      </c>
      <c r="G55" s="41">
        <f>SUM(G56:G67)</f>
        <v>3356</v>
      </c>
      <c r="H55" s="50">
        <f>F55/G55*100</f>
        <v>161.26340882002384</v>
      </c>
      <c r="I55" s="41">
        <f>SUM(I56:I67)</f>
        <v>15469</v>
      </c>
      <c r="J55" s="41">
        <f>SUM(J56:J67)</f>
        <v>13132</v>
      </c>
      <c r="K55" s="50">
        <f>I55/J55*100</f>
        <v>117.79622296679865</v>
      </c>
      <c r="L55" s="41">
        <f>SUM(L56:L67)</f>
        <v>0</v>
      </c>
      <c r="M55" s="41">
        <f>SUM(M56:M67)</f>
        <v>0</v>
      </c>
      <c r="N55" s="6" t="e">
        <f t="shared" ref="N55" si="16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7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8">R55/S55*100</f>
        <v>#DIV/0!</v>
      </c>
      <c r="U55" s="198">
        <f>SUM(U56:U58)</f>
        <v>32</v>
      </c>
      <c r="V55" s="168"/>
      <c r="W55" s="168"/>
      <c r="X55" s="168"/>
      <c r="Y55" s="168"/>
      <c r="Z55" s="168"/>
      <c r="AA55" s="168"/>
      <c r="AB55" s="168"/>
      <c r="AC55" s="168"/>
    </row>
    <row r="56" spans="1:35" s="44" customFormat="1" ht="18.75" customHeight="1" x14ac:dyDescent="0.25">
      <c r="A56" s="48">
        <v>1</v>
      </c>
      <c r="B56" s="4" t="s">
        <v>266</v>
      </c>
      <c r="C56" s="46">
        <v>4747</v>
      </c>
      <c r="D56" s="46">
        <v>13132</v>
      </c>
      <c r="E56" s="44">
        <f>C56/D56*100</f>
        <v>36.148339932988122</v>
      </c>
      <c r="F56" s="46">
        <v>2769</v>
      </c>
      <c r="G56" s="46">
        <v>3356</v>
      </c>
      <c r="H56" s="44">
        <f>F56/G56*100</f>
        <v>82.508939213349237</v>
      </c>
      <c r="I56" s="46">
        <v>1979</v>
      </c>
      <c r="J56" s="46">
        <v>13132</v>
      </c>
      <c r="K56" s="44">
        <f>I56/J56*100</f>
        <v>15.070057873895825</v>
      </c>
      <c r="L56" s="46">
        <f>O56+R56</f>
        <v>0</v>
      </c>
      <c r="M56" s="46">
        <f>P56+S56</f>
        <v>0</v>
      </c>
      <c r="N56" s="44" t="e">
        <f>L56/M56*100</f>
        <v>#DIV/0!</v>
      </c>
      <c r="O56" s="46">
        <v>0</v>
      </c>
      <c r="P56" s="46">
        <v>0</v>
      </c>
      <c r="Q56" s="44" t="e">
        <f>O56/P56*100</f>
        <v>#DIV/0!</v>
      </c>
      <c r="R56" s="46">
        <v>0</v>
      </c>
      <c r="S56" s="46">
        <v>0</v>
      </c>
      <c r="T56" s="44" t="e">
        <f>R56/S56*100</f>
        <v>#DIV/0!</v>
      </c>
      <c r="U56" s="44">
        <v>26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48">
        <v>2</v>
      </c>
      <c r="B57" s="4" t="s">
        <v>291</v>
      </c>
      <c r="C57" s="46">
        <v>13490</v>
      </c>
      <c r="D57" s="44">
        <v>0</v>
      </c>
      <c r="E57" s="44" t="e">
        <f>C57/D57*100</f>
        <v>#DIV/0!</v>
      </c>
      <c r="F57" s="46">
        <v>2643</v>
      </c>
      <c r="G57" s="44">
        <v>0</v>
      </c>
      <c r="H57" s="44" t="e">
        <f>F57/G57*100</f>
        <v>#DIV/0!</v>
      </c>
      <c r="I57" s="46">
        <v>13490</v>
      </c>
      <c r="J57" s="44">
        <v>0</v>
      </c>
      <c r="K57" s="44" t="e">
        <f>I57/J57*100</f>
        <v>#DIV/0!</v>
      </c>
      <c r="L57" s="46">
        <f t="shared" ref="L57:M58" si="19">O57+R57</f>
        <v>0</v>
      </c>
      <c r="M57" s="46">
        <f t="shared" si="19"/>
        <v>0</v>
      </c>
      <c r="N57" s="44" t="e">
        <f>L57/M57*100</f>
        <v>#DIV/0!</v>
      </c>
      <c r="O57" s="46">
        <v>0</v>
      </c>
      <c r="P57" s="46">
        <v>0</v>
      </c>
      <c r="Q57" s="44" t="e">
        <f>O57/P57*100</f>
        <v>#DIV/0!</v>
      </c>
      <c r="R57" s="46">
        <v>0</v>
      </c>
      <c r="S57" s="46">
        <v>0</v>
      </c>
      <c r="T57" s="44" t="e">
        <f>R57/S57*100</f>
        <v>#DIV/0!</v>
      </c>
      <c r="U57" s="44">
        <v>6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46"/>
      <c r="D58" s="46"/>
      <c r="E58" s="1" t="e">
        <f t="shared" ref="E58" si="20">C58/D58*100</f>
        <v>#DIV/0!</v>
      </c>
      <c r="F58" s="46"/>
      <c r="G58" s="46"/>
      <c r="H58" s="1" t="e">
        <f t="shared" ref="H58" si="21">F58/G58*100</f>
        <v>#DIV/0!</v>
      </c>
      <c r="I58" s="46"/>
      <c r="J58" s="46"/>
      <c r="K58" s="1" t="e">
        <f t="shared" ref="K58" si="22">I58/J58*100</f>
        <v>#DIV/0!</v>
      </c>
      <c r="L58" s="46">
        <f t="shared" si="19"/>
        <v>0</v>
      </c>
      <c r="M58" s="46">
        <f t="shared" si="19"/>
        <v>0</v>
      </c>
      <c r="N58" s="1" t="e">
        <f t="shared" ref="N58" si="23">L58/M58*100</f>
        <v>#DIV/0!</v>
      </c>
      <c r="O58" s="46">
        <v>0</v>
      </c>
      <c r="P58" s="46">
        <v>0</v>
      </c>
      <c r="Q58" s="1" t="e">
        <f t="shared" ref="Q58" si="24">O58/P58*100</f>
        <v>#DIV/0!</v>
      </c>
      <c r="R58" s="46">
        <v>0</v>
      </c>
      <c r="S58" s="46">
        <v>0</v>
      </c>
      <c r="T58" s="1" t="e">
        <f t="shared" ref="T58" si="25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C70+C118+C149+C155+C167+C184+C193+C202+C208+C216+C224+C233+C240+C252+C261+C267+C281+C291+C313+C321+C329+C359</f>
        <v>254330386.13</v>
      </c>
      <c r="D69" s="116">
        <f>D70+D118+D149+D155+D167+D184+D193+D202+D208+D216+D224+D233+D240+D252+D261+D267+D281+D291+D313+D321+D329+D359</f>
        <v>209214181.5</v>
      </c>
      <c r="E69" s="117">
        <f>C69/D69*100</f>
        <v>121.56460155164004</v>
      </c>
      <c r="F69" s="116">
        <f>F70+F118+F149+F155+F167+F184+F193+F202+F208+F216+F224+F233+F240+F252+F261+F267+F281+F291+F313+F321+F329+F359</f>
        <v>60679659.450000003</v>
      </c>
      <c r="G69" s="116">
        <f>G70+G118+G149+G155+G167+G184+G193+G202+G208+G216+G224+G233+G240+G252+G261+G267+G281+G291+G313+G321+G329+G359</f>
        <v>47264782</v>
      </c>
      <c r="H69" s="117">
        <f>F69/G69*100</f>
        <v>128.38239569157435</v>
      </c>
      <c r="I69" s="116">
        <f>I70+I118+I149+I155+I167+I184+I193+I202+I208+I216+I224+I233+I240+I252+I261+I267+I281+I291+I313+I321+I329+I359</f>
        <v>242128075.44999999</v>
      </c>
      <c r="J69" s="116">
        <f>J70+J118+J149+J155+J167+J184+J193+J202+J208+J216+J224+J233+J240+J252+J261+J267+J281+J291+J313+J321+J329+J359</f>
        <v>208457995.83000001</v>
      </c>
      <c r="K69" s="117">
        <f>I69/J69*100</f>
        <v>116.15197320013493</v>
      </c>
      <c r="L69" s="116">
        <f>L70+L118+L149+L155+L167+L184+L193+L202+L208+L216+L224+L233+L240+L252+L261+L267+L281+L291+L313+L321+L329+L359</f>
        <v>155111171</v>
      </c>
      <c r="M69" s="116">
        <f>M70+M118+M149+M155+M167+M184+M193+M202+M208+M216+M224+M233+M240+M252+M261+M267+M281+M291+M313+M321+M329+M359</f>
        <v>124298546</v>
      </c>
      <c r="N69" s="119">
        <f t="shared" ref="N69:N139" si="26">L69/M69*100</f>
        <v>124.78920791237573</v>
      </c>
      <c r="O69" s="116">
        <f>O70+O118+O149+O155+O167+O184+O193+O202+O208+O216+O224+O233+O240+O252+O261+O267+O281+O291+O313+O321+O329+O359</f>
        <v>38040413</v>
      </c>
      <c r="P69" s="116">
        <f>P70+P118+P149+P155+P167+P184+P193+P202+P208+P216+P224+P233+P240+P252+P261+P267+P281+P291+P313+P321+P329+P359</f>
        <v>28825615</v>
      </c>
      <c r="Q69" s="120">
        <f t="shared" ref="Q69:Q139" si="27">O69/P69*100</f>
        <v>131.96739427762424</v>
      </c>
      <c r="R69" s="116">
        <f>R70+R118+R149+R155+R167+R184+R193+R202+R208+R216+R224+R233+R240+R252+R261+R267+R281+R291+R313+R321+R329+R359</f>
        <v>117070758</v>
      </c>
      <c r="S69" s="116">
        <f>S70+S118+S149+S155+S167+S184+S193+S202+S208+S216+S224+S233+S240+S252+S261+S267+S281+S291+S313+S321+S329+S359</f>
        <v>95472931</v>
      </c>
      <c r="T69" s="119">
        <f t="shared" ref="T69:T137" si="28">R69/S69*100</f>
        <v>122.6219377301824</v>
      </c>
    </row>
    <row r="70" spans="1:35" ht="39.75" customHeight="1" x14ac:dyDescent="0.25">
      <c r="A70" s="352" t="s">
        <v>228</v>
      </c>
      <c r="B70" s="353" t="s">
        <v>111</v>
      </c>
      <c r="C70" s="41">
        <f>SUM(C71:C116)</f>
        <v>56530800</v>
      </c>
      <c r="D70" s="41">
        <f>SUM(D71:D116)</f>
        <v>42847875</v>
      </c>
      <c r="E70" s="50">
        <f>C70/D70*100</f>
        <v>131.93373066925722</v>
      </c>
      <c r="F70" s="41">
        <f>SUM(F71:F116)</f>
        <v>16027352</v>
      </c>
      <c r="G70" s="41">
        <f>SUM(G71:G116)</f>
        <v>12393740</v>
      </c>
      <c r="H70" s="50">
        <f>F70/G70*100</f>
        <v>129.31812350428521</v>
      </c>
      <c r="I70" s="41">
        <f>SUM(I71:I116)</f>
        <v>49364701</v>
      </c>
      <c r="J70" s="41">
        <f>SUM(J71:J116)</f>
        <v>47435817</v>
      </c>
      <c r="K70" s="50">
        <f>I70/J70*100</f>
        <v>104.0663028951309</v>
      </c>
      <c r="L70" s="41">
        <f>SUM(L71:L116)</f>
        <v>5353726</v>
      </c>
      <c r="M70" s="41">
        <f>SUM(M71:M116)</f>
        <v>2950216</v>
      </c>
      <c r="N70" s="6">
        <f t="shared" si="26"/>
        <v>181.46895007009655</v>
      </c>
      <c r="O70" s="41">
        <f>SUM(O71:O116)</f>
        <v>3944270</v>
      </c>
      <c r="P70" s="41">
        <f>SUM(P71:P116)</f>
        <v>1620312</v>
      </c>
      <c r="Q70" s="5">
        <f t="shared" si="27"/>
        <v>243.42657463500856</v>
      </c>
      <c r="R70" s="41">
        <f>SUM(R71:R116)</f>
        <v>1409456</v>
      </c>
      <c r="S70" s="41">
        <f>SUM(S71:S116)</f>
        <v>1329904</v>
      </c>
      <c r="T70" s="6">
        <f t="shared" si="28"/>
        <v>105.98178515140944</v>
      </c>
      <c r="U70" s="198">
        <f>SUM(U71:U116)</f>
        <v>4890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46">
        <v>6011</v>
      </c>
      <c r="D71" s="46">
        <v>6235</v>
      </c>
      <c r="E71" s="45">
        <f t="shared" ref="E71:E105" si="29">C71/D71*100</f>
        <v>96.407377706495595</v>
      </c>
      <c r="F71" s="46">
        <v>38</v>
      </c>
      <c r="G71" s="46">
        <v>667</v>
      </c>
      <c r="H71" s="45">
        <f t="shared" ref="H71:H74" si="30">F71/G71*100</f>
        <v>5.6971514242878563</v>
      </c>
      <c r="I71" s="46">
        <v>8519</v>
      </c>
      <c r="J71" s="46">
        <v>6277</v>
      </c>
      <c r="K71" s="45">
        <f t="shared" ref="K71:K93" si="31">I71/J71*100</f>
        <v>135.71769953799586</v>
      </c>
      <c r="L71" s="46">
        <v>6515</v>
      </c>
      <c r="M71" s="46">
        <v>5757</v>
      </c>
      <c r="N71" s="25">
        <f t="shared" si="26"/>
        <v>113.16657981587632</v>
      </c>
      <c r="O71" s="46">
        <v>6515</v>
      </c>
      <c r="P71" s="64">
        <v>5757</v>
      </c>
      <c r="Q71" s="25">
        <f t="shared" si="27"/>
        <v>113.16657981587632</v>
      </c>
      <c r="R71" s="46">
        <v>0</v>
      </c>
      <c r="S71" s="44">
        <v>0</v>
      </c>
      <c r="T71" s="45" t="e">
        <f t="shared" si="28"/>
        <v>#DIV/0!</v>
      </c>
      <c r="U71" s="196">
        <v>10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46">
        <v>726826</v>
      </c>
      <c r="D72" s="46">
        <v>859624</v>
      </c>
      <c r="E72" s="25">
        <f t="shared" si="29"/>
        <v>84.551617916670537</v>
      </c>
      <c r="F72" s="46">
        <v>161798</v>
      </c>
      <c r="G72" s="46">
        <v>231216</v>
      </c>
      <c r="H72" s="25">
        <f t="shared" si="30"/>
        <v>69.976991211680854</v>
      </c>
      <c r="I72" s="46">
        <v>550537</v>
      </c>
      <c r="J72" s="46">
        <v>632193</v>
      </c>
      <c r="K72" s="25">
        <f t="shared" si="31"/>
        <v>87.083691214549987</v>
      </c>
      <c r="L72" s="46">
        <v>318205</v>
      </c>
      <c r="M72" s="46">
        <v>397079</v>
      </c>
      <c r="N72" s="25">
        <f t="shared" si="26"/>
        <v>80.136446399834796</v>
      </c>
      <c r="O72" s="64">
        <v>279842</v>
      </c>
      <c r="P72" s="64">
        <v>366672</v>
      </c>
      <c r="Q72" s="25">
        <f t="shared" si="27"/>
        <v>76.319435353667586</v>
      </c>
      <c r="R72" s="44">
        <v>38363</v>
      </c>
      <c r="S72" s="44">
        <v>30407</v>
      </c>
      <c r="T72" s="25">
        <f t="shared" si="28"/>
        <v>126.16502778965371</v>
      </c>
      <c r="U72" s="197">
        <v>115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6" t="s">
        <v>300</v>
      </c>
      <c r="C73" s="46">
        <v>39836</v>
      </c>
      <c r="D73" s="46">
        <v>180896</v>
      </c>
      <c r="E73" s="25">
        <f t="shared" si="29"/>
        <v>22.021493012559702</v>
      </c>
      <c r="F73" s="46">
        <v>20583</v>
      </c>
      <c r="G73" s="46">
        <v>42668</v>
      </c>
      <c r="H73" s="1">
        <f t="shared" si="30"/>
        <v>48.239898753163963</v>
      </c>
      <c r="I73" s="46">
        <v>161962</v>
      </c>
      <c r="J73" s="46">
        <v>334806</v>
      </c>
      <c r="K73" s="1">
        <f t="shared" si="31"/>
        <v>48.374879781126985</v>
      </c>
      <c r="L73" s="46">
        <v>123543</v>
      </c>
      <c r="M73" s="46">
        <v>299806</v>
      </c>
      <c r="N73" s="1">
        <f t="shared" si="26"/>
        <v>41.207647612122507</v>
      </c>
      <c r="O73" s="46">
        <v>57641</v>
      </c>
      <c r="P73" s="64">
        <v>89248</v>
      </c>
      <c r="Q73" s="1">
        <f t="shared" si="27"/>
        <v>64.585200788813196</v>
      </c>
      <c r="R73" s="46">
        <v>65902</v>
      </c>
      <c r="S73" s="44">
        <v>210558</v>
      </c>
      <c r="T73" s="1">
        <f t="shared" si="28"/>
        <v>31.298739539699277</v>
      </c>
      <c r="U73" s="199">
        <v>87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46">
        <v>927501</v>
      </c>
      <c r="D74" s="46">
        <v>891248</v>
      </c>
      <c r="E74" s="1">
        <f t="shared" si="29"/>
        <v>104.06766691201553</v>
      </c>
      <c r="F74" s="46">
        <v>157993</v>
      </c>
      <c r="G74" s="46">
        <v>211319</v>
      </c>
      <c r="H74" s="1">
        <f t="shared" si="30"/>
        <v>74.765165460748918</v>
      </c>
      <c r="I74" s="46">
        <v>946438</v>
      </c>
      <c r="J74" s="46">
        <v>926319</v>
      </c>
      <c r="K74" s="1">
        <f t="shared" si="31"/>
        <v>102.17192997228817</v>
      </c>
      <c r="L74" s="46">
        <v>717508</v>
      </c>
      <c r="M74" s="46">
        <v>625550</v>
      </c>
      <c r="N74" s="1">
        <f t="shared" si="26"/>
        <v>114.70034369754616</v>
      </c>
      <c r="O74" s="46">
        <v>514860</v>
      </c>
      <c r="P74" s="64">
        <v>476950</v>
      </c>
      <c r="Q74" s="1">
        <f t="shared" si="27"/>
        <v>107.94842226648495</v>
      </c>
      <c r="R74" s="46">
        <v>202648</v>
      </c>
      <c r="S74" s="44">
        <v>148600</v>
      </c>
      <c r="T74" s="1">
        <f t="shared" si="28"/>
        <v>136.371467025572</v>
      </c>
      <c r="U74" s="199">
        <v>192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3" customFormat="1" ht="17.25" x14ac:dyDescent="0.25">
      <c r="A75" s="63">
        <v>5</v>
      </c>
      <c r="B75" s="16" t="s">
        <v>147</v>
      </c>
      <c r="C75" s="46">
        <v>1212041</v>
      </c>
      <c r="D75" s="46">
        <v>16519638</v>
      </c>
      <c r="E75" s="1">
        <f t="shared" si="29"/>
        <v>7.3369707011739598</v>
      </c>
      <c r="F75" s="46">
        <v>0</v>
      </c>
      <c r="G75" s="46">
        <v>6473706</v>
      </c>
      <c r="H75" s="1">
        <f>F75/G75*100</f>
        <v>0</v>
      </c>
      <c r="I75" s="46">
        <v>3507280</v>
      </c>
      <c r="J75" s="46">
        <v>15595283</v>
      </c>
      <c r="K75" s="1">
        <f t="shared" si="31"/>
        <v>22.489364251998506</v>
      </c>
      <c r="L75" s="46">
        <v>0</v>
      </c>
      <c r="M75" s="46">
        <v>83382</v>
      </c>
      <c r="N75" s="1">
        <f t="shared" si="26"/>
        <v>0</v>
      </c>
      <c r="O75" s="46">
        <v>0</v>
      </c>
      <c r="P75" s="87">
        <v>0</v>
      </c>
      <c r="Q75" s="1" t="e">
        <f t="shared" si="27"/>
        <v>#DIV/0!</v>
      </c>
      <c r="R75" s="46">
        <v>0</v>
      </c>
      <c r="S75" s="46">
        <v>83382</v>
      </c>
      <c r="T75" s="1">
        <f t="shared" si="28"/>
        <v>0</v>
      </c>
      <c r="U75" s="199"/>
    </row>
    <row r="76" spans="1:35" s="24" customFormat="1" ht="17.25" x14ac:dyDescent="0.25">
      <c r="A76" s="62">
        <v>6</v>
      </c>
      <c r="B76" s="10" t="s">
        <v>359</v>
      </c>
      <c r="C76" s="46">
        <v>23012706</v>
      </c>
      <c r="D76" s="46">
        <v>0</v>
      </c>
      <c r="E76" s="25" t="e">
        <f t="shared" si="29"/>
        <v>#DIV/0!</v>
      </c>
      <c r="F76" s="46">
        <v>8501613</v>
      </c>
      <c r="G76" s="46">
        <v>0</v>
      </c>
      <c r="H76" s="25" t="e">
        <f>F76/G76*100</f>
        <v>#DIV/0!</v>
      </c>
      <c r="I76" s="46">
        <v>9065277</v>
      </c>
      <c r="J76" s="46">
        <v>0</v>
      </c>
      <c r="K76" s="25" t="e">
        <f t="shared" si="31"/>
        <v>#DIV/0!</v>
      </c>
      <c r="L76" s="46">
        <v>109576</v>
      </c>
      <c r="M76" s="46">
        <v>0</v>
      </c>
      <c r="N76" s="25" t="e">
        <f t="shared" si="26"/>
        <v>#DIV/0!</v>
      </c>
      <c r="O76" s="46">
        <v>0</v>
      </c>
      <c r="P76" s="44">
        <v>0</v>
      </c>
      <c r="Q76" s="1" t="e">
        <f t="shared" si="27"/>
        <v>#DIV/0!</v>
      </c>
      <c r="R76" s="46">
        <v>109576</v>
      </c>
      <c r="S76" s="44">
        <v>0</v>
      </c>
      <c r="T76" s="25" t="e">
        <f t="shared" si="28"/>
        <v>#DIV/0!</v>
      </c>
      <c r="U76" s="197">
        <v>645</v>
      </c>
      <c r="AD76"/>
      <c r="AE76"/>
      <c r="AF76"/>
      <c r="AG76"/>
      <c r="AH76"/>
      <c r="AI76"/>
    </row>
    <row r="77" spans="1:35" s="23" customFormat="1" ht="17.25" x14ac:dyDescent="0.25">
      <c r="A77" s="219">
        <v>7</v>
      </c>
      <c r="B77" s="220" t="s">
        <v>301</v>
      </c>
      <c r="C77" s="46"/>
      <c r="D77" s="46">
        <v>1975538</v>
      </c>
      <c r="E77" s="1">
        <f t="shared" si="29"/>
        <v>0</v>
      </c>
      <c r="F77" s="46"/>
      <c r="G77" s="46">
        <v>449197</v>
      </c>
      <c r="H77" s="1">
        <f t="shared" ref="H77:H89" si="32">F77/G77*100</f>
        <v>0</v>
      </c>
      <c r="I77" s="46"/>
      <c r="J77" s="46">
        <v>1959376</v>
      </c>
      <c r="K77" s="1">
        <f t="shared" si="31"/>
        <v>0</v>
      </c>
      <c r="L77" s="46"/>
      <c r="M77" s="46">
        <v>17811</v>
      </c>
      <c r="N77" s="1">
        <f t="shared" si="26"/>
        <v>0</v>
      </c>
      <c r="O77" s="46"/>
      <c r="P77" s="64">
        <v>12199</v>
      </c>
      <c r="Q77" s="1">
        <f t="shared" si="27"/>
        <v>0</v>
      </c>
      <c r="R77" s="46"/>
      <c r="S77" s="44">
        <v>5612</v>
      </c>
      <c r="T77" s="1">
        <f t="shared" si="28"/>
        <v>0</v>
      </c>
      <c r="U77" s="199"/>
    </row>
    <row r="78" spans="1:35" s="24" customFormat="1" ht="17.25" x14ac:dyDescent="0.25">
      <c r="A78" s="65">
        <v>8</v>
      </c>
      <c r="B78" s="10" t="s">
        <v>148</v>
      </c>
      <c r="C78" s="46">
        <v>566776</v>
      </c>
      <c r="D78" s="46">
        <v>615323</v>
      </c>
      <c r="E78" s="25">
        <f t="shared" si="29"/>
        <v>92.110322546044927</v>
      </c>
      <c r="F78" s="46">
        <v>55702</v>
      </c>
      <c r="G78" s="46">
        <v>128089</v>
      </c>
      <c r="H78" s="25">
        <f t="shared" si="32"/>
        <v>43.48695047974455</v>
      </c>
      <c r="I78" s="46">
        <v>711525</v>
      </c>
      <c r="J78" s="46">
        <v>590982</v>
      </c>
      <c r="K78" s="25">
        <f t="shared" si="31"/>
        <v>120.39706793100298</v>
      </c>
      <c r="L78" s="46">
        <v>199220</v>
      </c>
      <c r="M78" s="46">
        <v>92873</v>
      </c>
      <c r="N78" s="25">
        <f t="shared" si="26"/>
        <v>214.50798402119023</v>
      </c>
      <c r="O78" s="46">
        <v>43627</v>
      </c>
      <c r="P78" s="64">
        <v>53116</v>
      </c>
      <c r="Q78" s="25">
        <f t="shared" si="27"/>
        <v>82.135326455305375</v>
      </c>
      <c r="R78" s="46">
        <v>155593</v>
      </c>
      <c r="S78" s="44">
        <v>39757</v>
      </c>
      <c r="T78" s="25">
        <f t="shared" si="28"/>
        <v>391.36001207334562</v>
      </c>
      <c r="U78" s="197">
        <v>13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46">
        <v>10120</v>
      </c>
      <c r="D79" s="46">
        <v>17647</v>
      </c>
      <c r="E79" s="1">
        <f t="shared" si="29"/>
        <v>57.346857822859413</v>
      </c>
      <c r="F79" s="46">
        <v>3483</v>
      </c>
      <c r="G79" s="46">
        <v>1746</v>
      </c>
      <c r="H79" s="1">
        <f t="shared" si="32"/>
        <v>199.48453608247422</v>
      </c>
      <c r="I79" s="46">
        <v>22608</v>
      </c>
      <c r="J79" s="46">
        <v>50478</v>
      </c>
      <c r="K79" s="1">
        <f t="shared" si="31"/>
        <v>44.78782836087008</v>
      </c>
      <c r="L79" s="46">
        <v>0</v>
      </c>
      <c r="M79" s="46">
        <v>0</v>
      </c>
      <c r="N79" s="1" t="e">
        <f t="shared" si="26"/>
        <v>#DIV/0!</v>
      </c>
      <c r="O79" s="46">
        <v>0</v>
      </c>
      <c r="P79" s="64">
        <v>0</v>
      </c>
      <c r="Q79" s="1" t="e">
        <f t="shared" si="27"/>
        <v>#DIV/0!</v>
      </c>
      <c r="R79" s="46">
        <v>0</v>
      </c>
      <c r="S79" s="44">
        <v>0</v>
      </c>
      <c r="T79" s="1" t="e">
        <f t="shared" si="28"/>
        <v>#DIV/0!</v>
      </c>
      <c r="U79" s="199">
        <v>8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46">
        <v>1806938</v>
      </c>
      <c r="D80" s="46">
        <v>1182500</v>
      </c>
      <c r="E80" s="25">
        <f t="shared" si="29"/>
        <v>152.80659619450316</v>
      </c>
      <c r="F80" s="46">
        <v>466387</v>
      </c>
      <c r="G80" s="46">
        <v>255415</v>
      </c>
      <c r="H80" s="25">
        <f t="shared" si="32"/>
        <v>182.59969069944992</v>
      </c>
      <c r="I80" s="46">
        <v>1803082</v>
      </c>
      <c r="J80" s="46">
        <v>1179048</v>
      </c>
      <c r="K80" s="25">
        <f t="shared" si="31"/>
        <v>152.92693766496359</v>
      </c>
      <c r="L80" s="46">
        <v>53521</v>
      </c>
      <c r="M80" s="46">
        <v>49211</v>
      </c>
      <c r="N80" s="25">
        <f t="shared" si="26"/>
        <v>108.75820446648108</v>
      </c>
      <c r="O80" s="46">
        <v>0</v>
      </c>
      <c r="P80" s="64">
        <v>0</v>
      </c>
      <c r="Q80" s="25" t="e">
        <f t="shared" si="27"/>
        <v>#DIV/0!</v>
      </c>
      <c r="R80" s="46">
        <v>53521</v>
      </c>
      <c r="S80" s="44">
        <v>49211</v>
      </c>
      <c r="T80" s="25">
        <f t="shared" si="28"/>
        <v>108.75820446648108</v>
      </c>
      <c r="U80" s="197">
        <v>302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46">
        <v>832126</v>
      </c>
      <c r="D81" s="46">
        <v>727700</v>
      </c>
      <c r="E81" s="1">
        <f t="shared" si="29"/>
        <v>114.35014429022949</v>
      </c>
      <c r="F81" s="46">
        <v>181960</v>
      </c>
      <c r="G81" s="46">
        <v>125120</v>
      </c>
      <c r="H81" s="1">
        <f t="shared" si="32"/>
        <v>145.42838874680305</v>
      </c>
      <c r="I81" s="46">
        <v>832126</v>
      </c>
      <c r="J81" s="46">
        <v>727700</v>
      </c>
      <c r="K81" s="1">
        <f t="shared" si="31"/>
        <v>114.35014429022949</v>
      </c>
      <c r="L81" s="46">
        <v>632809</v>
      </c>
      <c r="M81" s="46">
        <v>198706</v>
      </c>
      <c r="N81" s="1">
        <f t="shared" si="26"/>
        <v>318.46496834519343</v>
      </c>
      <c r="O81" s="46">
        <v>534280</v>
      </c>
      <c r="P81" s="64">
        <v>83370</v>
      </c>
      <c r="Q81" s="1">
        <f t="shared" si="27"/>
        <v>640.85402422933907</v>
      </c>
      <c r="R81" s="46">
        <v>98529</v>
      </c>
      <c r="S81" s="44">
        <v>115336</v>
      </c>
      <c r="T81" s="1">
        <f t="shared" si="28"/>
        <v>85.427793577027117</v>
      </c>
      <c r="U81" s="199">
        <v>118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46">
        <v>120348</v>
      </c>
      <c r="D82" s="46">
        <v>97244</v>
      </c>
      <c r="E82" s="25">
        <f t="shared" si="29"/>
        <v>123.75879231623546</v>
      </c>
      <c r="F82" s="46">
        <v>35976</v>
      </c>
      <c r="G82" s="46">
        <v>28845</v>
      </c>
      <c r="H82" s="25">
        <f t="shared" si="32"/>
        <v>124.72178887155488</v>
      </c>
      <c r="I82" s="46">
        <v>120348</v>
      </c>
      <c r="J82" s="46">
        <v>97244</v>
      </c>
      <c r="K82" s="25">
        <f t="shared" si="31"/>
        <v>123.75879231623546</v>
      </c>
      <c r="L82" s="46">
        <v>40189</v>
      </c>
      <c r="M82" s="46">
        <v>0</v>
      </c>
      <c r="N82" s="25" t="e">
        <f t="shared" si="26"/>
        <v>#DIV/0!</v>
      </c>
      <c r="O82" s="46">
        <v>40189</v>
      </c>
      <c r="P82" s="64">
        <v>0</v>
      </c>
      <c r="Q82" s="25" t="e">
        <f t="shared" si="27"/>
        <v>#DIV/0!</v>
      </c>
      <c r="R82" s="46">
        <v>0</v>
      </c>
      <c r="S82" s="44">
        <v>0</v>
      </c>
      <c r="T82" s="25" t="e">
        <f t="shared" si="28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46">
        <v>1199740</v>
      </c>
      <c r="D83" s="46">
        <v>575948</v>
      </c>
      <c r="E83" s="25">
        <f t="shared" si="29"/>
        <v>208.30699993749437</v>
      </c>
      <c r="F83" s="46">
        <v>146396</v>
      </c>
      <c r="G83" s="46">
        <v>128981</v>
      </c>
      <c r="H83" s="25">
        <f t="shared" si="32"/>
        <v>113.50198866499717</v>
      </c>
      <c r="I83" s="46">
        <v>992753</v>
      </c>
      <c r="J83" s="46">
        <v>900951</v>
      </c>
      <c r="K83" s="25">
        <f t="shared" si="31"/>
        <v>110.18945536438719</v>
      </c>
      <c r="L83" s="46">
        <v>57833</v>
      </c>
      <c r="M83" s="46">
        <v>50045</v>
      </c>
      <c r="N83" s="25">
        <f t="shared" si="26"/>
        <v>115.56199420521531</v>
      </c>
      <c r="O83" s="46">
        <v>0</v>
      </c>
      <c r="P83" s="64">
        <v>50045</v>
      </c>
      <c r="Q83" s="25">
        <f t="shared" si="27"/>
        <v>0</v>
      </c>
      <c r="R83" s="46">
        <v>57833</v>
      </c>
      <c r="S83" s="44">
        <v>0</v>
      </c>
      <c r="T83" s="25" t="e">
        <f t="shared" si="28"/>
        <v>#DIV/0!</v>
      </c>
      <c r="U83" s="197">
        <v>91</v>
      </c>
    </row>
    <row r="84" spans="1:636" s="24" customFormat="1" ht="17.25" x14ac:dyDescent="0.25">
      <c r="A84" s="62">
        <v>14</v>
      </c>
      <c r="B84" s="10" t="s">
        <v>154</v>
      </c>
      <c r="C84" s="46">
        <v>562792</v>
      </c>
      <c r="D84" s="46">
        <v>466400</v>
      </c>
      <c r="E84" s="25">
        <f t="shared" si="29"/>
        <v>120.66723842195542</v>
      </c>
      <c r="F84" s="46">
        <v>87309</v>
      </c>
      <c r="G84" s="46">
        <v>110310</v>
      </c>
      <c r="H84" s="25">
        <f t="shared" si="32"/>
        <v>79.148762578188737</v>
      </c>
      <c r="I84" s="46">
        <v>589452</v>
      </c>
      <c r="J84" s="46">
        <v>390441</v>
      </c>
      <c r="K84" s="25">
        <f t="shared" si="31"/>
        <v>150.97082529754815</v>
      </c>
      <c r="L84" s="46">
        <v>0</v>
      </c>
      <c r="M84" s="46">
        <v>0</v>
      </c>
      <c r="N84" s="25" t="e">
        <f t="shared" si="26"/>
        <v>#DIV/0!</v>
      </c>
      <c r="O84" s="46">
        <v>0</v>
      </c>
      <c r="P84" s="64">
        <v>0</v>
      </c>
      <c r="Q84" s="25" t="e">
        <f t="shared" si="27"/>
        <v>#DIV/0!</v>
      </c>
      <c r="R84" s="46">
        <v>0</v>
      </c>
      <c r="S84" s="44">
        <v>0</v>
      </c>
      <c r="T84" s="25" t="e">
        <f t="shared" si="28"/>
        <v>#DIV/0!</v>
      </c>
      <c r="U84" s="197">
        <v>90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46">
        <v>16239</v>
      </c>
      <c r="D85" s="46">
        <v>17049</v>
      </c>
      <c r="E85" s="25">
        <f t="shared" si="29"/>
        <v>95.248988210452225</v>
      </c>
      <c r="F85" s="46">
        <v>5166</v>
      </c>
      <c r="G85" s="46">
        <v>2395</v>
      </c>
      <c r="H85" s="25">
        <f t="shared" si="32"/>
        <v>215.69937369519835</v>
      </c>
      <c r="I85" s="46">
        <v>23091</v>
      </c>
      <c r="J85" s="46">
        <v>22450</v>
      </c>
      <c r="K85" s="25">
        <f t="shared" si="31"/>
        <v>102.85523385300668</v>
      </c>
      <c r="L85" s="46">
        <v>0</v>
      </c>
      <c r="M85" s="46">
        <v>0</v>
      </c>
      <c r="N85" s="25" t="e">
        <f t="shared" si="26"/>
        <v>#DIV/0!</v>
      </c>
      <c r="O85" s="46">
        <v>0</v>
      </c>
      <c r="P85" s="64">
        <v>0</v>
      </c>
      <c r="Q85" s="25" t="e">
        <f t="shared" si="27"/>
        <v>#DIV/0!</v>
      </c>
      <c r="R85" s="46">
        <v>0</v>
      </c>
      <c r="S85" s="44">
        <v>0</v>
      </c>
      <c r="T85" s="25" t="e">
        <f t="shared" si="28"/>
        <v>#DIV/0!</v>
      </c>
      <c r="U85" s="197">
        <v>21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46">
        <v>1079503</v>
      </c>
      <c r="D86" s="46">
        <v>895484</v>
      </c>
      <c r="E86" s="1">
        <f t="shared" si="29"/>
        <v>120.54966922915429</v>
      </c>
      <c r="F86" s="46">
        <v>260544</v>
      </c>
      <c r="G86" s="46">
        <v>188514</v>
      </c>
      <c r="H86" s="1">
        <f t="shared" si="32"/>
        <v>138.20936376078171</v>
      </c>
      <c r="I86" s="46">
        <v>1013159</v>
      </c>
      <c r="J86" s="46">
        <v>857475</v>
      </c>
      <c r="K86" s="1">
        <f t="shared" si="31"/>
        <v>118.15609784541823</v>
      </c>
      <c r="L86" s="46">
        <v>0</v>
      </c>
      <c r="M86" s="46">
        <v>0</v>
      </c>
      <c r="N86" s="1" t="e">
        <f t="shared" si="26"/>
        <v>#DIV/0!</v>
      </c>
      <c r="O86" s="46">
        <v>0</v>
      </c>
      <c r="P86" s="64">
        <v>0</v>
      </c>
      <c r="Q86" s="25" t="e">
        <f t="shared" si="27"/>
        <v>#DIV/0!</v>
      </c>
      <c r="R86" s="46">
        <v>0</v>
      </c>
      <c r="S86" s="44">
        <v>0</v>
      </c>
      <c r="T86" s="1" t="e">
        <f t="shared" si="28"/>
        <v>#DIV/0!</v>
      </c>
      <c r="U86" s="199"/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46">
        <v>7816186</v>
      </c>
      <c r="D87" s="46">
        <v>6841299</v>
      </c>
      <c r="E87" s="45">
        <f t="shared" si="29"/>
        <v>114.25002766287513</v>
      </c>
      <c r="F87" s="46">
        <v>2361559</v>
      </c>
      <c r="G87" s="46">
        <v>1850747</v>
      </c>
      <c r="H87" s="45">
        <f t="shared" si="32"/>
        <v>127.60031489987556</v>
      </c>
      <c r="I87" s="46">
        <v>8027145</v>
      </c>
      <c r="J87" s="46">
        <v>7072778</v>
      </c>
      <c r="K87" s="45">
        <f t="shared" si="31"/>
        <v>113.49352404387641</v>
      </c>
      <c r="L87" s="46">
        <v>1122600</v>
      </c>
      <c r="M87" s="46">
        <v>523735</v>
      </c>
      <c r="N87" s="25">
        <f t="shared" si="26"/>
        <v>214.34504090809284</v>
      </c>
      <c r="O87" s="46">
        <v>661602</v>
      </c>
      <c r="P87" s="64">
        <v>63038</v>
      </c>
      <c r="Q87" s="25">
        <f t="shared" si="27"/>
        <v>1049.5288556109012</v>
      </c>
      <c r="R87" s="46">
        <v>460998</v>
      </c>
      <c r="S87" s="44">
        <v>460697</v>
      </c>
      <c r="T87" s="45">
        <f t="shared" si="28"/>
        <v>100.06533578469146</v>
      </c>
      <c r="U87" s="196">
        <v>1399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46">
        <v>26422</v>
      </c>
      <c r="D88" s="46">
        <v>14186</v>
      </c>
      <c r="E88" s="1">
        <f t="shared" si="29"/>
        <v>186.25405329197801</v>
      </c>
      <c r="F88" s="46">
        <v>12880</v>
      </c>
      <c r="G88" s="46">
        <v>6840</v>
      </c>
      <c r="H88" s="1">
        <f t="shared" si="32"/>
        <v>188.30409356725147</v>
      </c>
      <c r="I88" s="46">
        <v>63340</v>
      </c>
      <c r="J88" s="46">
        <v>38942</v>
      </c>
      <c r="K88" s="1">
        <f t="shared" si="31"/>
        <v>162.65214935031585</v>
      </c>
      <c r="L88" s="46">
        <v>0</v>
      </c>
      <c r="M88" s="46">
        <v>0</v>
      </c>
      <c r="N88" s="1" t="e">
        <f t="shared" si="26"/>
        <v>#DIV/0!</v>
      </c>
      <c r="O88" s="46">
        <v>0</v>
      </c>
      <c r="P88" s="64">
        <v>0</v>
      </c>
      <c r="Q88" s="1" t="e">
        <f t="shared" si="27"/>
        <v>#DIV/0!</v>
      </c>
      <c r="R88" s="46">
        <v>0</v>
      </c>
      <c r="S88" s="44">
        <v>0</v>
      </c>
      <c r="T88" s="1" t="e">
        <f t="shared" si="28"/>
        <v>#DIV/0!</v>
      </c>
      <c r="U88" s="199">
        <v>17</v>
      </c>
    </row>
    <row r="89" spans="1:636" s="23" customFormat="1" ht="17.25" x14ac:dyDescent="0.25">
      <c r="A89" s="62">
        <v>19</v>
      </c>
      <c r="B89" s="10" t="s">
        <v>158</v>
      </c>
      <c r="C89" s="46">
        <v>0</v>
      </c>
      <c r="D89" s="46">
        <v>0</v>
      </c>
      <c r="E89" s="1" t="e">
        <f t="shared" si="29"/>
        <v>#DIV/0!</v>
      </c>
      <c r="F89" s="46">
        <v>0</v>
      </c>
      <c r="G89" s="46">
        <v>0</v>
      </c>
      <c r="H89" s="1" t="e">
        <f t="shared" si="32"/>
        <v>#DIV/0!</v>
      </c>
      <c r="I89" s="46">
        <v>23437</v>
      </c>
      <c r="J89" s="46"/>
      <c r="K89" s="1" t="e">
        <f t="shared" si="31"/>
        <v>#DIV/0!</v>
      </c>
      <c r="L89" s="46">
        <v>0</v>
      </c>
      <c r="M89" s="46"/>
      <c r="N89" s="1" t="e">
        <f t="shared" si="26"/>
        <v>#DIV/0!</v>
      </c>
      <c r="O89" s="46">
        <v>0</v>
      </c>
      <c r="P89" s="64"/>
      <c r="Q89" s="1" t="e">
        <f t="shared" si="27"/>
        <v>#DIV/0!</v>
      </c>
      <c r="R89" s="46">
        <v>0</v>
      </c>
      <c r="S89" s="44"/>
      <c r="T89" s="1" t="e">
        <f t="shared" si="28"/>
        <v>#DIV/0!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46">
        <v>4810996</v>
      </c>
      <c r="D90" s="46">
        <v>3589022</v>
      </c>
      <c r="E90" s="1">
        <f t="shared" si="29"/>
        <v>134.04754832932201</v>
      </c>
      <c r="F90" s="46">
        <v>721359</v>
      </c>
      <c r="G90" s="46">
        <v>421723</v>
      </c>
      <c r="H90" s="1">
        <f>F90/G90*100</f>
        <v>171.05042883598952</v>
      </c>
      <c r="I90" s="46">
        <v>8880523</v>
      </c>
      <c r="J90" s="46">
        <v>8386517</v>
      </c>
      <c r="K90" s="1">
        <f>I90/J90*100</f>
        <v>105.89047872913153</v>
      </c>
      <c r="L90" s="46">
        <v>0</v>
      </c>
      <c r="M90" s="46">
        <v>0</v>
      </c>
      <c r="N90" s="1" t="e">
        <f t="shared" si="26"/>
        <v>#DIV/0!</v>
      </c>
      <c r="O90" s="46">
        <v>0</v>
      </c>
      <c r="P90" s="64">
        <v>0</v>
      </c>
      <c r="Q90" s="1" t="e">
        <f t="shared" si="27"/>
        <v>#DIV/0!</v>
      </c>
      <c r="R90" s="46">
        <v>0</v>
      </c>
      <c r="S90" s="44">
        <v>0</v>
      </c>
      <c r="T90" s="1" t="e">
        <f t="shared" si="28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46">
        <v>536343</v>
      </c>
      <c r="D91" s="46">
        <v>564054</v>
      </c>
      <c r="E91" s="25">
        <f t="shared" si="29"/>
        <v>95.08717250476019</v>
      </c>
      <c r="F91" s="46">
        <v>105889</v>
      </c>
      <c r="G91" s="46">
        <v>131771</v>
      </c>
      <c r="H91" s="25">
        <f t="shared" ref="H91:H108" si="33">F91/G91*100</f>
        <v>80.358348953866937</v>
      </c>
      <c r="I91" s="46">
        <v>517656</v>
      </c>
      <c r="J91" s="46">
        <v>515271</v>
      </c>
      <c r="K91" s="25">
        <f t="shared" si="31"/>
        <v>100.46286323119291</v>
      </c>
      <c r="L91" s="46">
        <v>1635</v>
      </c>
      <c r="M91" s="46">
        <v>0</v>
      </c>
      <c r="N91" s="25" t="e">
        <f t="shared" si="26"/>
        <v>#DIV/0!</v>
      </c>
      <c r="O91" s="46">
        <v>1635</v>
      </c>
      <c r="P91" s="64">
        <v>0</v>
      </c>
      <c r="Q91" s="25" t="e">
        <f t="shared" si="27"/>
        <v>#DIV/0!</v>
      </c>
      <c r="R91" s="46">
        <v>0</v>
      </c>
      <c r="S91" s="44">
        <v>0</v>
      </c>
      <c r="T91" s="25" t="e">
        <f t="shared" si="28"/>
        <v>#DIV/0!</v>
      </c>
      <c r="U91" s="197">
        <v>270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46">
        <v>274437</v>
      </c>
      <c r="D92" s="46">
        <v>129882</v>
      </c>
      <c r="E92" s="1">
        <f t="shared" si="29"/>
        <v>211.29717743798216</v>
      </c>
      <c r="F92" s="46">
        <v>105062</v>
      </c>
      <c r="G92" s="46">
        <v>47609</v>
      </c>
      <c r="H92" s="1">
        <f t="shared" si="33"/>
        <v>220.67676279695013</v>
      </c>
      <c r="I92" s="46">
        <v>368742</v>
      </c>
      <c r="J92" s="46">
        <v>212379</v>
      </c>
      <c r="K92" s="1">
        <f t="shared" si="31"/>
        <v>173.62451089797014</v>
      </c>
      <c r="L92" s="46">
        <v>104437</v>
      </c>
      <c r="M92" s="46">
        <v>35147</v>
      </c>
      <c r="N92" s="1">
        <f t="shared" si="26"/>
        <v>297.1434261814664</v>
      </c>
      <c r="O92" s="46">
        <v>104437</v>
      </c>
      <c r="P92" s="64">
        <v>35147</v>
      </c>
      <c r="Q92" s="1">
        <f t="shared" si="27"/>
        <v>297.1434261814664</v>
      </c>
      <c r="R92" s="46">
        <v>0</v>
      </c>
      <c r="S92" s="44">
        <v>0</v>
      </c>
      <c r="T92" s="1" t="e">
        <f t="shared" si="28"/>
        <v>#DIV/0!</v>
      </c>
      <c r="U92" s="199">
        <v>48</v>
      </c>
      <c r="AD92" s="24"/>
      <c r="AE92" s="24"/>
      <c r="AF92" s="24"/>
      <c r="AG92" s="24"/>
      <c r="AH92" s="24"/>
      <c r="AI92" s="24"/>
    </row>
    <row r="93" spans="1:636" ht="17.25" x14ac:dyDescent="0.25">
      <c r="A93" s="62">
        <v>23</v>
      </c>
      <c r="B93" s="10" t="s">
        <v>161</v>
      </c>
      <c r="C93" s="46">
        <v>2294743</v>
      </c>
      <c r="D93" s="46">
        <v>1871304</v>
      </c>
      <c r="E93" s="25">
        <f t="shared" si="29"/>
        <v>122.62801768178768</v>
      </c>
      <c r="F93" s="46">
        <v>479412</v>
      </c>
      <c r="G93" s="46">
        <v>384431</v>
      </c>
      <c r="H93" s="25">
        <f t="shared" si="33"/>
        <v>124.70690449001252</v>
      </c>
      <c r="I93" s="46">
        <v>2238314</v>
      </c>
      <c r="J93" s="46">
        <v>1871304</v>
      </c>
      <c r="K93" s="25">
        <f t="shared" si="31"/>
        <v>119.61252687965182</v>
      </c>
      <c r="L93" s="46">
        <v>168180</v>
      </c>
      <c r="M93" s="46">
        <v>46534</v>
      </c>
      <c r="N93" s="25">
        <f t="shared" si="26"/>
        <v>361.41316026991018</v>
      </c>
      <c r="O93" s="46">
        <v>168180</v>
      </c>
      <c r="P93" s="64">
        <v>46534</v>
      </c>
      <c r="Q93" s="25">
        <f>O93/P93*100</f>
        <v>361.41316026991018</v>
      </c>
      <c r="R93" s="46">
        <v>0</v>
      </c>
      <c r="S93" s="44">
        <v>0</v>
      </c>
      <c r="T93" s="25" t="e">
        <f>R93/S93*100</f>
        <v>#DIV/0!</v>
      </c>
      <c r="U93" s="196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46">
        <v>31462</v>
      </c>
      <c r="D94" s="46">
        <v>27084</v>
      </c>
      <c r="E94" s="1">
        <f t="shared" si="29"/>
        <v>116.16452518091862</v>
      </c>
      <c r="F94" s="46">
        <v>8245</v>
      </c>
      <c r="G94" s="46">
        <v>5903</v>
      </c>
      <c r="H94" s="1">
        <f t="shared" si="33"/>
        <v>139.67474165678468</v>
      </c>
      <c r="I94" s="46">
        <v>31075</v>
      </c>
      <c r="J94" s="46">
        <v>28232</v>
      </c>
      <c r="K94" s="1">
        <f>I94/J94*100</f>
        <v>110.0701331822046</v>
      </c>
      <c r="L94" s="46">
        <v>0</v>
      </c>
      <c r="M94" s="46">
        <v>0</v>
      </c>
      <c r="N94" s="1" t="e">
        <f t="shared" si="26"/>
        <v>#DIV/0!</v>
      </c>
      <c r="O94" s="46">
        <v>0</v>
      </c>
      <c r="P94" s="64">
        <v>0</v>
      </c>
      <c r="Q94" s="1" t="e">
        <f t="shared" si="27"/>
        <v>#DIV/0!</v>
      </c>
      <c r="R94" s="46">
        <v>0</v>
      </c>
      <c r="S94" s="44">
        <v>0</v>
      </c>
      <c r="T94" s="1" t="e">
        <f t="shared" si="28"/>
        <v>#DIV/0!</v>
      </c>
      <c r="U94" s="199">
        <v>6</v>
      </c>
    </row>
    <row r="95" spans="1:636" s="23" customFormat="1" ht="17.25" x14ac:dyDescent="0.25">
      <c r="A95" s="62">
        <v>25</v>
      </c>
      <c r="B95" s="10" t="s">
        <v>163</v>
      </c>
      <c r="C95" s="46">
        <v>269258</v>
      </c>
      <c r="D95" s="46">
        <v>154049</v>
      </c>
      <c r="E95" s="1">
        <f t="shared" si="29"/>
        <v>174.78724302007802</v>
      </c>
      <c r="F95" s="46">
        <v>100194</v>
      </c>
      <c r="G95" s="46">
        <v>72090</v>
      </c>
      <c r="H95" s="1">
        <f t="shared" si="33"/>
        <v>138.9846025801082</v>
      </c>
      <c r="I95" s="46">
        <v>388395</v>
      </c>
      <c r="J95" s="46">
        <v>280542</v>
      </c>
      <c r="K95" s="1">
        <f t="shared" ref="K95:K104" si="34">I95/J95*100</f>
        <v>138.44451098231281</v>
      </c>
      <c r="L95" s="46">
        <v>103548</v>
      </c>
      <c r="M95" s="46">
        <v>124652</v>
      </c>
      <c r="N95" s="1">
        <f t="shared" si="26"/>
        <v>83.069665950004818</v>
      </c>
      <c r="O95" s="46">
        <v>103548</v>
      </c>
      <c r="P95" s="64">
        <v>124652</v>
      </c>
      <c r="Q95" s="1">
        <f t="shared" si="27"/>
        <v>83.069665950004818</v>
      </c>
      <c r="R95" s="46">
        <v>0</v>
      </c>
      <c r="S95" s="44">
        <v>0</v>
      </c>
      <c r="T95" s="1" t="e">
        <f t="shared" si="28"/>
        <v>#DIV/0!</v>
      </c>
      <c r="U95" s="199">
        <v>39</v>
      </c>
    </row>
    <row r="96" spans="1:636" s="23" customFormat="1" ht="34.5" x14ac:dyDescent="0.25">
      <c r="A96" s="62">
        <v>26</v>
      </c>
      <c r="B96" s="16" t="s">
        <v>164</v>
      </c>
      <c r="C96" s="46">
        <v>381970</v>
      </c>
      <c r="D96" s="46">
        <v>267318</v>
      </c>
      <c r="E96" s="1">
        <f t="shared" si="29"/>
        <v>142.88974180563972</v>
      </c>
      <c r="F96" s="46">
        <v>82926</v>
      </c>
      <c r="G96" s="46">
        <v>47952</v>
      </c>
      <c r="H96" s="1">
        <f t="shared" si="33"/>
        <v>172.93543543543544</v>
      </c>
      <c r="I96" s="46">
        <v>344385</v>
      </c>
      <c r="J96" s="46">
        <v>359808</v>
      </c>
      <c r="K96" s="1">
        <f t="shared" si="34"/>
        <v>95.713547225186772</v>
      </c>
      <c r="L96" s="46">
        <v>148449</v>
      </c>
      <c r="M96" s="46">
        <v>85503</v>
      </c>
      <c r="N96" s="1">
        <f t="shared" si="26"/>
        <v>173.618469527385</v>
      </c>
      <c r="O96" s="46">
        <v>97463</v>
      </c>
      <c r="P96" s="64">
        <v>28382</v>
      </c>
      <c r="Q96" s="1">
        <f t="shared" si="27"/>
        <v>343.39722359241773</v>
      </c>
      <c r="R96" s="46">
        <v>50986</v>
      </c>
      <c r="S96" s="44">
        <v>57121</v>
      </c>
      <c r="T96" s="1">
        <f t="shared" si="28"/>
        <v>89.259641812993479</v>
      </c>
      <c r="U96" s="199"/>
    </row>
    <row r="97" spans="1:636" s="23" customFormat="1" ht="17.25" x14ac:dyDescent="0.25">
      <c r="A97" s="62">
        <v>27</v>
      </c>
      <c r="B97" s="10" t="s">
        <v>166</v>
      </c>
      <c r="C97" s="46"/>
      <c r="D97" s="46"/>
      <c r="E97" s="1" t="e">
        <f t="shared" si="29"/>
        <v>#DIV/0!</v>
      </c>
      <c r="F97" s="46"/>
      <c r="G97" s="46"/>
      <c r="H97" s="1" t="e">
        <f t="shared" si="33"/>
        <v>#DIV/0!</v>
      </c>
      <c r="I97" s="46"/>
      <c r="J97" s="46"/>
      <c r="K97" s="1" t="e">
        <f t="shared" si="34"/>
        <v>#DIV/0!</v>
      </c>
      <c r="L97" s="46"/>
      <c r="M97" s="46"/>
      <c r="N97" s="1" t="e">
        <f t="shared" si="26"/>
        <v>#DIV/0!</v>
      </c>
      <c r="O97" s="46"/>
      <c r="P97" s="64"/>
      <c r="Q97" s="1" t="e">
        <f t="shared" si="27"/>
        <v>#DIV/0!</v>
      </c>
      <c r="R97" s="46"/>
      <c r="S97" s="44"/>
      <c r="T97" s="1" t="e">
        <f t="shared" si="28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46">
        <v>865945</v>
      </c>
      <c r="D98" s="46">
        <v>856165</v>
      </c>
      <c r="E98" s="1">
        <f t="shared" si="29"/>
        <v>101.14230317754172</v>
      </c>
      <c r="F98" s="46">
        <v>195761</v>
      </c>
      <c r="G98" s="46">
        <v>189849</v>
      </c>
      <c r="H98" s="1">
        <f t="shared" si="33"/>
        <v>103.1140538006521</v>
      </c>
      <c r="I98" s="46">
        <v>834271</v>
      </c>
      <c r="J98" s="46">
        <v>803982</v>
      </c>
      <c r="K98" s="1">
        <f t="shared" si="34"/>
        <v>103.76737290138335</v>
      </c>
      <c r="L98" s="46">
        <v>10337</v>
      </c>
      <c r="M98" s="46">
        <v>4994</v>
      </c>
      <c r="N98" s="1">
        <f t="shared" si="26"/>
        <v>206.98838606327593</v>
      </c>
      <c r="O98" s="46">
        <v>0</v>
      </c>
      <c r="P98" s="64">
        <v>0</v>
      </c>
      <c r="Q98" s="1" t="e">
        <f t="shared" si="27"/>
        <v>#DIV/0!</v>
      </c>
      <c r="R98" s="46">
        <v>10337</v>
      </c>
      <c r="S98" s="44">
        <v>4994</v>
      </c>
      <c r="T98" s="1">
        <f t="shared" si="28"/>
        <v>206.98838606327593</v>
      </c>
      <c r="U98" s="199">
        <v>313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46">
        <v>128435</v>
      </c>
      <c r="D99" s="46">
        <v>46909</v>
      </c>
      <c r="E99" s="45">
        <f t="shared" si="29"/>
        <v>273.79607324820398</v>
      </c>
      <c r="F99" s="46">
        <v>23871</v>
      </c>
      <c r="G99" s="46">
        <v>10468</v>
      </c>
      <c r="H99" s="45">
        <f t="shared" si="33"/>
        <v>228.0378295758502</v>
      </c>
      <c r="I99" s="46">
        <v>128435</v>
      </c>
      <c r="J99" s="46">
        <v>46909</v>
      </c>
      <c r="K99" s="45">
        <f t="shared" si="34"/>
        <v>273.79607324820398</v>
      </c>
      <c r="L99" s="46">
        <v>0</v>
      </c>
      <c r="M99" s="46">
        <v>0</v>
      </c>
      <c r="N99" s="25" t="e">
        <f t="shared" si="26"/>
        <v>#DIV/0!</v>
      </c>
      <c r="O99" s="46">
        <v>0</v>
      </c>
      <c r="P99" s="64">
        <v>0</v>
      </c>
      <c r="Q99" s="25" t="e">
        <f t="shared" si="27"/>
        <v>#DIV/0!</v>
      </c>
      <c r="R99" s="46">
        <v>0</v>
      </c>
      <c r="S99" s="44">
        <v>0</v>
      </c>
      <c r="T99" s="45" t="e">
        <f t="shared" si="28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6" t="s">
        <v>169</v>
      </c>
      <c r="C100" s="46">
        <v>48053</v>
      </c>
      <c r="D100" s="46">
        <v>43835</v>
      </c>
      <c r="E100" s="45">
        <f t="shared" si="29"/>
        <v>109.6224478156724</v>
      </c>
      <c r="F100" s="46">
        <v>10048</v>
      </c>
      <c r="G100" s="46">
        <v>9488</v>
      </c>
      <c r="H100" s="45">
        <f t="shared" si="33"/>
        <v>105.90219224283305</v>
      </c>
      <c r="I100" s="46">
        <v>48053</v>
      </c>
      <c r="J100" s="46">
        <v>43835</v>
      </c>
      <c r="K100" s="45">
        <f t="shared" si="34"/>
        <v>109.6224478156724</v>
      </c>
      <c r="L100" s="46">
        <v>0</v>
      </c>
      <c r="M100" s="46">
        <v>0</v>
      </c>
      <c r="N100" s="25" t="e">
        <f t="shared" si="26"/>
        <v>#DIV/0!</v>
      </c>
      <c r="O100" s="46">
        <v>0</v>
      </c>
      <c r="P100" s="64">
        <v>0</v>
      </c>
      <c r="Q100" s="25" t="e">
        <f t="shared" si="27"/>
        <v>#DIV/0!</v>
      </c>
      <c r="R100" s="46">
        <v>0</v>
      </c>
      <c r="S100" s="44">
        <v>0</v>
      </c>
      <c r="T100" s="45" t="e">
        <f t="shared" si="28"/>
        <v>#DIV/0!</v>
      </c>
      <c r="U100" s="196">
        <v>14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46">
        <v>32636</v>
      </c>
      <c r="D101" s="46">
        <v>19581</v>
      </c>
      <c r="E101" s="1">
        <f t="shared" si="29"/>
        <v>166.67177365813799</v>
      </c>
      <c r="F101" s="46">
        <v>11109</v>
      </c>
      <c r="G101" s="46">
        <v>5101</v>
      </c>
      <c r="H101" s="1">
        <f t="shared" si="33"/>
        <v>217.78082728876691</v>
      </c>
      <c r="I101" s="46">
        <v>32893</v>
      </c>
      <c r="J101" s="46">
        <v>20841</v>
      </c>
      <c r="K101" s="1">
        <f t="shared" si="34"/>
        <v>157.8283191785423</v>
      </c>
      <c r="L101" s="46">
        <v>2623</v>
      </c>
      <c r="M101" s="46">
        <v>1911</v>
      </c>
      <c r="N101" s="1">
        <f t="shared" si="26"/>
        <v>137.25798011512299</v>
      </c>
      <c r="O101" s="46">
        <v>0</v>
      </c>
      <c r="P101" s="64">
        <v>0</v>
      </c>
      <c r="Q101" s="1" t="e">
        <f t="shared" si="27"/>
        <v>#DIV/0!</v>
      </c>
      <c r="R101" s="46">
        <v>2623</v>
      </c>
      <c r="S101" s="44">
        <v>1911</v>
      </c>
      <c r="T101" s="1">
        <f t="shared" si="28"/>
        <v>137.25798011512299</v>
      </c>
      <c r="U101" s="199">
        <v>12</v>
      </c>
      <c r="AD101" s="24"/>
      <c r="AE101" s="24"/>
      <c r="AF101" s="24"/>
      <c r="AG101" s="24"/>
      <c r="AH101" s="24"/>
      <c r="AI101" s="24"/>
    </row>
    <row r="102" spans="1:636" ht="34.5" x14ac:dyDescent="0.25">
      <c r="A102" s="63">
        <v>32</v>
      </c>
      <c r="B102" s="16" t="s">
        <v>171</v>
      </c>
      <c r="C102" s="46">
        <v>122056</v>
      </c>
      <c r="D102" s="46">
        <v>67841</v>
      </c>
      <c r="E102" s="45">
        <f t="shared" si="29"/>
        <v>179.91480078418655</v>
      </c>
      <c r="F102" s="46">
        <v>37532</v>
      </c>
      <c r="G102" s="46">
        <v>17676</v>
      </c>
      <c r="H102" s="45">
        <f t="shared" si="33"/>
        <v>212.33310703779136</v>
      </c>
      <c r="I102" s="46">
        <v>90549</v>
      </c>
      <c r="J102" s="46">
        <v>73875</v>
      </c>
      <c r="K102" s="45">
        <f t="shared" si="34"/>
        <v>122.5705583756345</v>
      </c>
      <c r="L102" s="46">
        <v>0</v>
      </c>
      <c r="M102" s="46">
        <v>0</v>
      </c>
      <c r="N102" s="25" t="e">
        <f t="shared" si="26"/>
        <v>#DIV/0!</v>
      </c>
      <c r="O102" s="46">
        <v>0</v>
      </c>
      <c r="P102" s="64">
        <v>0</v>
      </c>
      <c r="Q102" s="1" t="e">
        <f t="shared" si="27"/>
        <v>#DIV/0!</v>
      </c>
      <c r="R102" s="46">
        <v>0</v>
      </c>
      <c r="S102" s="44">
        <v>0</v>
      </c>
      <c r="T102" s="45" t="e">
        <f t="shared" si="28"/>
        <v>#DIV/0!</v>
      </c>
      <c r="U102" s="196">
        <v>23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 x14ac:dyDescent="0.25">
      <c r="A103" s="62">
        <v>33</v>
      </c>
      <c r="B103" s="10" t="s">
        <v>224</v>
      </c>
      <c r="C103" s="46">
        <v>50244</v>
      </c>
      <c r="D103" s="46">
        <v>43003</v>
      </c>
      <c r="E103" s="1">
        <f t="shared" si="29"/>
        <v>116.83836011441062</v>
      </c>
      <c r="F103" s="46">
        <v>17708</v>
      </c>
      <c r="G103" s="46">
        <v>9408</v>
      </c>
      <c r="H103" s="1">
        <f t="shared" si="33"/>
        <v>188.22278911564624</v>
      </c>
      <c r="I103" s="46">
        <v>79750</v>
      </c>
      <c r="J103" s="46">
        <v>39474</v>
      </c>
      <c r="K103" s="1">
        <f t="shared" si="34"/>
        <v>202.03171707959672</v>
      </c>
      <c r="L103" s="46">
        <v>39402</v>
      </c>
      <c r="M103" s="46">
        <v>18203</v>
      </c>
      <c r="N103" s="25">
        <f t="shared" si="26"/>
        <v>216.45882546832937</v>
      </c>
      <c r="O103" s="46">
        <v>39402</v>
      </c>
      <c r="P103" s="64">
        <v>18203</v>
      </c>
      <c r="Q103" s="1">
        <f t="shared" si="27"/>
        <v>216.45882546832937</v>
      </c>
      <c r="R103" s="46">
        <v>0</v>
      </c>
      <c r="S103" s="44">
        <v>0</v>
      </c>
      <c r="T103" s="1" t="e">
        <f t="shared" si="28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s="23" customFormat="1" ht="17.25" x14ac:dyDescent="0.25">
      <c r="A104" s="63">
        <v>34</v>
      </c>
      <c r="B104" s="16" t="s">
        <v>172</v>
      </c>
      <c r="C104" s="46">
        <v>194871</v>
      </c>
      <c r="D104" s="46">
        <v>75951</v>
      </c>
      <c r="E104" s="1">
        <f t="shared" si="29"/>
        <v>256.57463364537659</v>
      </c>
      <c r="F104" s="46">
        <v>53360</v>
      </c>
      <c r="G104" s="46">
        <v>20189</v>
      </c>
      <c r="H104" s="1">
        <f t="shared" si="33"/>
        <v>264.30234285997324</v>
      </c>
      <c r="I104" s="46">
        <v>194871</v>
      </c>
      <c r="J104" s="46">
        <v>75951</v>
      </c>
      <c r="K104" s="1">
        <f t="shared" si="34"/>
        <v>256.57463364537659</v>
      </c>
      <c r="L104" s="46">
        <v>187653</v>
      </c>
      <c r="M104" s="46">
        <v>73902</v>
      </c>
      <c r="N104" s="1">
        <f t="shared" si="26"/>
        <v>253.92140943411542</v>
      </c>
      <c r="O104" s="46">
        <v>187653</v>
      </c>
      <c r="P104" s="64">
        <v>73902</v>
      </c>
      <c r="Q104" s="46">
        <f t="shared" si="27"/>
        <v>253.92140943411542</v>
      </c>
      <c r="R104" s="46">
        <v>0</v>
      </c>
      <c r="S104" s="44">
        <v>0</v>
      </c>
      <c r="T104" s="1" t="e">
        <f t="shared" si="28"/>
        <v>#DIV/0!</v>
      </c>
      <c r="U104" s="199">
        <v>13</v>
      </c>
      <c r="AD104" s="24"/>
      <c r="AE104" s="24"/>
      <c r="AF104" s="24"/>
      <c r="AG104" s="24"/>
      <c r="AH104" s="24"/>
      <c r="AI104" s="24"/>
    </row>
    <row r="105" spans="1:636" ht="17.25" x14ac:dyDescent="0.25">
      <c r="A105" s="62">
        <v>35</v>
      </c>
      <c r="B105" s="10" t="s">
        <v>173</v>
      </c>
      <c r="C105" s="46"/>
      <c r="D105" s="46"/>
      <c r="E105" s="45" t="e">
        <f t="shared" si="29"/>
        <v>#DIV/0!</v>
      </c>
      <c r="F105" s="46"/>
      <c r="G105" s="46"/>
      <c r="H105" s="45" t="e">
        <f t="shared" si="33"/>
        <v>#DIV/0!</v>
      </c>
      <c r="I105" s="46"/>
      <c r="J105" s="46"/>
      <c r="K105" s="45" t="e">
        <f>I105/J105*100</f>
        <v>#DIV/0!</v>
      </c>
      <c r="L105" s="46"/>
      <c r="M105" s="46"/>
      <c r="N105" s="25" t="e">
        <f t="shared" si="26"/>
        <v>#DIV/0!</v>
      </c>
      <c r="O105" s="46"/>
      <c r="P105" s="64"/>
      <c r="Q105" s="25" t="e">
        <f t="shared" si="27"/>
        <v>#DIV/0!</v>
      </c>
      <c r="R105" s="46"/>
      <c r="S105" s="44"/>
      <c r="T105" s="45" t="e">
        <f t="shared" si="28"/>
        <v>#DIV/0!</v>
      </c>
      <c r="U105" s="196"/>
      <c r="V105" s="24"/>
      <c r="W105" s="24"/>
      <c r="X105" s="24"/>
      <c r="Y105" s="24"/>
      <c r="Z105" s="24"/>
      <c r="AA105" s="24"/>
      <c r="AB105" s="24"/>
      <c r="AC105" s="24"/>
      <c r="AD105" s="23"/>
      <c r="AE105" s="23"/>
      <c r="AF105" s="23"/>
      <c r="AG105" s="23"/>
      <c r="AH105" s="23"/>
      <c r="AI105" s="23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 x14ac:dyDescent="0.25">
      <c r="A106" s="62">
        <v>36</v>
      </c>
      <c r="B106" s="10" t="s">
        <v>174</v>
      </c>
      <c r="C106" s="46">
        <v>167761</v>
      </c>
      <c r="D106" s="46">
        <v>169990</v>
      </c>
      <c r="E106" s="1">
        <f>C106/D106*100</f>
        <v>98.688746396846867</v>
      </c>
      <c r="F106" s="46">
        <v>40227</v>
      </c>
      <c r="G106" s="46">
        <v>30566</v>
      </c>
      <c r="H106" s="1">
        <f t="shared" si="33"/>
        <v>131.60701432964731</v>
      </c>
      <c r="I106" s="46">
        <v>167761</v>
      </c>
      <c r="J106" s="46">
        <v>169990</v>
      </c>
      <c r="K106" s="1">
        <f t="shared" ref="K106:K114" si="35">I106/J106*100</f>
        <v>98.688746396846867</v>
      </c>
      <c r="L106" s="46">
        <v>0</v>
      </c>
      <c r="M106" s="46">
        <v>0</v>
      </c>
      <c r="N106" s="1" t="e">
        <f t="shared" si="26"/>
        <v>#DIV/0!</v>
      </c>
      <c r="O106" s="46">
        <v>0</v>
      </c>
      <c r="P106" s="64">
        <v>0</v>
      </c>
      <c r="Q106" s="1" t="e">
        <f t="shared" si="27"/>
        <v>#DIV/0!</v>
      </c>
      <c r="R106" s="46">
        <v>0</v>
      </c>
      <c r="S106" s="44">
        <v>0</v>
      </c>
      <c r="T106" s="1" t="e">
        <f t="shared" si="28"/>
        <v>#DIV/0!</v>
      </c>
      <c r="U106" s="199">
        <v>145</v>
      </c>
      <c r="AD106" s="24"/>
      <c r="AE106" s="24"/>
      <c r="AF106" s="24"/>
      <c r="AG106" s="24"/>
      <c r="AH106" s="24"/>
      <c r="AI106" s="2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</row>
    <row r="107" spans="1:636" s="23" customFormat="1" ht="17.25" x14ac:dyDescent="0.25">
      <c r="A107" s="62">
        <v>37</v>
      </c>
      <c r="B107" s="10" t="s">
        <v>358</v>
      </c>
      <c r="C107" s="46">
        <v>4196204</v>
      </c>
      <c r="D107" s="46">
        <v>2219700</v>
      </c>
      <c r="E107" s="1">
        <f>C107/D107*100</f>
        <v>189.04374465017796</v>
      </c>
      <c r="F107" s="46">
        <v>976505</v>
      </c>
      <c r="G107" s="46">
        <v>527888</v>
      </c>
      <c r="H107" s="1">
        <f t="shared" si="33"/>
        <v>184.9833676840542</v>
      </c>
      <c r="I107" s="46">
        <v>4221908</v>
      </c>
      <c r="J107" s="46">
        <v>2230275</v>
      </c>
      <c r="K107" s="1">
        <f t="shared" si="35"/>
        <v>189.2998845433859</v>
      </c>
      <c r="L107" s="46">
        <v>123106</v>
      </c>
      <c r="M107" s="46">
        <v>82566</v>
      </c>
      <c r="N107" s="1">
        <f t="shared" si="26"/>
        <v>149.10011384831529</v>
      </c>
      <c r="O107" s="46">
        <v>69791</v>
      </c>
      <c r="P107" s="64">
        <v>62724</v>
      </c>
      <c r="Q107" s="1">
        <f t="shared" si="27"/>
        <v>111.26681971813022</v>
      </c>
      <c r="R107" s="46">
        <v>53315</v>
      </c>
      <c r="S107" s="44">
        <v>19842</v>
      </c>
      <c r="T107" s="1">
        <f t="shared" si="28"/>
        <v>268.6977119242012</v>
      </c>
      <c r="U107" s="199">
        <v>434</v>
      </c>
      <c r="V107" s="24"/>
      <c r="W107" s="24"/>
      <c r="X107" s="24"/>
      <c r="Y107" s="24"/>
      <c r="Z107" s="24"/>
      <c r="AA107" s="24"/>
      <c r="AB107" s="24"/>
      <c r="AC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</row>
    <row r="108" spans="1:636" ht="17.25" x14ac:dyDescent="0.25">
      <c r="A108" s="65">
        <v>38</v>
      </c>
      <c r="B108" s="10" t="s">
        <v>175</v>
      </c>
      <c r="C108" s="46">
        <v>0</v>
      </c>
      <c r="D108" s="46">
        <v>0</v>
      </c>
      <c r="E108" s="45" t="e">
        <f>C108/D108*100</f>
        <v>#DIV/0!</v>
      </c>
      <c r="F108" s="46">
        <v>0</v>
      </c>
      <c r="G108" s="46">
        <v>0</v>
      </c>
      <c r="H108" s="1" t="e">
        <f t="shared" si="33"/>
        <v>#DIV/0!</v>
      </c>
      <c r="I108" s="46">
        <v>0</v>
      </c>
      <c r="J108" s="46">
        <v>0</v>
      </c>
      <c r="K108" s="1" t="e">
        <f t="shared" si="35"/>
        <v>#DIV/0!</v>
      </c>
      <c r="L108" s="46">
        <v>0</v>
      </c>
      <c r="M108" s="46">
        <v>0</v>
      </c>
      <c r="N108" s="25" t="e">
        <f t="shared" si="26"/>
        <v>#DIV/0!</v>
      </c>
      <c r="O108" s="46">
        <v>0</v>
      </c>
      <c r="P108" s="64">
        <v>0</v>
      </c>
      <c r="Q108" s="25" t="e">
        <f t="shared" si="27"/>
        <v>#DIV/0!</v>
      </c>
      <c r="R108" s="46">
        <v>0</v>
      </c>
      <c r="S108" s="44">
        <v>0</v>
      </c>
      <c r="T108" s="1" t="e">
        <f t="shared" si="28"/>
        <v>#DIV/0!</v>
      </c>
      <c r="U108" s="196"/>
      <c r="AD108" s="24"/>
      <c r="AE108" s="24"/>
      <c r="AF108" s="24"/>
      <c r="AG108" s="24"/>
      <c r="AH108" s="24"/>
      <c r="AI108" s="24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6" customFormat="1" ht="21" customHeight="1" x14ac:dyDescent="0.25">
      <c r="A109" s="48">
        <v>39</v>
      </c>
      <c r="B109" s="10" t="s">
        <v>176</v>
      </c>
      <c r="C109" s="46">
        <v>531625</v>
      </c>
      <c r="D109" s="46">
        <v>418995</v>
      </c>
      <c r="E109" s="45">
        <f>C109/D109*100</f>
        <v>126.88098903328202</v>
      </c>
      <c r="F109" s="46">
        <v>197884</v>
      </c>
      <c r="G109" s="46">
        <v>132285</v>
      </c>
      <c r="H109" s="46">
        <f>F109/G109*100</f>
        <v>149.58914464980913</v>
      </c>
      <c r="I109" s="46">
        <v>503381</v>
      </c>
      <c r="J109" s="46">
        <v>429772</v>
      </c>
      <c r="K109" s="46">
        <f t="shared" si="35"/>
        <v>117.12745362657408</v>
      </c>
      <c r="L109" s="46">
        <v>7900</v>
      </c>
      <c r="M109" s="46">
        <v>38923</v>
      </c>
      <c r="N109" s="46">
        <f t="shared" si="26"/>
        <v>20.296482799373123</v>
      </c>
      <c r="O109" s="46">
        <v>3800</v>
      </c>
      <c r="P109" s="64">
        <v>3795</v>
      </c>
      <c r="Q109" s="46">
        <f t="shared" si="27"/>
        <v>100.13175230566536</v>
      </c>
      <c r="R109" s="46">
        <v>4100</v>
      </c>
      <c r="S109" s="44">
        <v>35128</v>
      </c>
      <c r="T109" s="46">
        <f t="shared" si="28"/>
        <v>11.671601002049648</v>
      </c>
      <c r="U109" s="46">
        <v>209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</row>
    <row r="110" spans="1:636" s="24" customFormat="1" ht="17.25" x14ac:dyDescent="0.25">
      <c r="A110" s="63">
        <v>40</v>
      </c>
      <c r="B110" s="10" t="s">
        <v>177</v>
      </c>
      <c r="C110" s="46">
        <v>32444</v>
      </c>
      <c r="D110" s="46">
        <v>40085</v>
      </c>
      <c r="E110" s="25">
        <f>C110/D110*100</f>
        <v>80.938006735686656</v>
      </c>
      <c r="F110" s="46">
        <v>6428</v>
      </c>
      <c r="G110" s="46">
        <v>6830</v>
      </c>
      <c r="H110" s="25">
        <f>F110/G110*100</f>
        <v>94.114202049780388</v>
      </c>
      <c r="I110" s="46">
        <v>32444</v>
      </c>
      <c r="J110" s="46">
        <v>40085</v>
      </c>
      <c r="K110" s="25">
        <f t="shared" si="35"/>
        <v>80.938006735686656</v>
      </c>
      <c r="L110" s="46">
        <v>0</v>
      </c>
      <c r="M110" s="46">
        <v>0</v>
      </c>
      <c r="N110" s="25" t="e">
        <f t="shared" si="26"/>
        <v>#DIV/0!</v>
      </c>
      <c r="O110" s="46">
        <v>0</v>
      </c>
      <c r="P110" s="64">
        <v>0</v>
      </c>
      <c r="Q110" s="25" t="e">
        <f t="shared" si="27"/>
        <v>#DIV/0!</v>
      </c>
      <c r="R110" s="46">
        <v>0</v>
      </c>
      <c r="S110" s="44">
        <v>0</v>
      </c>
      <c r="T110" s="25" t="e">
        <f t="shared" si="28"/>
        <v>#DIV/0!</v>
      </c>
      <c r="U110" s="197">
        <v>11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</row>
    <row r="111" spans="1:636" s="23" customFormat="1" ht="17.25" x14ac:dyDescent="0.25">
      <c r="A111" s="48">
        <v>41</v>
      </c>
      <c r="B111" s="155" t="s">
        <v>133</v>
      </c>
      <c r="C111" s="46">
        <v>158586</v>
      </c>
      <c r="D111" s="46">
        <v>80469</v>
      </c>
      <c r="E111" s="1">
        <f t="shared" ref="E111:E114" si="36">C111/D111*100</f>
        <v>197.07713529433695</v>
      </c>
      <c r="F111" s="46">
        <v>36719</v>
      </c>
      <c r="G111" s="46">
        <v>17867</v>
      </c>
      <c r="H111" s="1">
        <f t="shared" ref="H111:H114" si="37">F111/G111*100</f>
        <v>205.51295684781999</v>
      </c>
      <c r="I111" s="46">
        <v>224265</v>
      </c>
      <c r="J111" s="46">
        <v>100061</v>
      </c>
      <c r="K111" s="1">
        <f t="shared" si="35"/>
        <v>224.12828174813365</v>
      </c>
      <c r="L111" s="46">
        <v>0</v>
      </c>
      <c r="M111" s="46">
        <v>0</v>
      </c>
      <c r="N111" s="1" t="e">
        <f t="shared" si="26"/>
        <v>#DIV/0!</v>
      </c>
      <c r="O111" s="46">
        <v>0</v>
      </c>
      <c r="P111" s="64">
        <v>0</v>
      </c>
      <c r="Q111" s="1" t="e">
        <f t="shared" si="27"/>
        <v>#DIV/0!</v>
      </c>
      <c r="R111" s="46">
        <v>0</v>
      </c>
      <c r="S111" s="44">
        <v>0</v>
      </c>
      <c r="T111" s="1" t="e">
        <f t="shared" si="28"/>
        <v>#DIV/0!</v>
      </c>
      <c r="U111" s="199">
        <v>7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 s="145"/>
      <c r="DM111" s="145"/>
      <c r="DN111" s="145"/>
      <c r="DO111" s="145"/>
      <c r="DP111" s="145"/>
      <c r="DQ111" s="145"/>
      <c r="DR111" s="145"/>
      <c r="DS111" s="145"/>
      <c r="DT111" s="145"/>
      <c r="DU111" s="145"/>
      <c r="DV111" s="145"/>
      <c r="DW111" s="145"/>
      <c r="DX111" s="145"/>
      <c r="DY111" s="145"/>
      <c r="DZ111" s="145"/>
      <c r="EA111" s="145"/>
      <c r="EB111" s="145"/>
      <c r="EC111" s="145"/>
      <c r="ED111" s="145"/>
      <c r="EE111" s="145"/>
      <c r="EF111" s="145"/>
      <c r="EG111" s="145"/>
      <c r="EH111" s="145"/>
      <c r="EI111" s="145"/>
      <c r="EJ111" s="145"/>
      <c r="EK111" s="145"/>
      <c r="EL111" s="145"/>
      <c r="EM111" s="145"/>
      <c r="EN111" s="145"/>
      <c r="EO111" s="145"/>
      <c r="EP111" s="145"/>
      <c r="EQ111" s="145"/>
      <c r="ER111" s="145"/>
      <c r="ES111" s="145"/>
      <c r="ET111" s="145"/>
      <c r="EU111" s="145"/>
      <c r="EV111" s="145"/>
      <c r="EW111" s="145"/>
      <c r="EX111" s="145"/>
      <c r="EY111" s="145"/>
      <c r="EZ111" s="145"/>
      <c r="FA111" s="145"/>
      <c r="FB111" s="145"/>
      <c r="FC111" s="145"/>
      <c r="FD111" s="145"/>
      <c r="FE111" s="145"/>
      <c r="FF111" s="145"/>
      <c r="FG111" s="145"/>
      <c r="FH111" s="145"/>
      <c r="FI111" s="145"/>
      <c r="FJ111" s="145"/>
      <c r="FK111" s="145"/>
      <c r="FL111" s="145"/>
      <c r="FM111" s="145"/>
      <c r="FN111" s="145"/>
      <c r="FO111" s="145"/>
      <c r="FP111" s="145"/>
      <c r="FQ111" s="145"/>
    </row>
    <row r="112" spans="1:636" s="23" customFormat="1" ht="17.25" x14ac:dyDescent="0.25">
      <c r="A112" s="62">
        <v>42</v>
      </c>
      <c r="B112" s="10" t="s">
        <v>220</v>
      </c>
      <c r="C112" s="46">
        <v>166900</v>
      </c>
      <c r="D112" s="46">
        <v>214920</v>
      </c>
      <c r="E112" s="1">
        <f t="shared" si="36"/>
        <v>77.656802531174392</v>
      </c>
      <c r="F112" s="46">
        <v>41099</v>
      </c>
      <c r="G112" s="46">
        <v>41400</v>
      </c>
      <c r="H112" s="1">
        <f t="shared" si="37"/>
        <v>99.272946859903371</v>
      </c>
      <c r="I112" s="46">
        <v>166766</v>
      </c>
      <c r="J112" s="46">
        <v>195371</v>
      </c>
      <c r="K112" s="1">
        <f t="shared" si="35"/>
        <v>85.358625384524828</v>
      </c>
      <c r="L112" s="46">
        <v>0</v>
      </c>
      <c r="M112" s="46">
        <v>0</v>
      </c>
      <c r="N112" s="1" t="e">
        <f t="shared" si="26"/>
        <v>#DIV/0!</v>
      </c>
      <c r="O112" s="46">
        <v>0</v>
      </c>
      <c r="P112" s="64">
        <v>0</v>
      </c>
      <c r="Q112" s="1" t="e">
        <f t="shared" si="27"/>
        <v>#DIV/0!</v>
      </c>
      <c r="R112" s="46">
        <v>0</v>
      </c>
      <c r="S112" s="44">
        <v>0</v>
      </c>
      <c r="T112" s="1" t="e">
        <f t="shared" si="28"/>
        <v>#DIV/0!</v>
      </c>
      <c r="U112" s="199">
        <v>43</v>
      </c>
      <c r="V112" s="24"/>
      <c r="W112" s="24"/>
      <c r="X112" s="24"/>
      <c r="Y112" s="24"/>
      <c r="Z112" s="24"/>
      <c r="AA112" s="24"/>
      <c r="AB112" s="24"/>
      <c r="AC112" s="2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48">
        <v>43</v>
      </c>
      <c r="B113" s="155" t="s">
        <v>299</v>
      </c>
      <c r="C113" s="46"/>
      <c r="D113" s="46"/>
      <c r="E113" s="1" t="e">
        <f t="shared" si="36"/>
        <v>#DIV/0!</v>
      </c>
      <c r="F113" s="46"/>
      <c r="G113" s="46"/>
      <c r="H113" s="1" t="e">
        <f t="shared" si="37"/>
        <v>#DIV/0!</v>
      </c>
      <c r="I113" s="46"/>
      <c r="J113" s="46"/>
      <c r="K113" s="1" t="e">
        <f t="shared" si="35"/>
        <v>#DIV/0!</v>
      </c>
      <c r="L113" s="46"/>
      <c r="M113" s="46"/>
      <c r="N113" s="1" t="e">
        <f t="shared" si="26"/>
        <v>#DIV/0!</v>
      </c>
      <c r="O113" s="46"/>
      <c r="P113" s="46"/>
      <c r="Q113" s="1" t="e">
        <f t="shared" si="27"/>
        <v>#DIV/0!</v>
      </c>
      <c r="R113" s="46"/>
      <c r="S113" s="46"/>
      <c r="T113" s="1" t="e">
        <f t="shared" si="28"/>
        <v>#DIV/0!</v>
      </c>
      <c r="U113" s="199"/>
      <c r="AD113" s="24"/>
      <c r="AE113" s="24"/>
      <c r="AF113" s="24"/>
      <c r="AG113" s="24"/>
      <c r="AH113" s="24"/>
      <c r="AI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177">
        <v>44</v>
      </c>
      <c r="B114" s="176" t="s">
        <v>298</v>
      </c>
      <c r="C114" s="104">
        <v>0</v>
      </c>
      <c r="D114" s="104">
        <v>0</v>
      </c>
      <c r="E114" s="178" t="e">
        <f t="shared" si="36"/>
        <v>#DIV/0!</v>
      </c>
      <c r="F114" s="104">
        <v>0</v>
      </c>
      <c r="G114" s="104">
        <v>0</v>
      </c>
      <c r="H114" s="178" t="e">
        <f t="shared" si="37"/>
        <v>#DIV/0!</v>
      </c>
      <c r="I114" s="104">
        <v>55852</v>
      </c>
      <c r="J114" s="104">
        <v>0</v>
      </c>
      <c r="K114" s="178" t="e">
        <f t="shared" si="35"/>
        <v>#DIV/0!</v>
      </c>
      <c r="L114" s="177">
        <v>26185</v>
      </c>
      <c r="M114" s="177">
        <v>0</v>
      </c>
      <c r="N114" s="178" t="e">
        <f t="shared" si="26"/>
        <v>#DIV/0!</v>
      </c>
      <c r="O114" s="177">
        <v>26185</v>
      </c>
      <c r="P114" s="177">
        <v>0</v>
      </c>
      <c r="Q114" s="178" t="e">
        <f t="shared" si="27"/>
        <v>#DIV/0!</v>
      </c>
      <c r="R114" s="177">
        <v>0</v>
      </c>
      <c r="S114" s="177">
        <v>0</v>
      </c>
      <c r="T114" s="178" t="e">
        <f t="shared" si="28"/>
        <v>#DIV/0!</v>
      </c>
      <c r="U114" s="199">
        <v>10</v>
      </c>
      <c r="V114" s="24"/>
      <c r="W114" s="24"/>
      <c r="X114" s="24"/>
      <c r="Y114" s="24"/>
      <c r="Z114" s="24"/>
      <c r="AA114" s="24"/>
      <c r="AB114" s="24"/>
      <c r="AC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</row>
    <row r="115" spans="1:173" s="23" customFormat="1" ht="17.25" x14ac:dyDescent="0.25">
      <c r="A115" s="46">
        <v>45</v>
      </c>
      <c r="B115" s="16" t="s">
        <v>297</v>
      </c>
      <c r="C115" s="46">
        <v>164671</v>
      </c>
      <c r="D115" s="46">
        <v>63759</v>
      </c>
      <c r="E115" s="1">
        <f>C115/D115*100</f>
        <v>258.27098919368245</v>
      </c>
      <c r="F115" s="46">
        <v>48656</v>
      </c>
      <c r="G115" s="46">
        <v>27471</v>
      </c>
      <c r="H115" s="46">
        <f>F115/G115*100</f>
        <v>177.11768774343855</v>
      </c>
      <c r="I115" s="46">
        <v>243284</v>
      </c>
      <c r="J115" s="46">
        <v>128600</v>
      </c>
      <c r="K115" s="46">
        <f>I115/J115*100</f>
        <v>189.17884914463451</v>
      </c>
      <c r="L115" s="46">
        <v>122883</v>
      </c>
      <c r="M115" s="46">
        <v>93926</v>
      </c>
      <c r="N115" s="46">
        <f>L115/M115*100</f>
        <v>130.82958925111259</v>
      </c>
      <c r="O115" s="46">
        <v>77751</v>
      </c>
      <c r="P115" s="46">
        <v>26578</v>
      </c>
      <c r="Q115" s="46">
        <f>O115/P115*100</f>
        <v>292.53894198209048</v>
      </c>
      <c r="R115" s="46">
        <v>45132</v>
      </c>
      <c r="S115" s="46">
        <v>67348</v>
      </c>
      <c r="T115" s="46">
        <f>R115/S115*100</f>
        <v>67.013125853774426</v>
      </c>
      <c r="U115" s="199">
        <v>37</v>
      </c>
      <c r="V115"/>
      <c r="W115"/>
      <c r="X115"/>
      <c r="Y115"/>
      <c r="Z115"/>
      <c r="AA115"/>
      <c r="AB115"/>
      <c r="AC115"/>
      <c r="AD115" s="24"/>
      <c r="AE115" s="24"/>
      <c r="AF115" s="24"/>
      <c r="AG115" s="24"/>
      <c r="AH115" s="24"/>
      <c r="AI115" s="24"/>
    </row>
    <row r="116" spans="1:173" s="23" customFormat="1" ht="26.25" customHeight="1" x14ac:dyDescent="0.25">
      <c r="A116" s="46">
        <v>46</v>
      </c>
      <c r="B116" s="16" t="s">
        <v>303</v>
      </c>
      <c r="C116" s="46">
        <v>1109049</v>
      </c>
      <c r="D116" s="46">
        <v>0</v>
      </c>
      <c r="E116" s="1" t="e">
        <f>C116/D116*100</f>
        <v>#DIV/0!</v>
      </c>
      <c r="F116" s="46">
        <v>267971</v>
      </c>
      <c r="G116" s="46">
        <v>0</v>
      </c>
      <c r="H116" s="46" t="e">
        <f>F116/G116*100</f>
        <v>#DIV/0!</v>
      </c>
      <c r="I116" s="46">
        <v>1109049</v>
      </c>
      <c r="J116" s="46">
        <v>0</v>
      </c>
      <c r="K116" s="46" t="e">
        <f>I116/J116*100</f>
        <v>#DIV/0!</v>
      </c>
      <c r="L116" s="46">
        <v>925869</v>
      </c>
      <c r="M116" s="46">
        <v>0</v>
      </c>
      <c r="N116" s="46" t="e">
        <f>L116/M116*100</f>
        <v>#DIV/0!</v>
      </c>
      <c r="O116" s="46">
        <v>925869</v>
      </c>
      <c r="P116" s="46">
        <v>0</v>
      </c>
      <c r="Q116" s="46" t="e">
        <f>O116/P116*100</f>
        <v>#DIV/0!</v>
      </c>
      <c r="R116" s="46">
        <v>0</v>
      </c>
      <c r="S116" s="46">
        <v>0</v>
      </c>
      <c r="T116" s="46" t="e">
        <f>R116/S116*100</f>
        <v>#DIV/0!</v>
      </c>
      <c r="U116" s="199">
        <v>62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</row>
    <row r="117" spans="1:173" s="23" customFormat="1" ht="17.25" customHeight="1" x14ac:dyDescent="0.25">
      <c r="A117" s="349"/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1"/>
      <c r="U117" s="200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</row>
    <row r="118" spans="1:173" ht="29.25" customHeight="1" x14ac:dyDescent="0.25">
      <c r="A118" s="366" t="s">
        <v>229</v>
      </c>
      <c r="B118" s="367" t="s">
        <v>111</v>
      </c>
      <c r="C118" s="41">
        <f>SUM(C119:C147)</f>
        <v>38753154</v>
      </c>
      <c r="D118" s="41">
        <f>SUM(D119:D147)</f>
        <v>30963885</v>
      </c>
      <c r="E118" s="50">
        <f>C118/D118*100</f>
        <v>125.15598091131007</v>
      </c>
      <c r="F118" s="41">
        <f>SUM(F119:F147)</f>
        <v>8939716</v>
      </c>
      <c r="G118" s="41">
        <f>SUM(G119:G147)</f>
        <v>9255439</v>
      </c>
      <c r="H118" s="50">
        <f>F118/G118*100</f>
        <v>96.588784173284495</v>
      </c>
      <c r="I118" s="41">
        <f>SUM(I119:I147)</f>
        <v>39596462</v>
      </c>
      <c r="J118" s="41">
        <f>SUM(J119:J147)</f>
        <v>29727160</v>
      </c>
      <c r="K118" s="50">
        <f>I118/J118*100</f>
        <v>133.19961274470887</v>
      </c>
      <c r="L118" s="41">
        <f>SUM(L119:L147)</f>
        <v>30291051</v>
      </c>
      <c r="M118" s="41">
        <f>SUM(M119:M147)</f>
        <v>21425669</v>
      </c>
      <c r="N118" s="6">
        <f t="shared" si="26"/>
        <v>141.37738709582416</v>
      </c>
      <c r="O118" s="41">
        <f>SUM(O119:O147)</f>
        <v>26021224</v>
      </c>
      <c r="P118" s="41">
        <f>SUM(P119:P147)</f>
        <v>17950701</v>
      </c>
      <c r="Q118" s="5">
        <f t="shared" si="27"/>
        <v>144.95937512412468</v>
      </c>
      <c r="R118" s="41">
        <f>SUM(R119:R147)</f>
        <v>4269827</v>
      </c>
      <c r="S118" s="41">
        <f>SUM(S119:S147)</f>
        <v>3474968</v>
      </c>
      <c r="T118" s="6">
        <f t="shared" si="28"/>
        <v>122.87385092467038</v>
      </c>
      <c r="U118" s="198">
        <f>SUM(U119:U146)</f>
        <v>3217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</row>
    <row r="119" spans="1:173" ht="36.75" customHeight="1" x14ac:dyDescent="0.25">
      <c r="A119" s="2">
        <v>1</v>
      </c>
      <c r="B119" s="11" t="s">
        <v>112</v>
      </c>
      <c r="C119" s="46">
        <v>9562439</v>
      </c>
      <c r="D119" s="46">
        <v>9331873</v>
      </c>
      <c r="E119" s="45">
        <f t="shared" ref="E119:E144" si="38">C119/D119*100</f>
        <v>102.47073658203449</v>
      </c>
      <c r="F119" s="46">
        <v>1965487</v>
      </c>
      <c r="G119" s="46">
        <v>2937900</v>
      </c>
      <c r="H119" s="45">
        <f t="shared" ref="H119:H144" si="39">F119/G119*100</f>
        <v>66.901085809591891</v>
      </c>
      <c r="I119" s="46">
        <v>10489934</v>
      </c>
      <c r="J119" s="46">
        <v>9339749</v>
      </c>
      <c r="K119" s="45">
        <f t="shared" ref="K119:K127" si="40">I119/J119*100</f>
        <v>112.31494550870693</v>
      </c>
      <c r="L119" s="46">
        <v>9467652</v>
      </c>
      <c r="M119" s="46">
        <v>8851933</v>
      </c>
      <c r="N119" s="25">
        <f t="shared" si="26"/>
        <v>106.95575757295046</v>
      </c>
      <c r="O119" s="46">
        <v>8174795</v>
      </c>
      <c r="P119" s="46">
        <v>8259670</v>
      </c>
      <c r="Q119" s="25">
        <f t="shared" si="27"/>
        <v>98.972416573543498</v>
      </c>
      <c r="R119" s="46">
        <v>1292857</v>
      </c>
      <c r="S119" s="46">
        <v>592263</v>
      </c>
      <c r="T119" s="45">
        <f t="shared" si="28"/>
        <v>218.29102949196556</v>
      </c>
      <c r="U119" s="196">
        <v>261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ht="17.25" x14ac:dyDescent="0.25">
      <c r="A120" s="146">
        <v>2</v>
      </c>
      <c r="B120" s="9" t="s">
        <v>113</v>
      </c>
      <c r="C120" s="46">
        <v>1094427</v>
      </c>
      <c r="D120" s="46">
        <v>1071606</v>
      </c>
      <c r="E120" s="1">
        <f t="shared" si="38"/>
        <v>102.12960733702499</v>
      </c>
      <c r="F120" s="46">
        <v>354368</v>
      </c>
      <c r="G120" s="46">
        <v>397930</v>
      </c>
      <c r="H120" s="1">
        <f t="shared" si="39"/>
        <v>89.052848490940619</v>
      </c>
      <c r="I120" s="46">
        <v>1099065</v>
      </c>
      <c r="J120" s="46">
        <v>949731</v>
      </c>
      <c r="K120" s="1">
        <f t="shared" si="40"/>
        <v>115.72382074503203</v>
      </c>
      <c r="L120" s="46">
        <v>955621</v>
      </c>
      <c r="M120" s="46">
        <v>885389</v>
      </c>
      <c r="N120" s="25">
        <f t="shared" si="26"/>
        <v>107.93233256794473</v>
      </c>
      <c r="O120" s="46">
        <v>770851</v>
      </c>
      <c r="P120" s="46">
        <v>794142</v>
      </c>
      <c r="Q120" s="25">
        <f t="shared" si="27"/>
        <v>97.067149200017127</v>
      </c>
      <c r="R120" s="46">
        <v>184770</v>
      </c>
      <c r="S120" s="46">
        <v>91247</v>
      </c>
      <c r="T120" s="1">
        <f t="shared" si="28"/>
        <v>202.49432858066564</v>
      </c>
      <c r="U120" s="196">
        <v>103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73" s="24" customFormat="1" ht="21.75" customHeight="1" x14ac:dyDescent="0.25">
      <c r="A121" s="146">
        <v>3</v>
      </c>
      <c r="B121" s="12" t="s">
        <v>114</v>
      </c>
      <c r="C121" s="46">
        <v>933380</v>
      </c>
      <c r="D121" s="46">
        <v>507849</v>
      </c>
      <c r="E121" s="25">
        <f t="shared" si="38"/>
        <v>183.79085121758635</v>
      </c>
      <c r="F121" s="46">
        <v>403010</v>
      </c>
      <c r="G121" s="46">
        <v>117854</v>
      </c>
      <c r="H121" s="25">
        <f t="shared" si="39"/>
        <v>341.9569976411492</v>
      </c>
      <c r="I121" s="46">
        <v>1622490</v>
      </c>
      <c r="J121" s="46">
        <v>776586</v>
      </c>
      <c r="K121" s="25">
        <f t="shared" si="40"/>
        <v>208.92599145490647</v>
      </c>
      <c r="L121" s="46">
        <v>1622490</v>
      </c>
      <c r="M121" s="46">
        <v>776586</v>
      </c>
      <c r="N121" s="25">
        <f t="shared" si="26"/>
        <v>208.92599145490647</v>
      </c>
      <c r="O121" s="46">
        <v>1622490</v>
      </c>
      <c r="P121" s="46">
        <v>767225</v>
      </c>
      <c r="Q121" s="25">
        <f t="shared" si="27"/>
        <v>211.47512137899574</v>
      </c>
      <c r="R121" s="46">
        <v>0</v>
      </c>
      <c r="S121" s="46">
        <v>9361</v>
      </c>
      <c r="T121" s="25">
        <f t="shared" si="28"/>
        <v>0</v>
      </c>
      <c r="U121" s="197">
        <v>57</v>
      </c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</row>
    <row r="122" spans="1:173" s="23" customFormat="1" ht="17.25" x14ac:dyDescent="0.25">
      <c r="A122" s="146">
        <v>4</v>
      </c>
      <c r="B122" s="12" t="s">
        <v>115</v>
      </c>
      <c r="C122" s="46">
        <v>718618</v>
      </c>
      <c r="D122" s="46">
        <v>470200</v>
      </c>
      <c r="E122" s="1">
        <f t="shared" si="38"/>
        <v>152.83241173968526</v>
      </c>
      <c r="F122" s="46">
        <v>210654</v>
      </c>
      <c r="G122" s="46">
        <v>71040</v>
      </c>
      <c r="H122" s="1">
        <f t="shared" si="39"/>
        <v>296.52871621621625</v>
      </c>
      <c r="I122" s="46">
        <v>868781</v>
      </c>
      <c r="J122" s="46">
        <v>728629</v>
      </c>
      <c r="K122" s="1">
        <f t="shared" si="40"/>
        <v>119.23502907515346</v>
      </c>
      <c r="L122" s="46">
        <v>675431</v>
      </c>
      <c r="M122" s="46">
        <v>431735</v>
      </c>
      <c r="N122" s="1">
        <f t="shared" si="26"/>
        <v>156.44573638922023</v>
      </c>
      <c r="O122" s="46">
        <v>431287</v>
      </c>
      <c r="P122" s="46">
        <v>250962</v>
      </c>
      <c r="Q122" s="1">
        <f t="shared" si="27"/>
        <v>171.85350770236133</v>
      </c>
      <c r="R122" s="46">
        <v>244144</v>
      </c>
      <c r="S122" s="46">
        <v>180773</v>
      </c>
      <c r="T122" s="1">
        <f t="shared" si="28"/>
        <v>135.05556692647684</v>
      </c>
      <c r="U122" s="199">
        <v>132</v>
      </c>
      <c r="V122"/>
      <c r="W122"/>
      <c r="X122"/>
      <c r="Y122"/>
      <c r="Z122"/>
      <c r="AA122"/>
      <c r="AB122"/>
      <c r="AC122"/>
    </row>
    <row r="123" spans="1:173" s="24" customFormat="1" ht="33.75" customHeight="1" x14ac:dyDescent="0.25">
      <c r="A123" s="146">
        <v>5</v>
      </c>
      <c r="B123" s="10" t="s">
        <v>116</v>
      </c>
      <c r="C123" s="48">
        <v>5413377</v>
      </c>
      <c r="D123" s="46">
        <v>2862953</v>
      </c>
      <c r="E123" s="25">
        <f t="shared" si="38"/>
        <v>189.08368387465669</v>
      </c>
      <c r="F123" s="48">
        <v>1403231</v>
      </c>
      <c r="G123" s="46">
        <v>1269905</v>
      </c>
      <c r="H123" s="25">
        <f t="shared" si="39"/>
        <v>110.49889558667773</v>
      </c>
      <c r="I123" s="48">
        <v>4532677</v>
      </c>
      <c r="J123" s="46">
        <v>2127410</v>
      </c>
      <c r="K123" s="25">
        <f t="shared" si="40"/>
        <v>213.0608110331342</v>
      </c>
      <c r="L123" s="48">
        <v>4362092</v>
      </c>
      <c r="M123" s="46">
        <v>2048574</v>
      </c>
      <c r="N123" s="25">
        <f t="shared" si="26"/>
        <v>212.9330939473019</v>
      </c>
      <c r="O123" s="48">
        <v>4249789</v>
      </c>
      <c r="P123" s="46">
        <v>1935192</v>
      </c>
      <c r="Q123" s="25">
        <f t="shared" si="27"/>
        <v>219.60554818333273</v>
      </c>
      <c r="R123" s="48">
        <v>112303</v>
      </c>
      <c r="S123" s="46">
        <v>113382</v>
      </c>
      <c r="T123" s="25">
        <f t="shared" si="28"/>
        <v>99.048349826251084</v>
      </c>
      <c r="U123" s="197">
        <v>277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ht="42.75" customHeight="1" x14ac:dyDescent="0.25">
      <c r="A124" s="146">
        <v>6</v>
      </c>
      <c r="B124" s="10" t="s">
        <v>117</v>
      </c>
      <c r="C124" s="46">
        <v>4885326</v>
      </c>
      <c r="D124" s="46">
        <v>2163224</v>
      </c>
      <c r="E124" s="25">
        <f t="shared" si="38"/>
        <v>225.83541972537287</v>
      </c>
      <c r="F124" s="46">
        <v>873381</v>
      </c>
      <c r="G124" s="46">
        <v>410220</v>
      </c>
      <c r="H124" s="25">
        <f t="shared" si="39"/>
        <v>212.90551411437764</v>
      </c>
      <c r="I124" s="46">
        <v>4885326</v>
      </c>
      <c r="J124" s="46">
        <v>2163224</v>
      </c>
      <c r="K124" s="25">
        <f t="shared" si="40"/>
        <v>225.83541972537287</v>
      </c>
      <c r="L124" s="46">
        <v>3810466</v>
      </c>
      <c r="M124" s="46">
        <v>1618902</v>
      </c>
      <c r="N124" s="25">
        <f t="shared" si="26"/>
        <v>235.37348153254493</v>
      </c>
      <c r="O124" s="46">
        <v>2755804</v>
      </c>
      <c r="P124" s="46">
        <v>756708</v>
      </c>
      <c r="Q124" s="25">
        <f t="shared" si="27"/>
        <v>364.18327809406009</v>
      </c>
      <c r="R124" s="46">
        <v>1054662</v>
      </c>
      <c r="S124" s="46">
        <v>862194</v>
      </c>
      <c r="T124" s="25">
        <f t="shared" si="28"/>
        <v>122.3230502647896</v>
      </c>
      <c r="U124" s="196">
        <v>289</v>
      </c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s="145" customFormat="1" ht="16.5" customHeight="1" x14ac:dyDescent="0.25">
      <c r="A125" s="166">
        <v>7</v>
      </c>
      <c r="B125" s="10" t="s">
        <v>118</v>
      </c>
      <c r="C125" s="46">
        <v>1212770</v>
      </c>
      <c r="D125" s="46">
        <v>2886086</v>
      </c>
      <c r="E125" s="46">
        <f t="shared" si="38"/>
        <v>42.021270329435787</v>
      </c>
      <c r="F125" s="46">
        <v>289588</v>
      </c>
      <c r="G125" s="46">
        <v>1025183</v>
      </c>
      <c r="H125" s="46">
        <f t="shared" si="39"/>
        <v>28.247444602573395</v>
      </c>
      <c r="I125" s="46">
        <v>1260775</v>
      </c>
      <c r="J125" s="46">
        <v>1937521</v>
      </c>
      <c r="K125" s="46">
        <f t="shared" si="40"/>
        <v>65.071552772847369</v>
      </c>
      <c r="L125" s="46">
        <v>1019541</v>
      </c>
      <c r="M125" s="46">
        <v>970845</v>
      </c>
      <c r="N125" s="46">
        <f t="shared" si="26"/>
        <v>105.01583671955873</v>
      </c>
      <c r="O125" s="46">
        <v>0</v>
      </c>
      <c r="P125" s="46">
        <v>0</v>
      </c>
      <c r="Q125" s="46" t="e">
        <f t="shared" si="27"/>
        <v>#DIV/0!</v>
      </c>
      <c r="R125" s="46">
        <v>1019541</v>
      </c>
      <c r="S125" s="46">
        <v>970845</v>
      </c>
      <c r="T125" s="46">
        <f t="shared" si="28"/>
        <v>105.01583671955873</v>
      </c>
      <c r="V125" s="23"/>
      <c r="W125" s="23"/>
      <c r="X125" s="23"/>
      <c r="Y125" s="23"/>
      <c r="Z125" s="23"/>
      <c r="AA125" s="23"/>
      <c r="AB125" s="23"/>
      <c r="AC125" s="23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</row>
    <row r="126" spans="1:173" ht="21.75" customHeight="1" x14ac:dyDescent="0.25">
      <c r="A126" s="146">
        <v>8</v>
      </c>
      <c r="B126" s="13" t="s">
        <v>119</v>
      </c>
      <c r="C126" s="46">
        <v>907791</v>
      </c>
      <c r="D126" s="46">
        <v>845566</v>
      </c>
      <c r="E126" s="25">
        <f t="shared" si="38"/>
        <v>107.35897611777202</v>
      </c>
      <c r="F126" s="46">
        <v>249605</v>
      </c>
      <c r="G126" s="46">
        <v>293064</v>
      </c>
      <c r="H126" s="25">
        <f t="shared" si="39"/>
        <v>85.170815930991182</v>
      </c>
      <c r="I126" s="46">
        <v>928325</v>
      </c>
      <c r="J126" s="46">
        <v>853861</v>
      </c>
      <c r="K126" s="25">
        <f t="shared" si="40"/>
        <v>108.72085737608346</v>
      </c>
      <c r="L126" s="46">
        <v>29743</v>
      </c>
      <c r="M126" s="46">
        <v>17381</v>
      </c>
      <c r="N126" s="25">
        <f t="shared" si="26"/>
        <v>171.12364075714862</v>
      </c>
      <c r="O126" s="46">
        <v>29743</v>
      </c>
      <c r="P126" s="46">
        <v>17381</v>
      </c>
      <c r="Q126" s="25">
        <f t="shared" si="27"/>
        <v>171.12364075714862</v>
      </c>
      <c r="R126" s="46">
        <v>0</v>
      </c>
      <c r="S126" s="46">
        <v>0</v>
      </c>
      <c r="T126" s="25" t="e">
        <f t="shared" si="28"/>
        <v>#DIV/0!</v>
      </c>
      <c r="U126" s="196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173" ht="35.25" customHeight="1" x14ac:dyDescent="0.25">
      <c r="A127" s="2">
        <v>9</v>
      </c>
      <c r="B127" s="14" t="s">
        <v>120</v>
      </c>
      <c r="C127" s="46">
        <v>1768063</v>
      </c>
      <c r="D127" s="46">
        <v>1155845</v>
      </c>
      <c r="E127" s="45">
        <f t="shared" si="38"/>
        <v>152.96713659703508</v>
      </c>
      <c r="F127" s="46">
        <v>341099</v>
      </c>
      <c r="G127" s="46">
        <v>210615</v>
      </c>
      <c r="H127" s="45">
        <f t="shared" si="39"/>
        <v>161.95380196092398</v>
      </c>
      <c r="I127" s="46">
        <v>1768063</v>
      </c>
      <c r="J127" s="46">
        <v>1155845</v>
      </c>
      <c r="K127" s="45">
        <f t="shared" si="40"/>
        <v>152.96713659703508</v>
      </c>
      <c r="L127" s="46">
        <v>1215891</v>
      </c>
      <c r="M127" s="46">
        <v>829645</v>
      </c>
      <c r="N127" s="25">
        <f t="shared" si="26"/>
        <v>146.55557497483863</v>
      </c>
      <c r="O127" s="46">
        <v>1160921</v>
      </c>
      <c r="P127" s="46">
        <v>803362</v>
      </c>
      <c r="Q127" s="25">
        <f t="shared" si="27"/>
        <v>144.50783084089116</v>
      </c>
      <c r="R127" s="46">
        <v>54970</v>
      </c>
      <c r="S127" s="46">
        <v>26283</v>
      </c>
      <c r="T127" s="45">
        <f t="shared" si="28"/>
        <v>209.14659665943765</v>
      </c>
      <c r="U127" s="196">
        <v>83</v>
      </c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ht="31.5" customHeight="1" x14ac:dyDescent="0.25">
      <c r="A128" s="2">
        <v>10</v>
      </c>
      <c r="B128" s="14" t="s">
        <v>121</v>
      </c>
      <c r="C128" s="46">
        <v>571032</v>
      </c>
      <c r="D128" s="46">
        <v>392376</v>
      </c>
      <c r="E128" s="45">
        <f t="shared" si="38"/>
        <v>145.5318368095908</v>
      </c>
      <c r="F128" s="46">
        <v>141885</v>
      </c>
      <c r="G128" s="46">
        <v>106777</v>
      </c>
      <c r="H128" s="45">
        <f t="shared" si="39"/>
        <v>132.87974001891794</v>
      </c>
      <c r="I128" s="46">
        <v>512907</v>
      </c>
      <c r="J128" s="46">
        <v>406945</v>
      </c>
      <c r="K128" s="45">
        <f>I128/J128*100</f>
        <v>126.03840813869196</v>
      </c>
      <c r="L128" s="46">
        <v>320736</v>
      </c>
      <c r="M128" s="46">
        <v>255158</v>
      </c>
      <c r="N128" s="25">
        <f t="shared" si="26"/>
        <v>125.70093824218719</v>
      </c>
      <c r="O128" s="46">
        <v>320736</v>
      </c>
      <c r="P128" s="46">
        <v>248050</v>
      </c>
      <c r="Q128" s="25">
        <f t="shared" si="27"/>
        <v>129.30296311227576</v>
      </c>
      <c r="R128" s="46">
        <v>0</v>
      </c>
      <c r="S128" s="46">
        <v>7108</v>
      </c>
      <c r="T128" s="45">
        <f t="shared" si="28"/>
        <v>0</v>
      </c>
      <c r="U128" s="196">
        <v>167</v>
      </c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73" s="23" customFormat="1" ht="34.5" x14ac:dyDescent="0.25">
      <c r="A129" s="146">
        <v>11</v>
      </c>
      <c r="B129" s="14" t="s">
        <v>122</v>
      </c>
      <c r="C129" s="46">
        <v>38093</v>
      </c>
      <c r="D129" s="46">
        <v>20428</v>
      </c>
      <c r="E129" s="1">
        <f t="shared" si="38"/>
        <v>186.47444683767378</v>
      </c>
      <c r="F129" s="46">
        <v>6697</v>
      </c>
      <c r="G129" s="46">
        <v>3892</v>
      </c>
      <c r="H129" s="1">
        <f t="shared" si="39"/>
        <v>172.07091469681396</v>
      </c>
      <c r="I129" s="46">
        <v>38093</v>
      </c>
      <c r="J129" s="46">
        <v>20428</v>
      </c>
      <c r="K129" s="1">
        <f t="shared" ref="K129:K144" si="41">I129/J129*100</f>
        <v>186.47444683767378</v>
      </c>
      <c r="L129" s="46">
        <v>11861</v>
      </c>
      <c r="M129" s="46">
        <v>8486</v>
      </c>
      <c r="N129" s="1">
        <f t="shared" si="26"/>
        <v>139.77138816874853</v>
      </c>
      <c r="O129" s="46">
        <v>11861</v>
      </c>
      <c r="P129" s="46">
        <v>8486</v>
      </c>
      <c r="Q129" s="1">
        <f t="shared" si="27"/>
        <v>139.77138816874853</v>
      </c>
      <c r="R129" s="46">
        <v>0</v>
      </c>
      <c r="S129" s="46">
        <v>0</v>
      </c>
      <c r="T129" s="1" t="e">
        <f>R129/S129*100</f>
        <v>#DIV/0!</v>
      </c>
      <c r="U129" s="199">
        <v>9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</row>
    <row r="130" spans="1:173" s="24" customFormat="1" ht="29.25" customHeight="1" x14ac:dyDescent="0.25">
      <c r="A130" s="146">
        <v>12</v>
      </c>
      <c r="B130" s="13" t="s">
        <v>123</v>
      </c>
      <c r="C130" s="46">
        <v>1380893</v>
      </c>
      <c r="D130" s="46">
        <v>1478703</v>
      </c>
      <c r="E130" s="25">
        <f t="shared" si="38"/>
        <v>93.385419519673661</v>
      </c>
      <c r="F130" s="46">
        <v>440435</v>
      </c>
      <c r="G130" s="46">
        <v>494278</v>
      </c>
      <c r="H130" s="25">
        <f t="shared" si="39"/>
        <v>89.106737503995731</v>
      </c>
      <c r="I130" s="46">
        <v>1482058</v>
      </c>
      <c r="J130" s="46">
        <v>1552035</v>
      </c>
      <c r="K130" s="25">
        <f t="shared" si="41"/>
        <v>95.491274359147823</v>
      </c>
      <c r="L130" s="46">
        <v>298230</v>
      </c>
      <c r="M130" s="46">
        <v>326678</v>
      </c>
      <c r="N130" s="25">
        <f t="shared" si="26"/>
        <v>91.29173069505751</v>
      </c>
      <c r="O130" s="46">
        <v>270255</v>
      </c>
      <c r="P130" s="46">
        <v>263753</v>
      </c>
      <c r="Q130" s="25">
        <f t="shared" si="27"/>
        <v>102.4651852301206</v>
      </c>
      <c r="R130" s="46">
        <v>27975</v>
      </c>
      <c r="S130" s="46">
        <v>62925</v>
      </c>
      <c r="T130" s="25">
        <f t="shared" si="28"/>
        <v>44.457687723480333</v>
      </c>
      <c r="U130" s="197">
        <v>615</v>
      </c>
      <c r="V130"/>
      <c r="W130"/>
      <c r="X130"/>
      <c r="Y130"/>
      <c r="Z130"/>
      <c r="AA130"/>
      <c r="AB130"/>
      <c r="AC130"/>
      <c r="AD130" s="23"/>
      <c r="AE130" s="23"/>
      <c r="AF130" s="23"/>
      <c r="AG130" s="23"/>
      <c r="AH130" s="23"/>
      <c r="AI130" s="2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</row>
    <row r="131" spans="1:173" s="23" customFormat="1" ht="34.5" x14ac:dyDescent="0.25">
      <c r="A131" s="146">
        <v>13</v>
      </c>
      <c r="B131" s="215" t="s">
        <v>124</v>
      </c>
      <c r="C131" s="46">
        <v>26103</v>
      </c>
      <c r="D131" s="46">
        <v>9083</v>
      </c>
      <c r="E131" s="1">
        <f t="shared" si="38"/>
        <v>287.38302323021026</v>
      </c>
      <c r="F131" s="46">
        <v>6361</v>
      </c>
      <c r="G131" s="46">
        <v>2605</v>
      </c>
      <c r="H131" s="1">
        <f t="shared" si="39"/>
        <v>244.18426103646831</v>
      </c>
      <c r="I131" s="46">
        <v>26103</v>
      </c>
      <c r="J131" s="46">
        <v>9083</v>
      </c>
      <c r="K131" s="1">
        <f t="shared" si="41"/>
        <v>287.38302323021026</v>
      </c>
      <c r="L131" s="46">
        <v>0</v>
      </c>
      <c r="M131" s="46">
        <v>0</v>
      </c>
      <c r="N131" s="1" t="e">
        <f t="shared" si="26"/>
        <v>#DIV/0!</v>
      </c>
      <c r="O131" s="46">
        <v>0</v>
      </c>
      <c r="P131" s="46">
        <v>0</v>
      </c>
      <c r="Q131" s="25" t="e">
        <f t="shared" si="27"/>
        <v>#DIV/0!</v>
      </c>
      <c r="R131" s="46">
        <v>0</v>
      </c>
      <c r="S131" s="46">
        <v>0</v>
      </c>
      <c r="T131" s="1" t="e">
        <f>R131/S131*100</f>
        <v>#DIV/0!</v>
      </c>
      <c r="U131" s="199">
        <v>8</v>
      </c>
      <c r="V131" s="24"/>
      <c r="W131" s="24"/>
      <c r="X131" s="24"/>
      <c r="Y131" s="24"/>
      <c r="Z131" s="24"/>
      <c r="AA131" s="24"/>
      <c r="AB131" s="24"/>
      <c r="AC131" s="24"/>
      <c r="AD131"/>
      <c r="AE131"/>
      <c r="AF131"/>
      <c r="AG131"/>
      <c r="AH131"/>
      <c r="AI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s="24" customFormat="1" ht="24.75" customHeight="1" x14ac:dyDescent="0.25">
      <c r="A132" s="146">
        <v>14</v>
      </c>
      <c r="B132" s="13" t="s">
        <v>125</v>
      </c>
      <c r="C132" s="46">
        <v>778709</v>
      </c>
      <c r="D132" s="46">
        <v>551766</v>
      </c>
      <c r="E132" s="25">
        <f t="shared" si="38"/>
        <v>141.13029798864011</v>
      </c>
      <c r="F132" s="46">
        <v>90504</v>
      </c>
      <c r="G132" s="46">
        <v>188104</v>
      </c>
      <c r="H132" s="25">
        <f t="shared" si="39"/>
        <v>48.113809382043975</v>
      </c>
      <c r="I132" s="46">
        <v>778709</v>
      </c>
      <c r="J132" s="46">
        <v>551766</v>
      </c>
      <c r="K132" s="25">
        <f t="shared" si="41"/>
        <v>141.13029798864011</v>
      </c>
      <c r="L132" s="46">
        <v>566882</v>
      </c>
      <c r="M132" s="46">
        <v>471162</v>
      </c>
      <c r="N132" s="25">
        <f t="shared" si="26"/>
        <v>120.31573004614124</v>
      </c>
      <c r="O132" s="46">
        <v>480702</v>
      </c>
      <c r="P132" s="46">
        <v>435836</v>
      </c>
      <c r="Q132" s="25">
        <f t="shared" si="27"/>
        <v>110.2942391174662</v>
      </c>
      <c r="R132" s="46">
        <v>86180</v>
      </c>
      <c r="S132" s="46">
        <v>35326</v>
      </c>
      <c r="T132" s="25">
        <f t="shared" si="28"/>
        <v>243.95629281549</v>
      </c>
      <c r="U132" s="197">
        <v>47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</row>
    <row r="133" spans="1:173" ht="27" customHeight="1" x14ac:dyDescent="0.25">
      <c r="A133" s="2">
        <v>15</v>
      </c>
      <c r="B133" s="15" t="s">
        <v>126</v>
      </c>
      <c r="C133" s="46">
        <v>2298406</v>
      </c>
      <c r="D133" s="46">
        <v>2400948</v>
      </c>
      <c r="E133" s="25">
        <f t="shared" si="38"/>
        <v>95.729103670716725</v>
      </c>
      <c r="F133" s="46">
        <v>616108</v>
      </c>
      <c r="G133" s="46">
        <v>651418</v>
      </c>
      <c r="H133" s="25">
        <f t="shared" si="39"/>
        <v>94.579517299184246</v>
      </c>
      <c r="I133" s="46">
        <v>2255158</v>
      </c>
      <c r="J133" s="46">
        <v>2277181</v>
      </c>
      <c r="K133" s="25">
        <f t="shared" si="41"/>
        <v>99.032883200764459</v>
      </c>
      <c r="L133" s="46">
        <v>936634</v>
      </c>
      <c r="M133" s="46">
        <v>853870</v>
      </c>
      <c r="N133" s="25">
        <f t="shared" si="26"/>
        <v>109.69281038097134</v>
      </c>
      <c r="O133" s="46">
        <v>822653</v>
      </c>
      <c r="P133" s="46">
        <v>770294</v>
      </c>
      <c r="Q133" s="25">
        <f t="shared" si="27"/>
        <v>106.79727480676209</v>
      </c>
      <c r="R133" s="46">
        <v>113981</v>
      </c>
      <c r="S133" s="46">
        <v>83576</v>
      </c>
      <c r="T133" s="25">
        <f t="shared" si="28"/>
        <v>136.38006126160619</v>
      </c>
      <c r="U133" s="196">
        <v>368</v>
      </c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</row>
    <row r="134" spans="1:173" ht="34.5" x14ac:dyDescent="0.25">
      <c r="A134" s="2">
        <v>16</v>
      </c>
      <c r="B134" s="16" t="s">
        <v>127</v>
      </c>
      <c r="C134" s="46">
        <v>926742</v>
      </c>
      <c r="D134" s="46">
        <v>843089</v>
      </c>
      <c r="E134" s="45">
        <f t="shared" si="38"/>
        <v>109.92220275676708</v>
      </c>
      <c r="F134" s="46">
        <v>220124</v>
      </c>
      <c r="G134" s="46">
        <v>230970</v>
      </c>
      <c r="H134" s="45">
        <f t="shared" si="39"/>
        <v>95.304152054379358</v>
      </c>
      <c r="I134" s="46">
        <v>908899</v>
      </c>
      <c r="J134" s="46">
        <v>915827</v>
      </c>
      <c r="K134" s="45">
        <f t="shared" si="41"/>
        <v>99.243525250948053</v>
      </c>
      <c r="L134" s="46">
        <v>0</v>
      </c>
      <c r="M134" s="46">
        <v>236611</v>
      </c>
      <c r="N134" s="25">
        <f t="shared" si="26"/>
        <v>0</v>
      </c>
      <c r="O134" s="46">
        <v>0</v>
      </c>
      <c r="P134" s="46">
        <v>1737</v>
      </c>
      <c r="Q134" s="25">
        <f t="shared" si="27"/>
        <v>0</v>
      </c>
      <c r="R134" s="46">
        <v>0</v>
      </c>
      <c r="S134" s="46">
        <v>234874</v>
      </c>
      <c r="T134" s="45">
        <f t="shared" si="28"/>
        <v>0</v>
      </c>
      <c r="U134" s="196">
        <v>103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</row>
    <row r="135" spans="1:173" s="23" customFormat="1" ht="17.25" x14ac:dyDescent="0.25">
      <c r="A135" s="2">
        <v>17</v>
      </c>
      <c r="B135" s="9" t="s">
        <v>128</v>
      </c>
      <c r="C135" s="46">
        <v>95018</v>
      </c>
      <c r="D135" s="46">
        <v>77833</v>
      </c>
      <c r="E135" s="1">
        <f t="shared" si="38"/>
        <v>122.07932368018706</v>
      </c>
      <c r="F135" s="46">
        <v>15926</v>
      </c>
      <c r="G135" s="46">
        <v>8083</v>
      </c>
      <c r="H135" s="1">
        <f t="shared" si="39"/>
        <v>197.03080539403686</v>
      </c>
      <c r="I135" s="46">
        <v>95018</v>
      </c>
      <c r="J135" s="46">
        <v>77833</v>
      </c>
      <c r="K135" s="1">
        <f t="shared" si="41"/>
        <v>122.07932368018706</v>
      </c>
      <c r="L135" s="46">
        <v>95018</v>
      </c>
      <c r="M135" s="46">
        <v>77833</v>
      </c>
      <c r="N135" s="1">
        <f t="shared" si="26"/>
        <v>122.07932368018706</v>
      </c>
      <c r="O135" s="46">
        <v>49125</v>
      </c>
      <c r="P135" s="46">
        <v>34636</v>
      </c>
      <c r="Q135" s="1">
        <f t="shared" si="27"/>
        <v>141.83219771336181</v>
      </c>
      <c r="R135" s="46">
        <v>45893</v>
      </c>
      <c r="S135" s="46">
        <v>43197</v>
      </c>
      <c r="T135" s="1">
        <f t="shared" si="28"/>
        <v>106.24117415561265</v>
      </c>
      <c r="U135" s="199">
        <v>9</v>
      </c>
      <c r="AD135"/>
      <c r="AE135"/>
      <c r="AF135"/>
      <c r="AG135"/>
      <c r="AH135"/>
      <c r="AI135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2">
        <v>18</v>
      </c>
      <c r="B136" s="16" t="s">
        <v>129</v>
      </c>
      <c r="C136" s="46">
        <v>1069679</v>
      </c>
      <c r="D136" s="46">
        <v>974562</v>
      </c>
      <c r="E136" s="1">
        <f t="shared" si="38"/>
        <v>109.7599742243182</v>
      </c>
      <c r="F136" s="46">
        <v>247602</v>
      </c>
      <c r="G136" s="46">
        <v>249852</v>
      </c>
      <c r="H136" s="1">
        <f t="shared" si="39"/>
        <v>99.099466884395554</v>
      </c>
      <c r="I136" s="46">
        <v>973499</v>
      </c>
      <c r="J136" s="46">
        <v>884674</v>
      </c>
      <c r="K136" s="1">
        <f t="shared" si="41"/>
        <v>110.04042166945112</v>
      </c>
      <c r="L136" s="46">
        <v>128097</v>
      </c>
      <c r="M136" s="46">
        <v>85807</v>
      </c>
      <c r="N136" s="1">
        <f t="shared" si="26"/>
        <v>149.28502336639201</v>
      </c>
      <c r="O136" s="46">
        <v>107634</v>
      </c>
      <c r="P136" s="46">
        <v>74688</v>
      </c>
      <c r="Q136" s="1">
        <f t="shared" si="27"/>
        <v>144.11150385604111</v>
      </c>
      <c r="R136" s="46">
        <v>20463</v>
      </c>
      <c r="S136" s="46">
        <v>11119</v>
      </c>
      <c r="T136" s="1">
        <f t="shared" si="28"/>
        <v>184.03633420271609</v>
      </c>
      <c r="U136" s="199">
        <v>328</v>
      </c>
      <c r="V136"/>
      <c r="W136"/>
      <c r="X136"/>
      <c r="Y136"/>
      <c r="Z136"/>
      <c r="AA136"/>
      <c r="AB136"/>
      <c r="AC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19</v>
      </c>
      <c r="B137" s="147" t="s">
        <v>130</v>
      </c>
      <c r="C137" s="46"/>
      <c r="D137" s="46"/>
      <c r="E137" s="1" t="e">
        <f t="shared" si="38"/>
        <v>#DIV/0!</v>
      </c>
      <c r="F137" s="46"/>
      <c r="G137" s="46"/>
      <c r="H137" s="1" t="e">
        <f t="shared" si="39"/>
        <v>#DIV/0!</v>
      </c>
      <c r="I137" s="46"/>
      <c r="J137" s="46"/>
      <c r="K137" s="1" t="e">
        <f t="shared" si="41"/>
        <v>#DIV/0!</v>
      </c>
      <c r="L137" s="46"/>
      <c r="M137" s="46"/>
      <c r="N137" s="1" t="e">
        <f t="shared" si="26"/>
        <v>#DIV/0!</v>
      </c>
      <c r="O137" s="46"/>
      <c r="P137" s="46"/>
      <c r="Q137" s="1" t="e">
        <f t="shared" si="27"/>
        <v>#DIV/0!</v>
      </c>
      <c r="R137" s="46"/>
      <c r="S137" s="46"/>
      <c r="T137" s="1" t="e">
        <f t="shared" si="28"/>
        <v>#DIV/0!</v>
      </c>
      <c r="U137" s="199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R137" s="24"/>
      <c r="ES137" s="24"/>
      <c r="ET137" s="24"/>
      <c r="EU137" s="24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24"/>
      <c r="FI137" s="24"/>
      <c r="FJ137" s="24"/>
      <c r="FK137" s="24"/>
      <c r="FL137" s="24"/>
      <c r="FM137" s="24"/>
      <c r="FN137" s="24"/>
      <c r="FO137" s="24"/>
      <c r="FP137" s="24"/>
      <c r="FQ137" s="24"/>
    </row>
    <row r="138" spans="1:173" s="23" customFormat="1" ht="34.5" x14ac:dyDescent="0.25">
      <c r="A138" s="146">
        <v>20</v>
      </c>
      <c r="B138" s="147" t="s">
        <v>131</v>
      </c>
      <c r="C138" s="46"/>
      <c r="D138" s="46"/>
      <c r="E138" s="1" t="e">
        <f t="shared" si="38"/>
        <v>#DIV/0!</v>
      </c>
      <c r="F138" s="46"/>
      <c r="G138" s="46"/>
      <c r="H138" s="1" t="e">
        <f t="shared" si="39"/>
        <v>#DIV/0!</v>
      </c>
      <c r="I138" s="46"/>
      <c r="J138" s="46"/>
      <c r="K138" s="1" t="e">
        <f t="shared" si="41"/>
        <v>#DIV/0!</v>
      </c>
      <c r="L138" s="46"/>
      <c r="M138" s="46"/>
      <c r="N138" s="1" t="e">
        <f t="shared" si="26"/>
        <v>#DIV/0!</v>
      </c>
      <c r="O138" s="46"/>
      <c r="P138" s="46"/>
      <c r="Q138" s="1" t="e">
        <f t="shared" si="27"/>
        <v>#DIV/0!</v>
      </c>
      <c r="R138" s="46"/>
      <c r="S138" s="46"/>
      <c r="T138" s="1" t="e">
        <f t="shared" ref="T138:T145" si="42">R138/S138*100</f>
        <v>#DIV/0!</v>
      </c>
      <c r="U138" s="199">
        <v>29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</row>
    <row r="139" spans="1:173" s="23" customFormat="1" ht="17.25" x14ac:dyDescent="0.25">
      <c r="A139" s="146">
        <v>21</v>
      </c>
      <c r="B139" s="147" t="s">
        <v>132</v>
      </c>
      <c r="C139" s="46">
        <v>113233</v>
      </c>
      <c r="D139" s="46">
        <v>86556</v>
      </c>
      <c r="E139" s="25">
        <f t="shared" si="38"/>
        <v>130.82050926567771</v>
      </c>
      <c r="F139" s="46">
        <v>32164</v>
      </c>
      <c r="G139" s="46">
        <v>33637</v>
      </c>
      <c r="H139" s="25">
        <f t="shared" si="39"/>
        <v>95.620893658768608</v>
      </c>
      <c r="I139" s="46">
        <v>113233</v>
      </c>
      <c r="J139" s="46">
        <v>86556</v>
      </c>
      <c r="K139" s="25">
        <f t="shared" si="41"/>
        <v>130.82050926567771</v>
      </c>
      <c r="L139" s="46">
        <v>91081</v>
      </c>
      <c r="M139" s="46">
        <v>71229</v>
      </c>
      <c r="N139" s="25">
        <f t="shared" si="26"/>
        <v>127.87067065380673</v>
      </c>
      <c r="O139" s="46">
        <v>91081</v>
      </c>
      <c r="P139" s="46">
        <v>71229</v>
      </c>
      <c r="Q139" s="25">
        <f t="shared" si="27"/>
        <v>127.87067065380673</v>
      </c>
      <c r="R139" s="46">
        <v>0</v>
      </c>
      <c r="S139" s="46">
        <v>0</v>
      </c>
      <c r="T139" s="25" t="e">
        <f t="shared" si="42"/>
        <v>#DIV/0!</v>
      </c>
      <c r="U139" s="199">
        <v>12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</row>
    <row r="140" spans="1:173" ht="34.5" x14ac:dyDescent="0.25">
      <c r="A140" s="146">
        <v>22</v>
      </c>
      <c r="B140" s="147" t="s">
        <v>134</v>
      </c>
      <c r="C140" s="46">
        <v>3944669</v>
      </c>
      <c r="D140" s="46">
        <v>1809542</v>
      </c>
      <c r="E140" s="45">
        <f t="shared" si="38"/>
        <v>217.99267438943116</v>
      </c>
      <c r="F140" s="46">
        <v>711384</v>
      </c>
      <c r="G140" s="46">
        <v>361898</v>
      </c>
      <c r="H140" s="45">
        <f t="shared" si="39"/>
        <v>196.57030433989689</v>
      </c>
      <c r="I140" s="46">
        <v>3944669</v>
      </c>
      <c r="J140" s="46">
        <v>1809542</v>
      </c>
      <c r="K140" s="45">
        <f t="shared" si="41"/>
        <v>217.99267438943116</v>
      </c>
      <c r="L140" s="46">
        <v>3920102</v>
      </c>
      <c r="M140" s="46">
        <v>1805010</v>
      </c>
      <c r="N140" s="25">
        <f t="shared" ref="N140:N145" si="43">L140/M140*100</f>
        <v>217.17896299743492</v>
      </c>
      <c r="O140" s="46">
        <v>3920102</v>
      </c>
      <c r="P140" s="46">
        <v>1805010</v>
      </c>
      <c r="Q140" s="25">
        <f t="shared" ref="Q140:Q145" si="44">O140/P140*100</f>
        <v>217.17896299743492</v>
      </c>
      <c r="R140" s="46">
        <v>0</v>
      </c>
      <c r="S140" s="46">
        <v>0</v>
      </c>
      <c r="T140" s="45" t="e">
        <f t="shared" si="42"/>
        <v>#DIV/0!</v>
      </c>
      <c r="U140" s="196">
        <v>29</v>
      </c>
    </row>
    <row r="141" spans="1:173" ht="34.5" x14ac:dyDescent="0.25">
      <c r="A141" s="2">
        <v>23</v>
      </c>
      <c r="B141" s="17" t="s">
        <v>135</v>
      </c>
      <c r="C141" s="46">
        <v>78912</v>
      </c>
      <c r="D141" s="46">
        <v>87832</v>
      </c>
      <c r="E141" s="25">
        <f t="shared" si="38"/>
        <v>89.844248110028232</v>
      </c>
      <c r="F141" s="46">
        <v>12082</v>
      </c>
      <c r="G141" s="46">
        <v>45304</v>
      </c>
      <c r="H141" s="25">
        <f t="shared" si="39"/>
        <v>26.668726823238565</v>
      </c>
      <c r="I141" s="46">
        <v>78912</v>
      </c>
      <c r="J141" s="46">
        <v>87832</v>
      </c>
      <c r="K141" s="25">
        <f t="shared" si="41"/>
        <v>89.844248110028232</v>
      </c>
      <c r="L141" s="46">
        <v>55891</v>
      </c>
      <c r="M141" s="46">
        <v>85700</v>
      </c>
      <c r="N141" s="25">
        <f t="shared" si="43"/>
        <v>65.217036172695458</v>
      </c>
      <c r="O141" s="46">
        <v>55891</v>
      </c>
      <c r="P141" s="46">
        <v>85700</v>
      </c>
      <c r="Q141" s="25">
        <f t="shared" si="44"/>
        <v>65.217036172695458</v>
      </c>
      <c r="R141" s="46">
        <v>0</v>
      </c>
      <c r="S141" s="46">
        <v>0</v>
      </c>
      <c r="T141" s="25" t="e">
        <f t="shared" si="42"/>
        <v>#DIV/0!</v>
      </c>
      <c r="U141" s="196">
        <v>9</v>
      </c>
    </row>
    <row r="142" spans="1:173" ht="17.25" x14ac:dyDescent="0.25">
      <c r="A142" s="146">
        <v>24</v>
      </c>
      <c r="B142" s="147" t="s">
        <v>136</v>
      </c>
      <c r="C142" s="46">
        <v>42964</v>
      </c>
      <c r="D142" s="46">
        <v>50667</v>
      </c>
      <c r="E142" s="25">
        <f t="shared" si="38"/>
        <v>84.796810547299032</v>
      </c>
      <c r="F142" s="46">
        <v>7591</v>
      </c>
      <c r="G142" s="46">
        <v>6760</v>
      </c>
      <c r="H142" s="25">
        <f t="shared" si="39"/>
        <v>112.29289940828401</v>
      </c>
      <c r="I142" s="46">
        <v>42964</v>
      </c>
      <c r="J142" s="46">
        <v>50667</v>
      </c>
      <c r="K142" s="25">
        <f t="shared" si="41"/>
        <v>84.796810547299032</v>
      </c>
      <c r="L142" s="46">
        <v>0</v>
      </c>
      <c r="M142" s="46">
        <v>0</v>
      </c>
      <c r="N142" s="25" t="e">
        <f t="shared" si="43"/>
        <v>#DIV/0!</v>
      </c>
      <c r="O142" s="46">
        <v>0</v>
      </c>
      <c r="P142" s="46">
        <v>0</v>
      </c>
      <c r="Q142" s="25" t="e">
        <f t="shared" si="44"/>
        <v>#DIV/0!</v>
      </c>
      <c r="R142" s="46">
        <v>0</v>
      </c>
      <c r="S142" s="46">
        <v>0</v>
      </c>
      <c r="T142" s="25" t="e">
        <f t="shared" si="42"/>
        <v>#DIV/0!</v>
      </c>
      <c r="U142" s="196">
        <v>25</v>
      </c>
    </row>
    <row r="143" spans="1:173" s="23" customFormat="1" ht="17.25" x14ac:dyDescent="0.25">
      <c r="A143" s="146">
        <v>25</v>
      </c>
      <c r="B143" s="147" t="s">
        <v>137</v>
      </c>
      <c r="C143" s="46">
        <v>314183</v>
      </c>
      <c r="D143" s="46">
        <v>206482</v>
      </c>
      <c r="E143" s="1">
        <f t="shared" si="38"/>
        <v>152.15999457579838</v>
      </c>
      <c r="F143" s="46">
        <v>61330</v>
      </c>
      <c r="G143" s="46">
        <v>45970</v>
      </c>
      <c r="H143" s="1">
        <f t="shared" si="39"/>
        <v>133.4130954970633</v>
      </c>
      <c r="I143" s="46">
        <v>306964</v>
      </c>
      <c r="J143" s="46">
        <v>288882</v>
      </c>
      <c r="K143" s="1">
        <f t="shared" si="41"/>
        <v>106.2593031064587</v>
      </c>
      <c r="L143" s="46">
        <v>196594</v>
      </c>
      <c r="M143" s="46">
        <v>144885</v>
      </c>
      <c r="N143" s="1">
        <f t="shared" si="43"/>
        <v>135.68968492252475</v>
      </c>
      <c r="O143" s="46">
        <v>196594</v>
      </c>
      <c r="P143" s="46">
        <v>0</v>
      </c>
      <c r="Q143" s="1" t="e">
        <f t="shared" si="44"/>
        <v>#DIV/0!</v>
      </c>
      <c r="R143" s="46">
        <v>0</v>
      </c>
      <c r="S143" s="46">
        <v>144885</v>
      </c>
      <c r="T143" s="1">
        <f t="shared" si="42"/>
        <v>0</v>
      </c>
      <c r="U143" s="199">
        <v>136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s="23" customFormat="1" ht="34.5" x14ac:dyDescent="0.25">
      <c r="A144" s="2">
        <v>26</v>
      </c>
      <c r="B144" s="16" t="s">
        <v>138</v>
      </c>
      <c r="C144" s="46">
        <v>24111</v>
      </c>
      <c r="D144" s="46">
        <v>31598</v>
      </c>
      <c r="E144" s="1">
        <f t="shared" si="38"/>
        <v>76.305462371036143</v>
      </c>
      <c r="F144" s="46">
        <v>7804</v>
      </c>
      <c r="G144" s="46">
        <v>7179</v>
      </c>
      <c r="H144" s="1">
        <f t="shared" si="39"/>
        <v>108.70594790360775</v>
      </c>
      <c r="I144" s="46">
        <v>30922</v>
      </c>
      <c r="J144" s="46">
        <v>10830</v>
      </c>
      <c r="K144" s="1">
        <f t="shared" si="41"/>
        <v>285.52169898430282</v>
      </c>
      <c r="L144" s="46">
        <v>30922</v>
      </c>
      <c r="M144" s="46">
        <v>10830</v>
      </c>
      <c r="N144" s="1">
        <f t="shared" si="43"/>
        <v>285.52169898430282</v>
      </c>
      <c r="O144" s="46">
        <v>30922</v>
      </c>
      <c r="P144" s="46">
        <v>10830</v>
      </c>
      <c r="Q144" s="1">
        <f t="shared" si="44"/>
        <v>285.52169898430282</v>
      </c>
      <c r="R144" s="46">
        <v>0</v>
      </c>
      <c r="S144" s="46">
        <v>0</v>
      </c>
      <c r="T144" s="1" t="e">
        <f t="shared" si="42"/>
        <v>#DIV/0!</v>
      </c>
      <c r="U144" s="199">
        <v>22</v>
      </c>
      <c r="V144"/>
      <c r="W144"/>
      <c r="X144"/>
      <c r="Y144"/>
      <c r="Z144"/>
      <c r="AA144"/>
      <c r="AB144"/>
      <c r="AC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</row>
    <row r="145" spans="1:173" ht="17.25" x14ac:dyDescent="0.25">
      <c r="A145" s="146">
        <v>27</v>
      </c>
      <c r="B145" s="10" t="s">
        <v>218</v>
      </c>
      <c r="C145" s="46">
        <v>21510</v>
      </c>
      <c r="D145" s="46">
        <v>21675</v>
      </c>
      <c r="E145" s="25">
        <f>C145/D145*100</f>
        <v>99.238754325259521</v>
      </c>
      <c r="F145" s="46">
        <v>4674</v>
      </c>
      <c r="G145" s="46">
        <v>4231</v>
      </c>
      <c r="H145" s="25">
        <f>F145/G145*100</f>
        <v>110.47033798156465</v>
      </c>
      <c r="I145" s="46">
        <v>21510</v>
      </c>
      <c r="J145" s="46">
        <v>21675</v>
      </c>
      <c r="K145" s="25">
        <f>I145/J145*100</f>
        <v>99.238754325259521</v>
      </c>
      <c r="L145" s="46">
        <v>0</v>
      </c>
      <c r="M145" s="46">
        <v>0</v>
      </c>
      <c r="N145" s="25" t="e">
        <f t="shared" si="43"/>
        <v>#DIV/0!</v>
      </c>
      <c r="O145" s="46">
        <v>0</v>
      </c>
      <c r="P145" s="46">
        <v>0</v>
      </c>
      <c r="Q145" s="25" t="e">
        <f t="shared" si="44"/>
        <v>#DIV/0!</v>
      </c>
      <c r="R145" s="46">
        <v>0</v>
      </c>
      <c r="S145" s="46">
        <v>0</v>
      </c>
      <c r="T145" s="25" t="e">
        <f t="shared" si="42"/>
        <v>#DIV/0!</v>
      </c>
      <c r="U145" s="196">
        <v>13</v>
      </c>
      <c r="V145" s="23"/>
      <c r="W145" s="23"/>
      <c r="X145" s="23"/>
      <c r="Y145" s="23"/>
      <c r="Z145" s="23"/>
      <c r="AA145" s="23"/>
      <c r="AB145" s="23"/>
      <c r="AC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73" ht="34.5" x14ac:dyDescent="0.25">
      <c r="A146" s="146">
        <v>28</v>
      </c>
      <c r="B146" s="10" t="s">
        <v>222</v>
      </c>
      <c r="C146" s="46">
        <v>130986</v>
      </c>
      <c r="D146" s="46">
        <v>103748</v>
      </c>
      <c r="E146" s="1">
        <f>C146/D146*100</f>
        <v>126.25400007710992</v>
      </c>
      <c r="F146" s="46">
        <v>48326</v>
      </c>
      <c r="G146" s="46">
        <v>35481</v>
      </c>
      <c r="H146" s="1">
        <f>F146/G146*100</f>
        <v>136.20247456385107</v>
      </c>
      <c r="I146" s="46">
        <v>129688</v>
      </c>
      <c r="J146" s="46">
        <v>121053</v>
      </c>
      <c r="K146" s="1">
        <f>I146/J146*100</f>
        <v>107.13323915970689</v>
      </c>
      <c r="L146" s="46">
        <v>78356</v>
      </c>
      <c r="M146" s="46">
        <v>39625</v>
      </c>
      <c r="N146" s="1">
        <f>L146/M146*100</f>
        <v>197.74384858044164</v>
      </c>
      <c r="O146" s="46">
        <v>66268</v>
      </c>
      <c r="P146" s="46">
        <v>34015</v>
      </c>
      <c r="Q146" s="1">
        <f>O146/P146*100</f>
        <v>194.81993238277232</v>
      </c>
      <c r="R146" s="46">
        <v>12088</v>
      </c>
      <c r="S146" s="46">
        <v>5610</v>
      </c>
      <c r="T146" s="1">
        <f>R146/S146*100</f>
        <v>215.47237076648841</v>
      </c>
      <c r="U146" s="196">
        <v>86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2">
        <v>29</v>
      </c>
      <c r="B147" s="16" t="s">
        <v>165</v>
      </c>
      <c r="C147" s="46">
        <v>401720</v>
      </c>
      <c r="D147" s="46">
        <v>521795</v>
      </c>
      <c r="E147" s="1">
        <f>C147/D147*100</f>
        <v>76.98808919211568</v>
      </c>
      <c r="F147" s="46">
        <v>178296</v>
      </c>
      <c r="G147" s="46">
        <v>45289</v>
      </c>
      <c r="H147" s="1">
        <f>F147/G147*100</f>
        <v>393.68500077281459</v>
      </c>
      <c r="I147" s="46">
        <v>401720</v>
      </c>
      <c r="J147" s="46">
        <v>521795</v>
      </c>
      <c r="K147" s="1">
        <f>I147/J147*100</f>
        <v>76.98808919211568</v>
      </c>
      <c r="L147" s="46">
        <v>401720</v>
      </c>
      <c r="M147" s="46">
        <v>521795</v>
      </c>
      <c r="N147" s="1">
        <f>L147/M147*100</f>
        <v>76.98808919211568</v>
      </c>
      <c r="O147" s="46">
        <v>401720</v>
      </c>
      <c r="P147" s="46">
        <v>521795</v>
      </c>
      <c r="Q147" s="1">
        <f>O147/P147*100</f>
        <v>76.98808919211568</v>
      </c>
      <c r="R147" s="46">
        <v>0</v>
      </c>
      <c r="S147" s="46">
        <v>0</v>
      </c>
      <c r="T147" s="1" t="e">
        <f>R147/S147*100</f>
        <v>#DIV/0!</v>
      </c>
      <c r="U147" s="196">
        <v>48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57253127</v>
      </c>
      <c r="D149" s="41">
        <f>SUM(D150:D153)</f>
        <v>49085647</v>
      </c>
      <c r="E149" s="50">
        <f t="shared" ref="E149:E150" si="45">C149/D149*100</f>
        <v>116.63924283202378</v>
      </c>
      <c r="F149" s="41">
        <f>SUM(F150:F153)</f>
        <v>13795591</v>
      </c>
      <c r="G149" s="41">
        <f>SUM(G150:G153)</f>
        <v>4899690</v>
      </c>
      <c r="H149" s="50">
        <f t="shared" ref="H149:H153" si="46">F149/G149*100</f>
        <v>281.56048647975689</v>
      </c>
      <c r="I149" s="41">
        <f>SUM(I150:I153)</f>
        <v>51637787</v>
      </c>
      <c r="J149" s="41">
        <f>SUM(J150:J153)</f>
        <v>47544025</v>
      </c>
      <c r="K149" s="50">
        <f t="shared" ref="K149:K153" si="47">I149/J149*100</f>
        <v>108.61046577356461</v>
      </c>
      <c r="L149" s="35">
        <f>SUM(L150:L153)</f>
        <v>40574967</v>
      </c>
      <c r="M149" s="35">
        <f>SUM(M150:M153)</f>
        <v>34372088</v>
      </c>
      <c r="N149" s="6">
        <f t="shared" ref="N149:N153" si="48">L149/M149*100</f>
        <v>118.04626765764128</v>
      </c>
      <c r="O149" s="5">
        <f>SUM(O150:O153)</f>
        <v>2416938</v>
      </c>
      <c r="P149" s="5">
        <f>SUM(P150:P153)</f>
        <v>1040571</v>
      </c>
      <c r="Q149" s="5">
        <f>O149/P149*100</f>
        <v>232.27035925467843</v>
      </c>
      <c r="R149" s="5">
        <f>SUM(R150:R153)</f>
        <v>38158029</v>
      </c>
      <c r="S149" s="5">
        <f>SUM(S150:S153)</f>
        <v>33331517</v>
      </c>
      <c r="T149" s="6">
        <f>R149/S149*100</f>
        <v>114.48032503291104</v>
      </c>
      <c r="U149" s="198">
        <f>SUM(U150:U153)</f>
        <v>3065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46">
        <v>27488128</v>
      </c>
      <c r="D150" s="46">
        <v>28906226</v>
      </c>
      <c r="E150" s="25">
        <f t="shared" si="45"/>
        <v>95.094143386272563</v>
      </c>
      <c r="F150" s="48">
        <v>7170891</v>
      </c>
      <c r="G150" s="48">
        <v>2705690</v>
      </c>
      <c r="H150" s="25">
        <f t="shared" si="46"/>
        <v>265.03002930860521</v>
      </c>
      <c r="I150" s="48">
        <v>26670607</v>
      </c>
      <c r="J150" s="48">
        <v>26593627</v>
      </c>
      <c r="K150" s="25">
        <f t="shared" si="47"/>
        <v>100.28946784881956</v>
      </c>
      <c r="L150" s="87">
        <v>18458673</v>
      </c>
      <c r="M150" s="87">
        <v>17288730</v>
      </c>
      <c r="N150" s="25">
        <f t="shared" si="48"/>
        <v>106.76708468464717</v>
      </c>
      <c r="O150" s="48">
        <v>2074025</v>
      </c>
      <c r="P150" s="48">
        <v>827296</v>
      </c>
      <c r="Q150" s="25">
        <f>O150/P150*100</f>
        <v>250.69926604262562</v>
      </c>
      <c r="R150" s="48">
        <v>16384648</v>
      </c>
      <c r="S150" s="48">
        <v>16461434</v>
      </c>
      <c r="T150" s="25">
        <f>R150/S150*100</f>
        <v>99.533540030595148</v>
      </c>
      <c r="U150" s="197">
        <v>1205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46">
        <v>1209684</v>
      </c>
      <c r="D151" s="46">
        <v>979378</v>
      </c>
      <c r="E151" s="25">
        <f>C151/D151*100</f>
        <v>123.51553741252101</v>
      </c>
      <c r="F151" s="48">
        <v>0</v>
      </c>
      <c r="G151" s="48">
        <v>0</v>
      </c>
      <c r="H151" s="25" t="e">
        <f t="shared" si="46"/>
        <v>#DIV/0!</v>
      </c>
      <c r="I151" s="48">
        <v>1043312</v>
      </c>
      <c r="J151" s="48">
        <v>1433094</v>
      </c>
      <c r="K151" s="25">
        <f t="shared" si="47"/>
        <v>72.8013654372986</v>
      </c>
      <c r="L151" s="87">
        <v>0</v>
      </c>
      <c r="M151" s="87">
        <v>0</v>
      </c>
      <c r="N151" s="25" t="e">
        <f t="shared" si="48"/>
        <v>#DIV/0!</v>
      </c>
      <c r="O151" s="48">
        <v>0</v>
      </c>
      <c r="P151" s="48">
        <v>0</v>
      </c>
      <c r="Q151" s="25" t="e">
        <f>O151/P151*100</f>
        <v>#DIV/0!</v>
      </c>
      <c r="R151" s="48">
        <v>0</v>
      </c>
      <c r="S151" s="48">
        <v>0</v>
      </c>
      <c r="T151" s="25" t="e">
        <f>R151/S151*100</f>
        <v>#DIV/0!</v>
      </c>
      <c r="U151" s="197">
        <v>181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46">
        <v>1267579</v>
      </c>
      <c r="D152" s="46">
        <v>1150481</v>
      </c>
      <c r="E152" s="25">
        <f t="shared" ref="E152:E153" si="49">C152/D152*100</f>
        <v>110.17817764917457</v>
      </c>
      <c r="F152" s="48">
        <v>402600</v>
      </c>
      <c r="G152" s="48">
        <v>304115</v>
      </c>
      <c r="H152" s="25">
        <f t="shared" si="46"/>
        <v>132.38413100307449</v>
      </c>
      <c r="I152" s="48">
        <v>1203049</v>
      </c>
      <c r="J152" s="48">
        <v>1073079</v>
      </c>
      <c r="K152" s="25">
        <f t="shared" si="47"/>
        <v>112.11187619923604</v>
      </c>
      <c r="L152" s="87">
        <v>577861</v>
      </c>
      <c r="M152" s="87">
        <v>493749</v>
      </c>
      <c r="N152" s="25">
        <f t="shared" si="48"/>
        <v>117.0353762741798</v>
      </c>
      <c r="O152" s="48">
        <v>339315</v>
      </c>
      <c r="P152" s="48">
        <v>206735</v>
      </c>
      <c r="Q152" s="25">
        <f>O152/P152*100</f>
        <v>164.13040849396569</v>
      </c>
      <c r="R152" s="48">
        <v>238546</v>
      </c>
      <c r="S152" s="48">
        <v>287014</v>
      </c>
      <c r="T152" s="25">
        <f>R152/S152*100</f>
        <v>83.113018877127942</v>
      </c>
      <c r="U152" s="197">
        <v>59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46">
        <v>27287736</v>
      </c>
      <c r="D153" s="46">
        <v>18049562</v>
      </c>
      <c r="E153" s="45">
        <f t="shared" si="49"/>
        <v>151.18226137565</v>
      </c>
      <c r="F153" s="48">
        <v>6222100</v>
      </c>
      <c r="G153" s="48">
        <v>1889885</v>
      </c>
      <c r="H153" s="45">
        <f t="shared" si="46"/>
        <v>329.23167282665349</v>
      </c>
      <c r="I153" s="48">
        <v>22720819</v>
      </c>
      <c r="J153" s="48">
        <v>18444225</v>
      </c>
      <c r="K153" s="45">
        <f t="shared" si="47"/>
        <v>123.18662887706044</v>
      </c>
      <c r="L153" s="87">
        <v>21538433</v>
      </c>
      <c r="M153" s="87">
        <v>16589609</v>
      </c>
      <c r="N153" s="25">
        <f t="shared" si="48"/>
        <v>129.83086581486037</v>
      </c>
      <c r="O153" s="48">
        <v>3598</v>
      </c>
      <c r="P153" s="48">
        <v>6540</v>
      </c>
      <c r="Q153" s="25">
        <f>O153/P153*100</f>
        <v>55.015290519877681</v>
      </c>
      <c r="R153" s="48">
        <v>21534835</v>
      </c>
      <c r="S153" s="48">
        <v>16583069</v>
      </c>
      <c r="T153" s="45">
        <f>R153/S153*100</f>
        <v>129.8603714427046</v>
      </c>
      <c r="U153" s="196">
        <v>1620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58596</v>
      </c>
      <c r="D155" s="41">
        <f>SUM(D156:D165)</f>
        <v>50108</v>
      </c>
      <c r="E155" s="50">
        <f>C155/D155*100</f>
        <v>116.93941087251535</v>
      </c>
      <c r="F155" s="41">
        <f>SUM(F156:F165)</f>
        <v>9464</v>
      </c>
      <c r="G155" s="41">
        <f>SUM(G156:G165)</f>
        <v>8305</v>
      </c>
      <c r="H155" s="50">
        <f>F155/G155*100</f>
        <v>113.95544852498496</v>
      </c>
      <c r="I155" s="41">
        <f>SUM(I156:I165)</f>
        <v>92074</v>
      </c>
      <c r="J155" s="41">
        <f>SUM(J156:J165)</f>
        <v>104883</v>
      </c>
      <c r="K155" s="50">
        <f>I155/J155*100</f>
        <v>87.787343992830102</v>
      </c>
      <c r="L155" s="33">
        <f>SUM(L156:L165)</f>
        <v>0</v>
      </c>
      <c r="M155" s="33">
        <f>SUM(M156:M165)</f>
        <v>0</v>
      </c>
      <c r="N155" s="6" t="e">
        <f t="shared" ref="N155:N165" si="50">L155/M155*100</f>
        <v>#DIV/0!</v>
      </c>
      <c r="O155" s="5">
        <f>SUM(O156:O165)</f>
        <v>0</v>
      </c>
      <c r="P155" s="5">
        <f>SUM(P156:P165)</f>
        <v>0</v>
      </c>
      <c r="Q155" s="5" t="e">
        <f t="shared" ref="Q155:Q165" si="51">O155/P155*100</f>
        <v>#DIV/0!</v>
      </c>
      <c r="R155" s="5">
        <f>SUM(R156:R165)</f>
        <v>0</v>
      </c>
      <c r="S155" s="5">
        <f>SUM(S156:S165)</f>
        <v>0</v>
      </c>
      <c r="T155" s="190" t="e">
        <f t="shared" ref="T155:T165" si="52">R155/S155*100</f>
        <v>#DIV/0!</v>
      </c>
      <c r="U155" s="198">
        <f>SUM(U157:U165)</f>
        <v>61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44">
        <v>0</v>
      </c>
      <c r="D157" s="44">
        <v>0</v>
      </c>
      <c r="E157" s="45" t="e">
        <f t="shared" ref="E157:E165" si="53">C157/D157*100</f>
        <v>#DIV/0!</v>
      </c>
      <c r="F157" s="44">
        <v>0</v>
      </c>
      <c r="G157" s="44">
        <v>0</v>
      </c>
      <c r="H157" s="45" t="e">
        <f t="shared" ref="H157:H162" si="54">F157/G157*100</f>
        <v>#DIV/0!</v>
      </c>
      <c r="I157" s="44">
        <v>0</v>
      </c>
      <c r="J157" s="44">
        <v>0</v>
      </c>
      <c r="K157" s="45" t="e">
        <f t="shared" ref="K157:K165" si="55">I157/J157*100</f>
        <v>#DIV/0!</v>
      </c>
      <c r="L157" s="87">
        <f t="shared" ref="L157:M165" si="56">O157+R157</f>
        <v>0</v>
      </c>
      <c r="M157" s="46">
        <f t="shared" si="56"/>
        <v>0</v>
      </c>
      <c r="N157" s="25" t="e">
        <f t="shared" si="50"/>
        <v>#DIV/0!</v>
      </c>
      <c r="O157" s="44">
        <v>0</v>
      </c>
      <c r="P157" s="44">
        <v>0</v>
      </c>
      <c r="Q157" s="25" t="e">
        <f t="shared" si="51"/>
        <v>#DIV/0!</v>
      </c>
      <c r="R157" s="44">
        <v>0</v>
      </c>
      <c r="S157" s="44">
        <v>0</v>
      </c>
      <c r="T157" s="191" t="e">
        <f t="shared" si="52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44">
        <v>0</v>
      </c>
      <c r="D158" s="44">
        <v>0</v>
      </c>
      <c r="E158" s="45" t="e">
        <f>C158/D158*100</f>
        <v>#DIV/0!</v>
      </c>
      <c r="F158" s="44">
        <v>0</v>
      </c>
      <c r="G158" s="44">
        <v>0</v>
      </c>
      <c r="H158" s="45" t="e">
        <f t="shared" si="54"/>
        <v>#DIV/0!</v>
      </c>
      <c r="I158" s="44">
        <v>0</v>
      </c>
      <c r="J158" s="44">
        <v>0</v>
      </c>
      <c r="K158" s="45" t="e">
        <f t="shared" si="55"/>
        <v>#DIV/0!</v>
      </c>
      <c r="L158" s="87">
        <f t="shared" si="56"/>
        <v>0</v>
      </c>
      <c r="M158" s="46">
        <f t="shared" si="56"/>
        <v>0</v>
      </c>
      <c r="N158" s="25" t="e">
        <f t="shared" si="50"/>
        <v>#DIV/0!</v>
      </c>
      <c r="O158" s="44">
        <v>0</v>
      </c>
      <c r="P158" s="44">
        <v>0</v>
      </c>
      <c r="Q158" s="25" t="e">
        <f t="shared" si="51"/>
        <v>#DIV/0!</v>
      </c>
      <c r="R158" s="44">
        <v>0</v>
      </c>
      <c r="S158" s="44">
        <v>0</v>
      </c>
      <c r="T158" s="191" t="e">
        <f t="shared" si="52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44">
        <v>0</v>
      </c>
      <c r="D159" s="44">
        <v>10799</v>
      </c>
      <c r="E159" s="45">
        <f t="shared" si="53"/>
        <v>0</v>
      </c>
      <c r="F159" s="44">
        <v>0</v>
      </c>
      <c r="G159" s="44">
        <v>2255</v>
      </c>
      <c r="H159" s="45">
        <f t="shared" si="54"/>
        <v>0</v>
      </c>
      <c r="I159" s="44">
        <v>0</v>
      </c>
      <c r="J159" s="44">
        <v>14679</v>
      </c>
      <c r="K159" s="45">
        <f t="shared" si="55"/>
        <v>0</v>
      </c>
      <c r="L159" s="87">
        <v>0</v>
      </c>
      <c r="M159" s="46">
        <f>P159+S159</f>
        <v>0</v>
      </c>
      <c r="N159" s="25" t="e">
        <f t="shared" si="50"/>
        <v>#DIV/0!</v>
      </c>
      <c r="O159" s="44">
        <v>0</v>
      </c>
      <c r="P159" s="44">
        <v>0</v>
      </c>
      <c r="Q159" s="25" t="e">
        <f t="shared" si="51"/>
        <v>#DIV/0!</v>
      </c>
      <c r="R159" s="44">
        <v>0</v>
      </c>
      <c r="S159" s="44">
        <v>0</v>
      </c>
      <c r="T159" s="191" t="e">
        <f t="shared" si="52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44">
        <v>0</v>
      </c>
      <c r="D160" s="44">
        <v>0</v>
      </c>
      <c r="E160" s="45" t="e">
        <f t="shared" si="53"/>
        <v>#DIV/0!</v>
      </c>
      <c r="F160" s="44">
        <v>0</v>
      </c>
      <c r="G160" s="44">
        <v>0</v>
      </c>
      <c r="H160" s="45" t="e">
        <f t="shared" si="54"/>
        <v>#DIV/0!</v>
      </c>
      <c r="I160" s="44">
        <v>0</v>
      </c>
      <c r="J160" s="44">
        <v>0</v>
      </c>
      <c r="K160" s="45" t="e">
        <f t="shared" si="55"/>
        <v>#DIV/0!</v>
      </c>
      <c r="L160" s="87">
        <f t="shared" si="56"/>
        <v>0</v>
      </c>
      <c r="M160" s="46">
        <f t="shared" si="56"/>
        <v>0</v>
      </c>
      <c r="N160" s="25" t="e">
        <f t="shared" si="50"/>
        <v>#DIV/0!</v>
      </c>
      <c r="O160" s="44">
        <v>0</v>
      </c>
      <c r="P160" s="44">
        <v>0</v>
      </c>
      <c r="Q160" s="25" t="e">
        <f t="shared" si="51"/>
        <v>#DIV/0!</v>
      </c>
      <c r="R160" s="44">
        <v>0</v>
      </c>
      <c r="S160" s="44">
        <v>0</v>
      </c>
      <c r="T160" s="191" t="e">
        <f t="shared" si="52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44">
        <v>0</v>
      </c>
      <c r="D161" s="48">
        <v>0</v>
      </c>
      <c r="E161" s="25" t="e">
        <f t="shared" si="53"/>
        <v>#DIV/0!</v>
      </c>
      <c r="F161" s="44">
        <v>0</v>
      </c>
      <c r="G161" s="48">
        <v>0</v>
      </c>
      <c r="H161" s="25" t="e">
        <f t="shared" si="54"/>
        <v>#DIV/0!</v>
      </c>
      <c r="I161" s="44">
        <v>0</v>
      </c>
      <c r="J161" s="48">
        <v>0</v>
      </c>
      <c r="K161" s="25" t="e">
        <f t="shared" si="55"/>
        <v>#DIV/0!</v>
      </c>
      <c r="L161" s="87">
        <f t="shared" si="56"/>
        <v>0</v>
      </c>
      <c r="M161" s="87">
        <v>0</v>
      </c>
      <c r="N161" s="25" t="e">
        <f t="shared" si="50"/>
        <v>#DIV/0!</v>
      </c>
      <c r="O161" s="48">
        <v>0</v>
      </c>
      <c r="P161" s="48">
        <v>0</v>
      </c>
      <c r="Q161" s="25" t="e">
        <f t="shared" si="51"/>
        <v>#DIV/0!</v>
      </c>
      <c r="R161" s="48">
        <v>0</v>
      </c>
      <c r="S161" s="87">
        <v>0</v>
      </c>
      <c r="T161" s="192" t="e">
        <f t="shared" si="52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44">
        <v>0</v>
      </c>
      <c r="D162" s="44">
        <v>0</v>
      </c>
      <c r="E162" s="1" t="e">
        <f t="shared" si="53"/>
        <v>#DIV/0!</v>
      </c>
      <c r="F162" s="44">
        <v>0</v>
      </c>
      <c r="G162" s="44">
        <v>0</v>
      </c>
      <c r="H162" s="1" t="e">
        <f t="shared" si="54"/>
        <v>#DIV/0!</v>
      </c>
      <c r="I162" s="44">
        <v>0</v>
      </c>
      <c r="J162" s="44">
        <v>0</v>
      </c>
      <c r="K162" s="1" t="e">
        <f t="shared" si="55"/>
        <v>#DIV/0!</v>
      </c>
      <c r="L162" s="87">
        <f t="shared" si="56"/>
        <v>0</v>
      </c>
      <c r="M162" s="46">
        <f t="shared" si="56"/>
        <v>0</v>
      </c>
      <c r="N162" s="1" t="e">
        <f t="shared" si="50"/>
        <v>#DIV/0!</v>
      </c>
      <c r="O162" s="46">
        <v>0</v>
      </c>
      <c r="P162" s="46">
        <v>0</v>
      </c>
      <c r="Q162" s="1" t="e">
        <f t="shared" si="51"/>
        <v>#DIV/0!</v>
      </c>
      <c r="R162" s="46">
        <v>0</v>
      </c>
      <c r="S162" s="46">
        <v>0</v>
      </c>
      <c r="T162" s="193" t="e">
        <f t="shared" si="52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44">
        <v>0</v>
      </c>
      <c r="D163" s="44">
        <v>0</v>
      </c>
      <c r="E163" s="45" t="e">
        <f t="shared" si="53"/>
        <v>#DIV/0!</v>
      </c>
      <c r="F163" s="44">
        <v>0</v>
      </c>
      <c r="G163" s="44">
        <v>0</v>
      </c>
      <c r="H163" s="45" t="e">
        <f>F163/G163*100</f>
        <v>#DIV/0!</v>
      </c>
      <c r="I163" s="44">
        <v>0</v>
      </c>
      <c r="J163" s="44">
        <v>0</v>
      </c>
      <c r="K163" s="45" t="e">
        <f t="shared" si="55"/>
        <v>#DIV/0!</v>
      </c>
      <c r="L163" s="87">
        <f t="shared" si="56"/>
        <v>0</v>
      </c>
      <c r="M163" s="46">
        <f t="shared" si="56"/>
        <v>0</v>
      </c>
      <c r="N163" s="25" t="e">
        <f t="shared" si="50"/>
        <v>#DIV/0!</v>
      </c>
      <c r="O163" s="44">
        <v>0</v>
      </c>
      <c r="P163" s="44">
        <v>0</v>
      </c>
      <c r="Q163" s="25" t="e">
        <f t="shared" si="51"/>
        <v>#DIV/0!</v>
      </c>
      <c r="R163" s="44">
        <v>0</v>
      </c>
      <c r="S163" s="44">
        <v>0</v>
      </c>
      <c r="T163" s="191" t="e">
        <f t="shared" si="52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44">
        <v>0</v>
      </c>
      <c r="D164" s="44">
        <v>9039</v>
      </c>
      <c r="E164" s="1">
        <f t="shared" si="53"/>
        <v>0</v>
      </c>
      <c r="F164" s="44">
        <v>0</v>
      </c>
      <c r="G164" s="44">
        <v>0</v>
      </c>
      <c r="H164" s="1" t="e">
        <f t="shared" ref="H164:H165" si="57">F164/G164*100</f>
        <v>#DIV/0!</v>
      </c>
      <c r="I164" s="44">
        <v>0</v>
      </c>
      <c r="J164" s="44">
        <v>9039</v>
      </c>
      <c r="K164" s="45">
        <f t="shared" si="55"/>
        <v>0</v>
      </c>
      <c r="L164" s="87">
        <f t="shared" si="56"/>
        <v>0</v>
      </c>
      <c r="M164" s="46">
        <f t="shared" si="56"/>
        <v>0</v>
      </c>
      <c r="N164" s="1" t="e">
        <f t="shared" si="50"/>
        <v>#DIV/0!</v>
      </c>
      <c r="O164" s="46">
        <v>0</v>
      </c>
      <c r="P164" s="46">
        <v>0</v>
      </c>
      <c r="Q164" s="1" t="e">
        <f t="shared" si="51"/>
        <v>#DIV/0!</v>
      </c>
      <c r="R164" s="46">
        <v>0</v>
      </c>
      <c r="S164" s="46">
        <v>0</v>
      </c>
      <c r="T164" s="193" t="e">
        <f t="shared" si="52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44">
        <v>58596</v>
      </c>
      <c r="D165" s="44">
        <v>30270</v>
      </c>
      <c r="E165" s="45">
        <f t="shared" si="53"/>
        <v>193.57779980178393</v>
      </c>
      <c r="F165" s="44">
        <v>9464</v>
      </c>
      <c r="G165" s="44">
        <v>6050</v>
      </c>
      <c r="H165" s="45">
        <f t="shared" si="57"/>
        <v>156.42975206611573</v>
      </c>
      <c r="I165" s="44">
        <v>92074</v>
      </c>
      <c r="J165" s="44">
        <v>81165</v>
      </c>
      <c r="K165" s="45">
        <f t="shared" si="55"/>
        <v>113.44052239265694</v>
      </c>
      <c r="L165" s="87">
        <f>O165+R165</f>
        <v>0</v>
      </c>
      <c r="M165" s="46">
        <f t="shared" si="56"/>
        <v>0</v>
      </c>
      <c r="N165" s="25" t="e">
        <f t="shared" si="50"/>
        <v>#DIV/0!</v>
      </c>
      <c r="O165" s="44">
        <v>0</v>
      </c>
      <c r="P165" s="44">
        <v>0</v>
      </c>
      <c r="Q165" s="25" t="e">
        <f t="shared" si="51"/>
        <v>#DIV/0!</v>
      </c>
      <c r="R165" s="44">
        <v>0</v>
      </c>
      <c r="S165" s="44">
        <v>0</v>
      </c>
      <c r="T165" s="191" t="e">
        <f t="shared" si="52"/>
        <v>#DIV/0!</v>
      </c>
      <c r="U165" s="196">
        <v>58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2791971</v>
      </c>
      <c r="D167" s="41">
        <f>SUM(D168:D182)</f>
        <v>2300990</v>
      </c>
      <c r="E167" s="50">
        <f t="shared" ref="E167:E182" si="58">C167/D167*100</f>
        <v>121.33781546204025</v>
      </c>
      <c r="F167" s="41">
        <f>SUM(F168:F182)</f>
        <v>661705</v>
      </c>
      <c r="G167" s="41">
        <f>SUM(G168:G182)</f>
        <v>486576</v>
      </c>
      <c r="H167" s="50">
        <f t="shared" ref="H167:H182" si="59">F167/G167*100</f>
        <v>135.99211633948244</v>
      </c>
      <c r="I167" s="41">
        <f>SUM(I168:I182)</f>
        <v>2789576</v>
      </c>
      <c r="J167" s="41">
        <f>SUM(J168:J182)</f>
        <v>2127749</v>
      </c>
      <c r="K167" s="50">
        <f t="shared" ref="K167:K182" si="60">I167/J167*100</f>
        <v>131.10456167527278</v>
      </c>
      <c r="L167" s="41">
        <f>SUM(L168:L182)</f>
        <v>2418215</v>
      </c>
      <c r="M167" s="41">
        <f>SUM(M168:M182)</f>
        <v>1661259</v>
      </c>
      <c r="N167" s="6">
        <f t="shared" ref="N167:N182" si="61">L167/M167*100</f>
        <v>145.56520085068013</v>
      </c>
      <c r="O167" s="41">
        <f>SUM(O168:O182)</f>
        <v>1259300</v>
      </c>
      <c r="P167" s="41">
        <f>SUM(P168:P182)</f>
        <v>248580</v>
      </c>
      <c r="Q167" s="5">
        <f t="shared" ref="Q167:Q182" si="62">O167/P167*100</f>
        <v>506.59747365033388</v>
      </c>
      <c r="R167" s="41">
        <f>SUM(R168:R182)</f>
        <v>1158915</v>
      </c>
      <c r="S167" s="41">
        <f>SUM(S168:S182)</f>
        <v>1412679</v>
      </c>
      <c r="T167" s="6">
        <f t="shared" ref="T167:T182" si="63">R167/S167*100</f>
        <v>82.036683492852944</v>
      </c>
      <c r="U167" s="198">
        <f>SUM(U168:U182)</f>
        <v>2619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44">
        <v>282344</v>
      </c>
      <c r="D168" s="44">
        <v>215081</v>
      </c>
      <c r="E168" s="45">
        <f t="shared" si="58"/>
        <v>131.2733342322195</v>
      </c>
      <c r="F168" s="44">
        <v>70552</v>
      </c>
      <c r="G168" s="44">
        <v>56489</v>
      </c>
      <c r="H168" s="45">
        <f t="shared" si="59"/>
        <v>124.89511232275309</v>
      </c>
      <c r="I168" s="44">
        <v>271648</v>
      </c>
      <c r="J168" s="44">
        <v>170511</v>
      </c>
      <c r="K168" s="45">
        <f t="shared" si="60"/>
        <v>159.31406184938214</v>
      </c>
      <c r="L168" s="44">
        <v>271648</v>
      </c>
      <c r="M168" s="46">
        <v>170511</v>
      </c>
      <c r="N168" s="25">
        <f t="shared" si="61"/>
        <v>159.31406184938214</v>
      </c>
      <c r="O168" s="46">
        <v>0</v>
      </c>
      <c r="P168" s="46">
        <v>0</v>
      </c>
      <c r="Q168" s="25" t="e">
        <f t="shared" si="62"/>
        <v>#DIV/0!</v>
      </c>
      <c r="R168" s="64">
        <v>271648</v>
      </c>
      <c r="S168" s="46">
        <v>170511</v>
      </c>
      <c r="T168" s="45">
        <f t="shared" si="63"/>
        <v>159.31406184938214</v>
      </c>
      <c r="U168" s="196">
        <v>327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4" t="s">
        <v>66</v>
      </c>
      <c r="C169" s="44">
        <v>0</v>
      </c>
      <c r="D169" s="44">
        <v>92900</v>
      </c>
      <c r="E169" s="1">
        <f t="shared" si="58"/>
        <v>0</v>
      </c>
      <c r="F169" s="44">
        <v>0</v>
      </c>
      <c r="G169" s="44">
        <v>0</v>
      </c>
      <c r="H169" s="1" t="e">
        <f t="shared" si="59"/>
        <v>#DIV/0!</v>
      </c>
      <c r="I169" s="44">
        <v>0</v>
      </c>
      <c r="J169" s="44">
        <v>91107</v>
      </c>
      <c r="K169" s="1">
        <f t="shared" si="60"/>
        <v>0</v>
      </c>
      <c r="L169" s="44">
        <v>0</v>
      </c>
      <c r="M169" s="46">
        <v>91107</v>
      </c>
      <c r="N169" s="1">
        <f t="shared" si="61"/>
        <v>0</v>
      </c>
      <c r="O169" s="46">
        <v>0</v>
      </c>
      <c r="P169" s="46">
        <v>0</v>
      </c>
      <c r="Q169" s="1" t="e">
        <f t="shared" si="62"/>
        <v>#DIV/0!</v>
      </c>
      <c r="R169" s="64">
        <v>0</v>
      </c>
      <c r="S169" s="46">
        <v>91107</v>
      </c>
      <c r="T169" s="1">
        <f t="shared" si="63"/>
        <v>0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44">
        <v>151939</v>
      </c>
      <c r="D170" s="44">
        <v>0</v>
      </c>
      <c r="E170" s="1" t="e">
        <f t="shared" si="58"/>
        <v>#DIV/0!</v>
      </c>
      <c r="F170" s="44">
        <v>42768</v>
      </c>
      <c r="G170" s="44">
        <v>0</v>
      </c>
      <c r="H170" s="1" t="e">
        <f t="shared" si="59"/>
        <v>#DIV/0!</v>
      </c>
      <c r="I170" s="44">
        <v>138980</v>
      </c>
      <c r="J170" s="44">
        <v>0</v>
      </c>
      <c r="K170" s="1" t="e">
        <f t="shared" si="60"/>
        <v>#DIV/0!</v>
      </c>
      <c r="L170" s="44">
        <v>138980</v>
      </c>
      <c r="M170" s="44">
        <v>0</v>
      </c>
      <c r="N170" s="1" t="e">
        <f t="shared" si="61"/>
        <v>#DIV/0!</v>
      </c>
      <c r="O170" s="46">
        <v>0</v>
      </c>
      <c r="P170" s="46">
        <v>0</v>
      </c>
      <c r="Q170" s="1" t="e">
        <f t="shared" si="62"/>
        <v>#DIV/0!</v>
      </c>
      <c r="R170" s="64">
        <v>138980</v>
      </c>
      <c r="S170" s="64">
        <v>0</v>
      </c>
      <c r="T170" s="1" t="e">
        <f t="shared" si="63"/>
        <v>#DIV/0!</v>
      </c>
      <c r="U170" s="199">
        <v>345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44">
        <v>117579</v>
      </c>
      <c r="D171" s="44">
        <v>72012</v>
      </c>
      <c r="E171" s="25">
        <f t="shared" si="58"/>
        <v>163.27695384102648</v>
      </c>
      <c r="F171" s="44">
        <v>20780</v>
      </c>
      <c r="G171" s="44">
        <v>17795</v>
      </c>
      <c r="H171" s="25">
        <f t="shared" si="59"/>
        <v>116.77437482438889</v>
      </c>
      <c r="I171" s="44">
        <v>110564</v>
      </c>
      <c r="J171" s="44">
        <v>111332</v>
      </c>
      <c r="K171" s="25">
        <f t="shared" si="60"/>
        <v>99.310171379297955</v>
      </c>
      <c r="L171" s="44">
        <v>66040</v>
      </c>
      <c r="M171" s="46">
        <v>58643</v>
      </c>
      <c r="N171" s="25">
        <f t="shared" si="61"/>
        <v>112.61361117268898</v>
      </c>
      <c r="O171" s="46">
        <v>23411</v>
      </c>
      <c r="P171" s="44">
        <v>10616</v>
      </c>
      <c r="Q171" s="25">
        <f t="shared" si="62"/>
        <v>220.52562170308966</v>
      </c>
      <c r="R171" s="64">
        <v>42629</v>
      </c>
      <c r="S171" s="64">
        <v>48027</v>
      </c>
      <c r="T171" s="25">
        <f t="shared" si="63"/>
        <v>88.760488891665105</v>
      </c>
      <c r="U171" s="196">
        <v>73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6">
        <v>5</v>
      </c>
      <c r="B172" s="4" t="s">
        <v>70</v>
      </c>
      <c r="C172" s="44">
        <v>34758</v>
      </c>
      <c r="D172" s="44">
        <v>227129</v>
      </c>
      <c r="E172" s="25">
        <f t="shared" si="58"/>
        <v>15.3031977422522</v>
      </c>
      <c r="F172" s="44">
        <v>274</v>
      </c>
      <c r="G172" s="44">
        <v>33121</v>
      </c>
      <c r="H172" s="25">
        <f t="shared" si="59"/>
        <v>0.82726970804021616</v>
      </c>
      <c r="I172" s="44">
        <v>34758</v>
      </c>
      <c r="J172" s="44">
        <v>227129</v>
      </c>
      <c r="K172" s="25">
        <f t="shared" si="60"/>
        <v>15.3031977422522</v>
      </c>
      <c r="L172" s="44">
        <v>34758</v>
      </c>
      <c r="M172" s="46">
        <v>227129</v>
      </c>
      <c r="N172" s="25">
        <f t="shared" si="61"/>
        <v>15.3031977422522</v>
      </c>
      <c r="O172" s="46">
        <v>0</v>
      </c>
      <c r="P172" s="44">
        <v>0</v>
      </c>
      <c r="Q172" s="25" t="e">
        <f t="shared" si="62"/>
        <v>#DIV/0!</v>
      </c>
      <c r="R172" s="44">
        <v>34758</v>
      </c>
      <c r="S172" s="64">
        <v>227129</v>
      </c>
      <c r="T172" s="25">
        <f t="shared" si="63"/>
        <v>15.3031977422522</v>
      </c>
      <c r="U172" s="196">
        <v>85</v>
      </c>
    </row>
    <row r="173" spans="1:173" ht="18.75" customHeight="1" x14ac:dyDescent="0.25">
      <c r="A173" s="55">
        <v>6</v>
      </c>
      <c r="B173" s="8" t="s">
        <v>213</v>
      </c>
      <c r="C173" s="44">
        <v>0</v>
      </c>
      <c r="D173" s="44">
        <v>0</v>
      </c>
      <c r="E173" s="25" t="e">
        <f t="shared" si="58"/>
        <v>#DIV/0!</v>
      </c>
      <c r="F173" s="44">
        <v>0</v>
      </c>
      <c r="G173" s="44">
        <v>0</v>
      </c>
      <c r="H173" s="25" t="e">
        <f t="shared" si="59"/>
        <v>#DIV/0!</v>
      </c>
      <c r="I173" s="44">
        <v>0</v>
      </c>
      <c r="J173" s="44">
        <v>0</v>
      </c>
      <c r="K173" s="25" t="e">
        <f t="shared" si="60"/>
        <v>#DIV/0!</v>
      </c>
      <c r="L173" s="44">
        <v>0</v>
      </c>
      <c r="M173" s="46">
        <v>0</v>
      </c>
      <c r="N173" s="25" t="e">
        <f t="shared" si="61"/>
        <v>#DIV/0!</v>
      </c>
      <c r="O173" s="46">
        <v>0</v>
      </c>
      <c r="P173" s="44">
        <v>0</v>
      </c>
      <c r="Q173" s="25" t="e">
        <f t="shared" si="62"/>
        <v>#DIV/0!</v>
      </c>
      <c r="R173" s="64">
        <v>0</v>
      </c>
      <c r="S173" s="64">
        <v>0</v>
      </c>
      <c r="T173" s="25" t="e">
        <f t="shared" si="63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44">
        <v>3011</v>
      </c>
      <c r="D174" s="44">
        <v>15117</v>
      </c>
      <c r="E174" s="45">
        <f t="shared" si="58"/>
        <v>19.917973142819342</v>
      </c>
      <c r="F174" s="44">
        <v>300</v>
      </c>
      <c r="G174" s="44">
        <v>10205</v>
      </c>
      <c r="H174" s="45">
        <f t="shared" si="59"/>
        <v>2.9397354238118569</v>
      </c>
      <c r="I174" s="44">
        <v>5177</v>
      </c>
      <c r="J174" s="44">
        <v>9375</v>
      </c>
      <c r="K174" s="45">
        <f t="shared" si="60"/>
        <v>55.221333333333334</v>
      </c>
      <c r="L174" s="44">
        <v>399</v>
      </c>
      <c r="M174" s="46">
        <v>9232</v>
      </c>
      <c r="N174" s="25">
        <f t="shared" si="61"/>
        <v>4.3219237435008671</v>
      </c>
      <c r="O174" s="46">
        <v>0</v>
      </c>
      <c r="P174" s="44">
        <v>0</v>
      </c>
      <c r="Q174" s="25" t="e">
        <f t="shared" si="62"/>
        <v>#DIV/0!</v>
      </c>
      <c r="R174" s="64">
        <v>399</v>
      </c>
      <c r="S174" s="64">
        <v>9232</v>
      </c>
      <c r="T174" s="45">
        <f t="shared" si="63"/>
        <v>4.3219237435008671</v>
      </c>
      <c r="U174" s="196">
        <v>33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44">
        <v>0</v>
      </c>
      <c r="D175" s="44">
        <v>0</v>
      </c>
      <c r="E175" s="1" t="e">
        <f t="shared" si="58"/>
        <v>#DIV/0!</v>
      </c>
      <c r="F175" s="44">
        <v>0</v>
      </c>
      <c r="G175" s="44">
        <v>0</v>
      </c>
      <c r="H175" s="1" t="e">
        <f t="shared" si="59"/>
        <v>#DIV/0!</v>
      </c>
      <c r="I175" s="44">
        <v>0</v>
      </c>
      <c r="J175" s="44">
        <v>0</v>
      </c>
      <c r="K175" s="1" t="e">
        <f t="shared" si="60"/>
        <v>#DIV/0!</v>
      </c>
      <c r="L175" s="44">
        <v>0</v>
      </c>
      <c r="M175" s="46">
        <v>0</v>
      </c>
      <c r="N175" s="1" t="e">
        <f t="shared" si="61"/>
        <v>#DIV/0!</v>
      </c>
      <c r="O175" s="46">
        <v>0</v>
      </c>
      <c r="P175" s="44">
        <v>0</v>
      </c>
      <c r="Q175" s="1" t="e">
        <f t="shared" si="62"/>
        <v>#DIV/0!</v>
      </c>
      <c r="R175" s="64">
        <v>0</v>
      </c>
      <c r="S175" s="64">
        <v>0</v>
      </c>
      <c r="T175" s="1" t="e">
        <f t="shared" si="63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44">
        <v>674200</v>
      </c>
      <c r="D176" s="44">
        <v>894635</v>
      </c>
      <c r="E176" s="1">
        <f t="shared" si="58"/>
        <v>75.360342486041802</v>
      </c>
      <c r="F176" s="44">
        <v>159457</v>
      </c>
      <c r="G176" s="44">
        <v>180142</v>
      </c>
      <c r="H176" s="45">
        <f t="shared" si="59"/>
        <v>88.517391835329903</v>
      </c>
      <c r="I176" s="44">
        <v>674200</v>
      </c>
      <c r="J176" s="44">
        <v>894635</v>
      </c>
      <c r="K176" s="45">
        <f t="shared" si="60"/>
        <v>75.360342486041802</v>
      </c>
      <c r="L176" s="44">
        <v>660700</v>
      </c>
      <c r="M176" s="46">
        <v>866673</v>
      </c>
      <c r="N176" s="25">
        <f t="shared" si="61"/>
        <v>76.234058289574037</v>
      </c>
      <c r="O176" s="46">
        <v>0</v>
      </c>
      <c r="P176" s="44">
        <v>0</v>
      </c>
      <c r="Q176" s="25" t="e">
        <f t="shared" si="62"/>
        <v>#DIV/0!</v>
      </c>
      <c r="R176" s="44">
        <v>660700</v>
      </c>
      <c r="S176" s="64">
        <v>866673</v>
      </c>
      <c r="T176" s="45">
        <f t="shared" si="63"/>
        <v>76.234058289574037</v>
      </c>
      <c r="U176" s="196">
        <v>884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44">
        <v>18076</v>
      </c>
      <c r="D177" s="44">
        <v>10343</v>
      </c>
      <c r="E177" s="25">
        <f t="shared" si="58"/>
        <v>174.76554191240453</v>
      </c>
      <c r="F177" s="44">
        <v>0</v>
      </c>
      <c r="G177" s="44">
        <v>667</v>
      </c>
      <c r="H177" s="25">
        <f t="shared" si="59"/>
        <v>0</v>
      </c>
      <c r="I177" s="44">
        <v>15104</v>
      </c>
      <c r="J177" s="44">
        <v>13285</v>
      </c>
      <c r="K177" s="25">
        <f t="shared" si="60"/>
        <v>113.69213398569815</v>
      </c>
      <c r="L177" s="44">
        <v>11104</v>
      </c>
      <c r="M177" s="46">
        <v>9293</v>
      </c>
      <c r="N177" s="25">
        <f t="shared" si="61"/>
        <v>119.48778650597222</v>
      </c>
      <c r="O177" s="46">
        <v>11104</v>
      </c>
      <c r="P177" s="44">
        <v>9293</v>
      </c>
      <c r="Q177" s="25">
        <f t="shared" si="62"/>
        <v>119.48778650597222</v>
      </c>
      <c r="R177" s="64">
        <v>0</v>
      </c>
      <c r="S177" s="64">
        <v>0</v>
      </c>
      <c r="T177" s="25" t="e">
        <f t="shared" si="63"/>
        <v>#DIV/0!</v>
      </c>
      <c r="U177" s="196">
        <v>7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6">
        <v>11</v>
      </c>
      <c r="B178" s="8" t="s">
        <v>86</v>
      </c>
      <c r="C178" s="44"/>
      <c r="D178" s="44">
        <v>0</v>
      </c>
      <c r="E178" s="25" t="e">
        <f t="shared" si="58"/>
        <v>#DIV/0!</v>
      </c>
      <c r="F178" s="44"/>
      <c r="G178" s="44">
        <v>0</v>
      </c>
      <c r="H178" s="25" t="e">
        <f t="shared" si="59"/>
        <v>#DIV/0!</v>
      </c>
      <c r="I178" s="44"/>
      <c r="J178" s="44">
        <v>0</v>
      </c>
      <c r="K178" s="25" t="e">
        <f t="shared" si="60"/>
        <v>#DIV/0!</v>
      </c>
      <c r="L178" s="44">
        <v>0</v>
      </c>
      <c r="M178" s="46">
        <v>0</v>
      </c>
      <c r="N178" s="25" t="e">
        <f t="shared" si="61"/>
        <v>#DIV/0!</v>
      </c>
      <c r="O178" s="46">
        <v>0</v>
      </c>
      <c r="P178" s="44">
        <v>0</v>
      </c>
      <c r="Q178" s="25" t="e">
        <f t="shared" si="62"/>
        <v>#DIV/0!</v>
      </c>
      <c r="R178" s="64">
        <v>0</v>
      </c>
      <c r="S178" s="64">
        <v>0</v>
      </c>
      <c r="T178" s="25" t="e">
        <f t="shared" si="63"/>
        <v>#DIV/0!</v>
      </c>
      <c r="U178" s="197">
        <v>40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44">
        <v>717348</v>
      </c>
      <c r="D179" s="44">
        <v>257078</v>
      </c>
      <c r="E179" s="45">
        <f t="shared" si="58"/>
        <v>279.03904651506548</v>
      </c>
      <c r="F179" s="44">
        <v>161995</v>
      </c>
      <c r="G179" s="44">
        <v>61394</v>
      </c>
      <c r="H179" s="45">
        <f t="shared" si="59"/>
        <v>263.86128937681207</v>
      </c>
      <c r="I179" s="44">
        <v>675289</v>
      </c>
      <c r="J179" s="44">
        <v>236528</v>
      </c>
      <c r="K179" s="182">
        <f t="shared" si="60"/>
        <v>285.50065954136505</v>
      </c>
      <c r="L179" s="44">
        <v>672003</v>
      </c>
      <c r="M179" s="46">
        <v>228671</v>
      </c>
      <c r="N179" s="25">
        <f t="shared" si="61"/>
        <v>293.87329394632462</v>
      </c>
      <c r="O179" s="46">
        <v>672003</v>
      </c>
      <c r="P179" s="44">
        <v>228671</v>
      </c>
      <c r="Q179" s="25">
        <f t="shared" si="62"/>
        <v>293.87329394632462</v>
      </c>
      <c r="R179" s="64">
        <v>0</v>
      </c>
      <c r="S179" s="64">
        <v>0</v>
      </c>
      <c r="T179" s="45" t="e">
        <f t="shared" si="63"/>
        <v>#DIV/0!</v>
      </c>
      <c r="U179" s="197">
        <v>225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4" customFormat="1" ht="17.25" customHeight="1" x14ac:dyDescent="0.25">
      <c r="A180" s="57">
        <v>13</v>
      </c>
      <c r="B180" s="4" t="s">
        <v>219</v>
      </c>
      <c r="C180" s="44">
        <v>442120</v>
      </c>
      <c r="D180" s="44">
        <v>144705</v>
      </c>
      <c r="E180" s="25">
        <f t="shared" si="58"/>
        <v>305.53194430047336</v>
      </c>
      <c r="F180" s="44">
        <v>98252</v>
      </c>
      <c r="G180" s="44">
        <v>44000</v>
      </c>
      <c r="H180" s="25">
        <f t="shared" si="59"/>
        <v>223.3</v>
      </c>
      <c r="I180" s="44">
        <v>667926</v>
      </c>
      <c r="J180" s="44">
        <v>44173</v>
      </c>
      <c r="K180" s="25">
        <f t="shared" si="60"/>
        <v>1512.068458107894</v>
      </c>
      <c r="L180" s="44">
        <v>562583</v>
      </c>
      <c r="M180" s="46">
        <v>0</v>
      </c>
      <c r="N180" s="25" t="e">
        <f t="shared" si="61"/>
        <v>#DIV/0!</v>
      </c>
      <c r="O180" s="46">
        <v>552782</v>
      </c>
      <c r="P180" s="44">
        <v>0</v>
      </c>
      <c r="Q180" s="25" t="e">
        <f t="shared" si="62"/>
        <v>#DIV/0!</v>
      </c>
      <c r="R180" s="64">
        <v>9801</v>
      </c>
      <c r="S180" s="64">
        <v>0</v>
      </c>
      <c r="T180" s="25" t="e">
        <f t="shared" si="63"/>
        <v>#DIV/0!</v>
      </c>
      <c r="U180" s="197">
        <v>305</v>
      </c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</row>
    <row r="181" spans="1:173" ht="27" customHeight="1" x14ac:dyDescent="0.25">
      <c r="A181" s="55">
        <v>14</v>
      </c>
      <c r="B181" s="3" t="s">
        <v>214</v>
      </c>
      <c r="C181" s="44">
        <v>350596</v>
      </c>
      <c r="D181" s="44">
        <v>371990</v>
      </c>
      <c r="E181" s="45">
        <f t="shared" si="58"/>
        <v>94.248770128229253</v>
      </c>
      <c r="F181" s="44">
        <v>107327</v>
      </c>
      <c r="G181" s="44">
        <v>82763</v>
      </c>
      <c r="H181" s="45">
        <f t="shared" si="59"/>
        <v>129.6799294370673</v>
      </c>
      <c r="I181" s="44">
        <v>195930</v>
      </c>
      <c r="J181" s="44">
        <v>329674</v>
      </c>
      <c r="K181" s="45">
        <f t="shared" si="60"/>
        <v>59.431438329986598</v>
      </c>
      <c r="L181" s="44">
        <v>0</v>
      </c>
      <c r="M181" s="46">
        <v>0</v>
      </c>
      <c r="N181" s="25" t="e">
        <f t="shared" si="61"/>
        <v>#DIV/0!</v>
      </c>
      <c r="O181" s="46">
        <v>0</v>
      </c>
      <c r="P181" s="44">
        <v>0</v>
      </c>
      <c r="Q181" s="25" t="e">
        <f t="shared" si="62"/>
        <v>#DIV/0!</v>
      </c>
      <c r="R181" s="64">
        <v>0</v>
      </c>
      <c r="S181" s="64">
        <v>0</v>
      </c>
      <c r="T181" s="45" t="e">
        <f t="shared" si="63"/>
        <v>#DIV/0!</v>
      </c>
      <c r="U181" s="196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ht="27" customHeight="1" x14ac:dyDescent="0.25">
      <c r="A182" s="56">
        <v>15</v>
      </c>
      <c r="B182" s="8" t="s">
        <v>342</v>
      </c>
      <c r="C182" s="44"/>
      <c r="D182" s="44"/>
      <c r="E182" s="45" t="e">
        <f t="shared" si="58"/>
        <v>#DIV/0!</v>
      </c>
      <c r="F182" s="44"/>
      <c r="G182" s="44"/>
      <c r="H182" s="45" t="e">
        <f t="shared" si="59"/>
        <v>#DIV/0!</v>
      </c>
      <c r="I182" s="44"/>
      <c r="J182" s="44"/>
      <c r="K182" s="45" t="e">
        <f t="shared" si="60"/>
        <v>#DIV/0!</v>
      </c>
      <c r="L182" s="44"/>
      <c r="M182" s="46"/>
      <c r="N182" s="25" t="e">
        <f t="shared" si="61"/>
        <v>#DIV/0!</v>
      </c>
      <c r="O182" s="46"/>
      <c r="P182" s="44"/>
      <c r="Q182" s="25" t="e">
        <f t="shared" si="62"/>
        <v>#DIV/0!</v>
      </c>
      <c r="R182" s="44">
        <v>0</v>
      </c>
      <c r="S182" s="44">
        <v>0</v>
      </c>
      <c r="T182" s="45" t="e">
        <f t="shared" si="63"/>
        <v>#DIV/0!</v>
      </c>
      <c r="U182" s="196">
        <v>295</v>
      </c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3"/>
      <c r="FM182" s="23"/>
      <c r="FN182" s="23"/>
      <c r="FO182" s="23"/>
      <c r="FP182" s="23"/>
      <c r="FQ182" s="23"/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SUM(C185:C191)</f>
        <v>86751</v>
      </c>
      <c r="D184" s="41">
        <f>SUM(D185:D191)</f>
        <v>72581</v>
      </c>
      <c r="E184" s="50">
        <f t="shared" ref="E184:E191" si="64">C184/D184*100</f>
        <v>119.52301566525674</v>
      </c>
      <c r="F184" s="41">
        <f>SUM(F185:F191)</f>
        <v>17786</v>
      </c>
      <c r="G184" s="41">
        <f>SUM(G185:G191)</f>
        <v>19380</v>
      </c>
      <c r="H184" s="50">
        <f t="shared" ref="H184:H191" si="65">F184/G184*100</f>
        <v>91.775025799793596</v>
      </c>
      <c r="I184" s="41">
        <f>SUM(I185:I191)</f>
        <v>116939</v>
      </c>
      <c r="J184" s="41">
        <f>SUM(J185:J191)</f>
        <v>168697</v>
      </c>
      <c r="K184" s="50">
        <f t="shared" ref="K184:K191" si="66">I184/J184*100</f>
        <v>69.318956472254996</v>
      </c>
      <c r="L184" s="41">
        <f>SUM(L185:L191)</f>
        <v>44891</v>
      </c>
      <c r="M184" s="41">
        <f>SUM(M185:M191)</f>
        <v>32244</v>
      </c>
      <c r="N184" s="6">
        <f t="shared" ref="N184:N191" si="67">L184/M184*100</f>
        <v>139.22280114129762</v>
      </c>
      <c r="O184" s="41">
        <f>SUM(O185:O191)</f>
        <v>44891</v>
      </c>
      <c r="P184" s="41">
        <f>SUM(P185:P191)</f>
        <v>30070</v>
      </c>
      <c r="Q184" s="5">
        <f t="shared" ref="Q184:Q189" si="68">O184/P184*100</f>
        <v>149.28832723644828</v>
      </c>
      <c r="R184" s="41">
        <f>SUM(R185:R191)</f>
        <v>0</v>
      </c>
      <c r="S184" s="41">
        <f>SUM(S185:S191)</f>
        <v>2174</v>
      </c>
      <c r="T184" s="6">
        <f t="shared" ref="T184:T191" si="69">R184/S184*100</f>
        <v>0</v>
      </c>
      <c r="U184" s="198">
        <f>SUM(U185:U191)</f>
        <v>67</v>
      </c>
    </row>
    <row r="185" spans="1:173" s="24" customFormat="1" ht="19.5" customHeight="1" x14ac:dyDescent="0.25">
      <c r="A185" s="56">
        <v>1</v>
      </c>
      <c r="B185" s="8" t="s">
        <v>78</v>
      </c>
      <c r="C185" s="48">
        <v>0</v>
      </c>
      <c r="D185" s="48">
        <v>0</v>
      </c>
      <c r="E185" s="25" t="e">
        <f t="shared" si="64"/>
        <v>#DIV/0!</v>
      </c>
      <c r="F185" s="48">
        <v>0</v>
      </c>
      <c r="G185" s="48">
        <v>0</v>
      </c>
      <c r="H185" s="25" t="e">
        <f t="shared" si="65"/>
        <v>#DIV/0!</v>
      </c>
      <c r="I185" s="48">
        <v>0</v>
      </c>
      <c r="J185" s="48">
        <v>0</v>
      </c>
      <c r="K185" s="25" t="e">
        <f t="shared" si="66"/>
        <v>#DIV/0!</v>
      </c>
      <c r="L185" s="48">
        <f t="shared" ref="L185:M186" si="70">O185+R185</f>
        <v>0</v>
      </c>
      <c r="M185" s="34">
        <f t="shared" si="70"/>
        <v>0</v>
      </c>
      <c r="N185" s="25" t="e">
        <f t="shared" si="67"/>
        <v>#DIV/0!</v>
      </c>
      <c r="O185" s="48">
        <v>0</v>
      </c>
      <c r="P185" s="48">
        <v>0</v>
      </c>
      <c r="Q185" s="25" t="e">
        <f t="shared" si="68"/>
        <v>#DIV/0!</v>
      </c>
      <c r="R185" s="48">
        <v>0</v>
      </c>
      <c r="S185" s="48">
        <v>0</v>
      </c>
      <c r="T185" s="25" t="e">
        <f t="shared" si="69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48">
        <v>0</v>
      </c>
      <c r="D186" s="48">
        <v>0</v>
      </c>
      <c r="E186" s="45" t="e">
        <f t="shared" si="64"/>
        <v>#DIV/0!</v>
      </c>
      <c r="F186" s="48">
        <v>0</v>
      </c>
      <c r="G186" s="48">
        <v>0</v>
      </c>
      <c r="H186" s="45" t="e">
        <f>E186</f>
        <v>#DIV/0!</v>
      </c>
      <c r="I186" s="48">
        <v>0</v>
      </c>
      <c r="J186" s="48">
        <v>0</v>
      </c>
      <c r="K186" s="45" t="e">
        <f t="shared" si="66"/>
        <v>#DIV/0!</v>
      </c>
      <c r="L186" s="48">
        <f t="shared" si="70"/>
        <v>0</v>
      </c>
      <c r="M186" s="34">
        <f t="shared" si="70"/>
        <v>0</v>
      </c>
      <c r="N186" s="25" t="e">
        <f t="shared" si="67"/>
        <v>#DIV/0!</v>
      </c>
      <c r="O186" s="48">
        <v>0</v>
      </c>
      <c r="P186" s="48">
        <v>0</v>
      </c>
      <c r="Q186" s="25" t="e">
        <f t="shared" si="68"/>
        <v>#DIV/0!</v>
      </c>
      <c r="R186" s="48">
        <v>0</v>
      </c>
      <c r="S186" s="48">
        <v>0</v>
      </c>
      <c r="T186" s="45" t="e">
        <f t="shared" si="69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3" t="s">
        <v>80</v>
      </c>
      <c r="C187" s="48">
        <v>14715</v>
      </c>
      <c r="D187" s="48">
        <v>9901</v>
      </c>
      <c r="E187" s="45">
        <f t="shared" si="64"/>
        <v>148.62135137864863</v>
      </c>
      <c r="F187" s="48">
        <v>746</v>
      </c>
      <c r="G187" s="48">
        <v>2945</v>
      </c>
      <c r="H187" s="45">
        <f t="shared" si="65"/>
        <v>25.33106960950764</v>
      </c>
      <c r="I187" s="48">
        <v>14715</v>
      </c>
      <c r="J187" s="48">
        <v>9901</v>
      </c>
      <c r="K187" s="45">
        <f t="shared" si="66"/>
        <v>148.62135137864863</v>
      </c>
      <c r="L187" s="48">
        <v>14715</v>
      </c>
      <c r="M187" s="46">
        <v>9901</v>
      </c>
      <c r="N187" s="25">
        <f t="shared" si="67"/>
        <v>148.62135137864863</v>
      </c>
      <c r="O187" s="48">
        <v>14715</v>
      </c>
      <c r="P187" s="48">
        <v>9901</v>
      </c>
      <c r="Q187" s="25">
        <f t="shared" si="68"/>
        <v>148.62135137864863</v>
      </c>
      <c r="R187" s="48">
        <v>0</v>
      </c>
      <c r="S187" s="48">
        <v>0</v>
      </c>
      <c r="T187" s="45" t="e">
        <f t="shared" si="69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5">
        <v>4</v>
      </c>
      <c r="B188" s="3" t="s">
        <v>81</v>
      </c>
      <c r="C188" s="48">
        <v>8765</v>
      </c>
      <c r="D188" s="48">
        <v>8337</v>
      </c>
      <c r="E188" s="45">
        <f t="shared" si="64"/>
        <v>105.13374115389229</v>
      </c>
      <c r="F188" s="48">
        <v>3760</v>
      </c>
      <c r="G188" s="48">
        <v>2660</v>
      </c>
      <c r="H188" s="45">
        <f t="shared" si="65"/>
        <v>141.35338345864662</v>
      </c>
      <c r="I188" s="48">
        <v>10889</v>
      </c>
      <c r="J188" s="48">
        <v>35806</v>
      </c>
      <c r="K188" s="45">
        <f t="shared" si="66"/>
        <v>30.411104284198181</v>
      </c>
      <c r="L188" s="48">
        <v>0</v>
      </c>
      <c r="M188" s="46">
        <v>0</v>
      </c>
      <c r="N188" s="25" t="e">
        <f t="shared" si="67"/>
        <v>#DIV/0!</v>
      </c>
      <c r="O188" s="48">
        <v>0</v>
      </c>
      <c r="P188" s="48">
        <v>0</v>
      </c>
      <c r="Q188" s="25" t="e">
        <f t="shared" si="68"/>
        <v>#DIV/0!</v>
      </c>
      <c r="R188" s="48">
        <v>0</v>
      </c>
      <c r="S188" s="48">
        <v>0</v>
      </c>
      <c r="T188" s="45" t="e">
        <f t="shared" si="69"/>
        <v>#DIV/0!</v>
      </c>
      <c r="U188" s="196">
        <v>12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48">
        <v>63271</v>
      </c>
      <c r="D189" s="48">
        <v>54343</v>
      </c>
      <c r="E189" s="25">
        <f t="shared" si="64"/>
        <v>116.42897889332573</v>
      </c>
      <c r="F189" s="48">
        <v>13280</v>
      </c>
      <c r="G189" s="48">
        <v>13775</v>
      </c>
      <c r="H189" s="25">
        <f t="shared" si="65"/>
        <v>96.406533575317596</v>
      </c>
      <c r="I189" s="48">
        <v>91335</v>
      </c>
      <c r="J189" s="48">
        <v>122990</v>
      </c>
      <c r="K189" s="25">
        <f t="shared" si="66"/>
        <v>74.26213513293763</v>
      </c>
      <c r="L189" s="48">
        <v>30176</v>
      </c>
      <c r="M189" s="46">
        <v>22343</v>
      </c>
      <c r="N189" s="25">
        <f t="shared" si="67"/>
        <v>135.05795998746811</v>
      </c>
      <c r="O189" s="48">
        <v>30176</v>
      </c>
      <c r="P189" s="48">
        <v>20169</v>
      </c>
      <c r="Q189" s="25">
        <f t="shared" si="68"/>
        <v>149.61574693837076</v>
      </c>
      <c r="R189" s="48">
        <v>0</v>
      </c>
      <c r="S189" s="48">
        <v>2174</v>
      </c>
      <c r="T189" s="25">
        <f t="shared" si="69"/>
        <v>0</v>
      </c>
      <c r="U189" s="196">
        <v>37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8.75" customHeight="1" x14ac:dyDescent="0.25">
      <c r="A190" s="57">
        <v>6</v>
      </c>
      <c r="B190" s="4" t="s">
        <v>262</v>
      </c>
      <c r="C190" s="48">
        <v>0</v>
      </c>
      <c r="D190" s="48">
        <v>0</v>
      </c>
      <c r="E190" s="25" t="e">
        <f t="shared" si="64"/>
        <v>#DIV/0!</v>
      </c>
      <c r="F190" s="48">
        <v>0</v>
      </c>
      <c r="G190" s="48">
        <v>0</v>
      </c>
      <c r="H190" s="25" t="e">
        <f t="shared" si="65"/>
        <v>#DIV/0!</v>
      </c>
      <c r="I190" s="48">
        <v>0</v>
      </c>
      <c r="J190" s="48">
        <v>0</v>
      </c>
      <c r="K190" s="25" t="e">
        <f t="shared" si="66"/>
        <v>#DIV/0!</v>
      </c>
      <c r="L190" s="48">
        <f t="shared" ref="L190:M191" si="71">O190+R190</f>
        <v>0</v>
      </c>
      <c r="M190" s="34">
        <f t="shared" si="71"/>
        <v>0</v>
      </c>
      <c r="N190" s="25" t="e">
        <f t="shared" si="67"/>
        <v>#DIV/0!</v>
      </c>
      <c r="O190" s="48">
        <v>0</v>
      </c>
      <c r="P190" s="48">
        <v>0</v>
      </c>
      <c r="Q190" s="25" t="e">
        <f>O190/P190*100</f>
        <v>#DIV/0!</v>
      </c>
      <c r="R190" s="48">
        <v>0</v>
      </c>
      <c r="S190" s="48">
        <v>0</v>
      </c>
      <c r="T190" s="25" t="e">
        <f t="shared" si="69"/>
        <v>#DIV/0!</v>
      </c>
      <c r="U190" s="196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s="23" customFormat="1" ht="21" customHeight="1" x14ac:dyDescent="0.25">
      <c r="A191" s="56">
        <v>7</v>
      </c>
      <c r="B191" s="8" t="s">
        <v>72</v>
      </c>
      <c r="C191" s="48">
        <v>0</v>
      </c>
      <c r="D191" s="48">
        <v>0</v>
      </c>
      <c r="E191" s="1" t="e">
        <f t="shared" si="64"/>
        <v>#DIV/0!</v>
      </c>
      <c r="F191" s="48">
        <v>0</v>
      </c>
      <c r="G191" s="48">
        <v>0</v>
      </c>
      <c r="H191" s="1" t="e">
        <f t="shared" si="65"/>
        <v>#DIV/0!</v>
      </c>
      <c r="I191" s="48">
        <v>0</v>
      </c>
      <c r="J191" s="48">
        <v>0</v>
      </c>
      <c r="K191" s="1" t="e">
        <f t="shared" si="66"/>
        <v>#DIV/0!</v>
      </c>
      <c r="L191" s="48">
        <f t="shared" si="71"/>
        <v>0</v>
      </c>
      <c r="M191" s="34">
        <f t="shared" si="71"/>
        <v>0</v>
      </c>
      <c r="N191" s="1" t="e">
        <f t="shared" si="67"/>
        <v>#DIV/0!</v>
      </c>
      <c r="O191" s="48">
        <v>0</v>
      </c>
      <c r="P191" s="48">
        <v>0</v>
      </c>
      <c r="Q191" s="1" t="e">
        <f>O191/P191*100</f>
        <v>#DIV/0!</v>
      </c>
      <c r="R191" s="48">
        <v>0</v>
      </c>
      <c r="S191" s="48">
        <v>0</v>
      </c>
      <c r="T191" s="1" t="e">
        <f t="shared" si="69"/>
        <v>#DIV/0!</v>
      </c>
      <c r="U191" s="199"/>
    </row>
    <row r="192" spans="1:173" s="23" customFormat="1" ht="17.25" x14ac:dyDescent="0.25">
      <c r="A192" s="10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8"/>
      <c r="U192" s="200"/>
    </row>
    <row r="193" spans="1:21" s="23" customFormat="1" ht="102" customHeight="1" x14ac:dyDescent="0.25">
      <c r="A193" s="352" t="s">
        <v>235</v>
      </c>
      <c r="B193" s="353"/>
      <c r="C193" s="41">
        <f>SUM(C194:C200)</f>
        <v>0</v>
      </c>
      <c r="D193" s="41">
        <f>SUM(D194:D200)</f>
        <v>0</v>
      </c>
      <c r="E193" s="50" t="e">
        <f>C193/D193*100</f>
        <v>#DIV/0!</v>
      </c>
      <c r="F193" s="41">
        <f>SUM(F194:F200)</f>
        <v>0</v>
      </c>
      <c r="G193" s="41">
        <f>SUM(G194:G200)</f>
        <v>0</v>
      </c>
      <c r="H193" s="50" t="e">
        <f>F193/G193*100</f>
        <v>#DIV/0!</v>
      </c>
      <c r="I193" s="41">
        <f>SUM(I194:I200)</f>
        <v>0</v>
      </c>
      <c r="J193" s="41">
        <f>SUM(J194:J200)</f>
        <v>0</v>
      </c>
      <c r="K193" s="50" t="e">
        <f>I193/J193*100</f>
        <v>#DIV/0!</v>
      </c>
      <c r="L193" s="41">
        <f>SUM(L194:L200)</f>
        <v>0</v>
      </c>
      <c r="M193" s="41">
        <f>SUM(M194:M200)</f>
        <v>0</v>
      </c>
      <c r="N193" s="6" t="e">
        <f t="shared" ref="N193" si="72">L193/M193*100</f>
        <v>#DIV/0!</v>
      </c>
      <c r="O193" s="41">
        <f>SUM(O194:O200)</f>
        <v>0</v>
      </c>
      <c r="P193" s="41">
        <f>SUM(P194:P200)</f>
        <v>0</v>
      </c>
      <c r="Q193" s="5" t="e">
        <f t="shared" ref="Q193" si="73">O193/P193*100</f>
        <v>#DIV/0!</v>
      </c>
      <c r="R193" s="41">
        <f>SUM(R194:R200)</f>
        <v>0</v>
      </c>
      <c r="S193" s="41">
        <f>SUM(S194:S200)</f>
        <v>0</v>
      </c>
      <c r="T193" s="6" t="e">
        <f t="shared" ref="T193" si="74">R193/S193*100</f>
        <v>#DIV/0!</v>
      </c>
      <c r="U193" s="200"/>
    </row>
    <row r="194" spans="1:21" s="23" customFormat="1" ht="17.25" x14ac:dyDescent="0.25">
      <c r="A194" s="63"/>
      <c r="B194" s="16"/>
      <c r="C194" s="46"/>
      <c r="D194" s="46"/>
      <c r="E194" s="1"/>
      <c r="F194" s="46"/>
      <c r="G194" s="46"/>
      <c r="H194" s="1"/>
      <c r="I194" s="46"/>
      <c r="J194" s="46"/>
      <c r="K194" s="1"/>
      <c r="L194" s="46"/>
      <c r="M194" s="46"/>
      <c r="N194" s="1"/>
      <c r="O194" s="46"/>
      <c r="P194" s="46"/>
      <c r="Q194" s="1"/>
      <c r="R194" s="46"/>
      <c r="S194" s="46"/>
      <c r="T194" s="1"/>
      <c r="U194" s="200"/>
    </row>
    <row r="195" spans="1:21" s="23" customFormat="1" ht="17.25" x14ac:dyDescent="0.25">
      <c r="A195" s="63"/>
      <c r="B195" s="16"/>
      <c r="C195" s="46"/>
      <c r="D195" s="46"/>
      <c r="E195" s="1"/>
      <c r="F195" s="46"/>
      <c r="G195" s="46"/>
      <c r="H195" s="1"/>
      <c r="I195" s="46"/>
      <c r="J195" s="46"/>
      <c r="K195" s="1"/>
      <c r="L195" s="46"/>
      <c r="M195" s="46"/>
      <c r="N195" s="1"/>
      <c r="O195" s="46"/>
      <c r="P195" s="46"/>
      <c r="Q195" s="1"/>
      <c r="R195" s="46"/>
      <c r="S195" s="46"/>
      <c r="T195" s="1"/>
      <c r="U195" s="200"/>
    </row>
    <row r="196" spans="1:21" s="23" customFormat="1" ht="17.25" x14ac:dyDescent="0.25">
      <c r="A196" s="63"/>
      <c r="B196" s="16"/>
      <c r="C196" s="46"/>
      <c r="D196" s="46"/>
      <c r="E196" s="1"/>
      <c r="F196" s="46"/>
      <c r="G196" s="46"/>
      <c r="H196" s="1"/>
      <c r="I196" s="46"/>
      <c r="J196" s="46"/>
      <c r="K196" s="1"/>
      <c r="L196" s="46"/>
      <c r="M196" s="46"/>
      <c r="N196" s="1"/>
      <c r="O196" s="46"/>
      <c r="P196" s="46"/>
      <c r="Q196" s="1"/>
      <c r="R196" s="46"/>
      <c r="S196" s="46"/>
      <c r="T196" s="1"/>
      <c r="U196" s="200"/>
    </row>
    <row r="197" spans="1:21" s="23" customFormat="1" ht="17.25" x14ac:dyDescent="0.25">
      <c r="A197" s="63"/>
      <c r="B197" s="16"/>
      <c r="C197" s="46"/>
      <c r="D197" s="46"/>
      <c r="E197" s="1"/>
      <c r="F197" s="46"/>
      <c r="G197" s="46"/>
      <c r="H197" s="1"/>
      <c r="I197" s="46"/>
      <c r="J197" s="46"/>
      <c r="K197" s="1"/>
      <c r="L197" s="46"/>
      <c r="M197" s="46"/>
      <c r="N197" s="1"/>
      <c r="O197" s="46"/>
      <c r="P197" s="46"/>
      <c r="Q197" s="1"/>
      <c r="R197" s="46"/>
      <c r="S197" s="46"/>
      <c r="T197" s="1"/>
      <c r="U197" s="200"/>
    </row>
    <row r="198" spans="1:21" s="23" customFormat="1" ht="17.25" x14ac:dyDescent="0.25">
      <c r="A198" s="63"/>
      <c r="B198" s="16"/>
      <c r="C198" s="46"/>
      <c r="D198" s="46"/>
      <c r="E198" s="1"/>
      <c r="F198" s="46"/>
      <c r="G198" s="46"/>
      <c r="H198" s="1"/>
      <c r="I198" s="46"/>
      <c r="J198" s="46"/>
      <c r="K198" s="1"/>
      <c r="L198" s="46"/>
      <c r="M198" s="46"/>
      <c r="N198" s="1"/>
      <c r="O198" s="46"/>
      <c r="P198" s="46"/>
      <c r="Q198" s="1"/>
      <c r="R198" s="46"/>
      <c r="S198" s="46"/>
      <c r="T198" s="1"/>
      <c r="U198" s="200"/>
    </row>
    <row r="199" spans="1:21" s="23" customFormat="1" ht="17.25" x14ac:dyDescent="0.25">
      <c r="A199" s="63"/>
      <c r="B199" s="16"/>
      <c r="C199" s="46"/>
      <c r="D199" s="46"/>
      <c r="E199" s="1"/>
      <c r="F199" s="46"/>
      <c r="G199" s="46"/>
      <c r="H199" s="1"/>
      <c r="I199" s="46"/>
      <c r="J199" s="46"/>
      <c r="K199" s="1"/>
      <c r="L199" s="46"/>
      <c r="M199" s="46"/>
      <c r="N199" s="1"/>
      <c r="O199" s="46"/>
      <c r="P199" s="46"/>
      <c r="Q199" s="1"/>
      <c r="R199" s="46"/>
      <c r="S199" s="46"/>
      <c r="T199" s="1"/>
      <c r="U199" s="200"/>
    </row>
    <row r="200" spans="1:21" s="23" customFormat="1" ht="17.25" x14ac:dyDescent="0.25">
      <c r="A200" s="63"/>
      <c r="B200" s="16"/>
      <c r="C200" s="46"/>
      <c r="D200" s="46"/>
      <c r="E200" s="1"/>
      <c r="F200" s="46"/>
      <c r="G200" s="46"/>
      <c r="H200" s="1"/>
      <c r="I200" s="46"/>
      <c r="J200" s="46"/>
      <c r="K200" s="1"/>
      <c r="L200" s="46"/>
      <c r="M200" s="46"/>
      <c r="N200" s="1"/>
      <c r="O200" s="46"/>
      <c r="P200" s="46"/>
      <c r="Q200" s="1"/>
      <c r="R200" s="46"/>
      <c r="S200" s="46"/>
      <c r="T200" s="1"/>
      <c r="U200" s="200"/>
    </row>
    <row r="201" spans="1:21" s="23" customFormat="1" ht="17.25" customHeight="1" x14ac:dyDescent="0.25">
      <c r="A201" s="363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5"/>
      <c r="U201" s="200"/>
    </row>
    <row r="202" spans="1:21" s="23" customFormat="1" ht="118.5" customHeight="1" x14ac:dyDescent="0.25">
      <c r="A202" s="352" t="s">
        <v>236</v>
      </c>
      <c r="B202" s="353"/>
      <c r="C202" s="41">
        <f>SUM(C203:C206)</f>
        <v>0</v>
      </c>
      <c r="D202" s="41">
        <f>SUM(D203:D206)</f>
        <v>0</v>
      </c>
      <c r="E202" s="50" t="e">
        <f>C202/D202*100</f>
        <v>#DIV/0!</v>
      </c>
      <c r="F202" s="41">
        <f>SUM(F203:F206)</f>
        <v>0</v>
      </c>
      <c r="G202" s="41">
        <f>SUM(G203:G206)</f>
        <v>0</v>
      </c>
      <c r="H202" s="50" t="e">
        <f>F202/G202*100</f>
        <v>#DIV/0!</v>
      </c>
      <c r="I202" s="41">
        <f>SUM(I203:I206)</f>
        <v>0</v>
      </c>
      <c r="J202" s="41">
        <f>SUM(J203:J206)</f>
        <v>0</v>
      </c>
      <c r="K202" s="50" t="e">
        <f>I202/J202*100</f>
        <v>#DIV/0!</v>
      </c>
      <c r="L202" s="41">
        <f>SUM(L203:L206)</f>
        <v>0</v>
      </c>
      <c r="M202" s="41">
        <f>SUM(M203:M206)</f>
        <v>0</v>
      </c>
      <c r="N202" s="6" t="e">
        <f t="shared" ref="N202" si="75">L202/M202*100</f>
        <v>#DIV/0!</v>
      </c>
      <c r="O202" s="41">
        <f>SUM(O203:O206)</f>
        <v>0</v>
      </c>
      <c r="P202" s="41">
        <f>SUM(P203:P206)</f>
        <v>0</v>
      </c>
      <c r="Q202" s="5" t="e">
        <f t="shared" ref="Q202" si="76">O202/P202*100</f>
        <v>#DIV/0!</v>
      </c>
      <c r="R202" s="41">
        <f>SUM(R203:R206)</f>
        <v>0</v>
      </c>
      <c r="S202" s="41">
        <f>SUM(S203:S206)</f>
        <v>0</v>
      </c>
      <c r="T202" s="6" t="e">
        <f t="shared" ref="T202" si="77">R202/S202*100</f>
        <v>#DIV/0!</v>
      </c>
      <c r="U202" s="200"/>
    </row>
    <row r="203" spans="1:21" s="23" customFormat="1" ht="17.25" x14ac:dyDescent="0.25">
      <c r="A203" s="63"/>
      <c r="B203" s="16"/>
      <c r="C203" s="46"/>
      <c r="D203" s="46"/>
      <c r="E203" s="1"/>
      <c r="F203" s="46"/>
      <c r="G203" s="46"/>
      <c r="H203" s="1"/>
      <c r="I203" s="46"/>
      <c r="J203" s="46"/>
      <c r="K203" s="1"/>
      <c r="L203" s="46"/>
      <c r="M203" s="46"/>
      <c r="N203" s="1"/>
      <c r="O203" s="46"/>
      <c r="P203" s="46"/>
      <c r="Q203" s="1"/>
      <c r="R203" s="46"/>
      <c r="S203" s="46"/>
      <c r="T203" s="1"/>
      <c r="U203" s="200"/>
    </row>
    <row r="204" spans="1:21" s="23" customFormat="1" ht="17.25" x14ac:dyDescent="0.25">
      <c r="A204" s="63"/>
      <c r="B204" s="16"/>
      <c r="C204" s="46"/>
      <c r="D204" s="46"/>
      <c r="E204" s="1"/>
      <c r="F204" s="46"/>
      <c r="G204" s="46"/>
      <c r="H204" s="1"/>
      <c r="I204" s="46"/>
      <c r="J204" s="46"/>
      <c r="K204" s="1"/>
      <c r="L204" s="46"/>
      <c r="M204" s="46"/>
      <c r="N204" s="1"/>
      <c r="O204" s="46"/>
      <c r="P204" s="46"/>
      <c r="Q204" s="1"/>
      <c r="R204" s="46"/>
      <c r="S204" s="46"/>
      <c r="T204" s="1"/>
      <c r="U204" s="200"/>
    </row>
    <row r="205" spans="1:21" s="23" customFormat="1" ht="17.25" x14ac:dyDescent="0.25">
      <c r="A205" s="63"/>
      <c r="B205" s="16"/>
      <c r="C205" s="46"/>
      <c r="D205" s="46"/>
      <c r="E205" s="1"/>
      <c r="F205" s="46"/>
      <c r="G205" s="46"/>
      <c r="H205" s="1"/>
      <c r="I205" s="46"/>
      <c r="J205" s="46"/>
      <c r="K205" s="1"/>
      <c r="L205" s="46"/>
      <c r="M205" s="46"/>
      <c r="N205" s="1"/>
      <c r="O205" s="46"/>
      <c r="P205" s="46"/>
      <c r="Q205" s="1"/>
      <c r="R205" s="46"/>
      <c r="S205" s="46"/>
      <c r="T205" s="1"/>
      <c r="U205" s="200"/>
    </row>
    <row r="206" spans="1:21" s="23" customFormat="1" ht="17.25" x14ac:dyDescent="0.25">
      <c r="A206" s="63"/>
      <c r="B206" s="16"/>
      <c r="C206" s="46"/>
      <c r="D206" s="46"/>
      <c r="E206" s="1"/>
      <c r="F206" s="46"/>
      <c r="G206" s="46"/>
      <c r="H206" s="1"/>
      <c r="I206" s="46"/>
      <c r="J206" s="46"/>
      <c r="K206" s="1"/>
      <c r="L206" s="46"/>
      <c r="M206" s="46"/>
      <c r="N206" s="1"/>
      <c r="O206" s="46"/>
      <c r="P206" s="46"/>
      <c r="Q206" s="1"/>
      <c r="R206" s="46"/>
      <c r="S206" s="46"/>
      <c r="T206" s="1"/>
      <c r="U206" s="200"/>
    </row>
    <row r="207" spans="1:21" s="23" customFormat="1" ht="17.25" customHeight="1" x14ac:dyDescent="0.25">
      <c r="A207" s="363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5"/>
      <c r="U207" s="200"/>
    </row>
    <row r="208" spans="1:21" s="23" customFormat="1" ht="69" customHeight="1" x14ac:dyDescent="0.25">
      <c r="A208" s="352" t="s">
        <v>237</v>
      </c>
      <c r="B208" s="353"/>
      <c r="C208" s="41">
        <f>SUM(C209:C214)</f>
        <v>166339</v>
      </c>
      <c r="D208" s="41">
        <f>SUM(D209:D214)</f>
        <v>96011</v>
      </c>
      <c r="E208" s="50">
        <f>C208/D208*100</f>
        <v>173.24994011102893</v>
      </c>
      <c r="F208" s="41">
        <f>SUM(F209:F214)</f>
        <v>55708</v>
      </c>
      <c r="G208" s="41">
        <f>SUM(G209:G214)</f>
        <v>16555</v>
      </c>
      <c r="H208" s="50">
        <f>F208/G208*100</f>
        <v>336.50256720024163</v>
      </c>
      <c r="I208" s="41">
        <f>SUM(I209:I214)</f>
        <v>165116</v>
      </c>
      <c r="J208" s="41">
        <f>SUM(J209:J214)</f>
        <v>117527</v>
      </c>
      <c r="K208" s="50">
        <f>I208/J208*100</f>
        <v>140.49197205748467</v>
      </c>
      <c r="L208" s="41">
        <f>SUM(L209:L214)</f>
        <v>0</v>
      </c>
      <c r="M208" s="41">
        <f>SUM(M209:M214)</f>
        <v>0</v>
      </c>
      <c r="N208" s="6" t="e">
        <f t="shared" ref="N208:N211" si="78">L208/M208*100</f>
        <v>#DIV/0!</v>
      </c>
      <c r="O208" s="41">
        <f>SUM(O209:O214)</f>
        <v>0</v>
      </c>
      <c r="P208" s="41">
        <f>SUM(P209:P214)</f>
        <v>0</v>
      </c>
      <c r="Q208" s="152"/>
      <c r="R208" s="41">
        <f>SUM(R209:R214)</f>
        <v>0</v>
      </c>
      <c r="S208" s="41">
        <f>SUM(S209:S214)</f>
        <v>0</v>
      </c>
      <c r="T208" s="6" t="e">
        <f t="shared" ref="T208:T212" si="79">R208/S208*100</f>
        <v>#DIV/0!</v>
      </c>
      <c r="U208" s="198">
        <f>SUM(U209:U211)</f>
        <v>107</v>
      </c>
    </row>
    <row r="209" spans="1:35" s="23" customFormat="1" ht="17.25" x14ac:dyDescent="0.25">
      <c r="A209" s="62">
        <v>1</v>
      </c>
      <c r="B209" s="10" t="s">
        <v>272</v>
      </c>
      <c r="C209" s="46">
        <v>62811</v>
      </c>
      <c r="D209" s="46">
        <v>52686</v>
      </c>
      <c r="E209" s="48">
        <f>C209/D209*100</f>
        <v>119.21762897164332</v>
      </c>
      <c r="F209" s="46">
        <v>26433</v>
      </c>
      <c r="G209" s="46">
        <v>9139</v>
      </c>
      <c r="H209" s="48">
        <f>F209/G209*100</f>
        <v>289.23295765401031</v>
      </c>
      <c r="I209" s="46">
        <v>61588</v>
      </c>
      <c r="J209" s="46">
        <v>74202</v>
      </c>
      <c r="K209" s="48">
        <f>I209/J209*100</f>
        <v>83.000458208673621</v>
      </c>
      <c r="L209" s="46">
        <v>0</v>
      </c>
      <c r="M209" s="46">
        <v>0</v>
      </c>
      <c r="N209" s="156" t="e">
        <f t="shared" si="78"/>
        <v>#DIV/0!</v>
      </c>
      <c r="O209" s="46">
        <v>0</v>
      </c>
      <c r="P209" s="46">
        <v>0</v>
      </c>
      <c r="Q209" s="157" t="e">
        <f>O208/P208*100</f>
        <v>#DIV/0!</v>
      </c>
      <c r="R209" s="46">
        <v>0</v>
      </c>
      <c r="S209" s="46">
        <v>0</v>
      </c>
      <c r="T209" s="1" t="e">
        <f t="shared" si="79"/>
        <v>#DIV/0!</v>
      </c>
      <c r="U209" s="199">
        <v>63</v>
      </c>
    </row>
    <row r="210" spans="1:35" s="23" customFormat="1" ht="17.25" x14ac:dyDescent="0.25">
      <c r="A210" s="62">
        <v>2</v>
      </c>
      <c r="B210" s="10" t="s">
        <v>273</v>
      </c>
      <c r="C210" s="46">
        <v>55665</v>
      </c>
      <c r="D210" s="46">
        <v>0</v>
      </c>
      <c r="E210" s="48" t="e">
        <f t="shared" ref="E210:E211" si="80">C210/D210*100</f>
        <v>#DIV/0!</v>
      </c>
      <c r="F210" s="46">
        <v>12392</v>
      </c>
      <c r="G210" s="46">
        <v>0</v>
      </c>
      <c r="H210" s="48" t="e">
        <f t="shared" ref="H210:H211" si="81">F210/G210*100</f>
        <v>#DIV/0!</v>
      </c>
      <c r="I210" s="46">
        <v>55665</v>
      </c>
      <c r="J210" s="46">
        <v>0</v>
      </c>
      <c r="K210" s="48" t="e">
        <f t="shared" ref="K210:K211" si="82">I210/J210*100</f>
        <v>#DIV/0!</v>
      </c>
      <c r="L210" s="46">
        <v>0</v>
      </c>
      <c r="M210" s="46">
        <v>0</v>
      </c>
      <c r="N210" s="156" t="e">
        <f t="shared" si="78"/>
        <v>#DIV/0!</v>
      </c>
      <c r="O210" s="46">
        <v>0</v>
      </c>
      <c r="P210" s="46">
        <v>0</v>
      </c>
      <c r="Q210" s="157" t="e">
        <f>O209/P209*100</f>
        <v>#DIV/0!</v>
      </c>
      <c r="R210" s="46">
        <v>0</v>
      </c>
      <c r="S210" s="46">
        <v>0</v>
      </c>
      <c r="T210" s="1" t="e">
        <f t="shared" si="79"/>
        <v>#DIV/0!</v>
      </c>
      <c r="U210" s="199">
        <v>32</v>
      </c>
    </row>
    <row r="211" spans="1:35" s="23" customFormat="1" ht="17.25" x14ac:dyDescent="0.25">
      <c r="A211" s="62">
        <v>3</v>
      </c>
      <c r="B211" s="10" t="s">
        <v>274</v>
      </c>
      <c r="C211" s="46">
        <v>47863</v>
      </c>
      <c r="D211" s="46">
        <v>43325</v>
      </c>
      <c r="E211" s="48">
        <f t="shared" si="80"/>
        <v>110.47432198499712</v>
      </c>
      <c r="F211" s="46">
        <v>16883</v>
      </c>
      <c r="G211" s="46">
        <v>7416</v>
      </c>
      <c r="H211" s="48">
        <f t="shared" si="81"/>
        <v>227.6564185544768</v>
      </c>
      <c r="I211" s="46">
        <v>47863</v>
      </c>
      <c r="J211" s="46">
        <v>43325</v>
      </c>
      <c r="K211" s="48">
        <f t="shared" si="82"/>
        <v>110.47432198499712</v>
      </c>
      <c r="L211" s="46">
        <v>0</v>
      </c>
      <c r="M211" s="46">
        <v>0</v>
      </c>
      <c r="N211" s="156" t="e">
        <f t="shared" si="78"/>
        <v>#DIV/0!</v>
      </c>
      <c r="O211" s="46">
        <v>0</v>
      </c>
      <c r="P211" s="46">
        <v>0</v>
      </c>
      <c r="Q211" s="157" t="e">
        <f>O210/P210*100</f>
        <v>#DIV/0!</v>
      </c>
      <c r="R211" s="46">
        <v>0</v>
      </c>
      <c r="S211" s="46">
        <v>0</v>
      </c>
      <c r="T211" s="1" t="e">
        <f t="shared" si="79"/>
        <v>#DIV/0!</v>
      </c>
      <c r="U211" s="199">
        <v>12</v>
      </c>
    </row>
    <row r="212" spans="1:35" s="23" customFormat="1" ht="17.25" x14ac:dyDescent="0.25">
      <c r="A212" s="63"/>
      <c r="B212" s="16"/>
      <c r="C212" s="46"/>
      <c r="D212" s="46"/>
      <c r="E212" s="1"/>
      <c r="F212" s="46"/>
      <c r="G212" s="46"/>
      <c r="H212" s="1"/>
      <c r="I212" s="46"/>
      <c r="J212" s="46"/>
      <c r="K212" s="1"/>
      <c r="L212" s="46"/>
      <c r="M212" s="46"/>
      <c r="N212" s="1"/>
      <c r="O212" s="46"/>
      <c r="P212" s="46"/>
      <c r="Q212" s="1"/>
      <c r="R212" s="46"/>
      <c r="S212" s="46"/>
      <c r="T212" s="1" t="e">
        <f t="shared" si="79"/>
        <v>#DIV/0!</v>
      </c>
      <c r="U212" s="199"/>
    </row>
    <row r="213" spans="1:35" s="23" customFormat="1" ht="17.25" x14ac:dyDescent="0.25">
      <c r="A213" s="63"/>
      <c r="B213" s="16"/>
      <c r="C213" s="46"/>
      <c r="D213" s="46"/>
      <c r="E213" s="1"/>
      <c r="F213" s="46"/>
      <c r="G213" s="46"/>
      <c r="H213" s="1"/>
      <c r="I213" s="46"/>
      <c r="J213" s="46"/>
      <c r="K213" s="1"/>
      <c r="L213" s="46"/>
      <c r="M213" s="46"/>
      <c r="N213" s="1"/>
      <c r="O213" s="46"/>
      <c r="P213" s="46"/>
      <c r="Q213" s="1"/>
      <c r="R213" s="46"/>
      <c r="S213" s="46"/>
      <c r="T213" s="1"/>
      <c r="U213" s="199"/>
    </row>
    <row r="214" spans="1:35" s="23" customFormat="1" ht="17.25" x14ac:dyDescent="0.25">
      <c r="A214" s="63"/>
      <c r="B214" s="16"/>
      <c r="C214" s="46"/>
      <c r="D214" s="46"/>
      <c r="E214" s="1"/>
      <c r="F214" s="46"/>
      <c r="G214" s="46"/>
      <c r="H214" s="1"/>
      <c r="I214" s="46"/>
      <c r="J214" s="46"/>
      <c r="K214" s="1"/>
      <c r="L214" s="46"/>
      <c r="M214" s="46"/>
      <c r="N214" s="1"/>
      <c r="O214" s="46"/>
      <c r="P214" s="46"/>
      <c r="Q214" s="1"/>
      <c r="R214" s="46"/>
      <c r="S214" s="46"/>
      <c r="T214" s="1"/>
      <c r="U214" s="199"/>
    </row>
    <row r="215" spans="1:35" s="23" customFormat="1" ht="17.25" customHeight="1" x14ac:dyDescent="0.25">
      <c r="A215" s="349"/>
      <c r="B215" s="350"/>
      <c r="C215" s="350"/>
      <c r="D215" s="350"/>
      <c r="E215" s="350"/>
      <c r="F215" s="350"/>
      <c r="G215" s="350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1"/>
      <c r="U215" s="200"/>
    </row>
    <row r="216" spans="1:35" s="23" customFormat="1" ht="75.75" customHeight="1" x14ac:dyDescent="0.25">
      <c r="A216" s="352" t="s">
        <v>238</v>
      </c>
      <c r="B216" s="353"/>
      <c r="C216" s="41">
        <f>SUM(C217:C222)</f>
        <v>34108</v>
      </c>
      <c r="D216" s="41">
        <f>SUM(D217:D222)</f>
        <v>155020</v>
      </c>
      <c r="E216" s="50">
        <f>C216/D216*100</f>
        <v>22.002322280996001</v>
      </c>
      <c r="F216" s="41">
        <f>SUM(F217:F222)</f>
        <v>9144</v>
      </c>
      <c r="G216" s="41">
        <f>SUM(G217:G222)</f>
        <v>73838</v>
      </c>
      <c r="H216" s="50">
        <f>F216/G216*100</f>
        <v>12.383867385357133</v>
      </c>
      <c r="I216" s="41">
        <f>SUM(I217:I222)</f>
        <v>34108</v>
      </c>
      <c r="J216" s="41">
        <f>SUM(J217:J222)</f>
        <v>320683</v>
      </c>
      <c r="K216" s="50">
        <f>I216/J216*100</f>
        <v>10.63604868359096</v>
      </c>
      <c r="L216" s="41">
        <f>SUM(L217:L222)</f>
        <v>34108</v>
      </c>
      <c r="M216" s="41">
        <f>SUM(M217:M222)</f>
        <v>107605</v>
      </c>
      <c r="N216" s="6">
        <f t="shared" ref="N216:N222" si="83">L216/M216*100</f>
        <v>31.697411830305285</v>
      </c>
      <c r="O216" s="41">
        <f>SUM(O217:O222)</f>
        <v>0</v>
      </c>
      <c r="P216" s="41">
        <f>SUM(P217:P222)</f>
        <v>49111</v>
      </c>
      <c r="Q216" s="5">
        <f t="shared" ref="Q216:Q222" si="84">O216/P216*100</f>
        <v>0</v>
      </c>
      <c r="R216" s="41">
        <f>SUM(R217:R222)</f>
        <v>34108</v>
      </c>
      <c r="S216" s="41">
        <f>SUM(S217:S222)</f>
        <v>58494</v>
      </c>
      <c r="T216" s="6">
        <f t="shared" ref="T216:T222" si="85">R216/S216*100</f>
        <v>58.310254043149726</v>
      </c>
      <c r="U216" s="198">
        <f>SUM(U217:U222)</f>
        <v>57</v>
      </c>
    </row>
    <row r="217" spans="1:35" s="23" customFormat="1" ht="17.25" x14ac:dyDescent="0.25">
      <c r="A217" s="52">
        <v>1</v>
      </c>
      <c r="B217" s="3" t="s">
        <v>48</v>
      </c>
      <c r="C217" s="48">
        <v>0</v>
      </c>
      <c r="D217" s="48">
        <v>436</v>
      </c>
      <c r="E217" s="45">
        <f>C217/D217*100</f>
        <v>0</v>
      </c>
      <c r="F217" s="48">
        <v>0</v>
      </c>
      <c r="G217" s="46">
        <v>0</v>
      </c>
      <c r="H217" s="45" t="e">
        <f t="shared" ref="H217:H218" si="86">F217/G217*100</f>
        <v>#DIV/0!</v>
      </c>
      <c r="I217" s="48">
        <v>0</v>
      </c>
      <c r="J217" s="48">
        <v>436</v>
      </c>
      <c r="K217" s="45">
        <f t="shared" ref="K217:K218" si="87">I217/J217*100</f>
        <v>0</v>
      </c>
      <c r="L217" s="48">
        <v>0</v>
      </c>
      <c r="M217" s="87">
        <v>0</v>
      </c>
      <c r="N217" s="25" t="e">
        <f t="shared" si="83"/>
        <v>#DIV/0!</v>
      </c>
      <c r="O217" s="48">
        <v>0</v>
      </c>
      <c r="P217" s="46">
        <v>0</v>
      </c>
      <c r="Q217" s="25" t="e">
        <f t="shared" si="84"/>
        <v>#DIV/0!</v>
      </c>
      <c r="R217" s="48">
        <v>0</v>
      </c>
      <c r="S217" s="48">
        <v>0</v>
      </c>
      <c r="T217" s="44" t="e">
        <f t="shared" si="85"/>
        <v>#DIV/0!</v>
      </c>
      <c r="U217" s="199"/>
    </row>
    <row r="218" spans="1:35" s="23" customFormat="1" ht="17.25" x14ac:dyDescent="0.25">
      <c r="A218" s="70">
        <v>2</v>
      </c>
      <c r="B218" s="8" t="s">
        <v>49</v>
      </c>
      <c r="C218" s="48">
        <v>0</v>
      </c>
      <c r="D218" s="48">
        <v>0</v>
      </c>
      <c r="E218" s="25" t="e">
        <f t="shared" ref="E218" si="88">C218/D218*100</f>
        <v>#DIV/0!</v>
      </c>
      <c r="F218" s="48">
        <v>0</v>
      </c>
      <c r="G218" s="46">
        <v>0</v>
      </c>
      <c r="H218" s="25" t="e">
        <f t="shared" si="86"/>
        <v>#DIV/0!</v>
      </c>
      <c r="I218" s="48">
        <v>0</v>
      </c>
      <c r="J218" s="46">
        <v>0</v>
      </c>
      <c r="K218" s="25" t="e">
        <f t="shared" si="87"/>
        <v>#DIV/0!</v>
      </c>
      <c r="L218" s="48">
        <v>0</v>
      </c>
      <c r="M218" s="87">
        <v>0</v>
      </c>
      <c r="N218" s="25" t="e">
        <f t="shared" si="83"/>
        <v>#DIV/0!</v>
      </c>
      <c r="O218" s="48">
        <v>0</v>
      </c>
      <c r="P218" s="46">
        <v>0</v>
      </c>
      <c r="Q218" s="25" t="e">
        <f t="shared" si="84"/>
        <v>#DIV/0!</v>
      </c>
      <c r="R218" s="48">
        <v>0</v>
      </c>
      <c r="S218" s="48">
        <v>0</v>
      </c>
      <c r="T218" s="48" t="e">
        <f t="shared" si="85"/>
        <v>#DIV/0!</v>
      </c>
      <c r="U218" s="199"/>
    </row>
    <row r="219" spans="1:35" s="23" customFormat="1" ht="17.25" x14ac:dyDescent="0.25">
      <c r="A219" s="52">
        <v>3</v>
      </c>
      <c r="B219" s="4" t="s">
        <v>51</v>
      </c>
      <c r="C219" s="48">
        <v>34108</v>
      </c>
      <c r="D219" s="48">
        <v>36457</v>
      </c>
      <c r="E219" s="1">
        <f>C219/D219*100</f>
        <v>93.556792934141583</v>
      </c>
      <c r="F219" s="48">
        <v>9144</v>
      </c>
      <c r="G219" s="46">
        <v>6855</v>
      </c>
      <c r="H219" s="1">
        <f>F219/G219*100</f>
        <v>133.39168490153173</v>
      </c>
      <c r="I219" s="48">
        <v>34108</v>
      </c>
      <c r="J219" s="46">
        <v>36457</v>
      </c>
      <c r="K219" s="1">
        <f>I219/J219*100</f>
        <v>93.556792934141583</v>
      </c>
      <c r="L219" s="48">
        <v>34108</v>
      </c>
      <c r="M219" s="87">
        <v>36457</v>
      </c>
      <c r="N219" s="1">
        <f t="shared" si="83"/>
        <v>93.556792934141583</v>
      </c>
      <c r="O219" s="48">
        <v>0</v>
      </c>
      <c r="P219" s="46">
        <v>0</v>
      </c>
      <c r="Q219" s="1" t="e">
        <f t="shared" si="84"/>
        <v>#DIV/0!</v>
      </c>
      <c r="R219" s="48">
        <v>34108</v>
      </c>
      <c r="S219" s="48">
        <v>36457</v>
      </c>
      <c r="T219" s="46">
        <f t="shared" si="85"/>
        <v>93.556792934141583</v>
      </c>
      <c r="U219" s="199">
        <v>31</v>
      </c>
    </row>
    <row r="220" spans="1:35" s="23" customFormat="1" ht="17.25" x14ac:dyDescent="0.25">
      <c r="A220" s="62">
        <v>4</v>
      </c>
      <c r="B220" s="8" t="s">
        <v>52</v>
      </c>
      <c r="C220" s="48">
        <v>0</v>
      </c>
      <c r="D220" s="48">
        <v>118127</v>
      </c>
      <c r="E220" s="1">
        <f t="shared" ref="E220:E222" si="89">C220/D220*100</f>
        <v>0</v>
      </c>
      <c r="F220" s="48">
        <v>0</v>
      </c>
      <c r="G220" s="46">
        <v>26955</v>
      </c>
      <c r="H220" s="1">
        <f t="shared" ref="H220:H222" si="90">F220/G220*100</f>
        <v>0</v>
      </c>
      <c r="I220" s="48">
        <v>0</v>
      </c>
      <c r="J220" s="46">
        <v>115626</v>
      </c>
      <c r="K220" s="1">
        <f t="shared" ref="K220:K222" si="91">I220/J220*100</f>
        <v>0</v>
      </c>
      <c r="L220" s="48">
        <v>0</v>
      </c>
      <c r="M220" s="87">
        <v>22037</v>
      </c>
      <c r="N220" s="1">
        <f t="shared" si="83"/>
        <v>0</v>
      </c>
      <c r="O220" s="48">
        <v>0</v>
      </c>
      <c r="P220" s="46">
        <v>0</v>
      </c>
      <c r="Q220" s="1" t="e">
        <f t="shared" si="84"/>
        <v>#DIV/0!</v>
      </c>
      <c r="R220" s="48">
        <v>0</v>
      </c>
      <c r="S220" s="48">
        <v>22037</v>
      </c>
      <c r="T220" s="46">
        <f t="shared" si="85"/>
        <v>0</v>
      </c>
      <c r="U220" s="199"/>
    </row>
    <row r="221" spans="1:35" s="23" customFormat="1" ht="17.25" x14ac:dyDescent="0.25">
      <c r="A221" s="52">
        <v>5</v>
      </c>
      <c r="B221" s="8" t="s">
        <v>53</v>
      </c>
      <c r="C221" s="48">
        <v>0</v>
      </c>
      <c r="D221" s="48">
        <v>0</v>
      </c>
      <c r="E221" s="1" t="e">
        <f t="shared" si="89"/>
        <v>#DIV/0!</v>
      </c>
      <c r="F221" s="48">
        <v>0</v>
      </c>
      <c r="G221" s="46">
        <v>0</v>
      </c>
      <c r="H221" s="1" t="e">
        <f t="shared" si="90"/>
        <v>#DIV/0!</v>
      </c>
      <c r="I221" s="48">
        <v>0</v>
      </c>
      <c r="J221" s="46">
        <v>0</v>
      </c>
      <c r="K221" s="1" t="e">
        <f t="shared" si="91"/>
        <v>#DIV/0!</v>
      </c>
      <c r="L221" s="48">
        <f t="shared" ref="L221" si="92">O221+R221</f>
        <v>0</v>
      </c>
      <c r="M221" s="87">
        <v>0</v>
      </c>
      <c r="N221" s="1" t="e">
        <f t="shared" si="83"/>
        <v>#DIV/0!</v>
      </c>
      <c r="O221" s="48">
        <v>0</v>
      </c>
      <c r="P221" s="46">
        <v>0</v>
      </c>
      <c r="Q221" s="1" t="e">
        <f t="shared" si="84"/>
        <v>#DIV/0!</v>
      </c>
      <c r="R221" s="48">
        <v>0</v>
      </c>
      <c r="S221" s="48">
        <v>0</v>
      </c>
      <c r="T221" s="46" t="e">
        <f t="shared" si="85"/>
        <v>#DIV/0!</v>
      </c>
      <c r="U221" s="199"/>
    </row>
    <row r="222" spans="1:35" s="23" customFormat="1" ht="17.25" x14ac:dyDescent="0.25">
      <c r="A222" s="70">
        <v>6</v>
      </c>
      <c r="B222" s="8" t="s">
        <v>54</v>
      </c>
      <c r="C222" s="48"/>
      <c r="D222" s="48"/>
      <c r="E222" s="25" t="e">
        <f t="shared" si="89"/>
        <v>#DIV/0!</v>
      </c>
      <c r="F222" s="48"/>
      <c r="G222" s="46">
        <v>40028</v>
      </c>
      <c r="H222" s="25">
        <f t="shared" si="90"/>
        <v>0</v>
      </c>
      <c r="I222" s="48"/>
      <c r="J222" s="46">
        <v>168164</v>
      </c>
      <c r="K222" s="25">
        <f t="shared" si="91"/>
        <v>0</v>
      </c>
      <c r="L222" s="48"/>
      <c r="M222" s="87">
        <v>49111</v>
      </c>
      <c r="N222" s="25">
        <f t="shared" si="83"/>
        <v>0</v>
      </c>
      <c r="O222" s="48">
        <v>0</v>
      </c>
      <c r="P222" s="46">
        <v>49111</v>
      </c>
      <c r="Q222" s="25">
        <f t="shared" si="84"/>
        <v>0</v>
      </c>
      <c r="R222" s="48"/>
      <c r="S222" s="48">
        <v>0</v>
      </c>
      <c r="T222" s="48" t="e">
        <f t="shared" si="85"/>
        <v>#DIV/0!</v>
      </c>
      <c r="U222" s="199">
        <v>26</v>
      </c>
    </row>
    <row r="223" spans="1:35" s="23" customFormat="1" ht="17.25" customHeight="1" x14ac:dyDescent="0.25">
      <c r="A223" s="349"/>
      <c r="B223" s="350"/>
      <c r="C223" s="350"/>
      <c r="D223" s="350"/>
      <c r="E223" s="350"/>
      <c r="F223" s="350"/>
      <c r="G223" s="350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1"/>
      <c r="U223" s="200"/>
      <c r="V223" s="24"/>
      <c r="W223" s="24"/>
      <c r="X223" s="24"/>
      <c r="Y223" s="24"/>
      <c r="Z223" s="24"/>
      <c r="AA223" s="24"/>
      <c r="AB223" s="24"/>
      <c r="AC223" s="24"/>
    </row>
    <row r="224" spans="1:35" s="23" customFormat="1" ht="36" customHeight="1" x14ac:dyDescent="0.25">
      <c r="A224" s="352" t="s">
        <v>239</v>
      </c>
      <c r="B224" s="353"/>
      <c r="C224" s="41">
        <f>SUM(C225:C231)</f>
        <v>3392377</v>
      </c>
      <c r="D224" s="41">
        <f>SUM(D225:D231)</f>
        <v>2571452</v>
      </c>
      <c r="E224" s="50">
        <f t="shared" ref="E224:E231" si="93">C224/D224*100</f>
        <v>131.92457024280446</v>
      </c>
      <c r="F224" s="41">
        <f>SUM(F225:F231)</f>
        <v>652877</v>
      </c>
      <c r="G224" s="41">
        <f>SUM(G225:G231)</f>
        <v>504568</v>
      </c>
      <c r="H224" s="50">
        <f t="shared" ref="H224:H231" si="94">F224/G224*100</f>
        <v>129.39326314788096</v>
      </c>
      <c r="I224" s="41">
        <f>SUM(I225:I231)</f>
        <v>2849519</v>
      </c>
      <c r="J224" s="41">
        <f>SUM(J225:J231)</f>
        <v>2398946</v>
      </c>
      <c r="K224" s="50">
        <f t="shared" ref="K224:K231" si="95">I224/J224*100</f>
        <v>118.78212348256277</v>
      </c>
      <c r="L224" s="41">
        <f>SUM(L225:L231)</f>
        <v>1699298</v>
      </c>
      <c r="M224" s="41">
        <f>SUM(M225:M231)</f>
        <v>1326185</v>
      </c>
      <c r="N224" s="6">
        <f t="shared" ref="N224:N231" si="96">L224/M224*100</f>
        <v>128.13431006986204</v>
      </c>
      <c r="O224" s="41">
        <f>SUM(O225:O231)</f>
        <v>1137565</v>
      </c>
      <c r="P224" s="41">
        <f>SUM(P225:P231)</f>
        <v>707521</v>
      </c>
      <c r="Q224" s="5">
        <f t="shared" ref="Q224:Q231" si="97">O224/P224*100</f>
        <v>160.78180011618031</v>
      </c>
      <c r="R224" s="41">
        <f>SUM(R225:R231)</f>
        <v>561733</v>
      </c>
      <c r="S224" s="41">
        <f>SUM(S225:S231)</f>
        <v>618664</v>
      </c>
      <c r="T224" s="6">
        <f t="shared" ref="T224:T231" si="98">R224/S224*100</f>
        <v>90.797751283410705</v>
      </c>
      <c r="U224" s="198">
        <f>SUM(U225:U231)</f>
        <v>565</v>
      </c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</row>
    <row r="225" spans="1:173" s="23" customFormat="1" ht="17.25" x14ac:dyDescent="0.25">
      <c r="A225" s="53">
        <v>1</v>
      </c>
      <c r="B225" s="4" t="s">
        <v>55</v>
      </c>
      <c r="C225" s="48">
        <v>1072201</v>
      </c>
      <c r="D225" s="48">
        <v>979469</v>
      </c>
      <c r="E225" s="25">
        <f t="shared" si="93"/>
        <v>109.46757886160768</v>
      </c>
      <c r="F225" s="48">
        <v>166073</v>
      </c>
      <c r="G225" s="48">
        <v>189821</v>
      </c>
      <c r="H225" s="25">
        <f t="shared" si="94"/>
        <v>87.489266203423227</v>
      </c>
      <c r="I225" s="48">
        <v>949928</v>
      </c>
      <c r="J225" s="48">
        <v>860686</v>
      </c>
      <c r="K225" s="25">
        <f t="shared" si="95"/>
        <v>110.36870589274137</v>
      </c>
      <c r="L225" s="48">
        <v>640368</v>
      </c>
      <c r="M225" s="87">
        <v>555965</v>
      </c>
      <c r="N225" s="25">
        <f t="shared" si="96"/>
        <v>115.18135134405942</v>
      </c>
      <c r="O225" s="48">
        <v>359266</v>
      </c>
      <c r="P225" s="48">
        <v>252904</v>
      </c>
      <c r="Q225" s="25">
        <f t="shared" si="97"/>
        <v>142.0562743175276</v>
      </c>
      <c r="R225" s="48">
        <v>281102</v>
      </c>
      <c r="S225" s="48">
        <v>303061</v>
      </c>
      <c r="T225" s="48">
        <f t="shared" si="98"/>
        <v>92.754263993057506</v>
      </c>
      <c r="U225" s="199">
        <v>113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</row>
    <row r="226" spans="1:173" s="23" customFormat="1" ht="17.25" x14ac:dyDescent="0.25">
      <c r="A226" s="54">
        <v>2</v>
      </c>
      <c r="B226" s="8" t="s">
        <v>56</v>
      </c>
      <c r="C226" s="48">
        <v>786058</v>
      </c>
      <c r="D226" s="48">
        <v>393209</v>
      </c>
      <c r="E226" s="25">
        <f t="shared" si="93"/>
        <v>199.90844563578148</v>
      </c>
      <c r="F226" s="48">
        <v>130579</v>
      </c>
      <c r="G226" s="48">
        <v>62911</v>
      </c>
      <c r="H226" s="25">
        <f t="shared" si="94"/>
        <v>207.56147573556291</v>
      </c>
      <c r="I226" s="48">
        <v>535663</v>
      </c>
      <c r="J226" s="48">
        <v>400956</v>
      </c>
      <c r="K226" s="25">
        <f t="shared" si="95"/>
        <v>133.5964544738076</v>
      </c>
      <c r="L226" s="48">
        <v>147700</v>
      </c>
      <c r="M226" s="87">
        <v>170597</v>
      </c>
      <c r="N226" s="1">
        <f t="shared" si="96"/>
        <v>86.57831028681629</v>
      </c>
      <c r="O226" s="48">
        <v>126581</v>
      </c>
      <c r="P226" s="48">
        <v>128723</v>
      </c>
      <c r="Q226" s="1">
        <f t="shared" si="97"/>
        <v>98.335961716243403</v>
      </c>
      <c r="R226" s="48">
        <v>21119</v>
      </c>
      <c r="S226" s="48">
        <v>41874</v>
      </c>
      <c r="T226" s="48">
        <f t="shared" si="98"/>
        <v>50.434637245068537</v>
      </c>
      <c r="U226" s="199">
        <v>120</v>
      </c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3">
        <v>3</v>
      </c>
      <c r="B227" s="4" t="s">
        <v>57</v>
      </c>
      <c r="C227" s="48">
        <v>0</v>
      </c>
      <c r="D227" s="48">
        <v>0</v>
      </c>
      <c r="E227" s="25" t="e">
        <f t="shared" si="93"/>
        <v>#DIV/0!</v>
      </c>
      <c r="F227" s="48">
        <v>0</v>
      </c>
      <c r="G227" s="48">
        <v>0</v>
      </c>
      <c r="H227" s="25" t="e">
        <f t="shared" si="94"/>
        <v>#DIV/0!</v>
      </c>
      <c r="I227" s="48">
        <v>0</v>
      </c>
      <c r="J227" s="48">
        <v>0</v>
      </c>
      <c r="K227" s="25" t="e">
        <f t="shared" si="95"/>
        <v>#DIV/0!</v>
      </c>
      <c r="L227" s="48">
        <f t="shared" ref="L227" si="99">O227+R227</f>
        <v>0</v>
      </c>
      <c r="M227" s="87">
        <v>0</v>
      </c>
      <c r="N227" s="25" t="e">
        <f t="shared" si="96"/>
        <v>#DIV/0!</v>
      </c>
      <c r="O227" s="48">
        <v>0</v>
      </c>
      <c r="P227" s="48">
        <v>0</v>
      </c>
      <c r="Q227" s="25" t="e">
        <f t="shared" si="97"/>
        <v>#DIV/0!</v>
      </c>
      <c r="R227" s="48">
        <v>0</v>
      </c>
      <c r="S227" s="48">
        <v>0</v>
      </c>
      <c r="T227" s="48" t="e">
        <f t="shared" si="98"/>
        <v>#DIV/0!</v>
      </c>
      <c r="U227" s="199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</row>
    <row r="228" spans="1:173" s="23" customFormat="1" ht="17.25" x14ac:dyDescent="0.25">
      <c r="A228" s="54">
        <v>4</v>
      </c>
      <c r="B228" s="4" t="s">
        <v>58</v>
      </c>
      <c r="C228" s="48">
        <v>552703</v>
      </c>
      <c r="D228" s="48">
        <v>592646</v>
      </c>
      <c r="E228" s="1">
        <f t="shared" si="93"/>
        <v>93.260226172116234</v>
      </c>
      <c r="F228" s="48">
        <v>114600</v>
      </c>
      <c r="G228" s="48">
        <v>117736</v>
      </c>
      <c r="H228" s="25">
        <f t="shared" si="94"/>
        <v>97.336413671264523</v>
      </c>
      <c r="I228" s="48">
        <v>538644</v>
      </c>
      <c r="J228" s="48">
        <v>592646</v>
      </c>
      <c r="K228" s="1">
        <f t="shared" si="95"/>
        <v>90.88798372046719</v>
      </c>
      <c r="L228" s="48">
        <v>259512</v>
      </c>
      <c r="M228" s="87">
        <v>273729</v>
      </c>
      <c r="N228" s="1">
        <f t="shared" si="96"/>
        <v>94.806176912201479</v>
      </c>
      <c r="O228" s="48">
        <v>0</v>
      </c>
      <c r="P228" s="48">
        <v>0</v>
      </c>
      <c r="Q228" s="1" t="e">
        <f t="shared" si="97"/>
        <v>#DIV/0!</v>
      </c>
      <c r="R228" s="48">
        <v>259512</v>
      </c>
      <c r="S228" s="48">
        <v>273729</v>
      </c>
      <c r="T228" s="46">
        <f t="shared" si="98"/>
        <v>94.806176912201479</v>
      </c>
      <c r="U228" s="199">
        <v>70</v>
      </c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17.25" x14ac:dyDescent="0.25">
      <c r="A229" s="53">
        <v>5</v>
      </c>
      <c r="B229" s="4" t="s">
        <v>59</v>
      </c>
      <c r="C229" s="48">
        <v>5229</v>
      </c>
      <c r="D229" s="48">
        <v>282</v>
      </c>
      <c r="E229" s="1">
        <f t="shared" si="93"/>
        <v>1854.255319148936</v>
      </c>
      <c r="F229" s="48">
        <v>2567</v>
      </c>
      <c r="G229" s="48">
        <v>45</v>
      </c>
      <c r="H229" s="1">
        <f t="shared" si="94"/>
        <v>5704.4444444444443</v>
      </c>
      <c r="I229" s="48">
        <v>3492</v>
      </c>
      <c r="J229" s="48">
        <v>5681</v>
      </c>
      <c r="K229" s="1">
        <f t="shared" si="95"/>
        <v>61.46805139940151</v>
      </c>
      <c r="L229" s="48">
        <v>3095</v>
      </c>
      <c r="M229" s="87">
        <v>5392</v>
      </c>
      <c r="N229" s="25">
        <f t="shared" si="96"/>
        <v>57.399851632047486</v>
      </c>
      <c r="O229" s="48">
        <v>3095</v>
      </c>
      <c r="P229" s="48">
        <v>5392</v>
      </c>
      <c r="Q229" s="25">
        <f t="shared" si="97"/>
        <v>57.399851632047486</v>
      </c>
      <c r="R229" s="48">
        <v>0</v>
      </c>
      <c r="S229" s="48">
        <v>0</v>
      </c>
      <c r="T229" s="46" t="e">
        <f t="shared" si="98"/>
        <v>#DIV/0!</v>
      </c>
      <c r="U229" s="199">
        <v>16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17.25" x14ac:dyDescent="0.25">
      <c r="A230" s="54">
        <v>6</v>
      </c>
      <c r="B230" s="4" t="s">
        <v>60</v>
      </c>
      <c r="C230" s="48">
        <v>442220</v>
      </c>
      <c r="D230" s="48">
        <v>107606</v>
      </c>
      <c r="E230" s="25">
        <f t="shared" si="93"/>
        <v>410.96221400293666</v>
      </c>
      <c r="F230" s="48">
        <v>67950</v>
      </c>
      <c r="G230" s="48">
        <v>33892</v>
      </c>
      <c r="H230" s="25">
        <f t="shared" si="94"/>
        <v>200.48979110114482</v>
      </c>
      <c r="I230" s="48">
        <v>373657</v>
      </c>
      <c r="J230" s="48">
        <v>145065</v>
      </c>
      <c r="K230" s="25">
        <f t="shared" si="95"/>
        <v>257.57901630303655</v>
      </c>
      <c r="L230" s="48">
        <v>274716</v>
      </c>
      <c r="M230" s="87">
        <v>53446</v>
      </c>
      <c r="N230" s="25">
        <f t="shared" si="96"/>
        <v>514.00666092878794</v>
      </c>
      <c r="O230" s="48">
        <v>274716</v>
      </c>
      <c r="P230" s="48">
        <v>53446</v>
      </c>
      <c r="Q230" s="25">
        <f t="shared" si="97"/>
        <v>514.00666092878794</v>
      </c>
      <c r="R230" s="48">
        <v>0</v>
      </c>
      <c r="S230" s="48">
        <v>0</v>
      </c>
      <c r="T230" s="48" t="e">
        <f t="shared" si="98"/>
        <v>#DIV/0!</v>
      </c>
      <c r="U230" s="199">
        <v>48</v>
      </c>
    </row>
    <row r="231" spans="1:173" s="23" customFormat="1" ht="17.25" x14ac:dyDescent="0.25">
      <c r="A231" s="53">
        <v>7</v>
      </c>
      <c r="B231" s="4" t="s">
        <v>61</v>
      </c>
      <c r="C231" s="48">
        <v>533966</v>
      </c>
      <c r="D231" s="48">
        <v>498240</v>
      </c>
      <c r="E231" s="45">
        <f t="shared" si="93"/>
        <v>107.17043994861915</v>
      </c>
      <c r="F231" s="48">
        <v>171108</v>
      </c>
      <c r="G231" s="48">
        <v>100163</v>
      </c>
      <c r="H231" s="45">
        <f t="shared" si="94"/>
        <v>170.82954783702564</v>
      </c>
      <c r="I231" s="48">
        <v>448135</v>
      </c>
      <c r="J231" s="48">
        <v>393912</v>
      </c>
      <c r="K231" s="45">
        <f t="shared" si="95"/>
        <v>113.7652572148094</v>
      </c>
      <c r="L231" s="48">
        <v>373907</v>
      </c>
      <c r="M231" s="87">
        <v>267056</v>
      </c>
      <c r="N231" s="25">
        <f t="shared" si="96"/>
        <v>140.01070936432808</v>
      </c>
      <c r="O231" s="48">
        <v>373907</v>
      </c>
      <c r="P231" s="48">
        <v>267056</v>
      </c>
      <c r="Q231" s="25">
        <f t="shared" si="97"/>
        <v>140.01070936432808</v>
      </c>
      <c r="R231" s="48">
        <v>0</v>
      </c>
      <c r="S231" s="48">
        <v>0</v>
      </c>
      <c r="T231" s="44" t="e">
        <f t="shared" si="98"/>
        <v>#DIV/0!</v>
      </c>
      <c r="U231" s="199">
        <v>198</v>
      </c>
    </row>
    <row r="232" spans="1:173" s="23" customFormat="1" ht="17.25" customHeight="1" x14ac:dyDescent="0.25">
      <c r="A232" s="349"/>
      <c r="B232" s="350"/>
      <c r="C232" s="350"/>
      <c r="D232" s="350"/>
      <c r="E232" s="350"/>
      <c r="F232" s="350"/>
      <c r="G232" s="350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1"/>
      <c r="U232" s="200"/>
    </row>
    <row r="233" spans="1:173" s="23" customFormat="1" ht="54" customHeight="1" x14ac:dyDescent="0.25">
      <c r="A233" s="352" t="s">
        <v>240</v>
      </c>
      <c r="B233" s="353"/>
      <c r="C233" s="41">
        <f>SUM(C234:C238)</f>
        <v>1544596</v>
      </c>
      <c r="D233" s="41">
        <f>SUM(D234:D238)</f>
        <v>1168748</v>
      </c>
      <c r="E233" s="50">
        <f>C233/D233*100</f>
        <v>132.15817267708695</v>
      </c>
      <c r="F233" s="41">
        <f>SUM(F234:F238)</f>
        <v>355031</v>
      </c>
      <c r="G233" s="41">
        <f>SUM(G234:G238)</f>
        <v>326185</v>
      </c>
      <c r="H233" s="50">
        <f>F233/G233*100</f>
        <v>108.84344773671384</v>
      </c>
      <c r="I233" s="41">
        <f>SUM(I234:I238)</f>
        <v>1609006</v>
      </c>
      <c r="J233" s="41">
        <f>SUM(J234:J238)</f>
        <v>1272347</v>
      </c>
      <c r="K233" s="50">
        <f>I233/J233*100</f>
        <v>126.45968434711601</v>
      </c>
      <c r="L233" s="41">
        <f>SUM(L234:L238)</f>
        <v>55475</v>
      </c>
      <c r="M233" s="41">
        <f>SUM(M234:M238)</f>
        <v>44170</v>
      </c>
      <c r="N233" s="6">
        <f t="shared" ref="N233:N237" si="100">L233/M233*100</f>
        <v>125.59429477020603</v>
      </c>
      <c r="O233" s="41">
        <f>SUM(O234:O238)</f>
        <v>0</v>
      </c>
      <c r="P233" s="41">
        <f>SUM(P234:P238)</f>
        <v>0</v>
      </c>
      <c r="Q233" s="5" t="e">
        <f t="shared" ref="Q233:Q237" si="101">O233/P233*100</f>
        <v>#DIV/0!</v>
      </c>
      <c r="R233" s="41">
        <f>SUM(R234:R238)</f>
        <v>55475</v>
      </c>
      <c r="S233" s="41">
        <f>SUM(S234:S238)</f>
        <v>44170</v>
      </c>
      <c r="T233" s="6">
        <f t="shared" ref="T233:T237" si="102">R233/S233*100</f>
        <v>125.59429477020603</v>
      </c>
      <c r="U233" s="198">
        <f>SUM(U234:U237)</f>
        <v>366</v>
      </c>
    </row>
    <row r="234" spans="1:173" s="23" customFormat="1" ht="17.25" x14ac:dyDescent="0.25">
      <c r="A234" s="56">
        <v>1</v>
      </c>
      <c r="B234" s="8" t="s">
        <v>82</v>
      </c>
      <c r="C234" s="48">
        <v>57752</v>
      </c>
      <c r="D234" s="46">
        <v>54850</v>
      </c>
      <c r="E234" s="1">
        <f t="shared" ref="E234:E237" si="103">C234/D234*100</f>
        <v>105.29079307201459</v>
      </c>
      <c r="F234" s="48">
        <v>13356</v>
      </c>
      <c r="G234" s="46">
        <v>13747</v>
      </c>
      <c r="H234" s="1">
        <f t="shared" ref="H234:H237" si="104">F234/G234*100</f>
        <v>97.155743071215539</v>
      </c>
      <c r="I234" s="48">
        <v>63971</v>
      </c>
      <c r="J234" s="46">
        <v>56112</v>
      </c>
      <c r="K234" s="1">
        <f t="shared" ref="K234:K237" si="105">I234/J234*100</f>
        <v>114.00591673795266</v>
      </c>
      <c r="L234" s="48">
        <v>6467</v>
      </c>
      <c r="M234" s="48">
        <v>0</v>
      </c>
      <c r="N234" s="1" t="e">
        <f t="shared" si="100"/>
        <v>#DIV/0!</v>
      </c>
      <c r="O234" s="46">
        <v>0</v>
      </c>
      <c r="P234" s="46">
        <v>0</v>
      </c>
      <c r="Q234" s="1" t="e">
        <f t="shared" si="101"/>
        <v>#DIV/0!</v>
      </c>
      <c r="R234" s="48">
        <v>6467</v>
      </c>
      <c r="S234" s="48">
        <v>0</v>
      </c>
      <c r="T234" s="1" t="e">
        <f t="shared" si="102"/>
        <v>#DIV/0!</v>
      </c>
      <c r="U234" s="199">
        <v>29</v>
      </c>
    </row>
    <row r="235" spans="1:173" s="23" customFormat="1" ht="17.25" x14ac:dyDescent="0.25">
      <c r="A235" s="62">
        <v>2</v>
      </c>
      <c r="B235" s="4" t="s">
        <v>50</v>
      </c>
      <c r="C235" s="48">
        <v>339208</v>
      </c>
      <c r="D235" s="46">
        <v>267364</v>
      </c>
      <c r="E235" s="25">
        <f t="shared" si="103"/>
        <v>126.87123172902859</v>
      </c>
      <c r="F235" s="48">
        <v>118544</v>
      </c>
      <c r="G235" s="46">
        <v>69806</v>
      </c>
      <c r="H235" s="25">
        <f t="shared" si="104"/>
        <v>169.81921324814488</v>
      </c>
      <c r="I235" s="48">
        <v>425158</v>
      </c>
      <c r="J235" s="46">
        <v>333532</v>
      </c>
      <c r="K235" s="25">
        <f t="shared" si="105"/>
        <v>127.47142702949041</v>
      </c>
      <c r="L235" s="48">
        <v>0</v>
      </c>
      <c r="M235" s="48">
        <v>0</v>
      </c>
      <c r="N235" s="25" t="e">
        <f t="shared" si="100"/>
        <v>#DIV/0!</v>
      </c>
      <c r="O235" s="48">
        <v>0</v>
      </c>
      <c r="P235" s="48">
        <v>0</v>
      </c>
      <c r="Q235" s="25" t="e">
        <f t="shared" si="101"/>
        <v>#DIV/0!</v>
      </c>
      <c r="R235" s="48">
        <v>0</v>
      </c>
      <c r="S235" s="48">
        <v>0</v>
      </c>
      <c r="T235" s="48" t="e">
        <f t="shared" si="102"/>
        <v>#DIV/0!</v>
      </c>
      <c r="U235" s="199">
        <v>32</v>
      </c>
    </row>
    <row r="236" spans="1:173" s="23" customFormat="1" ht="17.25" x14ac:dyDescent="0.25">
      <c r="A236" s="62">
        <v>3</v>
      </c>
      <c r="B236" s="10" t="s">
        <v>285</v>
      </c>
      <c r="C236" s="48">
        <v>14812</v>
      </c>
      <c r="D236" s="46">
        <v>23479</v>
      </c>
      <c r="E236" s="25">
        <f t="shared" si="103"/>
        <v>63.086162102304186</v>
      </c>
      <c r="F236" s="48">
        <v>4411</v>
      </c>
      <c r="G236" s="46">
        <v>6387</v>
      </c>
      <c r="H236" s="25">
        <f t="shared" si="104"/>
        <v>69.062157507436979</v>
      </c>
      <c r="I236" s="48">
        <v>14812</v>
      </c>
      <c r="J236" s="46">
        <v>23479</v>
      </c>
      <c r="K236" s="25">
        <f t="shared" si="105"/>
        <v>63.086162102304186</v>
      </c>
      <c r="L236" s="48">
        <v>0</v>
      </c>
      <c r="M236" s="48">
        <v>0</v>
      </c>
      <c r="N236" s="25" t="e">
        <f t="shared" si="100"/>
        <v>#DIV/0!</v>
      </c>
      <c r="O236" s="46">
        <v>0</v>
      </c>
      <c r="P236" s="46">
        <v>0</v>
      </c>
      <c r="Q236" s="25" t="e">
        <f t="shared" si="101"/>
        <v>#DIV/0!</v>
      </c>
      <c r="R236" s="48">
        <v>0</v>
      </c>
      <c r="S236" s="48">
        <v>0</v>
      </c>
      <c r="T236" s="48" t="e">
        <f t="shared" si="102"/>
        <v>#DIV/0!</v>
      </c>
      <c r="U236" s="199">
        <v>7</v>
      </c>
    </row>
    <row r="237" spans="1:173" s="23" customFormat="1" ht="17.25" x14ac:dyDescent="0.25">
      <c r="A237" s="62">
        <v>4</v>
      </c>
      <c r="B237" s="16" t="s">
        <v>293</v>
      </c>
      <c r="C237" s="46">
        <v>1132824</v>
      </c>
      <c r="D237" s="46">
        <v>823055</v>
      </c>
      <c r="E237" s="25">
        <f t="shared" si="103"/>
        <v>137.63648844852409</v>
      </c>
      <c r="F237" s="46">
        <v>218720</v>
      </c>
      <c r="G237" s="46">
        <v>236245</v>
      </c>
      <c r="H237" s="25">
        <f t="shared" si="104"/>
        <v>92.581853584202847</v>
      </c>
      <c r="I237" s="46">
        <v>1105065</v>
      </c>
      <c r="J237" s="46">
        <v>859224</v>
      </c>
      <c r="K237" s="25">
        <f t="shared" si="105"/>
        <v>128.61198011228737</v>
      </c>
      <c r="L237" s="48">
        <v>49008</v>
      </c>
      <c r="M237" s="48">
        <v>44170</v>
      </c>
      <c r="N237" s="25">
        <f t="shared" si="100"/>
        <v>110.95313561240661</v>
      </c>
      <c r="O237" s="46">
        <v>0</v>
      </c>
      <c r="P237" s="46">
        <v>0</v>
      </c>
      <c r="Q237" s="25" t="e">
        <f t="shared" si="101"/>
        <v>#DIV/0!</v>
      </c>
      <c r="R237" s="48">
        <v>49008</v>
      </c>
      <c r="S237" s="48">
        <v>44170</v>
      </c>
      <c r="T237" s="48">
        <f t="shared" si="102"/>
        <v>110.95313561240661</v>
      </c>
      <c r="U237" s="199">
        <v>298</v>
      </c>
    </row>
    <row r="238" spans="1:173" s="23" customFormat="1" ht="17.25" x14ac:dyDescent="0.25">
      <c r="A238" s="63"/>
      <c r="B238" s="16"/>
      <c r="C238" s="46"/>
      <c r="D238" s="46"/>
      <c r="E238" s="1"/>
      <c r="F238" s="46"/>
      <c r="G238" s="46"/>
      <c r="H238" s="1"/>
      <c r="I238" s="46"/>
      <c r="J238" s="46"/>
      <c r="K238" s="1"/>
      <c r="L238" s="48"/>
      <c r="M238" s="46"/>
      <c r="N238" s="1"/>
      <c r="O238" s="46"/>
      <c r="P238" s="46"/>
      <c r="Q238" s="1"/>
      <c r="R238" s="46"/>
      <c r="S238" s="46"/>
      <c r="T238" s="1"/>
      <c r="U238" s="199"/>
    </row>
    <row r="239" spans="1:173" s="23" customFormat="1" ht="17.25" customHeight="1" x14ac:dyDescent="0.25">
      <c r="A239" s="349"/>
      <c r="B239" s="350"/>
      <c r="C239" s="350"/>
      <c r="D239" s="350"/>
      <c r="E239" s="350"/>
      <c r="F239" s="350"/>
      <c r="G239" s="350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1"/>
      <c r="U239" s="200"/>
    </row>
    <row r="240" spans="1:173" s="23" customFormat="1" ht="71.25" customHeight="1" x14ac:dyDescent="0.25">
      <c r="A240" s="352" t="s">
        <v>241</v>
      </c>
      <c r="B240" s="353"/>
      <c r="C240" s="41">
        <f>SUM(C241:C250)</f>
        <v>7510147</v>
      </c>
      <c r="D240" s="41">
        <f>SUM(D241:D250)</f>
        <v>7733766</v>
      </c>
      <c r="E240" s="50">
        <f>C240/D240*100</f>
        <v>97.108536772382308</v>
      </c>
      <c r="F240" s="41">
        <f>SUM(F241:F250)</f>
        <v>2701879</v>
      </c>
      <c r="G240" s="41">
        <f>SUM(G241:G250)</f>
        <v>2124672</v>
      </c>
      <c r="H240" s="50">
        <f>F240/G240*100</f>
        <v>127.16687564009881</v>
      </c>
      <c r="I240" s="41">
        <f>SUM(I241:I250)</f>
        <v>6289214</v>
      </c>
      <c r="J240" s="41">
        <f>SUM(J241:J250)</f>
        <v>7169670</v>
      </c>
      <c r="K240" s="50">
        <f>I240/J240*100</f>
        <v>87.71971373856816</v>
      </c>
      <c r="L240" s="41">
        <f>SUM(L241:L250)</f>
        <v>1621232</v>
      </c>
      <c r="M240" s="41">
        <f>SUM(M241:M250)</f>
        <v>4865171</v>
      </c>
      <c r="N240" s="6">
        <f t="shared" ref="N240:N250" si="106">L240/M240*100</f>
        <v>33.323227487790255</v>
      </c>
      <c r="O240" s="41">
        <f>SUM(O241:O250)</f>
        <v>1620971</v>
      </c>
      <c r="P240" s="41">
        <f>SUM(P241:P250)</f>
        <v>4846672</v>
      </c>
      <c r="Q240" s="5">
        <f t="shared" ref="Q240:Q250" si="107">O240/P240*100</f>
        <v>33.445031972454501</v>
      </c>
      <c r="R240" s="41">
        <f>SUM(R241:R250)</f>
        <v>261</v>
      </c>
      <c r="S240" s="41">
        <f>SUM(S241:S250)</f>
        <v>18499</v>
      </c>
      <c r="T240" s="6">
        <f t="shared" ref="T240:T250" si="108">R240/S240*100</f>
        <v>1.4108870749770257</v>
      </c>
      <c r="U240" s="198">
        <f>SUM(U241:U250)</f>
        <v>2105</v>
      </c>
    </row>
    <row r="241" spans="1:173" s="24" customFormat="1" ht="18.75" customHeight="1" x14ac:dyDescent="0.25">
      <c r="A241" s="62">
        <v>1</v>
      </c>
      <c r="B241" s="4" t="s">
        <v>98</v>
      </c>
      <c r="C241" s="48">
        <v>887126</v>
      </c>
      <c r="D241" s="48">
        <v>545573</v>
      </c>
      <c r="E241" s="25">
        <f>C241/D241*100</f>
        <v>162.60445439931962</v>
      </c>
      <c r="F241" s="48">
        <v>342953</v>
      </c>
      <c r="G241" s="48">
        <v>0</v>
      </c>
      <c r="H241" s="25" t="e">
        <f>F241/G241*100</f>
        <v>#DIV/0!</v>
      </c>
      <c r="I241" s="48">
        <v>536250</v>
      </c>
      <c r="J241" s="48">
        <v>568046</v>
      </c>
      <c r="K241" s="25">
        <f>I241/J241*100</f>
        <v>94.402565989374096</v>
      </c>
      <c r="L241" s="48">
        <f t="shared" ref="L241" si="109">O241+R241</f>
        <v>0</v>
      </c>
      <c r="M241" s="48">
        <v>0</v>
      </c>
      <c r="N241" s="25" t="e">
        <f t="shared" si="106"/>
        <v>#DIV/0!</v>
      </c>
      <c r="O241" s="48">
        <v>0</v>
      </c>
      <c r="P241" s="48">
        <v>0</v>
      </c>
      <c r="Q241" s="25" t="e">
        <f t="shared" si="107"/>
        <v>#DIV/0!</v>
      </c>
      <c r="R241" s="48">
        <v>0</v>
      </c>
      <c r="S241" s="48">
        <v>0</v>
      </c>
      <c r="T241" s="25" t="e">
        <f t="shared" si="108"/>
        <v>#DIV/0!</v>
      </c>
      <c r="U241" s="197">
        <v>436</v>
      </c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</row>
    <row r="242" spans="1:173" s="24" customFormat="1" ht="18.75" customHeight="1" x14ac:dyDescent="0.25">
      <c r="A242" s="62">
        <v>2</v>
      </c>
      <c r="B242" s="4" t="s">
        <v>264</v>
      </c>
      <c r="C242" s="48">
        <v>250030</v>
      </c>
      <c r="D242" s="48">
        <v>216287</v>
      </c>
      <c r="E242" s="25">
        <f>C242/D242*100</f>
        <v>115.60103011276684</v>
      </c>
      <c r="F242" s="48">
        <v>119454</v>
      </c>
      <c r="G242" s="48">
        <v>43944</v>
      </c>
      <c r="H242" s="25">
        <f>F242/G242*100</f>
        <v>271.83233205898415</v>
      </c>
      <c r="I242" s="48">
        <v>72969</v>
      </c>
      <c r="J242" s="48">
        <v>216456</v>
      </c>
      <c r="K242" s="25">
        <f>I242/J242*100</f>
        <v>33.710777248031931</v>
      </c>
      <c r="L242" s="48">
        <v>9165</v>
      </c>
      <c r="M242" s="48">
        <v>54389</v>
      </c>
      <c r="N242" s="25">
        <f t="shared" si="106"/>
        <v>16.850833808306824</v>
      </c>
      <c r="O242" s="48">
        <v>8904</v>
      </c>
      <c r="P242" s="48">
        <v>39773</v>
      </c>
      <c r="Q242" s="25">
        <f t="shared" si="107"/>
        <v>22.387046488824076</v>
      </c>
      <c r="R242" s="48">
        <v>261</v>
      </c>
      <c r="S242" s="48">
        <v>14616</v>
      </c>
      <c r="T242" s="25">
        <f t="shared" si="108"/>
        <v>1.7857142857142856</v>
      </c>
      <c r="U242" s="197">
        <v>142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2">
        <v>3</v>
      </c>
      <c r="B243" s="8" t="s">
        <v>221</v>
      </c>
      <c r="C243" s="48">
        <v>3307368</v>
      </c>
      <c r="D243" s="48">
        <v>3948640</v>
      </c>
      <c r="E243" s="25">
        <f>C243/D243*100</f>
        <v>83.759674216945584</v>
      </c>
      <c r="F243" s="48">
        <v>1409520</v>
      </c>
      <c r="G243" s="48">
        <v>1183452</v>
      </c>
      <c r="H243" s="25">
        <f>F243/G243*100</f>
        <v>119.10242240496447</v>
      </c>
      <c r="I243" s="48">
        <v>2845455</v>
      </c>
      <c r="J243" s="48">
        <v>3918265</v>
      </c>
      <c r="K243" s="25">
        <f>I243/J243*100</f>
        <v>72.620279639074951</v>
      </c>
      <c r="L243" s="48">
        <v>0</v>
      </c>
      <c r="M243" s="48">
        <v>3873453</v>
      </c>
      <c r="N243" s="25">
        <f t="shared" si="106"/>
        <v>0</v>
      </c>
      <c r="O243" s="48">
        <v>0</v>
      </c>
      <c r="P243" s="48">
        <v>3873453</v>
      </c>
      <c r="Q243" s="25">
        <f t="shared" si="107"/>
        <v>0</v>
      </c>
      <c r="R243" s="48">
        <v>0</v>
      </c>
      <c r="S243" s="48">
        <v>0</v>
      </c>
      <c r="T243" s="25" t="e">
        <f t="shared" si="108"/>
        <v>#DIV/0!</v>
      </c>
      <c r="U243" s="197">
        <v>1081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3" customFormat="1" ht="17.25" x14ac:dyDescent="0.25">
      <c r="A244" s="63">
        <v>4</v>
      </c>
      <c r="B244" s="9" t="s">
        <v>109</v>
      </c>
      <c r="C244" s="48">
        <v>2762027</v>
      </c>
      <c r="D244" s="48">
        <v>2046259</v>
      </c>
      <c r="E244" s="1">
        <f t="shared" ref="E244:E245" si="110">C244/D244*100</f>
        <v>134.97934523440091</v>
      </c>
      <c r="F244" s="48">
        <v>714010</v>
      </c>
      <c r="G244" s="48">
        <v>605712</v>
      </c>
      <c r="H244" s="1">
        <f t="shared" ref="H244:H245" si="111">F244/G244*100</f>
        <v>117.87945426209157</v>
      </c>
      <c r="I244" s="48">
        <v>2530944</v>
      </c>
      <c r="J244" s="48">
        <v>1819408</v>
      </c>
      <c r="K244" s="1">
        <f t="shared" ref="K244:K245" si="112">I244/J244*100</f>
        <v>139.10810549365507</v>
      </c>
      <c r="L244" s="48">
        <v>1338186</v>
      </c>
      <c r="M244" s="48">
        <v>870769</v>
      </c>
      <c r="N244" s="1">
        <f t="shared" si="106"/>
        <v>153.67864496783875</v>
      </c>
      <c r="O244" s="48">
        <v>1338186</v>
      </c>
      <c r="P244" s="48">
        <v>870769</v>
      </c>
      <c r="Q244" s="1">
        <f t="shared" si="107"/>
        <v>153.67864496783875</v>
      </c>
      <c r="R244" s="48">
        <v>0</v>
      </c>
      <c r="S244" s="48">
        <v>0</v>
      </c>
      <c r="T244" s="1" t="e">
        <f t="shared" si="108"/>
        <v>#DIV/0!</v>
      </c>
      <c r="U244" s="199">
        <v>436</v>
      </c>
    </row>
    <row r="245" spans="1:173" s="23" customFormat="1" ht="34.5" x14ac:dyDescent="0.25">
      <c r="A245" s="62">
        <v>5</v>
      </c>
      <c r="B245" s="10" t="s">
        <v>110</v>
      </c>
      <c r="C245" s="48">
        <v>0</v>
      </c>
      <c r="D245" s="48">
        <v>0</v>
      </c>
      <c r="E245" s="1" t="e">
        <f t="shared" si="110"/>
        <v>#DIV/0!</v>
      </c>
      <c r="F245" s="48">
        <v>0</v>
      </c>
      <c r="G245" s="48">
        <v>0</v>
      </c>
      <c r="H245" s="1" t="e">
        <f t="shared" si="111"/>
        <v>#DIV/0!</v>
      </c>
      <c r="I245" s="48">
        <v>0</v>
      </c>
      <c r="J245" s="48">
        <v>0</v>
      </c>
      <c r="K245" s="1" t="e">
        <f t="shared" si="112"/>
        <v>#DIV/0!</v>
      </c>
      <c r="L245" s="48">
        <v>0</v>
      </c>
      <c r="M245" s="48">
        <v>0</v>
      </c>
      <c r="N245" s="1" t="e">
        <f t="shared" si="106"/>
        <v>#DIV/0!</v>
      </c>
      <c r="O245" s="48">
        <v>0</v>
      </c>
      <c r="P245" s="48">
        <v>0</v>
      </c>
      <c r="Q245" s="1" t="e">
        <f t="shared" si="107"/>
        <v>#DIV/0!</v>
      </c>
      <c r="R245" s="48">
        <v>0</v>
      </c>
      <c r="S245" s="48">
        <v>0</v>
      </c>
      <c r="T245" s="1" t="e">
        <f t="shared" si="108"/>
        <v>#DIV/0!</v>
      </c>
      <c r="U245" s="199"/>
    </row>
    <row r="246" spans="1:173" s="23" customFormat="1" ht="18.75" customHeight="1" x14ac:dyDescent="0.25">
      <c r="A246" s="62">
        <v>6</v>
      </c>
      <c r="B246" s="216" t="s">
        <v>108</v>
      </c>
      <c r="C246" s="48">
        <v>29715</v>
      </c>
      <c r="D246" s="48">
        <v>808700</v>
      </c>
      <c r="E246" s="1">
        <f>C246/D246*100</f>
        <v>3.6744157289476935</v>
      </c>
      <c r="F246" s="48">
        <v>21000</v>
      </c>
      <c r="G246" s="48">
        <v>224480</v>
      </c>
      <c r="H246" s="1">
        <f>F246/G246*100</f>
        <v>9.3549536707056298</v>
      </c>
      <c r="I246" s="48">
        <v>29715</v>
      </c>
      <c r="J246" s="48">
        <v>572573</v>
      </c>
      <c r="K246" s="1">
        <f>I246/J246*100</f>
        <v>5.1897312657076045</v>
      </c>
      <c r="L246" s="48">
        <v>0</v>
      </c>
      <c r="M246" s="48">
        <v>11080</v>
      </c>
      <c r="N246" s="1">
        <f t="shared" si="106"/>
        <v>0</v>
      </c>
      <c r="O246" s="48">
        <v>0</v>
      </c>
      <c r="P246" s="48">
        <v>7197</v>
      </c>
      <c r="Q246" s="1">
        <f t="shared" si="107"/>
        <v>0</v>
      </c>
      <c r="R246" s="48">
        <v>0</v>
      </c>
      <c r="S246" s="48">
        <v>3883</v>
      </c>
      <c r="T246" s="1">
        <f t="shared" si="108"/>
        <v>0</v>
      </c>
      <c r="U246" s="199">
        <v>10</v>
      </c>
    </row>
    <row r="247" spans="1:173" s="23" customFormat="1" ht="17.25" x14ac:dyDescent="0.25">
      <c r="A247" s="63">
        <v>7</v>
      </c>
      <c r="B247" s="16" t="s">
        <v>267</v>
      </c>
      <c r="C247" s="48">
        <v>0</v>
      </c>
      <c r="D247" s="48">
        <v>11019</v>
      </c>
      <c r="E247" s="1">
        <f>C247/D247*100</f>
        <v>0</v>
      </c>
      <c r="F247" s="48">
        <v>0</v>
      </c>
      <c r="G247" s="48">
        <v>6284</v>
      </c>
      <c r="H247" s="1">
        <f>F247/G247*100</f>
        <v>0</v>
      </c>
      <c r="I247" s="48">
        <v>0</v>
      </c>
      <c r="J247" s="48">
        <v>19442</v>
      </c>
      <c r="K247" s="1">
        <f>I247/J247*100</f>
        <v>0</v>
      </c>
      <c r="L247" s="48">
        <v>0</v>
      </c>
      <c r="M247" s="48">
        <v>0</v>
      </c>
      <c r="N247" s="1" t="e">
        <f t="shared" si="106"/>
        <v>#DIV/0!</v>
      </c>
      <c r="O247" s="48">
        <v>0</v>
      </c>
      <c r="P247" s="48">
        <v>0</v>
      </c>
      <c r="Q247" s="1" t="e">
        <f t="shared" si="107"/>
        <v>#DIV/0!</v>
      </c>
      <c r="R247" s="48">
        <v>0</v>
      </c>
      <c r="S247" s="48">
        <v>0</v>
      </c>
      <c r="T247" s="1" t="e">
        <f t="shared" si="108"/>
        <v>#DIV/0!</v>
      </c>
      <c r="U247" s="199"/>
    </row>
    <row r="248" spans="1:173" s="23" customFormat="1" ht="17.25" x14ac:dyDescent="0.25">
      <c r="A248" s="62">
        <v>8</v>
      </c>
      <c r="B248" s="10" t="s">
        <v>268</v>
      </c>
      <c r="C248" s="48">
        <v>0</v>
      </c>
      <c r="D248" s="48">
        <v>0</v>
      </c>
      <c r="E248" s="1" t="e">
        <f>C248/D248*100</f>
        <v>#DIV/0!</v>
      </c>
      <c r="F248" s="48">
        <v>0</v>
      </c>
      <c r="G248" s="48">
        <v>0</v>
      </c>
      <c r="H248" s="1">
        <v>0</v>
      </c>
      <c r="I248" s="48">
        <v>0</v>
      </c>
      <c r="J248" s="48">
        <v>0</v>
      </c>
      <c r="K248" s="1" t="e">
        <f>I248/J248*100</f>
        <v>#DIV/0!</v>
      </c>
      <c r="L248" s="48">
        <v>0</v>
      </c>
      <c r="M248" s="48">
        <v>0</v>
      </c>
      <c r="N248" s="1" t="e">
        <f t="shared" si="106"/>
        <v>#DIV/0!</v>
      </c>
      <c r="O248" s="48">
        <v>0</v>
      </c>
      <c r="P248" s="48">
        <v>0</v>
      </c>
      <c r="Q248" s="1" t="e">
        <f t="shared" si="107"/>
        <v>#DIV/0!</v>
      </c>
      <c r="R248" s="48">
        <v>0</v>
      </c>
      <c r="S248" s="48">
        <v>0</v>
      </c>
      <c r="T248" s="1" t="e">
        <f t="shared" si="108"/>
        <v>#DIV/0!</v>
      </c>
      <c r="U248" s="199"/>
    </row>
    <row r="249" spans="1:173" s="23" customFormat="1" ht="17.25" x14ac:dyDescent="0.25">
      <c r="A249" s="62">
        <v>9</v>
      </c>
      <c r="B249" s="10" t="s">
        <v>277</v>
      </c>
      <c r="C249" s="48">
        <v>0</v>
      </c>
      <c r="D249" s="48">
        <v>0</v>
      </c>
      <c r="E249" s="1" t="e">
        <f>C249/D249*100</f>
        <v>#DIV/0!</v>
      </c>
      <c r="F249" s="48">
        <v>0</v>
      </c>
      <c r="G249" s="48">
        <v>0</v>
      </c>
      <c r="H249" s="1" t="e">
        <f>F249/G249*100</f>
        <v>#DIV/0!</v>
      </c>
      <c r="I249" s="48">
        <v>0</v>
      </c>
      <c r="J249" s="48">
        <v>0</v>
      </c>
      <c r="K249" s="1" t="e">
        <f>I249/J249*100</f>
        <v>#DIV/0!</v>
      </c>
      <c r="L249" s="48">
        <v>0</v>
      </c>
      <c r="M249" s="48">
        <v>0</v>
      </c>
      <c r="N249" s="1" t="e">
        <f t="shared" si="106"/>
        <v>#DIV/0!</v>
      </c>
      <c r="O249" s="48">
        <v>0</v>
      </c>
      <c r="P249" s="48">
        <v>0</v>
      </c>
      <c r="Q249" s="1" t="e">
        <f t="shared" si="107"/>
        <v>#DIV/0!</v>
      </c>
      <c r="R249" s="48">
        <v>0</v>
      </c>
      <c r="S249" s="48">
        <v>0</v>
      </c>
      <c r="T249" s="1" t="e">
        <f t="shared" si="108"/>
        <v>#DIV/0!</v>
      </c>
      <c r="U249" s="199"/>
    </row>
    <row r="250" spans="1:173" s="23" customFormat="1" ht="17.25" x14ac:dyDescent="0.25">
      <c r="A250" s="62">
        <v>10</v>
      </c>
      <c r="B250" s="10" t="s">
        <v>269</v>
      </c>
      <c r="C250" s="48">
        <v>273881</v>
      </c>
      <c r="D250" s="48">
        <v>157288</v>
      </c>
      <c r="E250" s="1">
        <f>C250/D250*100</f>
        <v>174.1270789888612</v>
      </c>
      <c r="F250" s="48">
        <v>94942</v>
      </c>
      <c r="G250" s="48">
        <v>60800</v>
      </c>
      <c r="H250" s="1">
        <f>F250/G250*100</f>
        <v>156.15460526315789</v>
      </c>
      <c r="I250" s="48">
        <v>273881</v>
      </c>
      <c r="J250" s="48">
        <v>55480</v>
      </c>
      <c r="K250" s="1">
        <f>I250/J250*100</f>
        <v>493.65717375630862</v>
      </c>
      <c r="L250" s="48">
        <v>273881</v>
      </c>
      <c r="M250" s="48">
        <v>55480</v>
      </c>
      <c r="N250" s="1">
        <f t="shared" si="106"/>
        <v>493.65717375630862</v>
      </c>
      <c r="O250" s="48">
        <v>273881</v>
      </c>
      <c r="P250" s="48">
        <v>55480</v>
      </c>
      <c r="Q250" s="1">
        <f t="shared" si="107"/>
        <v>493.65717375630862</v>
      </c>
      <c r="R250" s="48">
        <v>0</v>
      </c>
      <c r="S250" s="48">
        <v>0</v>
      </c>
      <c r="T250" s="1" t="e">
        <f t="shared" si="108"/>
        <v>#DIV/0!</v>
      </c>
      <c r="U250" s="199"/>
    </row>
    <row r="251" spans="1:173" s="23" customFormat="1" ht="17.25" customHeight="1" x14ac:dyDescent="0.25">
      <c r="A251" s="349"/>
      <c r="B251" s="350"/>
      <c r="C251" s="350"/>
      <c r="D251" s="350"/>
      <c r="E251" s="350"/>
      <c r="F251" s="350"/>
      <c r="G251" s="350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1"/>
      <c r="U251" s="200"/>
    </row>
    <row r="252" spans="1:173" s="23" customFormat="1" ht="52.5" customHeight="1" x14ac:dyDescent="0.25">
      <c r="A252" s="352" t="s">
        <v>242</v>
      </c>
      <c r="B252" s="353"/>
      <c r="C252" s="41">
        <f>SUM(C253:C259)</f>
        <v>69557641</v>
      </c>
      <c r="D252" s="41">
        <f>SUM(D253:D259)</f>
        <v>55457659</v>
      </c>
      <c r="E252" s="50">
        <f>C252/D252*100</f>
        <v>125.42476955256983</v>
      </c>
      <c r="F252" s="41">
        <f>SUM(F253:F259)</f>
        <v>13491624</v>
      </c>
      <c r="G252" s="41">
        <f>SUM(G253:G259)</f>
        <v>12603274</v>
      </c>
      <c r="H252" s="50">
        <f>F252/G252*100</f>
        <v>107.04856531723424</v>
      </c>
      <c r="I252" s="41">
        <f>SUM(I253:I259)</f>
        <v>71533112</v>
      </c>
      <c r="J252" s="41">
        <f>SUM(J253:J259)</f>
        <v>55161617</v>
      </c>
      <c r="K252" s="50">
        <f>I252/J252*100</f>
        <v>129.67914265457446</v>
      </c>
      <c r="L252" s="35">
        <f>SUM(L253:L259)</f>
        <v>64403418</v>
      </c>
      <c r="M252" s="35">
        <f>SUM(M253:M259)</f>
        <v>48827616</v>
      </c>
      <c r="N252" s="6">
        <f t="shared" ref="N252:N259" si="113">L252/M252*100</f>
        <v>131.89957502737795</v>
      </c>
      <c r="O252" s="5">
        <f>SUM(O253:O259)</f>
        <v>169297</v>
      </c>
      <c r="P252" s="5">
        <f>SUM(P253:P259)</f>
        <v>0</v>
      </c>
      <c r="Q252" s="5" t="e">
        <f t="shared" ref="Q252:Q259" si="114">O252/P252*100</f>
        <v>#DIV/0!</v>
      </c>
      <c r="R252" s="5">
        <f>SUM(R253:R259)</f>
        <v>64234121</v>
      </c>
      <c r="S252" s="5">
        <f>SUM(S253:S259)</f>
        <v>48827616</v>
      </c>
      <c r="T252" s="6">
        <f t="shared" ref="T252:T259" si="115">R252/S252*100</f>
        <v>131.55285115701739</v>
      </c>
      <c r="U252" s="198">
        <f>SUM(U253:U259)</f>
        <v>3225</v>
      </c>
    </row>
    <row r="253" spans="1:173" s="23" customFormat="1" ht="19.5" customHeight="1" x14ac:dyDescent="0.25">
      <c r="A253" s="63">
        <v>1</v>
      </c>
      <c r="B253" s="8" t="s">
        <v>100</v>
      </c>
      <c r="C253" s="44">
        <v>2246716</v>
      </c>
      <c r="D253" s="44">
        <v>1707340</v>
      </c>
      <c r="E253" s="45">
        <f t="shared" ref="E253:E259" si="116">C253/D253*100</f>
        <v>131.59159862710413</v>
      </c>
      <c r="F253" s="44">
        <v>346274</v>
      </c>
      <c r="G253" s="44">
        <v>446583</v>
      </c>
      <c r="H253" s="45">
        <f t="shared" ref="H253:H259" si="117">F253/G253*100</f>
        <v>77.538553863447561</v>
      </c>
      <c r="I253" s="44">
        <v>2246716</v>
      </c>
      <c r="J253" s="44">
        <v>1707340</v>
      </c>
      <c r="K253" s="45">
        <f t="shared" ref="K253:K259" si="118">I253/J253*100</f>
        <v>131.59159862710413</v>
      </c>
      <c r="L253" s="87">
        <v>0</v>
      </c>
      <c r="M253" s="87">
        <v>0</v>
      </c>
      <c r="N253" s="25" t="e">
        <f t="shared" si="113"/>
        <v>#DIV/0!</v>
      </c>
      <c r="O253" s="44">
        <v>0</v>
      </c>
      <c r="P253" s="44">
        <v>0</v>
      </c>
      <c r="Q253" s="25" t="e">
        <f>O253/S253*100</f>
        <v>#DIV/0!</v>
      </c>
      <c r="R253" s="64">
        <v>0</v>
      </c>
      <c r="S253" s="64">
        <v>0</v>
      </c>
      <c r="T253" s="45" t="e">
        <f t="shared" si="115"/>
        <v>#DIV/0!</v>
      </c>
      <c r="U253" s="199">
        <v>412</v>
      </c>
    </row>
    <row r="254" spans="1:173" s="23" customFormat="1" ht="34.5" x14ac:dyDescent="0.25">
      <c r="A254" s="62">
        <v>2</v>
      </c>
      <c r="B254" s="4" t="s">
        <v>101</v>
      </c>
      <c r="C254" s="44">
        <v>13437120</v>
      </c>
      <c r="D254" s="44">
        <v>12663817</v>
      </c>
      <c r="E254" s="45">
        <f t="shared" si="116"/>
        <v>106.10639746294501</v>
      </c>
      <c r="F254" s="44">
        <v>2627831</v>
      </c>
      <c r="G254" s="44">
        <v>2253786</v>
      </c>
      <c r="H254" s="45">
        <f t="shared" si="117"/>
        <v>116.59629618783683</v>
      </c>
      <c r="I254" s="44">
        <v>13346804</v>
      </c>
      <c r="J254" s="44">
        <v>12742199</v>
      </c>
      <c r="K254" s="45">
        <f t="shared" si="118"/>
        <v>104.74490313642096</v>
      </c>
      <c r="L254" s="44">
        <v>13342267</v>
      </c>
      <c r="M254" s="87">
        <v>12734985</v>
      </c>
      <c r="N254" s="25">
        <f t="shared" si="113"/>
        <v>104.76861182011601</v>
      </c>
      <c r="O254" s="44">
        <v>0</v>
      </c>
      <c r="P254" s="44">
        <v>0</v>
      </c>
      <c r="Q254" s="25" t="e">
        <f t="shared" si="114"/>
        <v>#DIV/0!</v>
      </c>
      <c r="R254" s="44">
        <v>13342267</v>
      </c>
      <c r="S254" s="64">
        <v>12734985</v>
      </c>
      <c r="T254" s="45">
        <f t="shared" si="115"/>
        <v>104.76861182011601</v>
      </c>
      <c r="U254" s="199">
        <v>606</v>
      </c>
    </row>
    <row r="255" spans="1:173" s="23" customFormat="1" ht="18" customHeight="1" x14ac:dyDescent="0.25">
      <c r="A255" s="62">
        <v>3</v>
      </c>
      <c r="B255" s="8" t="s">
        <v>102</v>
      </c>
      <c r="C255" s="44">
        <v>3972994</v>
      </c>
      <c r="D255" s="44">
        <v>2894825</v>
      </c>
      <c r="E255" s="45">
        <f t="shared" si="116"/>
        <v>137.24470391128997</v>
      </c>
      <c r="F255" s="44">
        <v>808285</v>
      </c>
      <c r="G255" s="44">
        <v>568911</v>
      </c>
      <c r="H255" s="45">
        <f t="shared" si="117"/>
        <v>142.0758255684984</v>
      </c>
      <c r="I255" s="44">
        <v>2819647</v>
      </c>
      <c r="J255" s="44">
        <v>2879159</v>
      </c>
      <c r="K255" s="45">
        <f t="shared" si="118"/>
        <v>97.933007520598906</v>
      </c>
      <c r="L255" s="87">
        <v>0</v>
      </c>
      <c r="M255" s="87">
        <v>0</v>
      </c>
      <c r="N255" s="25" t="e">
        <f t="shared" si="113"/>
        <v>#DIV/0!</v>
      </c>
      <c r="O255" s="44">
        <v>0</v>
      </c>
      <c r="P255" s="44">
        <v>0</v>
      </c>
      <c r="Q255" s="25" t="e">
        <f t="shared" si="114"/>
        <v>#DIV/0!</v>
      </c>
      <c r="R255" s="64">
        <v>0</v>
      </c>
      <c r="S255" s="64">
        <v>0</v>
      </c>
      <c r="T255" s="45" t="e">
        <f t="shared" si="115"/>
        <v>#DIV/0!</v>
      </c>
      <c r="U255" s="199">
        <v>451</v>
      </c>
    </row>
    <row r="256" spans="1:173" s="23" customFormat="1" ht="17.25" customHeight="1" x14ac:dyDescent="0.25">
      <c r="A256" s="62">
        <v>4</v>
      </c>
      <c r="B256" s="4" t="s">
        <v>103</v>
      </c>
      <c r="C256" s="44">
        <v>652937</v>
      </c>
      <c r="D256" s="44">
        <v>1038481</v>
      </c>
      <c r="E256" s="25">
        <f t="shared" si="116"/>
        <v>62.874236505049197</v>
      </c>
      <c r="F256" s="44">
        <v>25541</v>
      </c>
      <c r="G256" s="44">
        <v>189361</v>
      </c>
      <c r="H256" s="25">
        <f t="shared" si="117"/>
        <v>13.487993831887241</v>
      </c>
      <c r="I256" s="44">
        <v>879413</v>
      </c>
      <c r="J256" s="44">
        <v>924920</v>
      </c>
      <c r="K256" s="25">
        <f t="shared" si="118"/>
        <v>95.079898802058565</v>
      </c>
      <c r="L256" s="87">
        <v>0</v>
      </c>
      <c r="M256" s="87">
        <v>0</v>
      </c>
      <c r="N256" s="25" t="e">
        <f t="shared" si="113"/>
        <v>#DIV/0!</v>
      </c>
      <c r="O256" s="44">
        <v>0</v>
      </c>
      <c r="P256" s="44">
        <v>0</v>
      </c>
      <c r="Q256" s="25" t="e">
        <f t="shared" si="114"/>
        <v>#DIV/0!</v>
      </c>
      <c r="R256" s="64">
        <v>0</v>
      </c>
      <c r="S256" s="64">
        <v>0</v>
      </c>
      <c r="T256" s="25" t="e">
        <f t="shared" si="115"/>
        <v>#DIV/0!</v>
      </c>
      <c r="U256" s="199"/>
    </row>
    <row r="257" spans="1:21" s="23" customFormat="1" ht="17.25" customHeight="1" x14ac:dyDescent="0.25">
      <c r="A257" s="62">
        <v>5</v>
      </c>
      <c r="B257" s="4" t="s">
        <v>104</v>
      </c>
      <c r="C257" s="44">
        <v>29063965</v>
      </c>
      <c r="D257" s="44">
        <v>20352438</v>
      </c>
      <c r="E257" s="45">
        <f t="shared" si="116"/>
        <v>142.80335849690343</v>
      </c>
      <c r="F257" s="44">
        <v>4811110</v>
      </c>
      <c r="G257" s="44">
        <v>5700324</v>
      </c>
      <c r="H257" s="45">
        <f t="shared" si="117"/>
        <v>84.400641086366321</v>
      </c>
      <c r="I257" s="44">
        <v>32098381</v>
      </c>
      <c r="J257" s="44">
        <v>20217959</v>
      </c>
      <c r="K257" s="45">
        <f t="shared" si="118"/>
        <v>158.76172763037059</v>
      </c>
      <c r="L257" s="44">
        <v>32098381</v>
      </c>
      <c r="M257" s="44">
        <v>20217959</v>
      </c>
      <c r="N257" s="25">
        <f t="shared" si="113"/>
        <v>158.76172763037059</v>
      </c>
      <c r="O257" s="44">
        <v>0</v>
      </c>
      <c r="P257" s="44">
        <v>0</v>
      </c>
      <c r="Q257" s="25" t="e">
        <f t="shared" si="114"/>
        <v>#DIV/0!</v>
      </c>
      <c r="R257" s="44">
        <v>32098381</v>
      </c>
      <c r="S257" s="44">
        <v>20217959</v>
      </c>
      <c r="T257" s="45">
        <f t="shared" si="115"/>
        <v>158.76172763037059</v>
      </c>
      <c r="U257" s="199">
        <v>1079</v>
      </c>
    </row>
    <row r="258" spans="1:21" s="23" customFormat="1" ht="15" customHeight="1" x14ac:dyDescent="0.25">
      <c r="A258" s="63">
        <v>6</v>
      </c>
      <c r="B258" s="8" t="s">
        <v>105</v>
      </c>
      <c r="C258" s="44">
        <v>18914093</v>
      </c>
      <c r="D258" s="44">
        <v>16079798</v>
      </c>
      <c r="E258" s="1">
        <f t="shared" si="116"/>
        <v>117.62643411316485</v>
      </c>
      <c r="F258" s="44">
        <v>4589143</v>
      </c>
      <c r="G258" s="44">
        <v>3287650</v>
      </c>
      <c r="H258" s="1">
        <f t="shared" si="117"/>
        <v>139.58733441820146</v>
      </c>
      <c r="I258" s="44">
        <v>18976923</v>
      </c>
      <c r="J258" s="44">
        <v>15879180</v>
      </c>
      <c r="K258" s="1">
        <f t="shared" si="118"/>
        <v>119.50820508363782</v>
      </c>
      <c r="L258" s="87">
        <v>18962770</v>
      </c>
      <c r="M258" s="87">
        <v>15874672</v>
      </c>
      <c r="N258" s="1">
        <f t="shared" si="113"/>
        <v>119.45298775306981</v>
      </c>
      <c r="O258" s="44">
        <v>169297</v>
      </c>
      <c r="P258" s="44">
        <v>0</v>
      </c>
      <c r="Q258" s="1" t="e">
        <f t="shared" si="114"/>
        <v>#DIV/0!</v>
      </c>
      <c r="R258" s="87">
        <v>18793473</v>
      </c>
      <c r="S258" s="64">
        <v>15874672</v>
      </c>
      <c r="T258" s="1">
        <f t="shared" si="115"/>
        <v>118.3865279232226</v>
      </c>
      <c r="U258" s="199">
        <v>629</v>
      </c>
    </row>
    <row r="259" spans="1:21" s="23" customFormat="1" ht="19.5" customHeight="1" x14ac:dyDescent="0.25">
      <c r="A259" s="62">
        <v>7</v>
      </c>
      <c r="B259" s="3" t="s">
        <v>106</v>
      </c>
      <c r="C259" s="44">
        <v>1269816</v>
      </c>
      <c r="D259" s="44">
        <v>720960</v>
      </c>
      <c r="E259" s="45">
        <f t="shared" si="116"/>
        <v>176.12849533954727</v>
      </c>
      <c r="F259" s="44">
        <v>283440</v>
      </c>
      <c r="G259" s="44">
        <v>156659</v>
      </c>
      <c r="H259" s="45">
        <f t="shared" si="117"/>
        <v>180.92800285971441</v>
      </c>
      <c r="I259" s="44">
        <v>1165228</v>
      </c>
      <c r="J259" s="44">
        <v>810860</v>
      </c>
      <c r="K259" s="45">
        <f t="shared" si="118"/>
        <v>143.7027353673877</v>
      </c>
      <c r="L259" s="87">
        <v>0</v>
      </c>
      <c r="M259" s="87">
        <v>0</v>
      </c>
      <c r="N259" s="25" t="e">
        <f t="shared" si="113"/>
        <v>#DIV/0!</v>
      </c>
      <c r="O259" s="44">
        <v>0</v>
      </c>
      <c r="P259" s="44">
        <v>0</v>
      </c>
      <c r="Q259" s="25" t="e">
        <f t="shared" si="114"/>
        <v>#DIV/0!</v>
      </c>
      <c r="R259" s="64">
        <v>0</v>
      </c>
      <c r="S259" s="64"/>
      <c r="T259" s="45" t="e">
        <f t="shared" si="115"/>
        <v>#DIV/0!</v>
      </c>
      <c r="U259" s="199">
        <v>48</v>
      </c>
    </row>
    <row r="260" spans="1:21" s="23" customFormat="1" ht="17.25" customHeight="1" x14ac:dyDescent="0.25">
      <c r="A260" s="349"/>
      <c r="B260" s="350"/>
      <c r="C260" s="350"/>
      <c r="D260" s="350"/>
      <c r="E260" s="350"/>
      <c r="F260" s="350"/>
      <c r="G260" s="350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1"/>
      <c r="U260" s="200"/>
    </row>
    <row r="261" spans="1:21" s="23" customFormat="1" ht="91.5" customHeight="1" x14ac:dyDescent="0.25">
      <c r="A261" s="352" t="s">
        <v>243</v>
      </c>
      <c r="B261" s="353"/>
      <c r="C261" s="41">
        <f>SUM(C262:C265)</f>
        <v>2194520</v>
      </c>
      <c r="D261" s="41">
        <f>SUM(D262:D265)</f>
        <v>2445352</v>
      </c>
      <c r="E261" s="50">
        <f>C261/D261*100</f>
        <v>89.742499239373302</v>
      </c>
      <c r="F261" s="41">
        <f>SUM(F262:F265)</f>
        <v>507120</v>
      </c>
      <c r="G261" s="41">
        <f>SUM(G262:G265)</f>
        <v>565708</v>
      </c>
      <c r="H261" s="50">
        <f>F261/G261*100</f>
        <v>89.64342028042735</v>
      </c>
      <c r="I261" s="41">
        <f>SUM(I262:I265)</f>
        <v>2489172</v>
      </c>
      <c r="J261" s="41">
        <f>SUM(J262:J265)</f>
        <v>2240770</v>
      </c>
      <c r="K261" s="50">
        <f>I261/J261*100</f>
        <v>111.08556433725907</v>
      </c>
      <c r="L261" s="41">
        <f>SUM(L262:L265)</f>
        <v>0</v>
      </c>
      <c r="M261" s="41">
        <f>SUM(M262:M265)</f>
        <v>0</v>
      </c>
      <c r="N261" s="6" t="e">
        <f t="shared" ref="N261:N263" si="119">L261/M261*100</f>
        <v>#DIV/0!</v>
      </c>
      <c r="O261" s="41">
        <f>SUM(O262:O265)</f>
        <v>0</v>
      </c>
      <c r="P261" s="41">
        <f>SUM(P262:P265)</f>
        <v>0</v>
      </c>
      <c r="Q261" s="5" t="e">
        <f t="shared" ref="Q261:Q263" si="120">O261/P261*100</f>
        <v>#DIV/0!</v>
      </c>
      <c r="R261" s="41">
        <f>SUM(R262:R265)</f>
        <v>0</v>
      </c>
      <c r="S261" s="41">
        <f>SUM(S262:S265)</f>
        <v>0</v>
      </c>
      <c r="T261" s="6" t="e">
        <f t="shared" ref="T261:T263" si="121">R261/S261*100</f>
        <v>#DIV/0!</v>
      </c>
      <c r="U261" s="198">
        <f>SUM(U262:U263)</f>
        <v>390</v>
      </c>
    </row>
    <row r="262" spans="1:21" s="23" customFormat="1" ht="42" customHeight="1" x14ac:dyDescent="0.25">
      <c r="A262" s="56">
        <v>1</v>
      </c>
      <c r="B262" s="8" t="s">
        <v>84</v>
      </c>
      <c r="C262" s="46">
        <v>5189</v>
      </c>
      <c r="D262" s="46">
        <v>4881</v>
      </c>
      <c r="E262" s="1">
        <f t="shared" ref="E262:E263" si="122">C262/D262*100</f>
        <v>106.3101823396845</v>
      </c>
      <c r="F262" s="46">
        <v>3931</v>
      </c>
      <c r="G262" s="46">
        <v>1497</v>
      </c>
      <c r="H262" s="1">
        <f t="shared" ref="H262:H263" si="123">F262/G262*100</f>
        <v>262.59185036740149</v>
      </c>
      <c r="I262" s="46">
        <v>5371</v>
      </c>
      <c r="J262" s="46">
        <v>4662</v>
      </c>
      <c r="K262" s="1">
        <f t="shared" ref="K262:K263" si="124">I262/J262*100</f>
        <v>115.20806520806521</v>
      </c>
      <c r="L262" s="87">
        <f>O262+R262</f>
        <v>0</v>
      </c>
      <c r="M262" s="87">
        <f>P262+S262</f>
        <v>0</v>
      </c>
      <c r="N262" s="1" t="e">
        <f t="shared" si="119"/>
        <v>#DIV/0!</v>
      </c>
      <c r="O262" s="46">
        <v>0</v>
      </c>
      <c r="P262" s="46">
        <v>0</v>
      </c>
      <c r="Q262" s="1" t="e">
        <f t="shared" si="120"/>
        <v>#DIV/0!</v>
      </c>
      <c r="R262" s="46">
        <v>0</v>
      </c>
      <c r="S262" s="46">
        <v>0</v>
      </c>
      <c r="T262" s="1" t="e">
        <f t="shared" si="121"/>
        <v>#DIV/0!</v>
      </c>
      <c r="U262" s="199">
        <v>20</v>
      </c>
    </row>
    <row r="263" spans="1:21" s="23" customFormat="1" ht="17.25" x14ac:dyDescent="0.25">
      <c r="A263" s="62">
        <v>2</v>
      </c>
      <c r="B263" s="4" t="s">
        <v>107</v>
      </c>
      <c r="C263" s="46">
        <v>2189331</v>
      </c>
      <c r="D263" s="46">
        <v>2440471</v>
      </c>
      <c r="E263" s="25">
        <f t="shared" si="122"/>
        <v>89.709363479426713</v>
      </c>
      <c r="F263" s="46">
        <v>503189</v>
      </c>
      <c r="G263" s="46">
        <v>564211</v>
      </c>
      <c r="H263" s="25">
        <f t="shared" si="123"/>
        <v>89.184542662230967</v>
      </c>
      <c r="I263" s="46">
        <v>2483801</v>
      </c>
      <c r="J263" s="46">
        <v>2236108</v>
      </c>
      <c r="K263" s="25">
        <f t="shared" si="124"/>
        <v>111.07696944870284</v>
      </c>
      <c r="L263" s="87">
        <f>O263+R263</f>
        <v>0</v>
      </c>
      <c r="M263" s="87">
        <f>P263+S263</f>
        <v>0</v>
      </c>
      <c r="N263" s="25" t="e">
        <f t="shared" si="119"/>
        <v>#DIV/0!</v>
      </c>
      <c r="O263" s="48">
        <v>0</v>
      </c>
      <c r="P263" s="48">
        <v>0</v>
      </c>
      <c r="Q263" s="25" t="e">
        <f t="shared" si="120"/>
        <v>#DIV/0!</v>
      </c>
      <c r="R263" s="48">
        <v>0</v>
      </c>
      <c r="S263" s="48">
        <v>0</v>
      </c>
      <c r="T263" s="25" t="e">
        <f t="shared" si="121"/>
        <v>#DIV/0!</v>
      </c>
      <c r="U263" s="199">
        <v>370</v>
      </c>
    </row>
    <row r="264" spans="1:21" s="23" customFormat="1" ht="17.25" x14ac:dyDescent="0.25">
      <c r="A264" s="62"/>
      <c r="B264" s="4"/>
      <c r="C264" s="48"/>
      <c r="D264" s="48"/>
      <c r="E264" s="25"/>
      <c r="F264" s="48"/>
      <c r="G264" s="48"/>
      <c r="H264" s="25"/>
      <c r="I264" s="48"/>
      <c r="J264" s="48"/>
      <c r="K264" s="25"/>
      <c r="L264" s="87"/>
      <c r="M264" s="46"/>
      <c r="N264" s="25"/>
      <c r="O264" s="48"/>
      <c r="P264" s="48"/>
      <c r="Q264" s="25"/>
      <c r="R264" s="48"/>
      <c r="S264" s="48"/>
      <c r="T264" s="25"/>
      <c r="U264" s="200"/>
    </row>
    <row r="265" spans="1:21" s="23" customFormat="1" ht="17.25" x14ac:dyDescent="0.25">
      <c r="A265" s="63"/>
      <c r="B265" s="16"/>
      <c r="C265" s="46"/>
      <c r="D265" s="46"/>
      <c r="E265" s="1"/>
      <c r="F265" s="46"/>
      <c r="G265" s="46"/>
      <c r="H265" s="1"/>
      <c r="I265" s="46"/>
      <c r="J265" s="46"/>
      <c r="K265" s="1"/>
      <c r="L265" s="46"/>
      <c r="M265" s="46"/>
      <c r="N265" s="1"/>
      <c r="O265" s="46"/>
      <c r="P265" s="46"/>
      <c r="Q265" s="1"/>
      <c r="R265" s="46"/>
      <c r="S265" s="46"/>
      <c r="T265" s="1"/>
      <c r="U265" s="200"/>
    </row>
    <row r="266" spans="1:21" s="23" customFormat="1" ht="17.25" customHeight="1" x14ac:dyDescent="0.25">
      <c r="A266" s="349"/>
      <c r="B266" s="350"/>
      <c r="C266" s="350"/>
      <c r="D266" s="350"/>
      <c r="E266" s="350"/>
      <c r="F266" s="350"/>
      <c r="G266" s="350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1"/>
      <c r="U266" s="200"/>
    </row>
    <row r="267" spans="1:21" s="23" customFormat="1" ht="72.75" customHeight="1" x14ac:dyDescent="0.25">
      <c r="A267" s="352" t="s">
        <v>244</v>
      </c>
      <c r="B267" s="353"/>
      <c r="C267" s="41">
        <f>SUM(C268:C279)</f>
        <v>358830</v>
      </c>
      <c r="D267" s="41">
        <f>SUM(D268:D279)</f>
        <v>991282</v>
      </c>
      <c r="E267" s="50">
        <f>C267/D267*100</f>
        <v>36.198579213584026</v>
      </c>
      <c r="F267" s="41">
        <f>SUM(F268:F279)</f>
        <v>60360</v>
      </c>
      <c r="G267" s="41">
        <f>SUM(G268:G279)</f>
        <v>336306</v>
      </c>
      <c r="H267" s="50">
        <f>F267/G267*100</f>
        <v>17.947940268683876</v>
      </c>
      <c r="I267" s="41">
        <f>SUM(I268:I279)</f>
        <v>395106</v>
      </c>
      <c r="J267" s="41">
        <f>SUM(J268:J279)</f>
        <v>912625</v>
      </c>
      <c r="K267" s="50">
        <f>I267/J267*100</f>
        <v>43.293357074373375</v>
      </c>
      <c r="L267" s="41">
        <f>SUM(L268:L279)</f>
        <v>143752</v>
      </c>
      <c r="M267" s="41">
        <f>SUM(M268:M279)</f>
        <v>301654</v>
      </c>
      <c r="N267" s="6">
        <f t="shared" ref="N267:N279" si="125">L267/M267*100</f>
        <v>47.654597651614097</v>
      </c>
      <c r="O267" s="41">
        <f>SUM(O268:O279)</f>
        <v>100175</v>
      </c>
      <c r="P267" s="41">
        <f>SUM(P268:P279)</f>
        <v>267003</v>
      </c>
      <c r="Q267" s="5">
        <f t="shared" ref="Q267:Q279" si="126">O267/P267*100</f>
        <v>37.518305037771107</v>
      </c>
      <c r="R267" s="41">
        <f>SUM(R268:R279)</f>
        <v>43577</v>
      </c>
      <c r="S267" s="41">
        <f>SUM(S268:S279)</f>
        <v>34651</v>
      </c>
      <c r="T267" s="6">
        <f t="shared" ref="T267:T279" si="127">R267/S267*100</f>
        <v>125.75971833424721</v>
      </c>
      <c r="U267" s="198">
        <f>SUM(U268:U279)</f>
        <v>723</v>
      </c>
    </row>
    <row r="268" spans="1:21" s="23" customFormat="1" ht="17.25" x14ac:dyDescent="0.25">
      <c r="A268" s="49">
        <v>1</v>
      </c>
      <c r="B268" s="3" t="s">
        <v>28</v>
      </c>
      <c r="C268" s="44">
        <v>0</v>
      </c>
      <c r="D268" s="44">
        <v>20482</v>
      </c>
      <c r="E268" s="45">
        <f t="shared" ref="E268:E276" si="128">C268/D268*100</f>
        <v>0</v>
      </c>
      <c r="F268" s="44">
        <v>0</v>
      </c>
      <c r="G268" s="44">
        <v>8072</v>
      </c>
      <c r="H268" s="45">
        <f t="shared" ref="H268:H279" si="129">F268/G268*100</f>
        <v>0</v>
      </c>
      <c r="I268" s="44">
        <v>0</v>
      </c>
      <c r="J268" s="44">
        <v>18845</v>
      </c>
      <c r="K268" s="45">
        <f t="shared" ref="K268:K279" si="130">I268/J268*100</f>
        <v>0</v>
      </c>
      <c r="L268" s="44">
        <v>0</v>
      </c>
      <c r="M268" s="87">
        <v>5658</v>
      </c>
      <c r="N268" s="25">
        <f t="shared" si="125"/>
        <v>0</v>
      </c>
      <c r="O268" s="44">
        <v>0</v>
      </c>
      <c r="P268" s="44">
        <v>5658</v>
      </c>
      <c r="Q268" s="25">
        <f t="shared" si="126"/>
        <v>0</v>
      </c>
      <c r="R268" s="44">
        <v>0</v>
      </c>
      <c r="S268" s="44">
        <v>0</v>
      </c>
      <c r="T268" s="44" t="e">
        <f t="shared" si="127"/>
        <v>#DIV/0!</v>
      </c>
      <c r="U268" s="199">
        <v>84</v>
      </c>
    </row>
    <row r="269" spans="1:21" s="23" customFormat="1" ht="17.25" x14ac:dyDescent="0.25">
      <c r="A269" s="49">
        <v>2</v>
      </c>
      <c r="B269" s="4" t="s">
        <v>29</v>
      </c>
      <c r="C269" s="44">
        <v>12141</v>
      </c>
      <c r="D269" s="44">
        <v>7577</v>
      </c>
      <c r="E269" s="1">
        <f t="shared" si="128"/>
        <v>160.23492147287845</v>
      </c>
      <c r="F269" s="44">
        <v>85</v>
      </c>
      <c r="G269" s="44">
        <v>0</v>
      </c>
      <c r="H269" s="1" t="e">
        <f t="shared" si="129"/>
        <v>#DIV/0!</v>
      </c>
      <c r="I269" s="44">
        <v>7965</v>
      </c>
      <c r="J269" s="44">
        <v>7814</v>
      </c>
      <c r="K269" s="1">
        <f t="shared" si="130"/>
        <v>101.93242897363706</v>
      </c>
      <c r="L269" s="87">
        <v>0</v>
      </c>
      <c r="M269" s="87">
        <v>0</v>
      </c>
      <c r="N269" s="25" t="e">
        <f t="shared" si="125"/>
        <v>#DIV/0!</v>
      </c>
      <c r="O269" s="44">
        <v>0</v>
      </c>
      <c r="P269" s="44">
        <v>0</v>
      </c>
      <c r="Q269" s="25" t="e">
        <f t="shared" si="126"/>
        <v>#DIV/0!</v>
      </c>
      <c r="R269" s="44">
        <v>0</v>
      </c>
      <c r="S269" s="44">
        <v>0</v>
      </c>
      <c r="T269" s="46" t="e">
        <f t="shared" si="127"/>
        <v>#DIV/0!</v>
      </c>
      <c r="U269" s="199">
        <v>91</v>
      </c>
    </row>
    <row r="270" spans="1:21" s="23" customFormat="1" ht="17.25" x14ac:dyDescent="0.25">
      <c r="A270" s="43">
        <v>3</v>
      </c>
      <c r="B270" s="3" t="s">
        <v>30</v>
      </c>
      <c r="C270" s="44">
        <v>34305</v>
      </c>
      <c r="D270" s="44">
        <v>51507</v>
      </c>
      <c r="E270" s="45">
        <f t="shared" si="128"/>
        <v>66.602597705166289</v>
      </c>
      <c r="F270" s="44">
        <v>4802</v>
      </c>
      <c r="G270" s="44">
        <v>21076</v>
      </c>
      <c r="H270" s="45">
        <f t="shared" si="129"/>
        <v>22.784209527424558</v>
      </c>
      <c r="I270" s="44">
        <v>34305</v>
      </c>
      <c r="J270" s="44">
        <v>51507</v>
      </c>
      <c r="K270" s="45">
        <f t="shared" si="130"/>
        <v>66.602597705166289</v>
      </c>
      <c r="L270" s="87">
        <v>0</v>
      </c>
      <c r="M270" s="87">
        <v>0</v>
      </c>
      <c r="N270" s="25" t="e">
        <f t="shared" si="125"/>
        <v>#DIV/0!</v>
      </c>
      <c r="O270" s="44">
        <v>0</v>
      </c>
      <c r="P270" s="44">
        <v>0</v>
      </c>
      <c r="Q270" s="25" t="e">
        <f t="shared" si="126"/>
        <v>#DIV/0!</v>
      </c>
      <c r="R270" s="44">
        <v>0</v>
      </c>
      <c r="S270" s="44">
        <v>0</v>
      </c>
      <c r="T270" s="44" t="e">
        <f t="shared" si="127"/>
        <v>#DIV/0!</v>
      </c>
      <c r="U270" s="199">
        <v>73</v>
      </c>
    </row>
    <row r="271" spans="1:21" s="23" customFormat="1" ht="17.25" x14ac:dyDescent="0.25">
      <c r="A271" s="43">
        <v>4</v>
      </c>
      <c r="B271" s="3" t="s">
        <v>31</v>
      </c>
      <c r="C271" s="44">
        <v>203858</v>
      </c>
      <c r="D271" s="44">
        <v>158968</v>
      </c>
      <c r="E271" s="45">
        <f t="shared" si="128"/>
        <v>128.23838760002013</v>
      </c>
      <c r="F271" s="44">
        <v>39046</v>
      </c>
      <c r="G271" s="44">
        <v>20074</v>
      </c>
      <c r="H271" s="45">
        <f t="shared" si="129"/>
        <v>194.51031184616917</v>
      </c>
      <c r="I271" s="44">
        <v>204316</v>
      </c>
      <c r="J271" s="44">
        <v>158547</v>
      </c>
      <c r="K271" s="45">
        <f t="shared" si="130"/>
        <v>128.86778053195582</v>
      </c>
      <c r="L271" s="87">
        <v>57433</v>
      </c>
      <c r="M271" s="87">
        <v>39706</v>
      </c>
      <c r="N271" s="25">
        <f t="shared" si="125"/>
        <v>144.64564549438373</v>
      </c>
      <c r="O271" s="44">
        <v>51664</v>
      </c>
      <c r="P271" s="44">
        <v>33126</v>
      </c>
      <c r="Q271" s="25">
        <f t="shared" si="126"/>
        <v>155.96208416349694</v>
      </c>
      <c r="R271" s="44">
        <v>5769</v>
      </c>
      <c r="S271" s="44">
        <v>6580</v>
      </c>
      <c r="T271" s="44">
        <f t="shared" si="127"/>
        <v>87.674772036474167</v>
      </c>
      <c r="U271" s="199">
        <v>71</v>
      </c>
    </row>
    <row r="272" spans="1:21" s="23" customFormat="1" ht="17.25" x14ac:dyDescent="0.25">
      <c r="A272" s="43">
        <v>5</v>
      </c>
      <c r="B272" s="3" t="s">
        <v>32</v>
      </c>
      <c r="C272" s="44">
        <v>0</v>
      </c>
      <c r="D272" s="44">
        <v>0</v>
      </c>
      <c r="E272" s="45" t="e">
        <f>C275/D272*100</f>
        <v>#DIV/0!</v>
      </c>
      <c r="F272" s="44">
        <v>0</v>
      </c>
      <c r="G272" s="44">
        <v>0</v>
      </c>
      <c r="H272" s="45" t="e">
        <f>F275/G272*100</f>
        <v>#DIV/0!</v>
      </c>
      <c r="I272" s="44">
        <v>0</v>
      </c>
      <c r="J272" s="44">
        <v>0</v>
      </c>
      <c r="K272" s="45" t="e">
        <f>I275/J272*100</f>
        <v>#DIV/0!</v>
      </c>
      <c r="L272" s="87">
        <v>0</v>
      </c>
      <c r="M272" s="87">
        <v>0</v>
      </c>
      <c r="N272" s="25" t="e">
        <f>L275/M272*100</f>
        <v>#DIV/0!</v>
      </c>
      <c r="O272" s="44">
        <v>0</v>
      </c>
      <c r="P272" s="44">
        <v>0</v>
      </c>
      <c r="Q272" s="25" t="e">
        <f>O275/P272*100</f>
        <v>#DIV/0!</v>
      </c>
      <c r="R272" s="44">
        <v>0</v>
      </c>
      <c r="S272" s="44">
        <v>0</v>
      </c>
      <c r="T272" s="44" t="e">
        <f t="shared" si="127"/>
        <v>#DIV/0!</v>
      </c>
      <c r="U272" s="199"/>
    </row>
    <row r="273" spans="1:21" s="23" customFormat="1" ht="17.25" x14ac:dyDescent="0.25">
      <c r="A273" s="49">
        <v>6</v>
      </c>
      <c r="B273" s="4" t="s">
        <v>33</v>
      </c>
      <c r="C273" s="44">
        <v>17030</v>
      </c>
      <c r="D273" s="44">
        <v>21820</v>
      </c>
      <c r="E273" s="45">
        <f t="shared" si="128"/>
        <v>78.047662694775426</v>
      </c>
      <c r="F273" s="44">
        <v>7732</v>
      </c>
      <c r="G273" s="44">
        <v>3822</v>
      </c>
      <c r="H273" s="45">
        <f t="shared" si="129"/>
        <v>202.30245944531657</v>
      </c>
      <c r="I273" s="44">
        <v>12356</v>
      </c>
      <c r="J273" s="44">
        <v>16429</v>
      </c>
      <c r="K273" s="45">
        <f t="shared" si="130"/>
        <v>75.208472822448115</v>
      </c>
      <c r="L273" s="44">
        <v>12356</v>
      </c>
      <c r="M273" s="87">
        <v>16429</v>
      </c>
      <c r="N273" s="25">
        <f t="shared" si="125"/>
        <v>75.208472822448115</v>
      </c>
      <c r="O273" s="44">
        <v>12356</v>
      </c>
      <c r="P273" s="44">
        <v>16429</v>
      </c>
      <c r="Q273" s="25">
        <f t="shared" si="126"/>
        <v>75.208472822448115</v>
      </c>
      <c r="R273" s="44">
        <v>0</v>
      </c>
      <c r="S273" s="44">
        <v>0</v>
      </c>
      <c r="T273" s="44" t="e">
        <f t="shared" si="127"/>
        <v>#DIV/0!</v>
      </c>
      <c r="U273" s="199">
        <v>27</v>
      </c>
    </row>
    <row r="274" spans="1:21" s="23" customFormat="1" ht="17.25" x14ac:dyDescent="0.25">
      <c r="A274" s="49">
        <v>7</v>
      </c>
      <c r="B274" s="4" t="s">
        <v>34</v>
      </c>
      <c r="C274" s="44">
        <v>30396</v>
      </c>
      <c r="D274" s="44">
        <v>63073</v>
      </c>
      <c r="E274" s="45">
        <f t="shared" si="128"/>
        <v>48.191777781301035</v>
      </c>
      <c r="F274" s="44">
        <v>2725</v>
      </c>
      <c r="G274" s="44">
        <v>14372</v>
      </c>
      <c r="H274" s="45">
        <f t="shared" si="129"/>
        <v>18.960478708600057</v>
      </c>
      <c r="I274" s="44">
        <v>57221</v>
      </c>
      <c r="J274" s="44">
        <v>79464</v>
      </c>
      <c r="K274" s="45">
        <f t="shared" si="130"/>
        <v>72.008708345917654</v>
      </c>
      <c r="L274" s="87">
        <v>0</v>
      </c>
      <c r="M274" s="87">
        <v>0</v>
      </c>
      <c r="N274" s="25" t="e">
        <f t="shared" si="125"/>
        <v>#DIV/0!</v>
      </c>
      <c r="O274" s="44">
        <v>0</v>
      </c>
      <c r="P274" s="44">
        <v>0</v>
      </c>
      <c r="Q274" s="25" t="e">
        <f t="shared" si="126"/>
        <v>#DIV/0!</v>
      </c>
      <c r="R274" s="44">
        <v>0</v>
      </c>
      <c r="S274" s="44">
        <v>0</v>
      </c>
      <c r="T274" s="44" t="e">
        <f t="shared" si="127"/>
        <v>#DIV/0!</v>
      </c>
      <c r="U274" s="199">
        <v>30</v>
      </c>
    </row>
    <row r="275" spans="1:21" s="23" customFormat="1" ht="17.25" x14ac:dyDescent="0.25">
      <c r="A275" s="43">
        <v>8</v>
      </c>
      <c r="B275" s="3" t="s">
        <v>35</v>
      </c>
      <c r="C275" s="44">
        <v>13000</v>
      </c>
      <c r="D275" s="44">
        <v>213500</v>
      </c>
      <c r="E275" s="45">
        <f t="shared" si="128"/>
        <v>6.0889929742388755</v>
      </c>
      <c r="F275" s="44">
        <v>0</v>
      </c>
      <c r="G275" s="44">
        <v>42000</v>
      </c>
      <c r="H275" s="45">
        <f t="shared" si="129"/>
        <v>0</v>
      </c>
      <c r="I275" s="44">
        <v>30843</v>
      </c>
      <c r="J275" s="44">
        <v>125870</v>
      </c>
      <c r="K275" s="45">
        <f t="shared" si="130"/>
        <v>24.503853181854293</v>
      </c>
      <c r="L275" s="44">
        <v>30843</v>
      </c>
      <c r="M275" s="87">
        <v>125870</v>
      </c>
      <c r="N275" s="25">
        <f t="shared" si="125"/>
        <v>24.503853181854293</v>
      </c>
      <c r="O275" s="44">
        <v>30843</v>
      </c>
      <c r="P275" s="44">
        <v>125870</v>
      </c>
      <c r="Q275" s="25">
        <f t="shared" si="126"/>
        <v>24.503853181854293</v>
      </c>
      <c r="R275" s="44">
        <v>0</v>
      </c>
      <c r="S275" s="44">
        <v>0</v>
      </c>
      <c r="T275" s="44" t="e">
        <f t="shared" si="127"/>
        <v>#DIV/0!</v>
      </c>
      <c r="U275" s="199">
        <v>20</v>
      </c>
    </row>
    <row r="276" spans="1:21" s="23" customFormat="1" ht="17.25" x14ac:dyDescent="0.25">
      <c r="A276" s="43">
        <v>9</v>
      </c>
      <c r="B276" s="3" t="s">
        <v>36</v>
      </c>
      <c r="C276" s="44">
        <v>0</v>
      </c>
      <c r="D276" s="44">
        <v>0</v>
      </c>
      <c r="E276" s="45" t="e">
        <f t="shared" si="128"/>
        <v>#DIV/0!</v>
      </c>
      <c r="F276" s="44">
        <v>0</v>
      </c>
      <c r="G276" s="44">
        <v>0</v>
      </c>
      <c r="H276" s="45" t="e">
        <f t="shared" si="129"/>
        <v>#DIV/0!</v>
      </c>
      <c r="I276" s="44">
        <v>0</v>
      </c>
      <c r="J276" s="44">
        <v>0</v>
      </c>
      <c r="K276" s="45" t="e">
        <f t="shared" si="130"/>
        <v>#DIV/0!</v>
      </c>
      <c r="L276" s="87">
        <f t="shared" ref="L276" si="131">O276+R276</f>
        <v>0</v>
      </c>
      <c r="M276" s="87">
        <v>0</v>
      </c>
      <c r="N276" s="25" t="e">
        <f t="shared" si="125"/>
        <v>#DIV/0!</v>
      </c>
      <c r="O276" s="44">
        <v>0</v>
      </c>
      <c r="P276" s="44">
        <v>0</v>
      </c>
      <c r="Q276" s="25" t="e">
        <f t="shared" si="126"/>
        <v>#DIV/0!</v>
      </c>
      <c r="R276" s="44">
        <v>0</v>
      </c>
      <c r="S276" s="44">
        <v>0</v>
      </c>
      <c r="T276" s="44" t="e">
        <f t="shared" si="127"/>
        <v>#DIV/0!</v>
      </c>
      <c r="U276" s="199"/>
    </row>
    <row r="277" spans="1:21" s="23" customFormat="1" ht="17.25" x14ac:dyDescent="0.25">
      <c r="A277" s="49">
        <v>10</v>
      </c>
      <c r="B277" s="4" t="s">
        <v>37</v>
      </c>
      <c r="C277" s="44">
        <v>0</v>
      </c>
      <c r="D277" s="44">
        <v>330206</v>
      </c>
      <c r="E277" s="45">
        <f>C277/D277*100</f>
        <v>0</v>
      </c>
      <c r="F277" s="44">
        <v>0</v>
      </c>
      <c r="G277" s="44">
        <v>132000</v>
      </c>
      <c r="H277" s="45">
        <f t="shared" si="129"/>
        <v>0</v>
      </c>
      <c r="I277" s="44">
        <v>0</v>
      </c>
      <c r="J277" s="44">
        <v>330000</v>
      </c>
      <c r="K277" s="45">
        <f t="shared" si="130"/>
        <v>0</v>
      </c>
      <c r="L277" s="87">
        <v>0</v>
      </c>
      <c r="M277" s="87">
        <v>0</v>
      </c>
      <c r="N277" s="25" t="e">
        <f t="shared" si="125"/>
        <v>#DIV/0!</v>
      </c>
      <c r="O277" s="44">
        <v>0</v>
      </c>
      <c r="P277" s="44">
        <v>0</v>
      </c>
      <c r="Q277" s="25" t="e">
        <f t="shared" si="126"/>
        <v>#DIV/0!</v>
      </c>
      <c r="R277" s="44">
        <v>0</v>
      </c>
      <c r="S277" s="44">
        <v>0</v>
      </c>
      <c r="T277" s="44" t="e">
        <f t="shared" si="127"/>
        <v>#DIV/0!</v>
      </c>
      <c r="U277" s="199">
        <v>179</v>
      </c>
    </row>
    <row r="278" spans="1:21" s="23" customFormat="1" ht="17.25" x14ac:dyDescent="0.25">
      <c r="A278" s="49">
        <v>11</v>
      </c>
      <c r="B278" s="4" t="s">
        <v>38</v>
      </c>
      <c r="C278" s="44">
        <v>43120</v>
      </c>
      <c r="D278" s="44">
        <v>113991</v>
      </c>
      <c r="E278" s="25">
        <f>C278/D278*100</f>
        <v>37.827547788860521</v>
      </c>
      <c r="F278" s="44">
        <v>4911</v>
      </c>
      <c r="G278" s="44">
        <v>88012</v>
      </c>
      <c r="H278" s="25">
        <f t="shared" si="129"/>
        <v>5.5799209198745627</v>
      </c>
      <c r="I278" s="44">
        <v>43120</v>
      </c>
      <c r="J278" s="44">
        <v>113991</v>
      </c>
      <c r="K278" s="25">
        <f t="shared" si="130"/>
        <v>37.827547788860521</v>
      </c>
      <c r="L278" s="87">
        <v>43120</v>
      </c>
      <c r="M278" s="87">
        <v>113991</v>
      </c>
      <c r="N278" s="25">
        <f t="shared" si="125"/>
        <v>37.827547788860521</v>
      </c>
      <c r="O278" s="44">
        <v>5312</v>
      </c>
      <c r="P278" s="44">
        <v>85920</v>
      </c>
      <c r="Q278" s="25">
        <f t="shared" si="126"/>
        <v>6.1824953445065178</v>
      </c>
      <c r="R278" s="44">
        <v>37808</v>
      </c>
      <c r="S278" s="44">
        <v>28071</v>
      </c>
      <c r="T278" s="48">
        <f t="shared" si="127"/>
        <v>134.68704356809519</v>
      </c>
      <c r="U278" s="199">
        <v>71</v>
      </c>
    </row>
    <row r="279" spans="1:21" s="23" customFormat="1" ht="34.5" x14ac:dyDescent="0.25">
      <c r="A279" s="49">
        <v>12</v>
      </c>
      <c r="B279" s="8" t="s">
        <v>39</v>
      </c>
      <c r="C279" s="44">
        <v>4980</v>
      </c>
      <c r="D279" s="44">
        <v>10158</v>
      </c>
      <c r="E279" s="1">
        <f>C279/D279*100</f>
        <v>49.025398700531603</v>
      </c>
      <c r="F279" s="44">
        <v>1059</v>
      </c>
      <c r="G279" s="44">
        <v>6878</v>
      </c>
      <c r="H279" s="1">
        <f t="shared" si="129"/>
        <v>15.396917708636233</v>
      </c>
      <c r="I279" s="44">
        <v>4980</v>
      </c>
      <c r="J279" s="44">
        <v>10158</v>
      </c>
      <c r="K279" s="1">
        <f t="shared" si="130"/>
        <v>49.025398700531603</v>
      </c>
      <c r="L279" s="87">
        <v>0</v>
      </c>
      <c r="M279" s="87">
        <v>0</v>
      </c>
      <c r="N279" s="1" t="e">
        <f t="shared" si="125"/>
        <v>#DIV/0!</v>
      </c>
      <c r="O279" s="44">
        <v>0</v>
      </c>
      <c r="P279" s="44">
        <v>0</v>
      </c>
      <c r="Q279" s="1" t="e">
        <f t="shared" si="126"/>
        <v>#DIV/0!</v>
      </c>
      <c r="R279" s="44">
        <v>0</v>
      </c>
      <c r="S279" s="44">
        <v>0</v>
      </c>
      <c r="T279" s="46" t="e">
        <f t="shared" si="127"/>
        <v>#DIV/0!</v>
      </c>
      <c r="U279" s="199">
        <v>77</v>
      </c>
    </row>
    <row r="280" spans="1:21" s="23" customFormat="1" ht="17.25" customHeight="1" x14ac:dyDescent="0.25">
      <c r="A280" s="349"/>
      <c r="B280" s="350"/>
      <c r="C280" s="350"/>
      <c r="D280" s="350"/>
      <c r="E280" s="350"/>
      <c r="F280" s="350"/>
      <c r="G280" s="350"/>
      <c r="H280" s="350"/>
      <c r="I280" s="350"/>
      <c r="J280" s="350"/>
      <c r="K280" s="350"/>
      <c r="L280" s="350"/>
      <c r="M280" s="350"/>
      <c r="N280" s="350"/>
      <c r="O280" s="350"/>
      <c r="P280" s="350"/>
      <c r="Q280" s="350"/>
      <c r="R280" s="350"/>
      <c r="S280" s="350"/>
      <c r="T280" s="351"/>
      <c r="U280" s="200"/>
    </row>
    <row r="281" spans="1:21" s="23" customFormat="1" ht="58.5" customHeight="1" x14ac:dyDescent="0.25">
      <c r="A281" s="352" t="s">
        <v>245</v>
      </c>
      <c r="B281" s="353"/>
      <c r="C281" s="41">
        <f>SUM(C282:C289)</f>
        <v>211201</v>
      </c>
      <c r="D281" s="41">
        <f>SUM(D282:D289)</f>
        <v>284212</v>
      </c>
      <c r="E281" s="50">
        <f>C281/D281*100</f>
        <v>74.311077646264053</v>
      </c>
      <c r="F281" s="41">
        <f>SUM(F282:F289)</f>
        <v>62294</v>
      </c>
      <c r="G281" s="41">
        <f>SUM(G282:G289)</f>
        <v>37903</v>
      </c>
      <c r="H281" s="50">
        <f>F281/G281*100</f>
        <v>164.35110677255099</v>
      </c>
      <c r="I281" s="41">
        <f>SUM(I282:I289)</f>
        <v>191121</v>
      </c>
      <c r="J281" s="41">
        <f>SUM(J282:J289)</f>
        <v>298568</v>
      </c>
      <c r="K281" s="50">
        <f>I281/J281*100</f>
        <v>64.012553254200043</v>
      </c>
      <c r="L281" s="33">
        <f>SUM(L282:L289)</f>
        <v>0</v>
      </c>
      <c r="M281" s="33">
        <f>SUM(M282:M289)</f>
        <v>119025</v>
      </c>
      <c r="N281" s="6">
        <f t="shared" ref="N281:N289" si="132">L281/M281*100</f>
        <v>0</v>
      </c>
      <c r="O281" s="5">
        <f>SUM(O282:O289)</f>
        <v>0</v>
      </c>
      <c r="P281" s="5">
        <f>SUM(P282:P289)</f>
        <v>119025</v>
      </c>
      <c r="Q281" s="5">
        <f t="shared" ref="Q281:Q284" si="133">O281/P281*100</f>
        <v>0</v>
      </c>
      <c r="R281" s="5">
        <f>SUM(R282:R289)</f>
        <v>0</v>
      </c>
      <c r="S281" s="5">
        <f>SUM(S282:S289)</f>
        <v>0</v>
      </c>
      <c r="T281" s="6" t="e">
        <f>R281/S281*100</f>
        <v>#DIV/0!</v>
      </c>
      <c r="U281" s="198">
        <f>SUM(U282:U289)</f>
        <v>221</v>
      </c>
    </row>
    <row r="282" spans="1:21" s="23" customFormat="1" ht="17.25" x14ac:dyDescent="0.25">
      <c r="A282" s="43">
        <v>1</v>
      </c>
      <c r="B282" s="4" t="s">
        <v>40</v>
      </c>
      <c r="C282" s="44">
        <v>2229</v>
      </c>
      <c r="D282" s="44">
        <v>4629</v>
      </c>
      <c r="E282" s="44">
        <f t="shared" ref="E282:E289" si="134">C282/D282*100</f>
        <v>48.152948801036942</v>
      </c>
      <c r="F282" s="44">
        <v>258</v>
      </c>
      <c r="G282" s="44">
        <v>379</v>
      </c>
      <c r="H282" s="44">
        <f t="shared" ref="H282:H289" si="135">F282/G282*100</f>
        <v>68.073878627968341</v>
      </c>
      <c r="I282" s="44">
        <v>2229</v>
      </c>
      <c r="J282" s="44">
        <v>4629</v>
      </c>
      <c r="K282" s="44">
        <f t="shared" ref="K282:K289" si="136">I282/J282*100</f>
        <v>48.152948801036942</v>
      </c>
      <c r="L282" s="44">
        <v>0</v>
      </c>
      <c r="M282" s="44">
        <v>0</v>
      </c>
      <c r="N282" s="44" t="e">
        <f t="shared" si="132"/>
        <v>#DIV/0!</v>
      </c>
      <c r="O282" s="44">
        <v>0</v>
      </c>
      <c r="P282" s="44">
        <v>0</v>
      </c>
      <c r="Q282" s="44" t="e">
        <f t="shared" si="133"/>
        <v>#DIV/0!</v>
      </c>
      <c r="R282" s="44">
        <v>0</v>
      </c>
      <c r="S282" s="44">
        <v>0</v>
      </c>
      <c r="T282" s="44" t="e">
        <f t="shared" ref="T282:T289" si="137">R282/S282*100</f>
        <v>#DIV/0!</v>
      </c>
      <c r="U282" s="199">
        <v>65</v>
      </c>
    </row>
    <row r="283" spans="1:21" s="23" customFormat="1" ht="17.25" x14ac:dyDescent="0.25">
      <c r="A283" s="49">
        <v>2</v>
      </c>
      <c r="B283" s="4" t="s">
        <v>41</v>
      </c>
      <c r="C283" s="44">
        <v>0</v>
      </c>
      <c r="D283" s="44">
        <v>0</v>
      </c>
      <c r="E283" s="44" t="e">
        <f t="shared" si="134"/>
        <v>#DIV/0!</v>
      </c>
      <c r="F283" s="44">
        <v>0</v>
      </c>
      <c r="G283" s="44">
        <v>0</v>
      </c>
      <c r="H283" s="44" t="e">
        <f t="shared" si="135"/>
        <v>#DIV/0!</v>
      </c>
      <c r="I283" s="44">
        <v>0</v>
      </c>
      <c r="J283" s="44">
        <v>0</v>
      </c>
      <c r="K283" s="44" t="e">
        <f t="shared" si="136"/>
        <v>#DIV/0!</v>
      </c>
      <c r="L283" s="44">
        <v>0</v>
      </c>
      <c r="M283" s="44">
        <v>0</v>
      </c>
      <c r="N283" s="44" t="e">
        <f t="shared" si="132"/>
        <v>#DIV/0!</v>
      </c>
      <c r="O283" s="44">
        <v>0</v>
      </c>
      <c r="P283" s="44">
        <v>0</v>
      </c>
      <c r="Q283" s="44" t="e">
        <f t="shared" si="133"/>
        <v>#DIV/0!</v>
      </c>
      <c r="R283" s="44">
        <v>0</v>
      </c>
      <c r="S283" s="44">
        <v>0</v>
      </c>
      <c r="T283" s="44" t="e">
        <f t="shared" si="137"/>
        <v>#DIV/0!</v>
      </c>
      <c r="U283" s="199"/>
    </row>
    <row r="284" spans="1:21" s="23" customFormat="1" ht="17.25" x14ac:dyDescent="0.25">
      <c r="A284" s="49">
        <v>3</v>
      </c>
      <c r="B284" s="4" t="s">
        <v>42</v>
      </c>
      <c r="C284" s="44">
        <v>122</v>
      </c>
      <c r="D284" s="44">
        <v>3881</v>
      </c>
      <c r="E284" s="44">
        <f t="shared" si="134"/>
        <v>3.1435197114145836</v>
      </c>
      <c r="F284" s="44">
        <v>83</v>
      </c>
      <c r="G284" s="44">
        <v>850</v>
      </c>
      <c r="H284" s="44">
        <f t="shared" si="135"/>
        <v>9.7647058823529402</v>
      </c>
      <c r="I284" s="44">
        <v>341</v>
      </c>
      <c r="J284" s="44">
        <v>3930</v>
      </c>
      <c r="K284" s="44">
        <f t="shared" si="136"/>
        <v>8.676844783715012</v>
      </c>
      <c r="L284" s="44">
        <f t="shared" ref="L284:L285" si="138">O284+R284</f>
        <v>0</v>
      </c>
      <c r="M284" s="44">
        <v>0</v>
      </c>
      <c r="N284" s="44" t="e">
        <f t="shared" si="132"/>
        <v>#DIV/0!</v>
      </c>
      <c r="O284" s="44">
        <v>0</v>
      </c>
      <c r="P284" s="44">
        <v>0</v>
      </c>
      <c r="Q284" s="44" t="e">
        <f t="shared" si="133"/>
        <v>#DIV/0!</v>
      </c>
      <c r="R284" s="44">
        <v>0</v>
      </c>
      <c r="S284" s="44">
        <v>0</v>
      </c>
      <c r="T284" s="44" t="e">
        <f t="shared" si="137"/>
        <v>#DIV/0!</v>
      </c>
      <c r="U284" s="199">
        <v>10</v>
      </c>
    </row>
    <row r="285" spans="1:21" s="23" customFormat="1" ht="17.25" x14ac:dyDescent="0.25">
      <c r="A285" s="49">
        <v>4</v>
      </c>
      <c r="B285" s="4" t="s">
        <v>43</v>
      </c>
      <c r="C285" s="44">
        <v>0</v>
      </c>
      <c r="D285" s="44">
        <v>1327</v>
      </c>
      <c r="E285" s="44">
        <f t="shared" si="134"/>
        <v>0</v>
      </c>
      <c r="F285" s="44">
        <v>0</v>
      </c>
      <c r="G285" s="44">
        <v>630</v>
      </c>
      <c r="H285" s="44">
        <f t="shared" si="135"/>
        <v>0</v>
      </c>
      <c r="I285" s="44">
        <v>0</v>
      </c>
      <c r="J285" s="44">
        <v>1523</v>
      </c>
      <c r="K285" s="44">
        <f t="shared" si="136"/>
        <v>0</v>
      </c>
      <c r="L285" s="44">
        <f t="shared" si="138"/>
        <v>0</v>
      </c>
      <c r="M285" s="44">
        <v>0</v>
      </c>
      <c r="N285" s="44" t="e">
        <f t="shared" si="132"/>
        <v>#DIV/0!</v>
      </c>
      <c r="O285" s="44">
        <v>0</v>
      </c>
      <c r="P285" s="44">
        <v>0</v>
      </c>
      <c r="Q285" s="44" t="e">
        <f>O285/P285*100</f>
        <v>#DIV/0!</v>
      </c>
      <c r="R285" s="44">
        <v>0</v>
      </c>
      <c r="S285" s="44">
        <v>0</v>
      </c>
      <c r="T285" s="44" t="e">
        <f t="shared" si="137"/>
        <v>#DIV/0!</v>
      </c>
      <c r="U285" s="199"/>
    </row>
    <row r="286" spans="1:21" s="23" customFormat="1" ht="17.25" x14ac:dyDescent="0.25">
      <c r="A286" s="49">
        <v>5</v>
      </c>
      <c r="B286" s="4" t="s">
        <v>44</v>
      </c>
      <c r="C286" s="44">
        <v>1141</v>
      </c>
      <c r="D286" s="44">
        <v>119351</v>
      </c>
      <c r="E286" s="44">
        <f t="shared" si="134"/>
        <v>0.95600372011964718</v>
      </c>
      <c r="F286" s="44">
        <v>243</v>
      </c>
      <c r="G286" s="44">
        <v>268</v>
      </c>
      <c r="H286" s="44">
        <f t="shared" si="135"/>
        <v>90.671641791044777</v>
      </c>
      <c r="I286" s="44">
        <v>1141</v>
      </c>
      <c r="J286" s="44">
        <v>119351</v>
      </c>
      <c r="K286" s="44">
        <f t="shared" si="136"/>
        <v>0.95600372011964718</v>
      </c>
      <c r="L286" s="44">
        <v>0</v>
      </c>
      <c r="M286" s="44">
        <v>118060</v>
      </c>
      <c r="N286" s="44">
        <f t="shared" si="132"/>
        <v>0</v>
      </c>
      <c r="O286" s="44">
        <v>0</v>
      </c>
      <c r="P286" s="44">
        <v>118060</v>
      </c>
      <c r="Q286" s="44">
        <f t="shared" ref="Q286:Q289" si="139">O286/P286*100</f>
        <v>0</v>
      </c>
      <c r="R286" s="44">
        <v>0</v>
      </c>
      <c r="S286" s="44">
        <v>0</v>
      </c>
      <c r="T286" s="44" t="e">
        <f t="shared" si="137"/>
        <v>#DIV/0!</v>
      </c>
      <c r="U286" s="199">
        <v>66</v>
      </c>
    </row>
    <row r="287" spans="1:21" s="23" customFormat="1" ht="17.25" x14ac:dyDescent="0.25">
      <c r="A287" s="47">
        <v>6</v>
      </c>
      <c r="B287" s="4" t="s">
        <v>45</v>
      </c>
      <c r="C287" s="44">
        <v>26170</v>
      </c>
      <c r="D287" s="44">
        <v>966</v>
      </c>
      <c r="E287" s="44">
        <f t="shared" si="134"/>
        <v>2709.1097308488615</v>
      </c>
      <c r="F287" s="44">
        <v>26084</v>
      </c>
      <c r="G287" s="44">
        <v>485</v>
      </c>
      <c r="H287" s="44">
        <f t="shared" si="135"/>
        <v>5378.144329896907</v>
      </c>
      <c r="I287" s="44">
        <v>40</v>
      </c>
      <c r="J287" s="44">
        <v>983</v>
      </c>
      <c r="K287" s="44">
        <f t="shared" si="136"/>
        <v>4.0691759918616484</v>
      </c>
      <c r="L287" s="44">
        <v>0</v>
      </c>
      <c r="M287" s="44">
        <v>965</v>
      </c>
      <c r="N287" s="44">
        <f t="shared" si="132"/>
        <v>0</v>
      </c>
      <c r="O287" s="44">
        <v>0</v>
      </c>
      <c r="P287" s="44">
        <v>965</v>
      </c>
      <c r="Q287" s="44">
        <f t="shared" si="139"/>
        <v>0</v>
      </c>
      <c r="R287" s="44">
        <v>0</v>
      </c>
      <c r="S287" s="44">
        <v>0</v>
      </c>
      <c r="T287" s="44" t="e">
        <f t="shared" si="137"/>
        <v>#DIV/0!</v>
      </c>
      <c r="U287" s="199">
        <v>6</v>
      </c>
    </row>
    <row r="288" spans="1:21" s="23" customFormat="1" ht="17.25" x14ac:dyDescent="0.25">
      <c r="A288" s="51">
        <v>7</v>
      </c>
      <c r="B288" s="4" t="s">
        <v>46</v>
      </c>
      <c r="C288" s="44">
        <v>181539</v>
      </c>
      <c r="D288" s="44">
        <v>153083</v>
      </c>
      <c r="E288" s="44">
        <f t="shared" si="134"/>
        <v>118.58860879392226</v>
      </c>
      <c r="F288" s="44">
        <v>35626</v>
      </c>
      <c r="G288" s="44">
        <v>35291</v>
      </c>
      <c r="H288" s="44">
        <f t="shared" si="135"/>
        <v>100.94925051712902</v>
      </c>
      <c r="I288" s="44">
        <v>175234</v>
      </c>
      <c r="J288" s="44">
        <v>167177</v>
      </c>
      <c r="K288" s="44">
        <f t="shared" si="136"/>
        <v>104.81944286594447</v>
      </c>
      <c r="L288" s="44">
        <v>0</v>
      </c>
      <c r="M288" s="44">
        <v>0</v>
      </c>
      <c r="N288" s="44" t="e">
        <f t="shared" si="132"/>
        <v>#DIV/0!</v>
      </c>
      <c r="O288" s="44">
        <v>0</v>
      </c>
      <c r="P288" s="44">
        <v>0</v>
      </c>
      <c r="Q288" s="44" t="e">
        <f t="shared" si="139"/>
        <v>#DIV/0!</v>
      </c>
      <c r="R288" s="44">
        <v>0</v>
      </c>
      <c r="S288" s="44">
        <v>0</v>
      </c>
      <c r="T288" s="44" t="e">
        <f t="shared" si="137"/>
        <v>#DIV/0!</v>
      </c>
      <c r="U288" s="199">
        <v>67</v>
      </c>
    </row>
    <row r="289" spans="1:203" s="23" customFormat="1" ht="34.5" x14ac:dyDescent="0.25">
      <c r="A289" s="43">
        <v>8</v>
      </c>
      <c r="B289" s="4" t="s">
        <v>47</v>
      </c>
      <c r="C289" s="44">
        <v>0</v>
      </c>
      <c r="D289" s="44">
        <v>975</v>
      </c>
      <c r="E289" s="44">
        <f t="shared" si="134"/>
        <v>0</v>
      </c>
      <c r="F289" s="44">
        <v>0</v>
      </c>
      <c r="G289" s="44">
        <v>0</v>
      </c>
      <c r="H289" s="44" t="e">
        <f t="shared" si="135"/>
        <v>#DIV/0!</v>
      </c>
      <c r="I289" s="44">
        <v>12136</v>
      </c>
      <c r="J289" s="44">
        <v>975</v>
      </c>
      <c r="K289" s="44">
        <f t="shared" si="136"/>
        <v>1244.7179487179487</v>
      </c>
      <c r="L289" s="44">
        <f t="shared" ref="L289" si="140">O289+R289</f>
        <v>0</v>
      </c>
      <c r="M289" s="44">
        <v>0</v>
      </c>
      <c r="N289" s="44" t="e">
        <f t="shared" si="132"/>
        <v>#DIV/0!</v>
      </c>
      <c r="O289" s="44">
        <v>0</v>
      </c>
      <c r="P289" s="44">
        <v>0</v>
      </c>
      <c r="Q289" s="44" t="e">
        <f t="shared" si="139"/>
        <v>#DIV/0!</v>
      </c>
      <c r="R289" s="44">
        <v>0</v>
      </c>
      <c r="S289" s="44">
        <v>0</v>
      </c>
      <c r="T289" s="44" t="e">
        <f t="shared" si="137"/>
        <v>#DIV/0!</v>
      </c>
      <c r="U289" s="199">
        <v>7</v>
      </c>
      <c r="FR289" s="46"/>
      <c r="FS289" s="46"/>
      <c r="FT289" s="46"/>
      <c r="FU289" s="46"/>
      <c r="FV289" s="46"/>
      <c r="FW289" s="46"/>
      <c r="FX289" s="46"/>
      <c r="FY289" s="46"/>
      <c r="FZ289" s="46"/>
      <c r="GA289" s="46"/>
      <c r="GB289" s="46"/>
      <c r="GC289" s="46"/>
      <c r="GD289" s="46"/>
      <c r="GE289" s="46"/>
      <c r="GF289" s="46"/>
      <c r="GG289" s="46"/>
      <c r="GH289" s="46"/>
      <c r="GI289" s="46"/>
      <c r="GJ289" s="46"/>
      <c r="GK289" s="46"/>
      <c r="GL289" s="46"/>
      <c r="GM289" s="46"/>
      <c r="GN289" s="46"/>
      <c r="GO289" s="46"/>
      <c r="GP289" s="46"/>
      <c r="GQ289" s="46"/>
      <c r="GR289" s="46"/>
      <c r="GS289" s="46"/>
      <c r="GT289" s="46"/>
      <c r="GU289" s="46"/>
    </row>
    <row r="290" spans="1:203" s="23" customFormat="1" x14ac:dyDescent="0.25">
      <c r="A290" s="102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200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  <c r="GP290" s="161"/>
      <c r="GQ290" s="161"/>
      <c r="GR290" s="161"/>
      <c r="GS290" s="161"/>
      <c r="GT290" s="161"/>
      <c r="GU290" s="161"/>
    </row>
    <row r="291" spans="1:203" s="23" customFormat="1" ht="70.5" customHeight="1" x14ac:dyDescent="0.25">
      <c r="A291" s="352" t="s">
        <v>246</v>
      </c>
      <c r="B291" s="353"/>
      <c r="C291" s="41">
        <f>SUM(C292:C311)</f>
        <v>631809</v>
      </c>
      <c r="D291" s="41">
        <f>SUM(D292:D311)</f>
        <v>523197</v>
      </c>
      <c r="E291" s="42">
        <f>C291/D291*100</f>
        <v>120.75929334457194</v>
      </c>
      <c r="F291" s="41">
        <f>SUM(F292:F311)</f>
        <v>134195</v>
      </c>
      <c r="G291" s="41">
        <f>SUM(G292:G311)</f>
        <v>153561</v>
      </c>
      <c r="H291" s="41">
        <f>F291/G291*100</f>
        <v>87.388725001790817</v>
      </c>
      <c r="I291" s="41">
        <f>SUM(I292:I311)</f>
        <v>613332</v>
      </c>
      <c r="J291" s="41">
        <f>SUM(J292:J311)</f>
        <v>509650</v>
      </c>
      <c r="K291" s="41">
        <f>I291/J291*100</f>
        <v>120.34376532914746</v>
      </c>
      <c r="L291" s="32">
        <f>SUM(L292:L311)</f>
        <v>222203</v>
      </c>
      <c r="M291" s="32">
        <f>SUM(M292:M311)</f>
        <v>187829</v>
      </c>
      <c r="N291" s="5">
        <f t="shared" ref="N291:N311" si="141">L291/M291*100</f>
        <v>118.30068839210132</v>
      </c>
      <c r="O291" s="5">
        <f>SUM(O292:O311)</f>
        <v>222203</v>
      </c>
      <c r="P291" s="5">
        <f>SUM(P292:P311)</f>
        <v>187150</v>
      </c>
      <c r="Q291" s="6" t="e">
        <f>A291O291/P291*100</f>
        <v>#NAME?</v>
      </c>
      <c r="R291" s="5">
        <f>SUM(R292:R311)</f>
        <v>0</v>
      </c>
      <c r="S291" s="5">
        <f>SUM(S292:S311)</f>
        <v>679</v>
      </c>
      <c r="T291" s="5">
        <f t="shared" ref="T291:T310" si="142">R291/S291*100</f>
        <v>0</v>
      </c>
      <c r="U291" s="198">
        <f>SUM(U292:U311)</f>
        <v>509</v>
      </c>
    </row>
    <row r="292" spans="1:203" s="23" customFormat="1" ht="19.5" customHeight="1" x14ac:dyDescent="0.25">
      <c r="A292" s="43">
        <v>1</v>
      </c>
      <c r="B292" s="4" t="s">
        <v>12</v>
      </c>
      <c r="C292" s="46">
        <v>74222</v>
      </c>
      <c r="D292" s="46">
        <v>31560</v>
      </c>
      <c r="E292" s="45">
        <f>C292/D292*100</f>
        <v>235.17743979721163</v>
      </c>
      <c r="F292" s="46">
        <v>4623</v>
      </c>
      <c r="G292" s="46">
        <v>9701</v>
      </c>
      <c r="H292" s="45">
        <f>F292/G292*100</f>
        <v>47.654880940109265</v>
      </c>
      <c r="I292" s="46">
        <v>74222</v>
      </c>
      <c r="J292" s="46">
        <v>45226</v>
      </c>
      <c r="K292" s="45">
        <f>I292/J292*100</f>
        <v>164.11356299473755</v>
      </c>
      <c r="L292" s="46">
        <v>38936</v>
      </c>
      <c r="M292" s="46">
        <v>11160</v>
      </c>
      <c r="N292" s="25">
        <f t="shared" si="141"/>
        <v>348.88888888888891</v>
      </c>
      <c r="O292" s="46">
        <v>38936</v>
      </c>
      <c r="P292" s="46">
        <v>11160</v>
      </c>
      <c r="Q292" s="25">
        <f t="shared" ref="Q292:Q311" si="143">O292/P292*100</f>
        <v>348.88888888888891</v>
      </c>
      <c r="R292" s="46">
        <v>0</v>
      </c>
      <c r="S292" s="46">
        <v>0</v>
      </c>
      <c r="T292" s="45" t="e">
        <f t="shared" si="142"/>
        <v>#DIV/0!</v>
      </c>
      <c r="U292" s="199">
        <v>54</v>
      </c>
    </row>
    <row r="293" spans="1:203" s="23" customFormat="1" ht="34.5" x14ac:dyDescent="0.25">
      <c r="A293" s="47">
        <v>2</v>
      </c>
      <c r="B293" s="4" t="s">
        <v>305</v>
      </c>
      <c r="C293" s="46">
        <v>33032</v>
      </c>
      <c r="D293" s="46">
        <v>56384</v>
      </c>
      <c r="E293" s="45">
        <f t="shared" ref="E293:E311" si="144">C293/D293*100</f>
        <v>58.583995459704887</v>
      </c>
      <c r="F293" s="46">
        <v>83</v>
      </c>
      <c r="G293" s="46">
        <v>0</v>
      </c>
      <c r="H293" s="25" t="e">
        <f t="shared" ref="H293:H302" si="145">F293/G293*100</f>
        <v>#DIV/0!</v>
      </c>
      <c r="I293" s="46">
        <v>33032</v>
      </c>
      <c r="J293" s="46">
        <v>56384</v>
      </c>
      <c r="K293" s="25">
        <f t="shared" ref="K293:K311" si="146">I293/J293*100</f>
        <v>58.583995459704887</v>
      </c>
      <c r="L293" s="46">
        <v>0</v>
      </c>
      <c r="M293" s="46">
        <v>0</v>
      </c>
      <c r="N293" s="25" t="e">
        <f t="shared" si="141"/>
        <v>#DIV/0!</v>
      </c>
      <c r="O293" s="46">
        <v>0</v>
      </c>
      <c r="P293" s="46">
        <v>0</v>
      </c>
      <c r="Q293" s="25" t="e">
        <f t="shared" si="143"/>
        <v>#DIV/0!</v>
      </c>
      <c r="R293" s="46">
        <v>0</v>
      </c>
      <c r="S293" s="46">
        <v>0</v>
      </c>
      <c r="T293" s="25" t="e">
        <f t="shared" si="142"/>
        <v>#DIV/0!</v>
      </c>
      <c r="U293" s="199">
        <v>34</v>
      </c>
    </row>
    <row r="294" spans="1:203" s="23" customFormat="1" ht="17.25" x14ac:dyDescent="0.25">
      <c r="A294" s="43">
        <v>3</v>
      </c>
      <c r="B294" s="3" t="s">
        <v>13</v>
      </c>
      <c r="C294" s="46">
        <v>22973</v>
      </c>
      <c r="D294" s="46">
        <v>8250</v>
      </c>
      <c r="E294" s="45">
        <f t="shared" si="144"/>
        <v>278.4606060606061</v>
      </c>
      <c r="F294" s="46">
        <v>6140</v>
      </c>
      <c r="G294" s="46">
        <v>0</v>
      </c>
      <c r="H294" s="45" t="e">
        <f t="shared" si="145"/>
        <v>#DIV/0!</v>
      </c>
      <c r="I294" s="46">
        <v>25895</v>
      </c>
      <c r="J294" s="46">
        <v>8250</v>
      </c>
      <c r="K294" s="45">
        <f t="shared" si="146"/>
        <v>313.87878787878788</v>
      </c>
      <c r="L294" s="46">
        <v>0</v>
      </c>
      <c r="M294" s="46">
        <v>0</v>
      </c>
      <c r="N294" s="25" t="e">
        <f t="shared" si="141"/>
        <v>#DIV/0!</v>
      </c>
      <c r="O294" s="46">
        <v>0</v>
      </c>
      <c r="P294" s="46">
        <v>0</v>
      </c>
      <c r="Q294" s="25" t="e">
        <f t="shared" si="143"/>
        <v>#DIV/0!</v>
      </c>
      <c r="R294" s="46">
        <v>0</v>
      </c>
      <c r="S294" s="46">
        <v>0</v>
      </c>
      <c r="T294" s="45" t="e">
        <f t="shared" si="142"/>
        <v>#DIV/0!</v>
      </c>
      <c r="U294" s="199">
        <v>15</v>
      </c>
    </row>
    <row r="295" spans="1:203" s="23" customFormat="1" ht="34.5" x14ac:dyDescent="0.25">
      <c r="A295" s="47">
        <v>4</v>
      </c>
      <c r="B295" s="3" t="s">
        <v>14</v>
      </c>
      <c r="C295" s="46">
        <v>0</v>
      </c>
      <c r="D295" s="46">
        <v>1200</v>
      </c>
      <c r="E295" s="45">
        <f t="shared" si="144"/>
        <v>0</v>
      </c>
      <c r="F295" s="46">
        <v>0</v>
      </c>
      <c r="G295" s="46">
        <v>1200</v>
      </c>
      <c r="H295" s="45">
        <f t="shared" si="145"/>
        <v>0</v>
      </c>
      <c r="I295" s="46">
        <v>0</v>
      </c>
      <c r="J295" s="46">
        <v>6360</v>
      </c>
      <c r="K295" s="45">
        <f t="shared" si="146"/>
        <v>0</v>
      </c>
      <c r="L295" s="46">
        <v>0</v>
      </c>
      <c r="M295" s="46">
        <v>6360</v>
      </c>
      <c r="N295" s="25">
        <f t="shared" si="141"/>
        <v>0</v>
      </c>
      <c r="O295" s="46">
        <v>0</v>
      </c>
      <c r="P295" s="46">
        <v>6360</v>
      </c>
      <c r="Q295" s="25">
        <f t="shared" si="143"/>
        <v>0</v>
      </c>
      <c r="R295" s="46">
        <v>0</v>
      </c>
      <c r="S295" s="46">
        <v>0</v>
      </c>
      <c r="T295" s="45" t="e">
        <f t="shared" si="142"/>
        <v>#DIV/0!</v>
      </c>
      <c r="U295" s="199"/>
    </row>
    <row r="296" spans="1:203" s="46" customFormat="1" ht="33" customHeight="1" x14ac:dyDescent="0.25">
      <c r="A296" s="48">
        <v>5</v>
      </c>
      <c r="B296" s="4" t="s">
        <v>15</v>
      </c>
      <c r="C296" s="46">
        <v>22427</v>
      </c>
      <c r="D296" s="46">
        <v>11240</v>
      </c>
      <c r="E296" s="45">
        <f t="shared" si="144"/>
        <v>199.52846975088966</v>
      </c>
      <c r="F296" s="46">
        <v>2385</v>
      </c>
      <c r="G296" s="46">
        <v>3624</v>
      </c>
      <c r="H296" s="46">
        <f t="shared" si="145"/>
        <v>65.811258278145687</v>
      </c>
      <c r="I296" s="46">
        <v>25338</v>
      </c>
      <c r="J296" s="46">
        <v>13522</v>
      </c>
      <c r="K296" s="46">
        <f t="shared" si="146"/>
        <v>187.38352314746339</v>
      </c>
      <c r="L296" s="46">
        <v>3867</v>
      </c>
      <c r="M296" s="46">
        <v>0</v>
      </c>
      <c r="N296" s="46" t="e">
        <f t="shared" si="141"/>
        <v>#DIV/0!</v>
      </c>
      <c r="O296" s="46">
        <v>3867</v>
      </c>
      <c r="P296" s="46">
        <v>0</v>
      </c>
      <c r="Q296" s="46" t="e">
        <f t="shared" si="143"/>
        <v>#DIV/0!</v>
      </c>
      <c r="R296" s="46">
        <v>0</v>
      </c>
      <c r="S296" s="46">
        <v>0</v>
      </c>
      <c r="T296" s="46" t="e">
        <f t="shared" si="142"/>
        <v>#DIV/0!</v>
      </c>
      <c r="U296" s="46">
        <v>35</v>
      </c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</row>
    <row r="297" spans="1:203" s="161" customFormat="1" ht="33" customHeight="1" x14ac:dyDescent="0.25">
      <c r="A297" s="48">
        <v>6</v>
      </c>
      <c r="B297" s="4" t="s">
        <v>286</v>
      </c>
      <c r="C297" s="46">
        <v>161455</v>
      </c>
      <c r="D297" s="46">
        <v>137012</v>
      </c>
      <c r="E297" s="45">
        <f t="shared" si="144"/>
        <v>117.84004320789421</v>
      </c>
      <c r="F297" s="46">
        <v>47194</v>
      </c>
      <c r="G297" s="46">
        <v>72015</v>
      </c>
      <c r="H297" s="46">
        <f t="shared" si="145"/>
        <v>65.533569395264877</v>
      </c>
      <c r="I297" s="46">
        <v>160391</v>
      </c>
      <c r="J297" s="46">
        <v>110382</v>
      </c>
      <c r="K297" s="46">
        <f t="shared" si="146"/>
        <v>145.30539399539779</v>
      </c>
      <c r="L297" s="46">
        <v>0</v>
      </c>
      <c r="M297" s="46">
        <v>679</v>
      </c>
      <c r="N297" s="46">
        <f t="shared" si="141"/>
        <v>0</v>
      </c>
      <c r="O297" s="46">
        <v>0</v>
      </c>
      <c r="P297" s="46">
        <v>0</v>
      </c>
      <c r="Q297" s="46" t="e">
        <f t="shared" si="143"/>
        <v>#DIV/0!</v>
      </c>
      <c r="R297" s="46">
        <v>0</v>
      </c>
      <c r="S297" s="46">
        <v>679</v>
      </c>
      <c r="T297" s="46">
        <f t="shared" si="142"/>
        <v>0</v>
      </c>
      <c r="U297" s="46">
        <v>171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</row>
    <row r="298" spans="1:203" s="23" customFormat="1" ht="17.25" x14ac:dyDescent="0.25">
      <c r="A298" s="47">
        <v>7</v>
      </c>
      <c r="B298" s="4" t="s">
        <v>287</v>
      </c>
      <c r="C298" s="46">
        <v>25509</v>
      </c>
      <c r="D298" s="46">
        <v>24021</v>
      </c>
      <c r="E298" s="45">
        <f t="shared" si="144"/>
        <v>106.19457974272513</v>
      </c>
      <c r="F298" s="46">
        <v>8737</v>
      </c>
      <c r="G298" s="46">
        <v>8065</v>
      </c>
      <c r="H298" s="45">
        <f t="shared" si="145"/>
        <v>108.33230006199628</v>
      </c>
      <c r="I298" s="46">
        <v>25496</v>
      </c>
      <c r="J298" s="46">
        <v>21434</v>
      </c>
      <c r="K298" s="45">
        <f t="shared" si="146"/>
        <v>118.95119902957919</v>
      </c>
      <c r="L298" s="46">
        <v>0</v>
      </c>
      <c r="M298" s="46">
        <v>0</v>
      </c>
      <c r="N298" s="25" t="e">
        <f t="shared" si="141"/>
        <v>#DIV/0!</v>
      </c>
      <c r="O298" s="46">
        <v>0</v>
      </c>
      <c r="P298" s="46">
        <v>0</v>
      </c>
      <c r="Q298" s="25" t="e">
        <f t="shared" si="143"/>
        <v>#DIV/0!</v>
      </c>
      <c r="R298" s="46">
        <v>0</v>
      </c>
      <c r="S298" s="46">
        <v>0</v>
      </c>
      <c r="T298" s="45" t="e">
        <f t="shared" si="142"/>
        <v>#DIV/0!</v>
      </c>
      <c r="U298" s="199">
        <v>29</v>
      </c>
    </row>
    <row r="299" spans="1:203" s="23" customFormat="1" ht="22.5" customHeight="1" x14ac:dyDescent="0.25">
      <c r="A299" s="43">
        <v>8</v>
      </c>
      <c r="B299" s="3" t="s">
        <v>16</v>
      </c>
      <c r="C299" s="46">
        <v>0</v>
      </c>
      <c r="D299" s="46">
        <v>0</v>
      </c>
      <c r="E299" s="45" t="e">
        <f t="shared" si="144"/>
        <v>#DIV/0!</v>
      </c>
      <c r="F299" s="46">
        <v>0</v>
      </c>
      <c r="G299" s="46">
        <v>0</v>
      </c>
      <c r="H299" s="45" t="e">
        <f t="shared" si="145"/>
        <v>#DIV/0!</v>
      </c>
      <c r="I299" s="46">
        <v>0</v>
      </c>
      <c r="J299" s="46">
        <v>0</v>
      </c>
      <c r="K299" s="45" t="e">
        <f t="shared" si="146"/>
        <v>#DIV/0!</v>
      </c>
      <c r="L299" s="46">
        <f t="shared" ref="L299:L301" si="147">O299+R299</f>
        <v>0</v>
      </c>
      <c r="M299" s="46">
        <v>0</v>
      </c>
      <c r="N299" s="25" t="e">
        <f t="shared" si="141"/>
        <v>#DIV/0!</v>
      </c>
      <c r="O299" s="46">
        <v>0</v>
      </c>
      <c r="P299" s="46">
        <v>0</v>
      </c>
      <c r="Q299" s="25" t="e">
        <f t="shared" si="143"/>
        <v>#DIV/0!</v>
      </c>
      <c r="R299" s="46">
        <v>0</v>
      </c>
      <c r="S299" s="46">
        <v>0</v>
      </c>
      <c r="T299" s="45" t="e">
        <f t="shared" si="142"/>
        <v>#DIV/0!</v>
      </c>
      <c r="U299" s="199"/>
    </row>
    <row r="300" spans="1:203" s="23" customFormat="1" ht="34.5" x14ac:dyDescent="0.25">
      <c r="A300" s="47">
        <v>9</v>
      </c>
      <c r="B300" s="4" t="s">
        <v>17</v>
      </c>
      <c r="C300" s="46">
        <v>41340</v>
      </c>
      <c r="D300" s="46">
        <v>44972</v>
      </c>
      <c r="E300" s="45">
        <f t="shared" si="144"/>
        <v>91.923863737436633</v>
      </c>
      <c r="F300" s="46">
        <v>9541</v>
      </c>
      <c r="G300" s="46">
        <v>6078</v>
      </c>
      <c r="H300" s="45">
        <f t="shared" si="145"/>
        <v>156.97597894044094</v>
      </c>
      <c r="I300" s="46">
        <v>41340</v>
      </c>
      <c r="J300" s="46">
        <v>44972</v>
      </c>
      <c r="K300" s="45">
        <f t="shared" si="146"/>
        <v>91.923863737436633</v>
      </c>
      <c r="L300" s="46">
        <f t="shared" si="147"/>
        <v>0</v>
      </c>
      <c r="M300" s="46">
        <v>0</v>
      </c>
      <c r="N300" s="25" t="e">
        <f t="shared" si="141"/>
        <v>#DIV/0!</v>
      </c>
      <c r="O300" s="46">
        <v>0</v>
      </c>
      <c r="P300" s="46">
        <v>0</v>
      </c>
      <c r="Q300" s="25" t="e">
        <f t="shared" si="143"/>
        <v>#DIV/0!</v>
      </c>
      <c r="R300" s="46">
        <v>0</v>
      </c>
      <c r="S300" s="46">
        <v>0</v>
      </c>
      <c r="T300" s="45" t="e">
        <f t="shared" si="142"/>
        <v>#DIV/0!</v>
      </c>
      <c r="U300" s="199">
        <v>34</v>
      </c>
    </row>
    <row r="301" spans="1:203" s="23" customFormat="1" ht="17.25" x14ac:dyDescent="0.25">
      <c r="A301" s="43">
        <v>10</v>
      </c>
      <c r="B301" s="3" t="s">
        <v>18</v>
      </c>
      <c r="C301" s="46">
        <v>24253</v>
      </c>
      <c r="D301" s="46">
        <v>26839</v>
      </c>
      <c r="E301" s="45">
        <f t="shared" si="144"/>
        <v>90.364767688811057</v>
      </c>
      <c r="F301" s="46">
        <v>6591</v>
      </c>
      <c r="G301" s="46">
        <v>2300</v>
      </c>
      <c r="H301" s="45">
        <f t="shared" si="145"/>
        <v>286.56521739130432</v>
      </c>
      <c r="I301" s="46">
        <v>30196</v>
      </c>
      <c r="J301" s="46">
        <v>19411</v>
      </c>
      <c r="K301" s="45">
        <f t="shared" si="146"/>
        <v>155.56127968677552</v>
      </c>
      <c r="L301" s="46">
        <f t="shared" si="147"/>
        <v>0</v>
      </c>
      <c r="M301" s="46">
        <v>0</v>
      </c>
      <c r="N301" s="25" t="e">
        <f t="shared" si="141"/>
        <v>#DIV/0!</v>
      </c>
      <c r="O301" s="46">
        <v>0</v>
      </c>
      <c r="P301" s="46">
        <v>0</v>
      </c>
      <c r="Q301" s="25" t="e">
        <f t="shared" si="143"/>
        <v>#DIV/0!</v>
      </c>
      <c r="R301" s="46">
        <v>0</v>
      </c>
      <c r="S301" s="46">
        <v>0</v>
      </c>
      <c r="T301" s="45" t="e">
        <f t="shared" si="142"/>
        <v>#DIV/0!</v>
      </c>
      <c r="U301" s="199">
        <v>12</v>
      </c>
    </row>
    <row r="302" spans="1:203" s="23" customFormat="1" ht="17.25" x14ac:dyDescent="0.25">
      <c r="A302" s="47">
        <v>11</v>
      </c>
      <c r="B302" s="3" t="s">
        <v>19</v>
      </c>
      <c r="C302" s="46">
        <v>208586</v>
      </c>
      <c r="D302" s="46">
        <v>162722</v>
      </c>
      <c r="E302" s="45">
        <f t="shared" si="144"/>
        <v>128.18549427858557</v>
      </c>
      <c r="F302" s="46">
        <v>44941</v>
      </c>
      <c r="G302" s="46">
        <v>44127</v>
      </c>
      <c r="H302" s="45">
        <f t="shared" si="145"/>
        <v>101.84467559544044</v>
      </c>
      <c r="I302" s="46">
        <v>179410</v>
      </c>
      <c r="J302" s="46">
        <v>169018</v>
      </c>
      <c r="K302" s="45">
        <f t="shared" si="146"/>
        <v>106.14845756073316</v>
      </c>
      <c r="L302" s="46">
        <v>179400</v>
      </c>
      <c r="M302" s="46">
        <v>168685</v>
      </c>
      <c r="N302" s="25">
        <f t="shared" si="141"/>
        <v>106.35207635533688</v>
      </c>
      <c r="O302" s="46">
        <v>179400</v>
      </c>
      <c r="P302" s="46">
        <v>168685</v>
      </c>
      <c r="Q302" s="25">
        <f t="shared" si="143"/>
        <v>106.35207635533688</v>
      </c>
      <c r="R302" s="46">
        <v>0</v>
      </c>
      <c r="S302" s="46">
        <v>0</v>
      </c>
      <c r="T302" s="45" t="e">
        <f t="shared" si="142"/>
        <v>#DIV/0!</v>
      </c>
      <c r="U302" s="199">
        <v>105</v>
      </c>
    </row>
    <row r="303" spans="1:203" s="23" customFormat="1" ht="17.25" x14ac:dyDescent="0.25">
      <c r="A303" s="49">
        <v>12</v>
      </c>
      <c r="B303" s="4" t="s">
        <v>20</v>
      </c>
      <c r="C303" s="46">
        <v>0</v>
      </c>
      <c r="D303" s="46">
        <v>0</v>
      </c>
      <c r="E303" s="45" t="e">
        <f t="shared" si="144"/>
        <v>#DIV/0!</v>
      </c>
      <c r="F303" s="46">
        <v>0</v>
      </c>
      <c r="G303" s="46">
        <v>0</v>
      </c>
      <c r="H303" s="45" t="e">
        <f>F303/G303*100</f>
        <v>#DIV/0!</v>
      </c>
      <c r="I303" s="46">
        <v>0</v>
      </c>
      <c r="J303" s="46">
        <v>0</v>
      </c>
      <c r="K303" s="45" t="e">
        <f t="shared" si="146"/>
        <v>#DIV/0!</v>
      </c>
      <c r="L303" s="46">
        <f t="shared" ref="L303:M311" si="148">O303+R303</f>
        <v>0</v>
      </c>
      <c r="M303" s="46">
        <v>0</v>
      </c>
      <c r="N303" s="25" t="e">
        <f t="shared" si="141"/>
        <v>#DIV/0!</v>
      </c>
      <c r="O303" s="46">
        <v>0</v>
      </c>
      <c r="P303" s="46">
        <v>0</v>
      </c>
      <c r="Q303" s="25" t="e">
        <f t="shared" si="143"/>
        <v>#DIV/0!</v>
      </c>
      <c r="R303" s="46">
        <v>0</v>
      </c>
      <c r="S303" s="46">
        <v>0</v>
      </c>
      <c r="T303" s="45" t="e">
        <f t="shared" si="142"/>
        <v>#DIV/0!</v>
      </c>
      <c r="U303" s="199"/>
    </row>
    <row r="304" spans="1:203" s="23" customFormat="1" ht="17.25" x14ac:dyDescent="0.25">
      <c r="A304" s="47">
        <v>13</v>
      </c>
      <c r="B304" s="4" t="s">
        <v>21</v>
      </c>
      <c r="C304" s="46">
        <v>0</v>
      </c>
      <c r="D304" s="46">
        <v>210</v>
      </c>
      <c r="E304" s="45">
        <f t="shared" si="144"/>
        <v>0</v>
      </c>
      <c r="F304" s="46">
        <v>0</v>
      </c>
      <c r="G304" s="46">
        <v>210</v>
      </c>
      <c r="H304" s="45">
        <f>F304/G304*100</f>
        <v>0</v>
      </c>
      <c r="I304" s="46">
        <v>0</v>
      </c>
      <c r="J304" s="46">
        <v>210</v>
      </c>
      <c r="K304" s="45">
        <f t="shared" si="146"/>
        <v>0</v>
      </c>
      <c r="L304" s="46">
        <v>0</v>
      </c>
      <c r="M304" s="46">
        <v>0</v>
      </c>
      <c r="N304" s="25" t="e">
        <f t="shared" si="141"/>
        <v>#DIV/0!</v>
      </c>
      <c r="O304" s="46">
        <v>0</v>
      </c>
      <c r="P304" s="46">
        <v>0</v>
      </c>
      <c r="Q304" s="25" t="e">
        <f t="shared" si="143"/>
        <v>#DIV/0!</v>
      </c>
      <c r="R304" s="46">
        <v>0</v>
      </c>
      <c r="S304" s="46">
        <v>0</v>
      </c>
      <c r="T304" s="45" t="e">
        <f t="shared" si="142"/>
        <v>#DIV/0!</v>
      </c>
      <c r="U304" s="199"/>
    </row>
    <row r="305" spans="1:21" s="23" customFormat="1" ht="31.5" customHeight="1" x14ac:dyDescent="0.25">
      <c r="A305" s="43">
        <v>14</v>
      </c>
      <c r="B305" s="4" t="s">
        <v>22</v>
      </c>
      <c r="C305" s="46">
        <v>0</v>
      </c>
      <c r="D305" s="46">
        <v>8261</v>
      </c>
      <c r="E305" s="45">
        <f t="shared" si="144"/>
        <v>0</v>
      </c>
      <c r="F305" s="46">
        <v>0</v>
      </c>
      <c r="G305" s="46">
        <v>6241</v>
      </c>
      <c r="H305" s="25">
        <f>F305/G305*100</f>
        <v>0</v>
      </c>
      <c r="I305" s="46">
        <v>0</v>
      </c>
      <c r="J305" s="46">
        <v>4780</v>
      </c>
      <c r="K305" s="25">
        <f t="shared" si="146"/>
        <v>0</v>
      </c>
      <c r="L305" s="46">
        <v>0</v>
      </c>
      <c r="M305" s="46">
        <v>0</v>
      </c>
      <c r="N305" s="25" t="e">
        <f t="shared" si="141"/>
        <v>#DIV/0!</v>
      </c>
      <c r="O305" s="46">
        <v>0</v>
      </c>
      <c r="P305" s="46">
        <v>0</v>
      </c>
      <c r="Q305" s="25" t="e">
        <f t="shared" si="143"/>
        <v>#DIV/0!</v>
      </c>
      <c r="R305" s="46">
        <v>0</v>
      </c>
      <c r="S305" s="46">
        <v>0</v>
      </c>
      <c r="T305" s="25" t="e">
        <f t="shared" si="142"/>
        <v>#DIV/0!</v>
      </c>
      <c r="U305" s="199"/>
    </row>
    <row r="306" spans="1:21" s="23" customFormat="1" ht="17.25" x14ac:dyDescent="0.25">
      <c r="A306" s="47">
        <v>15</v>
      </c>
      <c r="B306" s="4" t="s">
        <v>23</v>
      </c>
      <c r="C306" s="46">
        <v>0</v>
      </c>
      <c r="D306" s="46">
        <v>4225</v>
      </c>
      <c r="E306" s="45">
        <f t="shared" si="144"/>
        <v>0</v>
      </c>
      <c r="F306" s="46">
        <v>0</v>
      </c>
      <c r="G306" s="46">
        <v>0</v>
      </c>
      <c r="H306" s="1" t="e">
        <f t="shared" ref="H306:H311" si="149">F306/G306*100</f>
        <v>#DIV/0!</v>
      </c>
      <c r="I306" s="46">
        <v>0</v>
      </c>
      <c r="J306" s="46">
        <v>3400</v>
      </c>
      <c r="K306" s="1">
        <f t="shared" si="146"/>
        <v>0</v>
      </c>
      <c r="L306" s="46">
        <v>0</v>
      </c>
      <c r="M306" s="46">
        <v>945</v>
      </c>
      <c r="N306" s="1">
        <f t="shared" si="141"/>
        <v>0</v>
      </c>
      <c r="O306" s="46">
        <v>0</v>
      </c>
      <c r="P306" s="46">
        <v>945</v>
      </c>
      <c r="Q306" s="1">
        <f t="shared" si="143"/>
        <v>0</v>
      </c>
      <c r="R306" s="46">
        <v>0</v>
      </c>
      <c r="S306" s="46">
        <v>0</v>
      </c>
      <c r="T306" s="1" t="e">
        <f t="shared" si="142"/>
        <v>#DIV/0!</v>
      </c>
      <c r="U306" s="199"/>
    </row>
    <row r="307" spans="1:21" s="23" customFormat="1" ht="17.25" x14ac:dyDescent="0.25">
      <c r="A307" s="49">
        <v>16</v>
      </c>
      <c r="B307" s="4" t="s">
        <v>24</v>
      </c>
      <c r="C307" s="46">
        <v>0</v>
      </c>
      <c r="D307" s="46">
        <v>0</v>
      </c>
      <c r="E307" s="45" t="e">
        <f t="shared" si="144"/>
        <v>#DIV/0!</v>
      </c>
      <c r="F307" s="46">
        <v>0</v>
      </c>
      <c r="G307" s="46">
        <v>0</v>
      </c>
      <c r="H307" s="45" t="e">
        <f t="shared" si="149"/>
        <v>#DIV/0!</v>
      </c>
      <c r="I307" s="46">
        <v>0</v>
      </c>
      <c r="J307" s="46">
        <v>0</v>
      </c>
      <c r="K307" s="45" t="e">
        <f t="shared" si="146"/>
        <v>#DIV/0!</v>
      </c>
      <c r="L307" s="46">
        <f t="shared" si="148"/>
        <v>0</v>
      </c>
      <c r="M307" s="46">
        <v>0</v>
      </c>
      <c r="N307" s="25" t="e">
        <f t="shared" si="141"/>
        <v>#DIV/0!</v>
      </c>
      <c r="O307" s="46">
        <v>0</v>
      </c>
      <c r="P307" s="46">
        <v>0</v>
      </c>
      <c r="Q307" s="25" t="e">
        <f t="shared" si="143"/>
        <v>#DIV/0!</v>
      </c>
      <c r="R307" s="46">
        <v>0</v>
      </c>
      <c r="S307" s="46">
        <v>0</v>
      </c>
      <c r="T307" s="45" t="e">
        <f t="shared" si="142"/>
        <v>#DIV/0!</v>
      </c>
      <c r="U307" s="199"/>
    </row>
    <row r="308" spans="1:21" s="23" customFormat="1" ht="17.25" x14ac:dyDescent="0.25">
      <c r="A308" s="47">
        <v>17</v>
      </c>
      <c r="B308" s="4" t="s">
        <v>25</v>
      </c>
      <c r="C308" s="46">
        <v>0</v>
      </c>
      <c r="D308" s="46">
        <v>0</v>
      </c>
      <c r="E308" s="45" t="e">
        <f t="shared" si="144"/>
        <v>#DIV/0!</v>
      </c>
      <c r="F308" s="46">
        <v>0</v>
      </c>
      <c r="G308" s="46">
        <v>0</v>
      </c>
      <c r="H308" s="45" t="e">
        <f t="shared" si="149"/>
        <v>#DIV/0!</v>
      </c>
      <c r="I308" s="46">
        <v>0</v>
      </c>
      <c r="J308" s="46">
        <v>0</v>
      </c>
      <c r="K308" s="45" t="e">
        <f t="shared" si="146"/>
        <v>#DIV/0!</v>
      </c>
      <c r="L308" s="46">
        <f t="shared" si="148"/>
        <v>0</v>
      </c>
      <c r="M308" s="46">
        <v>0</v>
      </c>
      <c r="N308" s="25" t="e">
        <f t="shared" si="141"/>
        <v>#DIV/0!</v>
      </c>
      <c r="O308" s="46">
        <v>0</v>
      </c>
      <c r="P308" s="46">
        <v>0</v>
      </c>
      <c r="Q308" s="25" t="e">
        <f t="shared" si="143"/>
        <v>#DIV/0!</v>
      </c>
      <c r="R308" s="46">
        <v>0</v>
      </c>
      <c r="S308" s="46">
        <v>0</v>
      </c>
      <c r="T308" s="45" t="e">
        <f t="shared" si="142"/>
        <v>#DIV/0!</v>
      </c>
      <c r="U308" s="199"/>
    </row>
    <row r="309" spans="1:21" s="23" customFormat="1" ht="17.25" x14ac:dyDescent="0.25">
      <c r="A309" s="43">
        <v>18</v>
      </c>
      <c r="B309" s="3" t="s">
        <v>26</v>
      </c>
      <c r="C309" s="46">
        <v>845</v>
      </c>
      <c r="D309" s="46">
        <v>6301</v>
      </c>
      <c r="E309" s="45">
        <f t="shared" si="144"/>
        <v>13.410569750833201</v>
      </c>
      <c r="F309" s="46">
        <v>0</v>
      </c>
      <c r="G309" s="46">
        <v>0</v>
      </c>
      <c r="H309" s="45" t="e">
        <f t="shared" si="149"/>
        <v>#DIV/0!</v>
      </c>
      <c r="I309" s="46">
        <v>845</v>
      </c>
      <c r="J309" s="46">
        <v>6301</v>
      </c>
      <c r="K309" s="45">
        <f t="shared" si="146"/>
        <v>13.410569750833201</v>
      </c>
      <c r="L309" s="46">
        <f t="shared" si="148"/>
        <v>0</v>
      </c>
      <c r="M309" s="46">
        <v>0</v>
      </c>
      <c r="N309" s="25" t="e">
        <f t="shared" si="141"/>
        <v>#DIV/0!</v>
      </c>
      <c r="O309" s="46">
        <v>0</v>
      </c>
      <c r="P309" s="46">
        <v>0</v>
      </c>
      <c r="Q309" s="25" t="e">
        <f t="shared" si="143"/>
        <v>#DIV/0!</v>
      </c>
      <c r="R309" s="46">
        <v>0</v>
      </c>
      <c r="S309" s="46">
        <v>0</v>
      </c>
      <c r="T309" s="45" t="e">
        <f t="shared" si="142"/>
        <v>#DIV/0!</v>
      </c>
      <c r="U309" s="199">
        <v>2</v>
      </c>
    </row>
    <row r="310" spans="1:21" s="23" customFormat="1" ht="17.25" x14ac:dyDescent="0.25">
      <c r="A310" s="49">
        <v>19</v>
      </c>
      <c r="B310" s="4" t="s">
        <v>27</v>
      </c>
      <c r="C310" s="46">
        <v>0</v>
      </c>
      <c r="D310" s="46">
        <v>0</v>
      </c>
      <c r="E310" s="45" t="e">
        <f t="shared" si="144"/>
        <v>#DIV/0!</v>
      </c>
      <c r="F310" s="46">
        <v>0</v>
      </c>
      <c r="G310" s="46">
        <v>0</v>
      </c>
      <c r="H310" s="45" t="e">
        <f t="shared" si="149"/>
        <v>#DIV/0!</v>
      </c>
      <c r="I310" s="46">
        <v>0</v>
      </c>
      <c r="J310" s="46">
        <v>0</v>
      </c>
      <c r="K310" s="45" t="e">
        <f t="shared" si="146"/>
        <v>#DIV/0!</v>
      </c>
      <c r="L310" s="46">
        <f t="shared" si="148"/>
        <v>0</v>
      </c>
      <c r="M310" s="46">
        <v>0</v>
      </c>
      <c r="N310" s="25" t="e">
        <f t="shared" si="141"/>
        <v>#DIV/0!</v>
      </c>
      <c r="O310" s="46">
        <v>0</v>
      </c>
      <c r="P310" s="46">
        <v>0</v>
      </c>
      <c r="Q310" s="25" t="e">
        <f t="shared" si="143"/>
        <v>#DIV/0!</v>
      </c>
      <c r="R310" s="46">
        <v>0</v>
      </c>
      <c r="S310" s="46">
        <v>0</v>
      </c>
      <c r="T310" s="45" t="e">
        <f t="shared" si="142"/>
        <v>#DIV/0!</v>
      </c>
      <c r="U310" s="199"/>
    </row>
    <row r="311" spans="1:21" s="23" customFormat="1" ht="17.25" x14ac:dyDescent="0.25">
      <c r="A311" s="47">
        <v>20</v>
      </c>
      <c r="B311" s="3" t="s">
        <v>292</v>
      </c>
      <c r="C311" s="46">
        <v>17167</v>
      </c>
      <c r="D311" s="48">
        <v>0</v>
      </c>
      <c r="E311" s="45" t="e">
        <f t="shared" si="144"/>
        <v>#DIV/0!</v>
      </c>
      <c r="F311" s="46">
        <v>3960</v>
      </c>
      <c r="G311" s="48">
        <v>0</v>
      </c>
      <c r="H311" s="25" t="e">
        <f t="shared" si="149"/>
        <v>#DIV/0!</v>
      </c>
      <c r="I311" s="46">
        <v>17167</v>
      </c>
      <c r="J311" s="48">
        <v>0</v>
      </c>
      <c r="K311" s="25" t="e">
        <f t="shared" si="146"/>
        <v>#DIV/0!</v>
      </c>
      <c r="L311" s="46">
        <f t="shared" si="148"/>
        <v>0</v>
      </c>
      <c r="M311" s="167">
        <f t="shared" si="148"/>
        <v>0</v>
      </c>
      <c r="N311" s="25" t="e">
        <f t="shared" si="141"/>
        <v>#DIV/0!</v>
      </c>
      <c r="O311" s="46">
        <v>0</v>
      </c>
      <c r="P311" s="164">
        <v>0</v>
      </c>
      <c r="Q311" s="25" t="e">
        <f t="shared" si="143"/>
        <v>#DIV/0!</v>
      </c>
      <c r="R311" s="46">
        <v>0</v>
      </c>
      <c r="S311" s="164">
        <v>0</v>
      </c>
      <c r="T311" s="25" t="e">
        <f>R311/S311*100</f>
        <v>#DIV/0!</v>
      </c>
      <c r="U311" s="199">
        <v>18</v>
      </c>
    </row>
    <row r="312" spans="1:21" s="23" customFormat="1" ht="15.75" customHeight="1" x14ac:dyDescent="0.25">
      <c r="A312" s="349"/>
      <c r="B312" s="350"/>
      <c r="C312" s="350"/>
      <c r="D312" s="350"/>
      <c r="E312" s="350"/>
      <c r="F312" s="350"/>
      <c r="G312" s="350"/>
      <c r="H312" s="350"/>
      <c r="I312" s="350"/>
      <c r="J312" s="350"/>
      <c r="K312" s="350"/>
      <c r="L312" s="350"/>
      <c r="M312" s="350"/>
      <c r="N312" s="350"/>
      <c r="O312" s="350"/>
      <c r="P312" s="350"/>
      <c r="Q312" s="350"/>
      <c r="R312" s="350"/>
      <c r="S312" s="350"/>
      <c r="T312" s="351"/>
      <c r="U312" s="200"/>
    </row>
    <row r="313" spans="1:21" s="23" customFormat="1" ht="57.75" customHeight="1" x14ac:dyDescent="0.25">
      <c r="A313" s="352" t="s">
        <v>247</v>
      </c>
      <c r="B313" s="353"/>
      <c r="C313" s="41">
        <f>SUM(C314:C319)</f>
        <v>0</v>
      </c>
      <c r="D313" s="41">
        <f>SUM(D314:D319)</f>
        <v>0</v>
      </c>
      <c r="E313" s="42" t="e">
        <f>C313/D313*100</f>
        <v>#DIV/0!</v>
      </c>
      <c r="F313" s="41">
        <f>SUM(F314:F319)</f>
        <v>0</v>
      </c>
      <c r="G313" s="41">
        <f>SUM(G314:G319)</f>
        <v>0</v>
      </c>
      <c r="H313" s="41" t="e">
        <f>F313/G313*100</f>
        <v>#DIV/0!</v>
      </c>
      <c r="I313" s="41">
        <f>SUM(I314:I319)</f>
        <v>0</v>
      </c>
      <c r="J313" s="41">
        <f>SUM(J314:J319)</f>
        <v>0</v>
      </c>
      <c r="K313" s="41" t="e">
        <f>I313/J313*100</f>
        <v>#DIV/0!</v>
      </c>
      <c r="L313" s="41">
        <f>SUM(L314:L319)</f>
        <v>0</v>
      </c>
      <c r="M313" s="41">
        <f>SUM(M314:M319)</f>
        <v>0</v>
      </c>
      <c r="N313" s="5" t="e">
        <f t="shared" ref="N313" si="150">L313/M313*100</f>
        <v>#DIV/0!</v>
      </c>
      <c r="O313" s="41">
        <f>SUM(O314:O319)</f>
        <v>0</v>
      </c>
      <c r="P313" s="41">
        <f>SUM(P314:P319)</f>
        <v>0</v>
      </c>
      <c r="Q313" s="6" t="e">
        <f>A291O291/P313*100</f>
        <v>#NAME?</v>
      </c>
      <c r="R313" s="41">
        <f>SUM(R314:R319)</f>
        <v>0</v>
      </c>
      <c r="S313" s="41">
        <f>SUM(S314:S319)</f>
        <v>0</v>
      </c>
      <c r="T313" s="5" t="e">
        <f t="shared" ref="T313" si="151">R313/S313*100</f>
        <v>#DIV/0!</v>
      </c>
      <c r="U313" s="200"/>
    </row>
    <row r="314" spans="1:21" s="23" customFormat="1" x14ac:dyDescent="0.25">
      <c r="A314" s="63">
        <v>1</v>
      </c>
      <c r="C314" s="46"/>
      <c r="D314" s="46"/>
      <c r="E314" s="25"/>
      <c r="F314" s="46"/>
      <c r="G314" s="46"/>
      <c r="H314" s="25"/>
      <c r="I314" s="46"/>
      <c r="J314" s="46"/>
      <c r="K314" s="25"/>
      <c r="L314" s="46"/>
      <c r="M314" s="46"/>
      <c r="N314" s="25"/>
      <c r="O314" s="46"/>
      <c r="P314" s="46"/>
      <c r="Q314" s="25"/>
      <c r="R314" s="46"/>
      <c r="S314" s="46"/>
      <c r="T314" s="25"/>
      <c r="U314" s="200"/>
    </row>
    <row r="315" spans="1:21" s="23" customFormat="1" ht="17.25" x14ac:dyDescent="0.25">
      <c r="A315" s="63">
        <v>2</v>
      </c>
      <c r="B315" s="4"/>
      <c r="C315" s="46"/>
      <c r="D315" s="46"/>
      <c r="E315" s="25"/>
      <c r="F315" s="46"/>
      <c r="G315" s="46"/>
      <c r="H315" s="25"/>
      <c r="I315" s="46"/>
      <c r="J315" s="46"/>
      <c r="K315" s="25"/>
      <c r="L315" s="46"/>
      <c r="M315" s="46"/>
      <c r="N315" s="25"/>
      <c r="O315" s="46"/>
      <c r="P315" s="46"/>
      <c r="Q315" s="25"/>
      <c r="R315" s="46"/>
      <c r="S315" s="46"/>
      <c r="T315" s="25"/>
      <c r="U315" s="200"/>
    </row>
    <row r="316" spans="1:21" s="23" customFormat="1" ht="17.25" x14ac:dyDescent="0.25">
      <c r="A316" s="63">
        <v>3</v>
      </c>
      <c r="B316" s="4"/>
      <c r="C316" s="46"/>
      <c r="D316" s="46"/>
      <c r="E316" s="25"/>
      <c r="F316" s="46"/>
      <c r="G316" s="46"/>
      <c r="H316" s="25"/>
      <c r="I316" s="46"/>
      <c r="J316" s="46"/>
      <c r="K316" s="25"/>
      <c r="L316" s="46"/>
      <c r="M316" s="46"/>
      <c r="N316" s="25"/>
      <c r="O316" s="46"/>
      <c r="P316" s="46"/>
      <c r="Q316" s="25"/>
      <c r="R316" s="46"/>
      <c r="S316" s="46"/>
      <c r="T316" s="25"/>
      <c r="U316" s="200"/>
    </row>
    <row r="317" spans="1:21" s="23" customFormat="1" ht="17.25" x14ac:dyDescent="0.25">
      <c r="A317" s="63">
        <v>4</v>
      </c>
      <c r="B317" s="4"/>
      <c r="C317" s="46"/>
      <c r="D317" s="46"/>
      <c r="E317" s="25"/>
      <c r="F317" s="46"/>
      <c r="G317" s="46"/>
      <c r="H317" s="25"/>
      <c r="I317" s="46"/>
      <c r="J317" s="46"/>
      <c r="K317" s="25"/>
      <c r="L317" s="46"/>
      <c r="M317" s="46"/>
      <c r="N317" s="25"/>
      <c r="O317" s="46"/>
      <c r="P317" s="46"/>
      <c r="Q317" s="25"/>
      <c r="R317" s="46"/>
      <c r="S317" s="46"/>
      <c r="T317" s="25"/>
      <c r="U317" s="200"/>
    </row>
    <row r="318" spans="1:21" s="23" customFormat="1" ht="17.25" x14ac:dyDescent="0.25">
      <c r="A318" s="63"/>
      <c r="B318" s="16"/>
      <c r="C318" s="46"/>
      <c r="D318" s="46"/>
      <c r="E318" s="25"/>
      <c r="F318" s="46"/>
      <c r="G318" s="46"/>
      <c r="H318" s="1"/>
      <c r="I318" s="46"/>
      <c r="J318" s="46"/>
      <c r="K318" s="1"/>
      <c r="L318" s="46"/>
      <c r="M318" s="46"/>
      <c r="N318" s="1"/>
      <c r="O318" s="46"/>
      <c r="P318" s="46"/>
      <c r="Q318" s="1"/>
      <c r="R318" s="46"/>
      <c r="S318" s="46"/>
      <c r="T318" s="1"/>
      <c r="U318" s="200"/>
    </row>
    <row r="319" spans="1:21" s="23" customFormat="1" ht="17.25" x14ac:dyDescent="0.25">
      <c r="A319" s="63"/>
      <c r="B319" s="16"/>
      <c r="C319" s="46"/>
      <c r="D319" s="46"/>
      <c r="E319" s="25"/>
      <c r="F319" s="46"/>
      <c r="G319" s="46"/>
      <c r="H319" s="1"/>
      <c r="I319" s="46"/>
      <c r="J319" s="46"/>
      <c r="K319" s="1"/>
      <c r="L319" s="46"/>
      <c r="M319" s="46"/>
      <c r="N319" s="1"/>
      <c r="O319" s="46"/>
      <c r="P319" s="46"/>
      <c r="Q319" s="1"/>
      <c r="R319" s="46"/>
      <c r="S319" s="46"/>
      <c r="T319" s="1"/>
      <c r="U319" s="200"/>
    </row>
    <row r="320" spans="1:21" s="23" customFormat="1" x14ac:dyDescent="0.25">
      <c r="A320" s="349"/>
      <c r="B320" s="350"/>
      <c r="C320" s="350"/>
      <c r="D320" s="350"/>
      <c r="E320" s="350"/>
      <c r="F320" s="350"/>
      <c r="G320" s="350"/>
      <c r="H320" s="350"/>
      <c r="I320" s="350"/>
      <c r="J320" s="350"/>
      <c r="K320" s="350"/>
      <c r="L320" s="350"/>
      <c r="M320" s="350"/>
      <c r="N320" s="350"/>
      <c r="O320" s="350"/>
      <c r="P320" s="350"/>
      <c r="Q320" s="350"/>
      <c r="R320" s="350"/>
      <c r="S320" s="350"/>
      <c r="T320" s="351"/>
      <c r="U320" s="200"/>
    </row>
    <row r="321" spans="1:21" s="23" customFormat="1" ht="17.25" x14ac:dyDescent="0.25">
      <c r="A321" s="352" t="s">
        <v>248</v>
      </c>
      <c r="B321" s="353"/>
      <c r="C321" s="58">
        <f>SUM(C322:C327)</f>
        <v>29576</v>
      </c>
      <c r="D321" s="59">
        <f>SUM(D322:D327)</f>
        <v>30941</v>
      </c>
      <c r="E321" s="50">
        <f>C321/D321*100</f>
        <v>95.588377880482213</v>
      </c>
      <c r="F321" s="59">
        <f>SUM(F322:F327)</f>
        <v>9132</v>
      </c>
      <c r="G321" s="59">
        <f>SUM(G322:G327)</f>
        <v>5882</v>
      </c>
      <c r="H321" s="50">
        <f>F321/G321*100</f>
        <v>155.25331519891193</v>
      </c>
      <c r="I321" s="59">
        <f>SUM(I322:I327)</f>
        <v>29910</v>
      </c>
      <c r="J321" s="59">
        <f>SUM(J322:J327)</f>
        <v>22324</v>
      </c>
      <c r="K321" s="50">
        <f>I321/J321*100</f>
        <v>133.98136534671207</v>
      </c>
      <c r="L321" s="35">
        <f>SUM(L322:L327)</f>
        <v>12570</v>
      </c>
      <c r="M321" s="35">
        <f>SUM(M322:M327)</f>
        <v>0</v>
      </c>
      <c r="N321" s="6" t="e">
        <f t="shared" ref="N321:N327" si="152">L321/M321*100</f>
        <v>#DIV/0!</v>
      </c>
      <c r="O321" s="7">
        <f>SUM(O322:O327)</f>
        <v>12570</v>
      </c>
      <c r="P321" s="7">
        <f>SUM(P322:P327)</f>
        <v>0</v>
      </c>
      <c r="Q321" s="7" t="e">
        <f t="shared" ref="Q321:Q327" si="153">O321/P321*100</f>
        <v>#DIV/0!</v>
      </c>
      <c r="R321" s="7">
        <f>SUM(R322:R327)</f>
        <v>0</v>
      </c>
      <c r="S321" s="7">
        <f>SUM(S322:S327)</f>
        <v>0</v>
      </c>
      <c r="T321" s="6" t="e">
        <f t="shared" ref="T321:T327" si="154">R321/S321*100</f>
        <v>#DIV/0!</v>
      </c>
      <c r="U321" s="198">
        <f>SUM(U322:U327)</f>
        <v>75</v>
      </c>
    </row>
    <row r="322" spans="1:21" s="23" customFormat="1" ht="17.25" x14ac:dyDescent="0.25">
      <c r="A322" s="60">
        <v>1</v>
      </c>
      <c r="B322" s="8" t="s">
        <v>87</v>
      </c>
      <c r="C322" s="46">
        <v>26660</v>
      </c>
      <c r="D322" s="46">
        <v>27869</v>
      </c>
      <c r="E322" s="1">
        <f t="shared" ref="E322:E327" si="155">C322/D322*100</f>
        <v>95.66184649610679</v>
      </c>
      <c r="F322" s="46">
        <v>9132</v>
      </c>
      <c r="G322" s="46">
        <v>5882</v>
      </c>
      <c r="H322" s="1">
        <f t="shared" ref="H322:H327" si="156">F322/G322*100</f>
        <v>155.25331519891193</v>
      </c>
      <c r="I322" s="44">
        <v>26660</v>
      </c>
      <c r="J322" s="44">
        <v>18428</v>
      </c>
      <c r="K322" s="1">
        <f t="shared" ref="K322:K327" si="157">I322/J322*100</f>
        <v>144.67115259387887</v>
      </c>
      <c r="L322" s="48">
        <v>12570</v>
      </c>
      <c r="M322" s="48">
        <v>0</v>
      </c>
      <c r="N322" s="1" t="e">
        <f t="shared" si="152"/>
        <v>#DIV/0!</v>
      </c>
      <c r="O322" s="48">
        <v>12570</v>
      </c>
      <c r="P322" s="48">
        <v>0</v>
      </c>
      <c r="Q322" s="1" t="e">
        <f t="shared" si="153"/>
        <v>#DIV/0!</v>
      </c>
      <c r="R322" s="48">
        <v>0</v>
      </c>
      <c r="S322" s="48">
        <v>0</v>
      </c>
      <c r="T322" s="1" t="e">
        <f t="shared" si="154"/>
        <v>#DIV/0!</v>
      </c>
      <c r="U322" s="199">
        <v>69</v>
      </c>
    </row>
    <row r="323" spans="1:21" s="23" customFormat="1" ht="17.25" x14ac:dyDescent="0.25">
      <c r="A323" s="61">
        <v>2</v>
      </c>
      <c r="B323" s="3" t="s">
        <v>88</v>
      </c>
      <c r="C323" s="46">
        <v>0</v>
      </c>
      <c r="D323" s="46">
        <v>0</v>
      </c>
      <c r="E323" s="45" t="e">
        <f t="shared" si="155"/>
        <v>#DIV/0!</v>
      </c>
      <c r="F323" s="46">
        <v>0</v>
      </c>
      <c r="G323" s="46">
        <v>0</v>
      </c>
      <c r="H323" s="45" t="e">
        <f t="shared" si="156"/>
        <v>#DIV/0!</v>
      </c>
      <c r="I323" s="44">
        <v>0</v>
      </c>
      <c r="J323" s="44">
        <v>0</v>
      </c>
      <c r="K323" s="45" t="e">
        <f t="shared" si="157"/>
        <v>#DIV/0!</v>
      </c>
      <c r="L323" s="48">
        <f t="shared" ref="L323:L327" si="158">O323+R323</f>
        <v>0</v>
      </c>
      <c r="M323" s="48">
        <v>0</v>
      </c>
      <c r="N323" s="25" t="e">
        <f t="shared" si="152"/>
        <v>#DIV/0!</v>
      </c>
      <c r="O323" s="48">
        <v>0</v>
      </c>
      <c r="P323" s="48">
        <v>0</v>
      </c>
      <c r="Q323" s="25" t="e">
        <f t="shared" si="153"/>
        <v>#DIV/0!</v>
      </c>
      <c r="R323" s="48">
        <v>0</v>
      </c>
      <c r="S323" s="48">
        <v>0</v>
      </c>
      <c r="T323" s="1" t="e">
        <f t="shared" si="154"/>
        <v>#DIV/0!</v>
      </c>
      <c r="U323" s="199"/>
    </row>
    <row r="324" spans="1:21" s="23" customFormat="1" ht="17.25" x14ac:dyDescent="0.25">
      <c r="A324" s="61">
        <v>3</v>
      </c>
      <c r="B324" s="3" t="s">
        <v>89</v>
      </c>
      <c r="C324" s="46">
        <v>0</v>
      </c>
      <c r="D324" s="46">
        <v>0</v>
      </c>
      <c r="E324" s="45" t="e">
        <f t="shared" si="155"/>
        <v>#DIV/0!</v>
      </c>
      <c r="F324" s="46">
        <v>0</v>
      </c>
      <c r="G324" s="46">
        <v>0</v>
      </c>
      <c r="H324" s="45" t="e">
        <f t="shared" si="156"/>
        <v>#DIV/0!</v>
      </c>
      <c r="I324" s="44">
        <v>0</v>
      </c>
      <c r="J324" s="44">
        <v>0</v>
      </c>
      <c r="K324" s="45" t="e">
        <f t="shared" si="157"/>
        <v>#DIV/0!</v>
      </c>
      <c r="L324" s="48">
        <f t="shared" si="158"/>
        <v>0</v>
      </c>
      <c r="M324" s="48">
        <v>0</v>
      </c>
      <c r="N324" s="25" t="e">
        <f t="shared" si="152"/>
        <v>#DIV/0!</v>
      </c>
      <c r="O324" s="48">
        <v>0</v>
      </c>
      <c r="P324" s="48">
        <v>0</v>
      </c>
      <c r="Q324" s="25" t="e">
        <f t="shared" si="153"/>
        <v>#DIV/0!</v>
      </c>
      <c r="R324" s="48">
        <v>0</v>
      </c>
      <c r="S324" s="48">
        <v>0</v>
      </c>
      <c r="T324" s="1" t="e">
        <f t="shared" si="154"/>
        <v>#DIV/0!</v>
      </c>
      <c r="U324" s="199"/>
    </row>
    <row r="325" spans="1:21" s="23" customFormat="1" ht="17.25" x14ac:dyDescent="0.25">
      <c r="A325" s="60">
        <v>4</v>
      </c>
      <c r="B325" s="8" t="s">
        <v>90</v>
      </c>
      <c r="C325" s="46">
        <v>2916</v>
      </c>
      <c r="D325" s="46">
        <v>3072</v>
      </c>
      <c r="E325" s="1">
        <f t="shared" si="155"/>
        <v>94.921875</v>
      </c>
      <c r="F325" s="46">
        <v>0</v>
      </c>
      <c r="G325" s="46">
        <v>0</v>
      </c>
      <c r="H325" s="1" t="e">
        <f t="shared" si="156"/>
        <v>#DIV/0!</v>
      </c>
      <c r="I325" s="44">
        <v>3250</v>
      </c>
      <c r="J325" s="44">
        <v>3896</v>
      </c>
      <c r="K325" s="1">
        <f t="shared" si="157"/>
        <v>83.418891170431209</v>
      </c>
      <c r="L325" s="48">
        <f t="shared" si="158"/>
        <v>0</v>
      </c>
      <c r="M325" s="48">
        <v>0</v>
      </c>
      <c r="N325" s="1" t="e">
        <f t="shared" si="152"/>
        <v>#DIV/0!</v>
      </c>
      <c r="O325" s="48">
        <v>0</v>
      </c>
      <c r="P325" s="48">
        <v>0</v>
      </c>
      <c r="Q325" s="1" t="e">
        <f t="shared" si="153"/>
        <v>#DIV/0!</v>
      </c>
      <c r="R325" s="46">
        <v>0</v>
      </c>
      <c r="S325" s="48">
        <v>0</v>
      </c>
      <c r="T325" s="1" t="e">
        <f t="shared" si="154"/>
        <v>#DIV/0!</v>
      </c>
      <c r="U325" s="199">
        <v>6</v>
      </c>
    </row>
    <row r="326" spans="1:21" s="23" customFormat="1" ht="17.25" x14ac:dyDescent="0.25">
      <c r="A326" s="61">
        <v>5</v>
      </c>
      <c r="B326" s="3" t="s">
        <v>91</v>
      </c>
      <c r="C326" s="46">
        <v>0</v>
      </c>
      <c r="D326" s="46">
        <v>0</v>
      </c>
      <c r="E326" s="45" t="e">
        <f t="shared" si="155"/>
        <v>#DIV/0!</v>
      </c>
      <c r="F326" s="46">
        <v>0</v>
      </c>
      <c r="G326" s="46">
        <v>0</v>
      </c>
      <c r="H326" s="45" t="e">
        <f t="shared" si="156"/>
        <v>#DIV/0!</v>
      </c>
      <c r="I326" s="44">
        <v>0</v>
      </c>
      <c r="J326" s="44">
        <v>0</v>
      </c>
      <c r="K326" s="45" t="e">
        <f t="shared" si="157"/>
        <v>#DIV/0!</v>
      </c>
      <c r="L326" s="48">
        <f t="shared" si="158"/>
        <v>0</v>
      </c>
      <c r="M326" s="48">
        <v>0</v>
      </c>
      <c r="N326" s="25" t="e">
        <f t="shared" si="152"/>
        <v>#DIV/0!</v>
      </c>
      <c r="O326" s="48">
        <v>0</v>
      </c>
      <c r="P326" s="48">
        <v>0</v>
      </c>
      <c r="Q326" s="25" t="e">
        <f t="shared" si="153"/>
        <v>#DIV/0!</v>
      </c>
      <c r="R326" s="48">
        <v>0</v>
      </c>
      <c r="S326" s="48">
        <v>0</v>
      </c>
      <c r="T326" s="1" t="e">
        <f t="shared" si="154"/>
        <v>#DIV/0!</v>
      </c>
      <c r="U326" s="199"/>
    </row>
    <row r="327" spans="1:21" s="23" customFormat="1" ht="17.25" x14ac:dyDescent="0.25">
      <c r="A327" s="47">
        <v>6</v>
      </c>
      <c r="B327" s="4" t="s">
        <v>92</v>
      </c>
      <c r="C327" s="46">
        <v>0</v>
      </c>
      <c r="D327" s="46">
        <v>0</v>
      </c>
      <c r="E327" s="25" t="e">
        <f t="shared" si="155"/>
        <v>#DIV/0!</v>
      </c>
      <c r="F327" s="46">
        <v>0</v>
      </c>
      <c r="G327" s="46">
        <v>0</v>
      </c>
      <c r="H327" s="25" t="e">
        <f t="shared" si="156"/>
        <v>#DIV/0!</v>
      </c>
      <c r="I327" s="44">
        <v>0</v>
      </c>
      <c r="J327" s="44">
        <v>0</v>
      </c>
      <c r="K327" s="25" t="e">
        <f t="shared" si="157"/>
        <v>#DIV/0!</v>
      </c>
      <c r="L327" s="48">
        <f t="shared" si="158"/>
        <v>0</v>
      </c>
      <c r="M327" s="48">
        <v>0</v>
      </c>
      <c r="N327" s="25" t="e">
        <f t="shared" si="152"/>
        <v>#DIV/0!</v>
      </c>
      <c r="O327" s="48">
        <v>0</v>
      </c>
      <c r="P327" s="48">
        <v>0</v>
      </c>
      <c r="Q327" s="25" t="e">
        <f t="shared" si="153"/>
        <v>#DIV/0!</v>
      </c>
      <c r="R327" s="48">
        <v>0</v>
      </c>
      <c r="S327" s="48">
        <v>0</v>
      </c>
      <c r="T327" s="25" t="e">
        <f t="shared" si="154"/>
        <v>#DIV/0!</v>
      </c>
      <c r="U327" s="199"/>
    </row>
    <row r="328" spans="1:21" s="23" customFormat="1" ht="17.25" customHeight="1" x14ac:dyDescent="0.25">
      <c r="A328" s="349"/>
      <c r="B328" s="350"/>
      <c r="C328" s="350"/>
      <c r="D328" s="350"/>
      <c r="E328" s="350"/>
      <c r="F328" s="350"/>
      <c r="G328" s="350"/>
      <c r="H328" s="350"/>
      <c r="I328" s="350"/>
      <c r="J328" s="350"/>
      <c r="K328" s="350"/>
      <c r="L328" s="350"/>
      <c r="M328" s="350"/>
      <c r="N328" s="350"/>
      <c r="O328" s="350"/>
      <c r="P328" s="350"/>
      <c r="Q328" s="350"/>
      <c r="R328" s="350"/>
      <c r="S328" s="350"/>
      <c r="T328" s="351"/>
      <c r="U328" s="200"/>
    </row>
    <row r="329" spans="1:21" s="23" customFormat="1" ht="67.5" customHeight="1" x14ac:dyDescent="0.25">
      <c r="A329" s="352" t="s">
        <v>249</v>
      </c>
      <c r="B329" s="353"/>
      <c r="C329" s="129">
        <f>C330+C338+C352</f>
        <v>13224843.130000001</v>
      </c>
      <c r="D329" s="129">
        <f>D330+D338+D352</f>
        <v>12435455.5</v>
      </c>
      <c r="E329" s="50">
        <f>C329/D329*100</f>
        <v>106.34787869250147</v>
      </c>
      <c r="F329" s="129">
        <f>F330+F338+F352</f>
        <v>3188681.45</v>
      </c>
      <c r="G329" s="129">
        <f>G330+G338+G352</f>
        <v>3453200</v>
      </c>
      <c r="H329" s="50">
        <f>F329/G329*100</f>
        <v>92.33990067184061</v>
      </c>
      <c r="I329" s="129">
        <f>I330+I338+I352</f>
        <v>12331820.449999999</v>
      </c>
      <c r="J329" s="129">
        <f>J330+J338+J352</f>
        <v>10924937.83</v>
      </c>
      <c r="K329" s="50">
        <f>I329/J329*100</f>
        <v>112.87771740116162</v>
      </c>
      <c r="L329" s="129">
        <f>L330+L338+L352</f>
        <v>8236265</v>
      </c>
      <c r="M329" s="129">
        <f>M330+M338+M352</f>
        <v>8077815</v>
      </c>
      <c r="N329" s="6">
        <f t="shared" ref="N329:N336" si="159">L329/M329*100</f>
        <v>101.96154529411727</v>
      </c>
      <c r="O329" s="129">
        <f>O330+O338+O352</f>
        <v>1091009</v>
      </c>
      <c r="P329" s="129">
        <f>P330+P338+P352</f>
        <v>1758899</v>
      </c>
      <c r="Q329" s="7">
        <f t="shared" ref="Q329:Q336" si="160">O329/P329*100</f>
        <v>62.02795043945104</v>
      </c>
      <c r="R329" s="129">
        <f>R330+R338+R352</f>
        <v>7145256</v>
      </c>
      <c r="S329" s="129">
        <f>S330+S338+S352</f>
        <v>6318916</v>
      </c>
      <c r="T329" s="6">
        <f t="shared" ref="T329:T336" si="161">R329/S329*100</f>
        <v>113.07724299547581</v>
      </c>
      <c r="U329" s="199"/>
    </row>
    <row r="330" spans="1:21" s="23" customFormat="1" ht="66.75" customHeight="1" x14ac:dyDescent="0.25">
      <c r="A330" s="361" t="s">
        <v>250</v>
      </c>
      <c r="B330" s="362" t="s">
        <v>139</v>
      </c>
      <c r="C330" s="121">
        <f>SUM(C331:C336)</f>
        <v>505060</v>
      </c>
      <c r="D330" s="121">
        <f>SUM(D331:D336)</f>
        <v>723436</v>
      </c>
      <c r="E330" s="121">
        <f>C330/D330*100</f>
        <v>69.814054042099087</v>
      </c>
      <c r="F330" s="121">
        <f>SUM(F331:F336)</f>
        <v>67251</v>
      </c>
      <c r="G330" s="121">
        <f>SUM(G331:G336)</f>
        <v>252078</v>
      </c>
      <c r="H330" s="122">
        <f>F330/G330*100</f>
        <v>26.67864708542594</v>
      </c>
      <c r="I330" s="121">
        <f>SUM(I331:I336)</f>
        <v>667695</v>
      </c>
      <c r="J330" s="121">
        <f>SUM(J331:J336)</f>
        <v>834819</v>
      </c>
      <c r="K330" s="122">
        <f>I330/J330*100</f>
        <v>79.980810211554839</v>
      </c>
      <c r="L330" s="123">
        <f>SUM(L331:L336)</f>
        <v>456019</v>
      </c>
      <c r="M330" s="123">
        <f>SUM(M331:M336)</f>
        <v>636921</v>
      </c>
      <c r="N330" s="124">
        <f t="shared" si="159"/>
        <v>71.597419460184227</v>
      </c>
      <c r="O330" s="125">
        <f>SUM(O331:O336)</f>
        <v>278184</v>
      </c>
      <c r="P330" s="125">
        <f>SUM(P331:P336)</f>
        <v>390504</v>
      </c>
      <c r="Q330" s="126">
        <f t="shared" si="160"/>
        <v>71.237170425911131</v>
      </c>
      <c r="R330" s="125">
        <f>SUM(R331:R336)</f>
        <v>177835</v>
      </c>
      <c r="S330" s="125">
        <f>SUM(S331:S336)</f>
        <v>246417</v>
      </c>
      <c r="T330" s="126">
        <f t="shared" si="161"/>
        <v>72.168316309345542</v>
      </c>
      <c r="U330" s="198">
        <f>SUM(U331:U336)</f>
        <v>158</v>
      </c>
    </row>
    <row r="331" spans="1:21" s="23" customFormat="1" ht="17.25" x14ac:dyDescent="0.25">
      <c r="A331" s="67">
        <v>1</v>
      </c>
      <c r="B331" s="10" t="s">
        <v>185</v>
      </c>
      <c r="C331" s="44">
        <v>224983</v>
      </c>
      <c r="D331" s="44">
        <v>334323</v>
      </c>
      <c r="E331" s="45">
        <f t="shared" ref="E331:E336" si="162">C331/D331*100</f>
        <v>67.295100845589445</v>
      </c>
      <c r="F331" s="68">
        <v>32437</v>
      </c>
      <c r="G331" s="68">
        <v>71133</v>
      </c>
      <c r="H331" s="45">
        <f t="shared" ref="H331:H336" si="163">F331/G331*100</f>
        <v>45.600494847679698</v>
      </c>
      <c r="I331" s="44">
        <v>353519</v>
      </c>
      <c r="J331" s="44">
        <v>414956</v>
      </c>
      <c r="K331" s="45">
        <f t="shared" ref="K331:K336" si="164">I331/J331*100</f>
        <v>85.194333857083635</v>
      </c>
      <c r="L331" s="87">
        <v>205728</v>
      </c>
      <c r="M331" s="87">
        <v>290699</v>
      </c>
      <c r="N331" s="25">
        <f t="shared" si="159"/>
        <v>70.77010928830164</v>
      </c>
      <c r="O331" s="46">
        <v>161521</v>
      </c>
      <c r="P331" s="46">
        <v>241980</v>
      </c>
      <c r="Q331" s="25">
        <f t="shared" si="160"/>
        <v>66.74973138275891</v>
      </c>
      <c r="R331" s="87">
        <v>44207</v>
      </c>
      <c r="S331" s="87">
        <v>48719</v>
      </c>
      <c r="T331" s="45">
        <f t="shared" si="161"/>
        <v>90.738726164330146</v>
      </c>
      <c r="U331" s="199">
        <v>66</v>
      </c>
    </row>
    <row r="332" spans="1:21" s="23" customFormat="1" ht="17.25" x14ac:dyDescent="0.25">
      <c r="A332" s="66">
        <v>2</v>
      </c>
      <c r="B332" s="11" t="s">
        <v>186</v>
      </c>
      <c r="C332" s="44"/>
      <c r="D332" s="44">
        <v>0</v>
      </c>
      <c r="E332" s="45" t="e">
        <f t="shared" si="162"/>
        <v>#DIV/0!</v>
      </c>
      <c r="F332" s="68"/>
      <c r="G332" s="68">
        <v>0</v>
      </c>
      <c r="H332" s="45" t="e">
        <f t="shared" si="163"/>
        <v>#DIV/0!</v>
      </c>
      <c r="I332" s="44"/>
      <c r="J332" s="44">
        <v>14624</v>
      </c>
      <c r="K332" s="45">
        <f t="shared" si="164"/>
        <v>0</v>
      </c>
      <c r="L332" s="87">
        <f>O332+R332</f>
        <v>0</v>
      </c>
      <c r="M332" s="87">
        <v>0</v>
      </c>
      <c r="N332" s="25" t="e">
        <f t="shared" si="159"/>
        <v>#DIV/0!</v>
      </c>
      <c r="O332" s="46">
        <v>0</v>
      </c>
      <c r="P332" s="46">
        <v>0</v>
      </c>
      <c r="Q332" s="25" t="e">
        <f t="shared" si="160"/>
        <v>#DIV/0!</v>
      </c>
      <c r="R332" s="87">
        <v>0</v>
      </c>
      <c r="S332" s="87">
        <v>0</v>
      </c>
      <c r="T332" s="45" t="e">
        <f t="shared" si="161"/>
        <v>#DIV/0!</v>
      </c>
      <c r="U332" s="199">
        <v>14</v>
      </c>
    </row>
    <row r="333" spans="1:21" s="23" customFormat="1" ht="17.25" x14ac:dyDescent="0.25">
      <c r="A333" s="67">
        <v>3</v>
      </c>
      <c r="B333" s="10" t="s">
        <v>187</v>
      </c>
      <c r="C333" s="44">
        <v>0</v>
      </c>
      <c r="D333" s="44">
        <v>0</v>
      </c>
      <c r="E333" s="45" t="e">
        <f t="shared" si="162"/>
        <v>#DIV/0!</v>
      </c>
      <c r="F333" s="68">
        <v>0</v>
      </c>
      <c r="G333" s="68">
        <v>0</v>
      </c>
      <c r="H333" s="45" t="e">
        <f t="shared" si="163"/>
        <v>#DIV/0!</v>
      </c>
      <c r="I333" s="44">
        <v>0</v>
      </c>
      <c r="J333" s="44">
        <v>0</v>
      </c>
      <c r="K333" s="45" t="e">
        <f t="shared" si="164"/>
        <v>#DIV/0!</v>
      </c>
      <c r="L333" s="87">
        <f t="shared" ref="L333" si="165">O333+R333</f>
        <v>0</v>
      </c>
      <c r="M333" s="87">
        <v>0</v>
      </c>
      <c r="N333" s="25" t="e">
        <f t="shared" si="159"/>
        <v>#DIV/0!</v>
      </c>
      <c r="O333" s="46">
        <v>0</v>
      </c>
      <c r="P333" s="46">
        <v>0</v>
      </c>
      <c r="Q333" s="25" t="e">
        <f t="shared" si="160"/>
        <v>#DIV/0!</v>
      </c>
      <c r="R333" s="87">
        <v>0</v>
      </c>
      <c r="S333" s="87">
        <v>0</v>
      </c>
      <c r="T333" s="45" t="e">
        <f t="shared" si="161"/>
        <v>#DIV/0!</v>
      </c>
      <c r="U333" s="199"/>
    </row>
    <row r="334" spans="1:21" s="23" customFormat="1" ht="17.25" x14ac:dyDescent="0.25">
      <c r="A334" s="67">
        <v>4</v>
      </c>
      <c r="B334" s="10" t="s">
        <v>188</v>
      </c>
      <c r="C334" s="44">
        <v>208829</v>
      </c>
      <c r="D334" s="44">
        <v>280745</v>
      </c>
      <c r="E334" s="1">
        <f t="shared" si="162"/>
        <v>74.383871484799371</v>
      </c>
      <c r="F334" s="68">
        <v>14398</v>
      </c>
      <c r="G334" s="68">
        <v>136887</v>
      </c>
      <c r="H334" s="1">
        <f t="shared" si="163"/>
        <v>10.51816461753125</v>
      </c>
      <c r="I334" s="44">
        <v>208829</v>
      </c>
      <c r="J334" s="44">
        <v>280745</v>
      </c>
      <c r="K334" s="1">
        <f t="shared" si="164"/>
        <v>74.383871484799371</v>
      </c>
      <c r="L334" s="87">
        <v>208829</v>
      </c>
      <c r="M334" s="87">
        <v>280745</v>
      </c>
      <c r="N334" s="1">
        <f t="shared" si="159"/>
        <v>74.383871484799371</v>
      </c>
      <c r="O334" s="46">
        <v>116663</v>
      </c>
      <c r="P334" s="46">
        <v>148524</v>
      </c>
      <c r="Q334" s="1">
        <f t="shared" si="160"/>
        <v>78.548248094584039</v>
      </c>
      <c r="R334" s="87">
        <v>92166</v>
      </c>
      <c r="S334" s="87">
        <v>132221</v>
      </c>
      <c r="T334" s="1">
        <f t="shared" si="161"/>
        <v>69.706022492644891</v>
      </c>
      <c r="U334" s="199">
        <v>40</v>
      </c>
    </row>
    <row r="335" spans="1:21" s="23" customFormat="1" ht="34.5" x14ac:dyDescent="0.25">
      <c r="A335" s="67">
        <v>5</v>
      </c>
      <c r="B335" s="10" t="s">
        <v>265</v>
      </c>
      <c r="C335" s="44">
        <v>29786</v>
      </c>
      <c r="D335" s="44">
        <v>42891</v>
      </c>
      <c r="E335" s="1">
        <f t="shared" si="162"/>
        <v>69.445804481126572</v>
      </c>
      <c r="F335" s="68">
        <v>19596</v>
      </c>
      <c r="G335" s="68">
        <v>5513</v>
      </c>
      <c r="H335" s="1">
        <f t="shared" si="163"/>
        <v>355.450752766189</v>
      </c>
      <c r="I335" s="44">
        <v>63885</v>
      </c>
      <c r="J335" s="44">
        <v>59017</v>
      </c>
      <c r="K335" s="1">
        <f t="shared" si="164"/>
        <v>108.24847077960587</v>
      </c>
      <c r="L335" s="87">
        <v>0</v>
      </c>
      <c r="M335" s="87">
        <v>0</v>
      </c>
      <c r="N335" s="1" t="e">
        <f t="shared" si="159"/>
        <v>#DIV/0!</v>
      </c>
      <c r="O335" s="46">
        <v>0</v>
      </c>
      <c r="P335" s="46">
        <v>0</v>
      </c>
      <c r="Q335" s="1" t="e">
        <f t="shared" si="160"/>
        <v>#DIV/0!</v>
      </c>
      <c r="R335" s="87">
        <v>0</v>
      </c>
      <c r="S335" s="87">
        <v>0</v>
      </c>
      <c r="T335" s="1" t="e">
        <f t="shared" si="161"/>
        <v>#DIV/0!</v>
      </c>
      <c r="U335" s="199">
        <v>21</v>
      </c>
    </row>
    <row r="336" spans="1:21" s="23" customFormat="1" ht="17.25" x14ac:dyDescent="0.25">
      <c r="A336" s="67">
        <v>6</v>
      </c>
      <c r="B336" s="221" t="s">
        <v>189</v>
      </c>
      <c r="C336" s="44">
        <v>41462</v>
      </c>
      <c r="D336" s="44">
        <v>65477</v>
      </c>
      <c r="E336" s="1">
        <f t="shared" si="162"/>
        <v>63.322998915649777</v>
      </c>
      <c r="F336" s="68">
        <v>820</v>
      </c>
      <c r="G336" s="68">
        <v>38545</v>
      </c>
      <c r="H336" s="1">
        <f t="shared" si="163"/>
        <v>2.1273835776365284</v>
      </c>
      <c r="I336" s="44">
        <v>41462</v>
      </c>
      <c r="J336" s="44">
        <v>65477</v>
      </c>
      <c r="K336" s="1">
        <f t="shared" si="164"/>
        <v>63.322998915649777</v>
      </c>
      <c r="L336" s="44">
        <v>41462</v>
      </c>
      <c r="M336" s="87">
        <v>65477</v>
      </c>
      <c r="N336" s="1">
        <f t="shared" si="159"/>
        <v>63.322998915649777</v>
      </c>
      <c r="O336" s="46">
        <v>0</v>
      </c>
      <c r="P336" s="46">
        <v>0</v>
      </c>
      <c r="Q336" s="1" t="e">
        <f t="shared" si="160"/>
        <v>#DIV/0!</v>
      </c>
      <c r="R336" s="44">
        <v>41462</v>
      </c>
      <c r="S336" s="87">
        <v>65477</v>
      </c>
      <c r="T336" s="1">
        <f t="shared" si="161"/>
        <v>63.322998915649777</v>
      </c>
      <c r="U336" s="199">
        <v>17</v>
      </c>
    </row>
    <row r="337" spans="1:188" s="23" customFormat="1" ht="17.25" customHeight="1" x14ac:dyDescent="0.25">
      <c r="A337" s="349"/>
      <c r="B337" s="350"/>
      <c r="C337" s="350"/>
      <c r="D337" s="350"/>
      <c r="E337" s="350"/>
      <c r="F337" s="350"/>
      <c r="G337" s="350"/>
      <c r="H337" s="350"/>
      <c r="I337" s="350"/>
      <c r="J337" s="350"/>
      <c r="K337" s="350"/>
      <c r="L337" s="350"/>
      <c r="M337" s="350"/>
      <c r="N337" s="350"/>
      <c r="O337" s="350"/>
      <c r="P337" s="350"/>
      <c r="Q337" s="350"/>
      <c r="R337" s="350"/>
      <c r="S337" s="350"/>
      <c r="T337" s="351"/>
      <c r="U337" s="200"/>
    </row>
    <row r="338" spans="1:188" s="23" customFormat="1" ht="17.25" x14ac:dyDescent="0.25">
      <c r="A338" s="354" t="s">
        <v>251</v>
      </c>
      <c r="B338" s="355" t="s">
        <v>139</v>
      </c>
      <c r="C338" s="121">
        <f>SUM(C339:C350)</f>
        <v>11787882</v>
      </c>
      <c r="D338" s="121">
        <f>SUM(D339:D350)</f>
        <v>11377109</v>
      </c>
      <c r="E338" s="121">
        <f>C338/D338*100</f>
        <v>103.61052179424493</v>
      </c>
      <c r="F338" s="121">
        <f>SUM(F339:F350)</f>
        <v>2879055</v>
      </c>
      <c r="G338" s="121">
        <f>SUM(G339:G350)</f>
        <v>3167213</v>
      </c>
      <c r="H338" s="121">
        <f>F338/G338*100</f>
        <v>90.901843355656851</v>
      </c>
      <c r="I338" s="121">
        <f>SUM(I339:I350)</f>
        <v>10716631</v>
      </c>
      <c r="J338" s="121">
        <f>SUM(J339:J350)</f>
        <v>9886673</v>
      </c>
      <c r="K338" s="121">
        <f>I338/J338*100</f>
        <v>108.3947147842353</v>
      </c>
      <c r="L338" s="121">
        <f>SUM(L339:L350)</f>
        <v>7780246</v>
      </c>
      <c r="M338" s="121">
        <f>SUM(M339:M350)</f>
        <v>7440894</v>
      </c>
      <c r="N338" s="125">
        <f t="shared" ref="N338:N350" si="166">L338/M338*100</f>
        <v>104.5606347839386</v>
      </c>
      <c r="O338" s="121">
        <f>SUM(O339:O350)</f>
        <v>812825</v>
      </c>
      <c r="P338" s="121">
        <f>SUM(P339:P350)</f>
        <v>1368395</v>
      </c>
      <c r="Q338" s="125">
        <f t="shared" ref="Q338:Q350" si="167">O338/P338*100</f>
        <v>59.399880882347567</v>
      </c>
      <c r="R338" s="121">
        <f>SUM(R339:R350)</f>
        <v>6967421</v>
      </c>
      <c r="S338" s="121">
        <f>SUM(S339:S350)</f>
        <v>6072499</v>
      </c>
      <c r="T338" s="125">
        <f t="shared" ref="T338:T347" si="168">R338/S338*100</f>
        <v>114.73729349317307</v>
      </c>
      <c r="U338" s="198">
        <f>SUM(U339:U350)</f>
        <v>338</v>
      </c>
      <c r="V338"/>
      <c r="W338"/>
      <c r="X338"/>
      <c r="Y338"/>
      <c r="Z338"/>
      <c r="AA338"/>
      <c r="AB338"/>
      <c r="AC338"/>
    </row>
    <row r="339" spans="1:188" s="23" customFormat="1" ht="17.25" x14ac:dyDescent="0.25">
      <c r="A339" s="218">
        <v>1</v>
      </c>
      <c r="B339" s="10" t="s">
        <v>178</v>
      </c>
      <c r="C339" s="48">
        <v>121350</v>
      </c>
      <c r="D339" s="48">
        <v>356835</v>
      </c>
      <c r="E339" s="25">
        <f t="shared" ref="E339:E350" si="169">C339/D339*100</f>
        <v>34.007314304930851</v>
      </c>
      <c r="F339" s="48">
        <v>10701</v>
      </c>
      <c r="G339" s="48">
        <v>28086</v>
      </c>
      <c r="H339" s="25">
        <f t="shared" ref="H339:H342" si="170">F339/G339*100</f>
        <v>38.100833155308692</v>
      </c>
      <c r="I339" s="48">
        <v>121350</v>
      </c>
      <c r="J339" s="48">
        <v>336431</v>
      </c>
      <c r="K339" s="25">
        <f t="shared" ref="K339:K350" si="171">I339/J339*100</f>
        <v>36.069803317767985</v>
      </c>
      <c r="L339" s="48">
        <v>121350</v>
      </c>
      <c r="M339" s="87">
        <v>336431</v>
      </c>
      <c r="N339" s="25">
        <f t="shared" si="166"/>
        <v>36.069803317767985</v>
      </c>
      <c r="O339" s="48">
        <v>24155</v>
      </c>
      <c r="P339" s="48">
        <v>1988</v>
      </c>
      <c r="Q339" s="25">
        <f t="shared" si="167"/>
        <v>1215.0402414486921</v>
      </c>
      <c r="R339" s="48">
        <v>97195</v>
      </c>
      <c r="S339" s="48">
        <v>334443</v>
      </c>
      <c r="T339" s="25">
        <f t="shared" si="168"/>
        <v>29.061753422855315</v>
      </c>
      <c r="U339" s="199">
        <v>96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</row>
    <row r="340" spans="1:188" s="23" customFormat="1" ht="17.25" x14ac:dyDescent="0.25">
      <c r="A340" s="218">
        <v>2</v>
      </c>
      <c r="B340" s="10" t="s">
        <v>179</v>
      </c>
      <c r="C340" s="48">
        <v>0</v>
      </c>
      <c r="D340" s="48">
        <v>0</v>
      </c>
      <c r="E340" s="25" t="e">
        <f t="shared" si="169"/>
        <v>#DIV/0!</v>
      </c>
      <c r="F340" s="48">
        <v>0</v>
      </c>
      <c r="G340" s="48">
        <v>0</v>
      </c>
      <c r="H340" s="25" t="e">
        <f t="shared" si="170"/>
        <v>#DIV/0!</v>
      </c>
      <c r="I340" s="48">
        <v>0</v>
      </c>
      <c r="J340" s="48">
        <v>0</v>
      </c>
      <c r="K340" s="25" t="e">
        <f t="shared" si="171"/>
        <v>#DIV/0!</v>
      </c>
      <c r="L340" s="48">
        <v>0</v>
      </c>
      <c r="M340" s="87">
        <v>0</v>
      </c>
      <c r="N340" s="25" t="e">
        <f t="shared" si="166"/>
        <v>#DIV/0!</v>
      </c>
      <c r="O340" s="48">
        <v>0</v>
      </c>
      <c r="P340" s="48">
        <v>0</v>
      </c>
      <c r="Q340" s="25" t="e">
        <f t="shared" si="167"/>
        <v>#DIV/0!</v>
      </c>
      <c r="R340" s="48">
        <v>0</v>
      </c>
      <c r="S340" s="48">
        <v>0</v>
      </c>
      <c r="T340" s="25" t="e">
        <f t="shared" si="168"/>
        <v>#DIV/0!</v>
      </c>
      <c r="U340" s="199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</row>
    <row r="341" spans="1:188" s="23" customFormat="1" ht="17.25" x14ac:dyDescent="0.25">
      <c r="A341" s="217">
        <v>3</v>
      </c>
      <c r="B341" s="16" t="s">
        <v>180</v>
      </c>
      <c r="C341" s="48">
        <v>1898558</v>
      </c>
      <c r="D341" s="48">
        <v>1364021</v>
      </c>
      <c r="E341" s="1">
        <f t="shared" si="169"/>
        <v>139.18832627943411</v>
      </c>
      <c r="F341" s="48">
        <v>562757</v>
      </c>
      <c r="G341" s="48">
        <v>268977</v>
      </c>
      <c r="H341" s="1">
        <f t="shared" si="170"/>
        <v>209.22123452934636</v>
      </c>
      <c r="I341" s="48">
        <v>144651</v>
      </c>
      <c r="J341" s="48">
        <v>126643</v>
      </c>
      <c r="K341" s="1">
        <f t="shared" si="171"/>
        <v>114.21949890637461</v>
      </c>
      <c r="L341" s="48">
        <v>144651</v>
      </c>
      <c r="M341" s="87">
        <v>126643</v>
      </c>
      <c r="N341" s="1">
        <f t="shared" si="166"/>
        <v>114.21949890637461</v>
      </c>
      <c r="O341" s="48">
        <v>0</v>
      </c>
      <c r="P341" s="48">
        <v>0</v>
      </c>
      <c r="Q341" s="1" t="e">
        <f t="shared" si="167"/>
        <v>#DIV/0!</v>
      </c>
      <c r="R341" s="48">
        <v>144651</v>
      </c>
      <c r="S341" s="46">
        <v>126643</v>
      </c>
      <c r="T341" s="1">
        <f t="shared" si="168"/>
        <v>114.21949890637461</v>
      </c>
      <c r="U341" s="199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</row>
    <row r="342" spans="1:188" s="23" customFormat="1" ht="17.25" x14ac:dyDescent="0.25">
      <c r="A342" s="217">
        <v>4</v>
      </c>
      <c r="B342" s="16" t="s">
        <v>181</v>
      </c>
      <c r="C342" s="48">
        <v>803204</v>
      </c>
      <c r="D342" s="48">
        <v>521779</v>
      </c>
      <c r="E342" s="1">
        <f t="shared" si="169"/>
        <v>153.9356700825445</v>
      </c>
      <c r="F342" s="48">
        <v>220007</v>
      </c>
      <c r="G342" s="48">
        <v>35108</v>
      </c>
      <c r="H342" s="1">
        <f t="shared" si="170"/>
        <v>626.657741825225</v>
      </c>
      <c r="I342" s="48">
        <v>801843</v>
      </c>
      <c r="J342" s="48">
        <v>580953</v>
      </c>
      <c r="K342" s="1">
        <f t="shared" si="171"/>
        <v>138.02200866507272</v>
      </c>
      <c r="L342" s="48">
        <v>801843</v>
      </c>
      <c r="M342" s="87">
        <v>580953</v>
      </c>
      <c r="N342" s="1">
        <f t="shared" si="166"/>
        <v>138.02200866507272</v>
      </c>
      <c r="O342" s="48">
        <v>0</v>
      </c>
      <c r="P342" s="48">
        <v>0</v>
      </c>
      <c r="Q342" s="1" t="e">
        <f t="shared" si="167"/>
        <v>#DIV/0!</v>
      </c>
      <c r="R342" s="48">
        <v>801843</v>
      </c>
      <c r="S342" s="46">
        <v>580953</v>
      </c>
      <c r="T342" s="1">
        <f t="shared" si="168"/>
        <v>138.02200866507272</v>
      </c>
      <c r="U342" s="199">
        <v>58</v>
      </c>
      <c r="V342"/>
      <c r="W342"/>
      <c r="X342"/>
      <c r="Y342"/>
      <c r="Z342"/>
      <c r="AA342"/>
      <c r="AB342"/>
      <c r="AC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</row>
    <row r="343" spans="1:188" s="23" customFormat="1" ht="17.25" x14ac:dyDescent="0.25">
      <c r="A343" s="218">
        <v>5</v>
      </c>
      <c r="B343" s="10" t="s">
        <v>182</v>
      </c>
      <c r="C343" s="48">
        <v>8057510</v>
      </c>
      <c r="D343" s="48">
        <v>7032689</v>
      </c>
      <c r="E343" s="45">
        <f t="shared" si="169"/>
        <v>114.57224967576414</v>
      </c>
      <c r="F343" s="48">
        <v>1799455</v>
      </c>
      <c r="G343" s="48">
        <v>2263768</v>
      </c>
      <c r="H343" s="45">
        <f>F343/G343*100</f>
        <v>79.489373469366114</v>
      </c>
      <c r="I343" s="162">
        <v>8588202</v>
      </c>
      <c r="J343" s="162">
        <v>7045660</v>
      </c>
      <c r="K343" s="1">
        <f t="shared" si="171"/>
        <v>121.89350607324225</v>
      </c>
      <c r="L343" s="48">
        <v>5652363</v>
      </c>
      <c r="M343" s="87">
        <v>4642149</v>
      </c>
      <c r="N343" s="25">
        <f t="shared" si="166"/>
        <v>121.76177455743019</v>
      </c>
      <c r="O343" s="48">
        <v>0</v>
      </c>
      <c r="P343" s="48">
        <v>0</v>
      </c>
      <c r="Q343" s="25" t="e">
        <f t="shared" si="167"/>
        <v>#DIV/0!</v>
      </c>
      <c r="R343" s="87">
        <v>5652363</v>
      </c>
      <c r="S343" s="87">
        <v>4642149</v>
      </c>
      <c r="T343" s="45">
        <f t="shared" si="168"/>
        <v>121.76177455743019</v>
      </c>
      <c r="U343" s="199">
        <v>65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</row>
    <row r="344" spans="1:188" s="23" customFormat="1" ht="17.25" x14ac:dyDescent="0.25">
      <c r="A344" s="217">
        <v>6</v>
      </c>
      <c r="B344" s="11" t="s">
        <v>183</v>
      </c>
      <c r="C344" s="48">
        <v>0</v>
      </c>
      <c r="D344" s="48">
        <v>0</v>
      </c>
      <c r="E344" s="45" t="e">
        <f t="shared" si="169"/>
        <v>#DIV/0!</v>
      </c>
      <c r="F344" s="48">
        <v>0</v>
      </c>
      <c r="G344" s="48">
        <v>0</v>
      </c>
      <c r="H344" s="45" t="e">
        <f t="shared" ref="H344:H347" si="172">F344/G344*100</f>
        <v>#DIV/0!</v>
      </c>
      <c r="I344" s="48">
        <v>0</v>
      </c>
      <c r="J344" s="48">
        <v>0</v>
      </c>
      <c r="K344" s="45" t="e">
        <f t="shared" si="171"/>
        <v>#DIV/0!</v>
      </c>
      <c r="L344" s="48">
        <v>0</v>
      </c>
      <c r="M344" s="87">
        <v>0</v>
      </c>
      <c r="N344" s="25" t="e">
        <f t="shared" si="166"/>
        <v>#DIV/0!</v>
      </c>
      <c r="O344" s="48">
        <v>0</v>
      </c>
      <c r="P344" s="48">
        <v>0</v>
      </c>
      <c r="Q344" s="25" t="e">
        <f t="shared" si="167"/>
        <v>#DIV/0!</v>
      </c>
      <c r="R344" s="44">
        <v>0</v>
      </c>
      <c r="S344" s="44">
        <v>0</v>
      </c>
      <c r="T344" s="45" t="e">
        <f t="shared" si="168"/>
        <v>#DIV/0!</v>
      </c>
      <c r="U344" s="199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</row>
    <row r="345" spans="1:188" s="23" customFormat="1" ht="17.25" x14ac:dyDescent="0.25">
      <c r="A345" s="217">
        <v>7</v>
      </c>
      <c r="B345" s="16" t="s">
        <v>279</v>
      </c>
      <c r="C345" s="48">
        <v>399283</v>
      </c>
      <c r="D345" s="48">
        <v>1118483</v>
      </c>
      <c r="E345" s="1">
        <f t="shared" si="169"/>
        <v>35.698620363474454</v>
      </c>
      <c r="F345" s="48">
        <v>143924</v>
      </c>
      <c r="G345" s="48">
        <v>297468</v>
      </c>
      <c r="H345" s="1">
        <f t="shared" si="172"/>
        <v>48.383019349980501</v>
      </c>
      <c r="I345" s="48">
        <v>674119</v>
      </c>
      <c r="J345" s="48">
        <v>1070861</v>
      </c>
      <c r="K345" s="1">
        <f t="shared" si="171"/>
        <v>62.951120640307188</v>
      </c>
      <c r="L345" s="48">
        <v>673573</v>
      </c>
      <c r="M345" s="87">
        <v>1068066</v>
      </c>
      <c r="N345" s="1">
        <f t="shared" si="166"/>
        <v>63.064735699853756</v>
      </c>
      <c r="O345" s="48">
        <v>623684</v>
      </c>
      <c r="P345" s="48">
        <v>988579</v>
      </c>
      <c r="Q345" s="1">
        <f t="shared" si="167"/>
        <v>63.088938769688617</v>
      </c>
      <c r="R345" s="46">
        <v>49889</v>
      </c>
      <c r="S345" s="46">
        <v>79487</v>
      </c>
      <c r="T345" s="1">
        <f t="shared" si="168"/>
        <v>62.763722369695671</v>
      </c>
      <c r="U345" s="199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</row>
    <row r="346" spans="1:188" s="23" customFormat="1" ht="17.25" x14ac:dyDescent="0.25">
      <c r="A346" s="218">
        <v>8</v>
      </c>
      <c r="B346" s="16" t="s">
        <v>280</v>
      </c>
      <c r="C346" s="48">
        <v>54727</v>
      </c>
      <c r="D346" s="48">
        <v>377828</v>
      </c>
      <c r="E346" s="1">
        <f t="shared" si="169"/>
        <v>14.484633219348487</v>
      </c>
      <c r="F346" s="48">
        <v>10409</v>
      </c>
      <c r="G346" s="48">
        <v>88057</v>
      </c>
      <c r="H346" s="1">
        <f t="shared" si="172"/>
        <v>11.820752467151959</v>
      </c>
      <c r="I346" s="48">
        <v>54727</v>
      </c>
      <c r="J346" s="48">
        <v>377828</v>
      </c>
      <c r="K346" s="1">
        <f t="shared" si="171"/>
        <v>14.484633219348487</v>
      </c>
      <c r="L346" s="48">
        <v>54727</v>
      </c>
      <c r="M346" s="87">
        <v>377828</v>
      </c>
      <c r="N346" s="1">
        <f t="shared" si="166"/>
        <v>14.484633219348487</v>
      </c>
      <c r="O346" s="48">
        <v>54727</v>
      </c>
      <c r="P346" s="48">
        <v>377828</v>
      </c>
      <c r="Q346" s="1">
        <f t="shared" si="167"/>
        <v>14.484633219348487</v>
      </c>
      <c r="R346" s="46">
        <v>0</v>
      </c>
      <c r="S346" s="46">
        <v>0</v>
      </c>
      <c r="T346" s="1" t="e">
        <f t="shared" si="168"/>
        <v>#DIV/0!</v>
      </c>
      <c r="U346" s="199">
        <v>20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</row>
    <row r="347" spans="1:188" s="23" customFormat="1" ht="34.5" x14ac:dyDescent="0.25">
      <c r="A347" s="230">
        <v>9</v>
      </c>
      <c r="B347" s="16" t="s">
        <v>281</v>
      </c>
      <c r="C347" s="46">
        <v>221480</v>
      </c>
      <c r="D347" s="46">
        <v>361420</v>
      </c>
      <c r="E347" s="1">
        <f t="shared" si="169"/>
        <v>61.280504676000227</v>
      </c>
      <c r="F347" s="46">
        <v>79256</v>
      </c>
      <c r="G347" s="46">
        <v>104243</v>
      </c>
      <c r="H347" s="1">
        <f t="shared" si="172"/>
        <v>76.030045182889978</v>
      </c>
      <c r="I347" s="46">
        <v>221480</v>
      </c>
      <c r="J347" s="46">
        <v>104243</v>
      </c>
      <c r="K347" s="1">
        <f t="shared" si="171"/>
        <v>212.46510557063783</v>
      </c>
      <c r="L347" s="46">
        <v>221480</v>
      </c>
      <c r="M347" s="46">
        <v>104243</v>
      </c>
      <c r="N347" s="1">
        <f t="shared" si="166"/>
        <v>212.46510557063783</v>
      </c>
      <c r="O347" s="48">
        <v>0</v>
      </c>
      <c r="P347" s="48">
        <v>0</v>
      </c>
      <c r="Q347" s="1" t="e">
        <f t="shared" si="167"/>
        <v>#DIV/0!</v>
      </c>
      <c r="R347" s="46">
        <v>221480</v>
      </c>
      <c r="S347" s="46">
        <v>104243</v>
      </c>
      <c r="T347" s="1">
        <f t="shared" si="168"/>
        <v>212.46510557063783</v>
      </c>
      <c r="U347" s="199">
        <v>34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</row>
    <row r="348" spans="1:188" s="23" customFormat="1" ht="17.25" x14ac:dyDescent="0.25">
      <c r="A348" s="218">
        <v>10</v>
      </c>
      <c r="B348" s="10" t="s">
        <v>184</v>
      </c>
      <c r="C348" s="48">
        <v>0</v>
      </c>
      <c r="D348" s="48">
        <v>0</v>
      </c>
      <c r="E348" s="25" t="e">
        <f t="shared" si="169"/>
        <v>#DIV/0!</v>
      </c>
      <c r="F348" s="48">
        <v>0</v>
      </c>
      <c r="G348" s="48">
        <v>0</v>
      </c>
      <c r="H348" s="25" t="e">
        <f>F348/G348*100</f>
        <v>#DIV/0!</v>
      </c>
      <c r="I348" s="48">
        <v>0</v>
      </c>
      <c r="J348" s="48">
        <v>0</v>
      </c>
      <c r="K348" s="25" t="e">
        <f t="shared" si="171"/>
        <v>#DIV/0!</v>
      </c>
      <c r="L348" s="48">
        <v>0</v>
      </c>
      <c r="M348" s="87">
        <v>0</v>
      </c>
      <c r="N348" s="25" t="e">
        <f t="shared" si="166"/>
        <v>#DIV/0!</v>
      </c>
      <c r="O348" s="48">
        <v>0</v>
      </c>
      <c r="P348" s="48">
        <v>0</v>
      </c>
      <c r="Q348" s="25" t="e">
        <f t="shared" si="167"/>
        <v>#DIV/0!</v>
      </c>
      <c r="R348" s="48">
        <v>0</v>
      </c>
      <c r="S348" s="48">
        <v>0</v>
      </c>
      <c r="T348" s="25" t="e">
        <f>R348/S348*100</f>
        <v>#DIV/0!</v>
      </c>
      <c r="U348" s="199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</row>
    <row r="349" spans="1:188" s="23" customFormat="1" ht="17.25" x14ac:dyDescent="0.25">
      <c r="A349" s="62">
        <v>11</v>
      </c>
      <c r="B349" s="10" t="s">
        <v>284</v>
      </c>
      <c r="C349" s="48">
        <v>3925</v>
      </c>
      <c r="D349" s="48">
        <v>244054</v>
      </c>
      <c r="E349" s="25">
        <f t="shared" si="169"/>
        <v>1.6082506330566186</v>
      </c>
      <c r="F349" s="48">
        <v>0</v>
      </c>
      <c r="G349" s="48">
        <v>81506</v>
      </c>
      <c r="H349" s="25">
        <f>F349/G349*100</f>
        <v>0</v>
      </c>
      <c r="I349" s="48">
        <v>0</v>
      </c>
      <c r="J349" s="48">
        <v>244054</v>
      </c>
      <c r="K349" s="25">
        <f t="shared" si="171"/>
        <v>0</v>
      </c>
      <c r="L349" s="48">
        <v>0</v>
      </c>
      <c r="M349" s="87">
        <v>204581</v>
      </c>
      <c r="N349" s="25">
        <f t="shared" si="166"/>
        <v>0</v>
      </c>
      <c r="O349" s="48">
        <v>0</v>
      </c>
      <c r="P349" s="48">
        <v>0</v>
      </c>
      <c r="Q349" s="25" t="e">
        <f t="shared" si="167"/>
        <v>#DIV/0!</v>
      </c>
      <c r="R349" s="48">
        <v>0</v>
      </c>
      <c r="S349" s="48">
        <v>204581</v>
      </c>
      <c r="T349" s="25">
        <f>R349/S349*100</f>
        <v>0</v>
      </c>
      <c r="U349" s="19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</row>
    <row r="350" spans="1:188" s="23" customFormat="1" ht="17.25" x14ac:dyDescent="0.25">
      <c r="A350" s="62">
        <v>12</v>
      </c>
      <c r="B350" s="16" t="s">
        <v>304</v>
      </c>
      <c r="C350" s="48">
        <v>227845</v>
      </c>
      <c r="D350" s="48">
        <v>0</v>
      </c>
      <c r="E350" s="25" t="e">
        <f t="shared" si="169"/>
        <v>#DIV/0!</v>
      </c>
      <c r="F350" s="48">
        <v>52546</v>
      </c>
      <c r="G350" s="48">
        <v>0</v>
      </c>
      <c r="H350" s="25" t="e">
        <f>F350/G350*100</f>
        <v>#DIV/0!</v>
      </c>
      <c r="I350" s="48">
        <v>110259</v>
      </c>
      <c r="J350" s="48">
        <v>0</v>
      </c>
      <c r="K350" s="25" t="e">
        <f t="shared" si="171"/>
        <v>#DIV/0!</v>
      </c>
      <c r="L350" s="48">
        <v>110259</v>
      </c>
      <c r="M350" s="165">
        <v>0</v>
      </c>
      <c r="N350" s="25" t="e">
        <f t="shared" si="166"/>
        <v>#DIV/0!</v>
      </c>
      <c r="O350" s="48">
        <v>110259</v>
      </c>
      <c r="P350" s="48">
        <v>0</v>
      </c>
      <c r="Q350" s="25" t="e">
        <f t="shared" si="167"/>
        <v>#DIV/0!</v>
      </c>
      <c r="R350" s="48">
        <v>0</v>
      </c>
      <c r="S350" s="48">
        <v>0</v>
      </c>
      <c r="T350" s="25" t="e">
        <f>R350/S350*100</f>
        <v>#DIV/0!</v>
      </c>
      <c r="U350" s="199">
        <v>65</v>
      </c>
    </row>
    <row r="351" spans="1:188" s="23" customFormat="1" ht="17.25" x14ac:dyDescent="0.25">
      <c r="A351" s="102"/>
      <c r="B351" s="103"/>
      <c r="C351" s="104"/>
      <c r="D351" s="104"/>
      <c r="E351" s="105"/>
      <c r="F351" s="104"/>
      <c r="G351" s="104"/>
      <c r="H351" s="105"/>
      <c r="I351" s="104"/>
      <c r="J351" s="104"/>
      <c r="K351" s="105"/>
      <c r="L351" s="106"/>
      <c r="M351" s="106"/>
      <c r="N351" s="105"/>
      <c r="O351" s="104"/>
      <c r="P351" s="104"/>
      <c r="Q351" s="105"/>
      <c r="R351" s="104"/>
      <c r="S351" s="104"/>
      <c r="T351" s="105"/>
      <c r="U351" s="200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17.25" x14ac:dyDescent="0.25">
      <c r="A352" s="354" t="s">
        <v>252</v>
      </c>
      <c r="B352" s="355"/>
      <c r="C352" s="121">
        <f>SUM(C353:C361)</f>
        <v>931901.13</v>
      </c>
      <c r="D352" s="121">
        <f>SUM(D353:D361)</f>
        <v>334910.5</v>
      </c>
      <c r="E352" s="121">
        <f>C352/D352*100</f>
        <v>278.25378123409087</v>
      </c>
      <c r="F352" s="121">
        <f>SUM(F353:F361)</f>
        <v>242375.45</v>
      </c>
      <c r="G352" s="121">
        <f>SUM(G353:G361)</f>
        <v>33909</v>
      </c>
      <c r="H352" s="121">
        <f>F352/G352*100</f>
        <v>714.78206375888408</v>
      </c>
      <c r="I352" s="121">
        <f>SUM(I353:I361)</f>
        <v>947494.45</v>
      </c>
      <c r="J352" s="121">
        <f>SUM(J353:J361)</f>
        <v>203445.83</v>
      </c>
      <c r="K352" s="121">
        <f>I352/J352*100</f>
        <v>465.72320995716655</v>
      </c>
      <c r="L352" s="121">
        <f>SUM(L353:L361)</f>
        <v>0</v>
      </c>
      <c r="M352" s="121">
        <f>SUM(M353:M361)</f>
        <v>0</v>
      </c>
      <c r="N352" s="125" t="e">
        <f t="shared" ref="N352:N361" si="173">L352/M352*100</f>
        <v>#DIV/0!</v>
      </c>
      <c r="O352" s="121">
        <f>SUM(O353:O361)</f>
        <v>0</v>
      </c>
      <c r="P352" s="121">
        <f>SUM(P353:P361)</f>
        <v>0</v>
      </c>
      <c r="Q352" s="125" t="e">
        <f t="shared" ref="Q352:Q361" si="174">O352/P352*100</f>
        <v>#DIV/0!</v>
      </c>
      <c r="R352" s="121">
        <f>SUM(R353:R361)</f>
        <v>0</v>
      </c>
      <c r="S352" s="121">
        <f>SUM(S353:S361)</f>
        <v>0</v>
      </c>
      <c r="T352" s="125" t="e">
        <f t="shared" ref="T352:T361" si="175">R352/S352*100</f>
        <v>#DIV/0!</v>
      </c>
      <c r="U352" s="198">
        <f>SUM(U353:U361)</f>
        <v>463</v>
      </c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</row>
    <row r="353" spans="1:203" s="23" customFormat="1" ht="34.5" x14ac:dyDescent="0.25">
      <c r="A353" s="2">
        <v>1</v>
      </c>
      <c r="B353" s="11" t="s">
        <v>190</v>
      </c>
      <c r="C353" s="48">
        <v>852688.13</v>
      </c>
      <c r="D353" s="48">
        <v>237461.5</v>
      </c>
      <c r="E353" s="1">
        <f>C353/D353*100</f>
        <v>359.08479058710572</v>
      </c>
      <c r="F353" s="48">
        <v>224646.45</v>
      </c>
      <c r="G353" s="48" t="s">
        <v>376</v>
      </c>
      <c r="H353" s="1" t="e">
        <f t="shared" ref="H353:H361" si="176">F353/G353*100</f>
        <v>#VALUE!</v>
      </c>
      <c r="I353" s="48">
        <v>938717.45</v>
      </c>
      <c r="J353" s="48">
        <v>191380.83</v>
      </c>
      <c r="K353" s="44">
        <f t="shared" ref="K353:K361" si="177">I353/J353*100</f>
        <v>490.49711509768247</v>
      </c>
      <c r="L353" s="44">
        <v>0</v>
      </c>
      <c r="M353" s="44">
        <v>0</v>
      </c>
      <c r="N353" s="44" t="e">
        <f t="shared" si="173"/>
        <v>#DIV/0!</v>
      </c>
      <c r="O353" s="44">
        <v>0</v>
      </c>
      <c r="P353" s="44">
        <v>0</v>
      </c>
      <c r="Q353" s="44" t="e">
        <f t="shared" si="174"/>
        <v>#DIV/0!</v>
      </c>
      <c r="R353" s="44">
        <v>0</v>
      </c>
      <c r="S353" s="44">
        <v>0</v>
      </c>
      <c r="T353" s="45" t="e">
        <f t="shared" si="175"/>
        <v>#DIV/0!</v>
      </c>
      <c r="U353" s="205">
        <v>331</v>
      </c>
      <c r="V353"/>
      <c r="W353"/>
      <c r="X353"/>
      <c r="Y353"/>
      <c r="Z353"/>
      <c r="AA353"/>
      <c r="AB353"/>
      <c r="AC353"/>
    </row>
    <row r="354" spans="1:203" s="23" customFormat="1" ht="34.5" x14ac:dyDescent="0.25">
      <c r="A354" s="69">
        <v>2</v>
      </c>
      <c r="B354" s="11" t="s">
        <v>191</v>
      </c>
      <c r="C354" s="48">
        <v>50282</v>
      </c>
      <c r="D354" s="48">
        <v>53916</v>
      </c>
      <c r="E354" s="1">
        <f t="shared" ref="E354:E361" si="178">C354/D354*100</f>
        <v>93.259885748200915</v>
      </c>
      <c r="F354" s="48">
        <v>12109</v>
      </c>
      <c r="G354" s="48">
        <v>12756</v>
      </c>
      <c r="H354" s="1">
        <f t="shared" si="176"/>
        <v>94.927877077453743</v>
      </c>
      <c r="I354" s="48">
        <v>0</v>
      </c>
      <c r="J354" s="48">
        <v>0</v>
      </c>
      <c r="K354" s="44" t="e">
        <f t="shared" si="177"/>
        <v>#DIV/0!</v>
      </c>
      <c r="L354" s="44">
        <v>0</v>
      </c>
      <c r="M354" s="44">
        <v>0</v>
      </c>
      <c r="N354" s="44" t="e">
        <f t="shared" si="173"/>
        <v>#DIV/0!</v>
      </c>
      <c r="O354" s="44">
        <v>0</v>
      </c>
      <c r="P354" s="44">
        <v>0</v>
      </c>
      <c r="Q354" s="44" t="e">
        <f t="shared" si="174"/>
        <v>#DIV/0!</v>
      </c>
      <c r="R354" s="44">
        <v>0</v>
      </c>
      <c r="S354" s="44">
        <v>0</v>
      </c>
      <c r="T354" s="45" t="e">
        <f t="shared" si="175"/>
        <v>#DIV/0!</v>
      </c>
      <c r="U354" s="199">
        <v>82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</row>
    <row r="355" spans="1:203" s="23" customFormat="1" ht="34.5" x14ac:dyDescent="0.25">
      <c r="A355" s="2">
        <v>3</v>
      </c>
      <c r="B355" s="11" t="s">
        <v>192</v>
      </c>
      <c r="C355" s="48">
        <v>0</v>
      </c>
      <c r="D355" s="48">
        <v>0</v>
      </c>
      <c r="E355" s="1">
        <v>0</v>
      </c>
      <c r="F355" s="48">
        <v>0</v>
      </c>
      <c r="G355" s="48">
        <v>0</v>
      </c>
      <c r="H355" s="1" t="e">
        <f t="shared" si="176"/>
        <v>#DIV/0!</v>
      </c>
      <c r="I355" s="48">
        <v>0</v>
      </c>
      <c r="J355" s="48">
        <v>0</v>
      </c>
      <c r="K355" s="44">
        <v>0</v>
      </c>
      <c r="L355" s="44">
        <v>0</v>
      </c>
      <c r="M355" s="44">
        <v>0</v>
      </c>
      <c r="N355" s="44" t="e">
        <f t="shared" si="173"/>
        <v>#DIV/0!</v>
      </c>
      <c r="O355" s="44">
        <v>0</v>
      </c>
      <c r="P355" s="44">
        <v>0</v>
      </c>
      <c r="Q355" s="44" t="e">
        <f t="shared" si="174"/>
        <v>#DIV/0!</v>
      </c>
      <c r="R355" s="44">
        <v>0</v>
      </c>
      <c r="S355" s="44">
        <v>0</v>
      </c>
      <c r="T355" s="45" t="e">
        <f t="shared" si="175"/>
        <v>#DIV/0!</v>
      </c>
      <c r="U355" s="199">
        <v>2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</row>
    <row r="356" spans="1:203" s="23" customFormat="1" ht="17.25" x14ac:dyDescent="0.25">
      <c r="A356" s="69">
        <v>4</v>
      </c>
      <c r="B356" s="11" t="s">
        <v>193</v>
      </c>
      <c r="C356" s="48">
        <v>7355</v>
      </c>
      <c r="D356" s="48">
        <v>18663</v>
      </c>
      <c r="E356" s="1">
        <f t="shared" si="178"/>
        <v>39.409526871349733</v>
      </c>
      <c r="F356" s="48">
        <v>814</v>
      </c>
      <c r="G356" s="48">
        <v>14385</v>
      </c>
      <c r="H356" s="1">
        <f t="shared" si="176"/>
        <v>5.658672228015293</v>
      </c>
      <c r="I356" s="48">
        <v>0</v>
      </c>
      <c r="J356" s="48">
        <v>0</v>
      </c>
      <c r="K356" s="44" t="e">
        <f t="shared" si="177"/>
        <v>#DIV/0!</v>
      </c>
      <c r="L356" s="44">
        <v>0</v>
      </c>
      <c r="M356" s="44">
        <v>0</v>
      </c>
      <c r="N356" s="44" t="e">
        <f t="shared" si="173"/>
        <v>#DIV/0!</v>
      </c>
      <c r="O356" s="44">
        <v>0</v>
      </c>
      <c r="P356" s="44">
        <v>0</v>
      </c>
      <c r="Q356" s="44" t="e">
        <f t="shared" si="174"/>
        <v>#DIV/0!</v>
      </c>
      <c r="R356" s="44">
        <v>0</v>
      </c>
      <c r="S356" s="44">
        <v>0</v>
      </c>
      <c r="T356" s="45" t="e">
        <f t="shared" si="175"/>
        <v>#DIV/0!</v>
      </c>
      <c r="U356" s="199">
        <v>5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FR356" s="134"/>
      <c r="FS356" s="134"/>
      <c r="FT356" s="134"/>
      <c r="FU356" s="134"/>
      <c r="FV356" s="134"/>
      <c r="FW356" s="134"/>
      <c r="FX356" s="134"/>
      <c r="FY356" s="134"/>
      <c r="FZ356" s="134"/>
      <c r="GA356" s="134"/>
      <c r="GB356" s="134"/>
      <c r="GC356" s="134"/>
      <c r="GD356" s="134"/>
      <c r="GE356" s="134"/>
      <c r="GF356" s="134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</row>
    <row r="357" spans="1:203" s="23" customFormat="1" ht="17.25" x14ac:dyDescent="0.25">
      <c r="A357" s="2">
        <v>5</v>
      </c>
      <c r="B357" s="11" t="s">
        <v>194</v>
      </c>
      <c r="C357" s="48">
        <v>0</v>
      </c>
      <c r="D357" s="48">
        <v>0</v>
      </c>
      <c r="E357" s="1" t="e">
        <f t="shared" si="178"/>
        <v>#DIV/0!</v>
      </c>
      <c r="F357" s="48">
        <v>0</v>
      </c>
      <c r="G357" s="48">
        <v>0</v>
      </c>
      <c r="H357" s="1" t="e">
        <f t="shared" si="176"/>
        <v>#DIV/0!</v>
      </c>
      <c r="I357" s="48">
        <v>0</v>
      </c>
      <c r="J357" s="48">
        <v>0</v>
      </c>
      <c r="K357" s="44" t="e">
        <f t="shared" si="177"/>
        <v>#DIV/0!</v>
      </c>
      <c r="L357" s="44">
        <v>0</v>
      </c>
      <c r="M357" s="44">
        <v>0</v>
      </c>
      <c r="N357" s="44" t="e">
        <f t="shared" si="173"/>
        <v>#DIV/0!</v>
      </c>
      <c r="O357" s="44">
        <v>0</v>
      </c>
      <c r="P357" s="44">
        <v>0</v>
      </c>
      <c r="Q357" s="44" t="e">
        <f t="shared" si="174"/>
        <v>#DIV/0!</v>
      </c>
      <c r="R357" s="44">
        <v>0</v>
      </c>
      <c r="S357" s="44">
        <v>0</v>
      </c>
      <c r="T357" s="45">
        <v>0</v>
      </c>
      <c r="U357" s="199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</row>
    <row r="358" spans="1:203" s="23" customFormat="1" ht="17.25" customHeight="1" x14ac:dyDescent="0.25">
      <c r="A358" s="69">
        <v>6</v>
      </c>
      <c r="B358" s="16" t="s">
        <v>195</v>
      </c>
      <c r="C358" s="48">
        <v>14000</v>
      </c>
      <c r="D358" s="48">
        <v>17910</v>
      </c>
      <c r="E358" s="1">
        <f t="shared" si="178"/>
        <v>78.168620882188719</v>
      </c>
      <c r="F358" s="48">
        <v>2000</v>
      </c>
      <c r="G358" s="48">
        <v>5000</v>
      </c>
      <c r="H358" s="1">
        <f t="shared" si="176"/>
        <v>40</v>
      </c>
      <c r="I358" s="48">
        <v>0</v>
      </c>
      <c r="J358" s="48">
        <v>4702</v>
      </c>
      <c r="K358" s="46">
        <f t="shared" si="177"/>
        <v>0</v>
      </c>
      <c r="L358" s="46">
        <v>0</v>
      </c>
      <c r="M358" s="46">
        <v>0</v>
      </c>
      <c r="N358" s="46" t="e">
        <f t="shared" si="173"/>
        <v>#DIV/0!</v>
      </c>
      <c r="O358" s="46">
        <v>0</v>
      </c>
      <c r="P358" s="46">
        <v>0</v>
      </c>
      <c r="Q358" s="46" t="e">
        <f t="shared" si="174"/>
        <v>#DIV/0!</v>
      </c>
      <c r="R358" s="46">
        <v>0</v>
      </c>
      <c r="S358" s="46">
        <v>0</v>
      </c>
      <c r="T358" s="1" t="e">
        <f t="shared" si="175"/>
        <v>#DIV/0!</v>
      </c>
      <c r="U358" s="199">
        <v>16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</row>
    <row r="359" spans="1:203" s="23" customFormat="1" ht="52.5" customHeight="1" x14ac:dyDescent="0.25">
      <c r="A359" s="2">
        <v>7</v>
      </c>
      <c r="B359" s="11" t="s">
        <v>263</v>
      </c>
      <c r="C359" s="48">
        <v>0</v>
      </c>
      <c r="D359" s="48">
        <v>0</v>
      </c>
      <c r="E359" s="1" t="e">
        <f t="shared" si="178"/>
        <v>#DIV/0!</v>
      </c>
      <c r="F359" s="48">
        <v>0</v>
      </c>
      <c r="G359" s="48">
        <v>0</v>
      </c>
      <c r="H359" s="1" t="e">
        <f t="shared" si="176"/>
        <v>#DIV/0!</v>
      </c>
      <c r="I359" s="48">
        <v>0</v>
      </c>
      <c r="J359" s="48">
        <v>0</v>
      </c>
      <c r="K359" s="44" t="e">
        <f t="shared" si="177"/>
        <v>#DIV/0!</v>
      </c>
      <c r="L359" s="44">
        <v>0</v>
      </c>
      <c r="M359" s="44">
        <v>0</v>
      </c>
      <c r="N359" s="44" t="e">
        <f t="shared" si="173"/>
        <v>#DIV/0!</v>
      </c>
      <c r="O359" s="44">
        <v>0</v>
      </c>
      <c r="P359" s="44">
        <v>0</v>
      </c>
      <c r="Q359" s="44" t="e">
        <f t="shared" si="174"/>
        <v>#DIV/0!</v>
      </c>
      <c r="R359" s="44">
        <v>0</v>
      </c>
      <c r="S359" s="44">
        <v>0</v>
      </c>
      <c r="T359" s="45" t="e">
        <f t="shared" si="175"/>
        <v>#DIV/0!</v>
      </c>
      <c r="U359" s="19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</row>
    <row r="360" spans="1:203" s="23" customFormat="1" ht="17.25" x14ac:dyDescent="0.25">
      <c r="A360" s="69">
        <v>8</v>
      </c>
      <c r="B360" s="11" t="s">
        <v>196</v>
      </c>
      <c r="C360" s="48">
        <v>510</v>
      </c>
      <c r="D360" s="48">
        <v>1850</v>
      </c>
      <c r="E360" s="1">
        <f>C360/D360*100</f>
        <v>27.567567567567568</v>
      </c>
      <c r="F360" s="48">
        <v>510</v>
      </c>
      <c r="G360" s="48">
        <v>797</v>
      </c>
      <c r="H360" s="1">
        <f t="shared" si="176"/>
        <v>63.989962358845673</v>
      </c>
      <c r="I360" s="48">
        <v>1711</v>
      </c>
      <c r="J360" s="48">
        <v>2253</v>
      </c>
      <c r="K360" s="44">
        <f t="shared" si="177"/>
        <v>75.943186861961834</v>
      </c>
      <c r="L360" s="44">
        <v>0</v>
      </c>
      <c r="M360" s="44">
        <v>0</v>
      </c>
      <c r="N360" s="44" t="e">
        <f t="shared" si="173"/>
        <v>#DIV/0!</v>
      </c>
      <c r="O360" s="44">
        <v>0</v>
      </c>
      <c r="P360" s="44">
        <v>0</v>
      </c>
      <c r="Q360" s="44" t="e">
        <f t="shared" si="174"/>
        <v>#DIV/0!</v>
      </c>
      <c r="R360" s="44">
        <v>0</v>
      </c>
      <c r="S360" s="44">
        <v>0</v>
      </c>
      <c r="T360" s="45" t="e">
        <f t="shared" si="175"/>
        <v>#DIV/0!</v>
      </c>
      <c r="U360" s="199">
        <v>21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 s="154"/>
      <c r="FS360" s="154"/>
      <c r="FT360" s="154"/>
      <c r="FU360" s="154"/>
      <c r="FV360" s="154"/>
      <c r="FW360" s="154"/>
      <c r="FX360" s="154"/>
      <c r="FY360" s="154"/>
      <c r="FZ360" s="154"/>
      <c r="GA360" s="154"/>
      <c r="GB360" s="154"/>
      <c r="GC360" s="154"/>
      <c r="GD360" s="154"/>
      <c r="GE360" s="154"/>
      <c r="GF360" s="154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17.25" x14ac:dyDescent="0.25">
      <c r="A361" s="2">
        <v>9</v>
      </c>
      <c r="B361" s="11" t="s">
        <v>197</v>
      </c>
      <c r="C361" s="48">
        <v>7066</v>
      </c>
      <c r="D361" s="48">
        <v>5110</v>
      </c>
      <c r="E361" s="1">
        <f t="shared" si="178"/>
        <v>138.27788649706457</v>
      </c>
      <c r="F361" s="48">
        <v>2296</v>
      </c>
      <c r="G361" s="48">
        <v>971</v>
      </c>
      <c r="H361" s="1">
        <f t="shared" si="176"/>
        <v>236.45726055612769</v>
      </c>
      <c r="I361" s="48">
        <v>7066</v>
      </c>
      <c r="J361" s="48">
        <v>5110</v>
      </c>
      <c r="K361" s="44">
        <f t="shared" si="177"/>
        <v>138.27788649706457</v>
      </c>
      <c r="L361" s="44">
        <v>0</v>
      </c>
      <c r="M361" s="44">
        <v>0</v>
      </c>
      <c r="N361" s="44" t="e">
        <f t="shared" si="173"/>
        <v>#DIV/0!</v>
      </c>
      <c r="O361" s="44">
        <v>0</v>
      </c>
      <c r="P361" s="44">
        <v>0</v>
      </c>
      <c r="Q361" s="44" t="e">
        <f t="shared" si="174"/>
        <v>#DIV/0!</v>
      </c>
      <c r="R361" s="44">
        <v>0</v>
      </c>
      <c r="S361" s="44">
        <v>0</v>
      </c>
      <c r="T361" s="45" t="e">
        <f t="shared" si="175"/>
        <v>#DIV/0!</v>
      </c>
      <c r="U361" s="199">
        <v>6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s="23" customFormat="1" ht="17.25" customHeight="1" x14ac:dyDescent="0.25">
      <c r="A362" s="349"/>
      <c r="B362" s="350"/>
      <c r="C362" s="350"/>
      <c r="D362" s="350"/>
      <c r="E362" s="350"/>
      <c r="F362" s="350"/>
      <c r="G362" s="350"/>
      <c r="H362" s="350"/>
      <c r="I362" s="350"/>
      <c r="J362" s="350"/>
      <c r="K362" s="350"/>
      <c r="L362" s="350"/>
      <c r="M362" s="350"/>
      <c r="N362" s="350"/>
      <c r="O362" s="350"/>
      <c r="P362" s="350"/>
      <c r="Q362" s="350"/>
      <c r="R362" s="350"/>
      <c r="S362" s="350"/>
      <c r="T362" s="351"/>
      <c r="U362" s="200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ht="57.75" customHeight="1" x14ac:dyDescent="0.25">
      <c r="A363" s="356" t="s">
        <v>254</v>
      </c>
      <c r="B363" s="357"/>
      <c r="C363" s="116">
        <f>C364+C381+C389</f>
        <v>113405509</v>
      </c>
      <c r="D363" s="116">
        <f>D364+D381+D389</f>
        <v>115532304</v>
      </c>
      <c r="E363" s="127">
        <f t="shared" ref="E363:E379" si="179">C363/D363*100</f>
        <v>98.159133916346036</v>
      </c>
      <c r="F363" s="116">
        <f>F364+F381+F389</f>
        <v>18467983</v>
      </c>
      <c r="G363" s="116">
        <f>G364+G381+G389</f>
        <v>18484608.399999999</v>
      </c>
      <c r="H363" s="127">
        <f t="shared" ref="H363" si="180">F363/G363*100</f>
        <v>99.910058143292886</v>
      </c>
      <c r="I363" s="116">
        <f>I364+I381+I389</f>
        <v>113405509</v>
      </c>
      <c r="J363" s="116">
        <f>J364+J381+J389</f>
        <v>115532304</v>
      </c>
      <c r="K363" s="127">
        <f t="shared" ref="K363:K379" si="181">I363/J363*100</f>
        <v>98.159133916346036</v>
      </c>
      <c r="L363" s="116">
        <f>L364+L381+L389</f>
        <v>10604227</v>
      </c>
      <c r="M363" s="116">
        <f>M364+M381+M389</f>
        <v>12092536</v>
      </c>
      <c r="N363" s="128">
        <f t="shared" ref="N363:N383" si="182">L363/M363*100</f>
        <v>87.692333518792083</v>
      </c>
      <c r="O363" s="116">
        <f>O364+O381+O389</f>
        <v>0</v>
      </c>
      <c r="P363" s="116">
        <f>P364+P381+P389</f>
        <v>0</v>
      </c>
      <c r="Q363" s="128" t="e">
        <f t="shared" ref="Q363:Q383" si="183">O363/P363*100</f>
        <v>#DIV/0!</v>
      </c>
      <c r="R363" s="116">
        <f>R364+R381+R389</f>
        <v>0</v>
      </c>
      <c r="S363" s="116">
        <f>S364+S381+S389</f>
        <v>0</v>
      </c>
      <c r="T363" s="128" t="e">
        <f t="shared" ref="T363:T383" si="184">R363/S363*100</f>
        <v>#DIV/0!</v>
      </c>
      <c r="U363" s="196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</row>
    <row r="364" spans="1:203" ht="75" customHeight="1" x14ac:dyDescent="0.25">
      <c r="A364" s="352" t="s">
        <v>255</v>
      </c>
      <c r="B364" s="353"/>
      <c r="C364" s="41">
        <f>SUM(C365:C379)</f>
        <v>90044248</v>
      </c>
      <c r="D364" s="41">
        <f>SUM(D365:D379)</f>
        <v>92894068</v>
      </c>
      <c r="E364" s="41">
        <f>C364/D364*100</f>
        <v>96.932183010867817</v>
      </c>
      <c r="F364" s="41">
        <f>SUM(F365:F379)</f>
        <v>16314685</v>
      </c>
      <c r="G364" s="41">
        <f>SUM(G365:G379)</f>
        <v>16383103.399999999</v>
      </c>
      <c r="H364" s="41">
        <f>F364/G364*100</f>
        <v>99.582384372914362</v>
      </c>
      <c r="I364" s="41">
        <f>SUM(I365:I379)</f>
        <v>90044248</v>
      </c>
      <c r="J364" s="41">
        <f>SUM(J365:J379)</f>
        <v>92894068</v>
      </c>
      <c r="K364" s="41">
        <f>I364/J364*100</f>
        <v>96.932183010867817</v>
      </c>
      <c r="L364" s="41">
        <f>SUM(L365:L379)</f>
        <v>10604227</v>
      </c>
      <c r="M364" s="41">
        <f>SUM(M365:M379)</f>
        <v>12092536</v>
      </c>
      <c r="N364" s="151">
        <f t="shared" si="182"/>
        <v>87.692333518792083</v>
      </c>
      <c r="O364" s="41">
        <f>SUM(O365:O379)</f>
        <v>0</v>
      </c>
      <c r="P364" s="41">
        <f>SUM(P365:P379)</f>
        <v>0</v>
      </c>
      <c r="Q364" s="5" t="e">
        <f t="shared" si="183"/>
        <v>#DIV/0!</v>
      </c>
      <c r="R364" s="41">
        <f>SUM(R365:R379)</f>
        <v>0</v>
      </c>
      <c r="S364" s="41">
        <f>SUM(S365:S379)</f>
        <v>0</v>
      </c>
      <c r="T364" s="5" t="e">
        <f t="shared" si="184"/>
        <v>#DIV/0!</v>
      </c>
      <c r="U364" s="198">
        <f>SUM(U365:U375)</f>
        <v>13453</v>
      </c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</row>
    <row r="365" spans="1:203" ht="17.25" x14ac:dyDescent="0.25">
      <c r="A365" s="62">
        <v>1</v>
      </c>
      <c r="B365" s="12" t="s">
        <v>198</v>
      </c>
      <c r="C365" s="48">
        <v>12199453</v>
      </c>
      <c r="D365" s="48">
        <v>11686430</v>
      </c>
      <c r="E365" s="148">
        <f t="shared" si="179"/>
        <v>104.38990350346513</v>
      </c>
      <c r="F365" s="48">
        <v>796584</v>
      </c>
      <c r="G365" s="48">
        <v>1609488</v>
      </c>
      <c r="H365" s="148">
        <f t="shared" ref="H365:H378" si="185">F365/G365*100</f>
        <v>49.493006471623275</v>
      </c>
      <c r="I365" s="48">
        <v>12199453</v>
      </c>
      <c r="J365" s="48">
        <v>11686430</v>
      </c>
      <c r="K365" s="148">
        <f t="shared" si="181"/>
        <v>104.38990350346513</v>
      </c>
      <c r="L365" s="150">
        <v>0</v>
      </c>
      <c r="M365" s="150">
        <v>0</v>
      </c>
      <c r="N365" s="68">
        <v>83.9</v>
      </c>
      <c r="O365" s="44">
        <v>0</v>
      </c>
      <c r="P365" s="44">
        <v>0</v>
      </c>
      <c r="Q365" s="68" t="e">
        <f t="shared" si="183"/>
        <v>#DIV/0!</v>
      </c>
      <c r="R365" s="68">
        <v>0</v>
      </c>
      <c r="S365" s="68">
        <v>0</v>
      </c>
      <c r="T365" s="68" t="e">
        <f t="shared" si="184"/>
        <v>#DIV/0!</v>
      </c>
      <c r="U365" s="68">
        <v>1755</v>
      </c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</row>
    <row r="366" spans="1:203" s="23" customFormat="1" ht="17.25" x14ac:dyDescent="0.25">
      <c r="A366" s="63">
        <v>2</v>
      </c>
      <c r="B366" s="9" t="s">
        <v>199</v>
      </c>
      <c r="C366" s="48">
        <v>17823837</v>
      </c>
      <c r="D366" s="48">
        <v>18861619</v>
      </c>
      <c r="E366" s="148">
        <f t="shared" si="179"/>
        <v>94.497916642256428</v>
      </c>
      <c r="F366" s="48">
        <v>3381871</v>
      </c>
      <c r="G366" s="48">
        <v>2453429</v>
      </c>
      <c r="H366" s="148">
        <f t="shared" si="185"/>
        <v>137.84262760405946</v>
      </c>
      <c r="I366" s="48">
        <v>17823837</v>
      </c>
      <c r="J366" s="48">
        <v>18861619</v>
      </c>
      <c r="K366" s="148">
        <f t="shared" si="181"/>
        <v>94.497916642256428</v>
      </c>
      <c r="L366" s="150">
        <v>6975222</v>
      </c>
      <c r="M366" s="150">
        <f>9700073+2195954</f>
        <v>11896027</v>
      </c>
      <c r="N366" s="148">
        <f t="shared" si="182"/>
        <v>58.634887092976506</v>
      </c>
      <c r="O366" s="150">
        <v>0</v>
      </c>
      <c r="P366" s="150">
        <v>0</v>
      </c>
      <c r="Q366" s="68" t="e">
        <f t="shared" si="183"/>
        <v>#DIV/0!</v>
      </c>
      <c r="R366" s="68">
        <v>0</v>
      </c>
      <c r="S366" s="68">
        <v>0</v>
      </c>
      <c r="T366" s="68" t="e">
        <f t="shared" si="184"/>
        <v>#DIV/0!</v>
      </c>
      <c r="U366" s="68">
        <v>220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</row>
    <row r="367" spans="1:203" ht="17.25" x14ac:dyDescent="0.25">
      <c r="A367" s="62">
        <v>3</v>
      </c>
      <c r="B367" s="12" t="s">
        <v>258</v>
      </c>
      <c r="C367" s="48">
        <v>6650612</v>
      </c>
      <c r="D367" s="48">
        <v>7030029</v>
      </c>
      <c r="E367" s="148">
        <f t="shared" si="179"/>
        <v>94.602909888422943</v>
      </c>
      <c r="F367" s="48">
        <v>375804</v>
      </c>
      <c r="G367" s="48">
        <v>383080</v>
      </c>
      <c r="H367" s="148">
        <f t="shared" si="185"/>
        <v>98.100657826041555</v>
      </c>
      <c r="I367" s="48">
        <v>6650612</v>
      </c>
      <c r="J367" s="48">
        <v>7030029</v>
      </c>
      <c r="K367" s="148">
        <f t="shared" si="181"/>
        <v>94.602909888422943</v>
      </c>
      <c r="L367" s="150">
        <v>0</v>
      </c>
      <c r="M367" s="150">
        <v>0</v>
      </c>
      <c r="N367" s="68" t="e">
        <f t="shared" si="182"/>
        <v>#DIV/0!</v>
      </c>
      <c r="O367" s="44">
        <v>0</v>
      </c>
      <c r="P367" s="44">
        <v>0</v>
      </c>
      <c r="Q367" s="68" t="e">
        <f t="shared" si="183"/>
        <v>#DIV/0!</v>
      </c>
      <c r="R367" s="68">
        <v>0</v>
      </c>
      <c r="S367" s="68">
        <v>0</v>
      </c>
      <c r="T367" s="68" t="e">
        <f t="shared" si="184"/>
        <v>#DIV/0!</v>
      </c>
      <c r="U367" s="68">
        <v>618</v>
      </c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</row>
    <row r="368" spans="1:203" ht="86.25" x14ac:dyDescent="0.25">
      <c r="A368" s="62">
        <v>4</v>
      </c>
      <c r="B368" s="10" t="s">
        <v>276</v>
      </c>
      <c r="C368" s="48">
        <v>5515047</v>
      </c>
      <c r="D368" s="48">
        <v>5146730</v>
      </c>
      <c r="E368" s="148">
        <f t="shared" si="179"/>
        <v>107.15633033013194</v>
      </c>
      <c r="F368" s="48">
        <v>927598</v>
      </c>
      <c r="G368" s="48">
        <v>898012</v>
      </c>
      <c r="H368" s="148">
        <f t="shared" si="185"/>
        <v>103.2946107624397</v>
      </c>
      <c r="I368" s="48">
        <v>5515047</v>
      </c>
      <c r="J368" s="48">
        <v>5146730</v>
      </c>
      <c r="K368" s="148">
        <f t="shared" si="181"/>
        <v>107.15633033013194</v>
      </c>
      <c r="L368" s="150">
        <v>0</v>
      </c>
      <c r="M368" s="150">
        <v>0</v>
      </c>
      <c r="N368" s="68" t="e">
        <f t="shared" si="182"/>
        <v>#DIV/0!</v>
      </c>
      <c r="O368" s="150">
        <v>0</v>
      </c>
      <c r="P368" s="150">
        <v>0</v>
      </c>
      <c r="Q368" s="68" t="e">
        <f t="shared" si="183"/>
        <v>#DIV/0!</v>
      </c>
      <c r="R368" s="68">
        <v>0</v>
      </c>
      <c r="S368" s="68">
        <v>0</v>
      </c>
      <c r="T368" s="68" t="e">
        <f t="shared" si="184"/>
        <v>#DIV/0!</v>
      </c>
      <c r="U368" s="68">
        <v>174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</row>
    <row r="369" spans="1:203" ht="34.5" x14ac:dyDescent="0.25">
      <c r="A369" s="62">
        <v>5</v>
      </c>
      <c r="B369" s="10" t="s">
        <v>200</v>
      </c>
      <c r="C369" s="48">
        <v>2117171</v>
      </c>
      <c r="D369" s="48">
        <v>1800121</v>
      </c>
      <c r="E369" s="148">
        <f t="shared" si="179"/>
        <v>117.61270492372458</v>
      </c>
      <c r="F369" s="48">
        <v>743336</v>
      </c>
      <c r="G369" s="48">
        <v>423680</v>
      </c>
      <c r="H369" s="148">
        <f t="shared" si="185"/>
        <v>175.44750755287009</v>
      </c>
      <c r="I369" s="48">
        <v>2117171</v>
      </c>
      <c r="J369" s="48">
        <v>1800121</v>
      </c>
      <c r="K369" s="148">
        <f t="shared" si="181"/>
        <v>117.61270492372458</v>
      </c>
      <c r="L369" s="150">
        <v>0</v>
      </c>
      <c r="M369" s="150">
        <v>0</v>
      </c>
      <c r="N369" s="68" t="e">
        <f t="shared" si="182"/>
        <v>#DIV/0!</v>
      </c>
      <c r="O369" s="150">
        <v>0</v>
      </c>
      <c r="P369" s="150">
        <v>0</v>
      </c>
      <c r="Q369" s="68" t="e">
        <f t="shared" si="183"/>
        <v>#DIV/0!</v>
      </c>
      <c r="R369" s="68">
        <v>0</v>
      </c>
      <c r="S369" s="68">
        <v>0</v>
      </c>
      <c r="T369" s="68" t="e">
        <f t="shared" si="184"/>
        <v>#DIV/0!</v>
      </c>
      <c r="U369" s="68">
        <v>416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134"/>
      <c r="GH369" s="134"/>
      <c r="GI369" s="134"/>
      <c r="GJ369" s="134"/>
      <c r="GK369" s="134"/>
      <c r="GL369" s="134"/>
      <c r="GM369" s="134"/>
      <c r="GN369" s="134"/>
      <c r="GO369" s="134"/>
      <c r="GP369" s="134"/>
      <c r="GQ369" s="134"/>
      <c r="GR369" s="134"/>
      <c r="GS369" s="134"/>
      <c r="GT369" s="134"/>
      <c r="GU369" s="134"/>
    </row>
    <row r="370" spans="1:203" s="23" customFormat="1" ht="37.5" customHeight="1" x14ac:dyDescent="0.25">
      <c r="A370" s="63">
        <v>6</v>
      </c>
      <c r="B370" s="16" t="s">
        <v>201</v>
      </c>
      <c r="C370" s="48">
        <v>9284900</v>
      </c>
      <c r="D370" s="48">
        <v>225092</v>
      </c>
      <c r="E370" s="148">
        <f t="shared" si="179"/>
        <v>4124.9355818954027</v>
      </c>
      <c r="F370" s="48">
        <v>2938717</v>
      </c>
      <c r="G370" s="48">
        <v>0</v>
      </c>
      <c r="H370" s="148" t="e">
        <f t="shared" si="185"/>
        <v>#DIV/0!</v>
      </c>
      <c r="I370" s="48">
        <v>9284900</v>
      </c>
      <c r="J370" s="48">
        <v>225092</v>
      </c>
      <c r="K370" s="148">
        <f t="shared" si="181"/>
        <v>4124.9355818954027</v>
      </c>
      <c r="L370" s="150">
        <v>3629005</v>
      </c>
      <c r="M370" s="150">
        <v>196509</v>
      </c>
      <c r="N370" s="148">
        <f t="shared" si="182"/>
        <v>1846.7372995638875</v>
      </c>
      <c r="O370" s="150">
        <v>0</v>
      </c>
      <c r="P370" s="150">
        <v>0</v>
      </c>
      <c r="Q370" s="68" t="e">
        <f t="shared" si="183"/>
        <v>#DIV/0!</v>
      </c>
      <c r="R370" s="68">
        <v>0</v>
      </c>
      <c r="S370" s="68">
        <v>0</v>
      </c>
      <c r="T370" s="68" t="e">
        <f t="shared" si="184"/>
        <v>#DIV/0!</v>
      </c>
      <c r="U370" s="68">
        <v>377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GG370" s="134"/>
      <c r="GH370" s="134"/>
      <c r="GI370" s="134"/>
      <c r="GJ370" s="134"/>
      <c r="GK370" s="134"/>
      <c r="GL370" s="134"/>
      <c r="GM370" s="134"/>
      <c r="GN370" s="134"/>
      <c r="GO370" s="134"/>
      <c r="GP370" s="134"/>
      <c r="GQ370" s="134"/>
      <c r="GR370" s="134"/>
      <c r="GS370" s="134"/>
      <c r="GT370" s="134"/>
      <c r="GU370" s="134"/>
    </row>
    <row r="371" spans="1:203" ht="21.75" customHeight="1" x14ac:dyDescent="0.25">
      <c r="A371" s="62">
        <v>7</v>
      </c>
      <c r="B371" s="12" t="s">
        <v>202</v>
      </c>
      <c r="C371" s="48">
        <v>9420653</v>
      </c>
      <c r="D371" s="48">
        <v>9724991</v>
      </c>
      <c r="E371" s="148">
        <f t="shared" si="179"/>
        <v>96.870557515168912</v>
      </c>
      <c r="F371" s="48">
        <v>3493064</v>
      </c>
      <c r="G371" s="48">
        <v>3160953</v>
      </c>
      <c r="H371" s="148">
        <f t="shared" si="185"/>
        <v>110.50667314572536</v>
      </c>
      <c r="I371" s="48">
        <v>9420653</v>
      </c>
      <c r="J371" s="48">
        <v>9724991</v>
      </c>
      <c r="K371" s="148">
        <f t="shared" si="181"/>
        <v>96.870557515168912</v>
      </c>
      <c r="L371" s="150">
        <v>0</v>
      </c>
      <c r="M371" s="150">
        <v>0</v>
      </c>
      <c r="N371" s="68" t="e">
        <f t="shared" si="182"/>
        <v>#DIV/0!</v>
      </c>
      <c r="O371" s="44">
        <v>0</v>
      </c>
      <c r="P371" s="44">
        <v>0</v>
      </c>
      <c r="Q371" s="68" t="e">
        <f t="shared" si="183"/>
        <v>#DIV/0!</v>
      </c>
      <c r="R371" s="68">
        <v>0</v>
      </c>
      <c r="S371" s="68">
        <v>0</v>
      </c>
      <c r="T371" s="68" t="e">
        <f t="shared" si="184"/>
        <v>#DIV/0!</v>
      </c>
      <c r="U371" s="68">
        <v>1499</v>
      </c>
      <c r="GG371" s="134"/>
      <c r="GH371" s="134"/>
      <c r="GI371" s="134"/>
      <c r="GJ371" s="134"/>
      <c r="GK371" s="134"/>
      <c r="GL371" s="134"/>
      <c r="GM371" s="134"/>
      <c r="GN371" s="134"/>
      <c r="GO371" s="134"/>
      <c r="GP371" s="134"/>
      <c r="GQ371" s="134"/>
      <c r="GR371" s="134"/>
      <c r="GS371" s="134"/>
      <c r="GT371" s="134"/>
      <c r="GU371" s="134"/>
    </row>
    <row r="372" spans="1:203" ht="27" customHeight="1" x14ac:dyDescent="0.25">
      <c r="A372" s="62">
        <v>8</v>
      </c>
      <c r="B372" s="12" t="s">
        <v>203</v>
      </c>
      <c r="C372" s="48">
        <v>4463895</v>
      </c>
      <c r="D372" s="48">
        <v>2191452</v>
      </c>
      <c r="E372" s="148">
        <f t="shared" si="179"/>
        <v>203.69576883271912</v>
      </c>
      <c r="F372" s="48">
        <v>781151</v>
      </c>
      <c r="G372" s="48">
        <v>323573</v>
      </c>
      <c r="H372" s="148">
        <f t="shared" si="185"/>
        <v>241.41414765756105</v>
      </c>
      <c r="I372" s="48">
        <v>4463895</v>
      </c>
      <c r="J372" s="48">
        <v>2191452</v>
      </c>
      <c r="K372" s="148">
        <f t="shared" si="181"/>
        <v>203.69576883271912</v>
      </c>
      <c r="L372" s="150">
        <v>0</v>
      </c>
      <c r="M372" s="150">
        <v>0</v>
      </c>
      <c r="N372" s="68" t="e">
        <f t="shared" si="182"/>
        <v>#DIV/0!</v>
      </c>
      <c r="O372" s="150">
        <v>0</v>
      </c>
      <c r="P372" s="150">
        <v>0</v>
      </c>
      <c r="Q372" s="68" t="e">
        <f t="shared" si="183"/>
        <v>#DIV/0!</v>
      </c>
      <c r="R372" s="68">
        <v>0</v>
      </c>
      <c r="S372" s="68">
        <v>0</v>
      </c>
      <c r="T372" s="68" t="e">
        <f t="shared" si="184"/>
        <v>#DIV/0!</v>
      </c>
      <c r="U372" s="68">
        <v>840</v>
      </c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</row>
    <row r="373" spans="1:203" s="23" customFormat="1" ht="34.5" x14ac:dyDescent="0.25">
      <c r="A373" s="63">
        <v>9</v>
      </c>
      <c r="B373" s="16" t="s">
        <v>204</v>
      </c>
      <c r="C373" s="48">
        <v>21670443</v>
      </c>
      <c r="D373" s="48">
        <v>35444374</v>
      </c>
      <c r="E373" s="148">
        <f t="shared" si="179"/>
        <v>61.139302389710707</v>
      </c>
      <c r="F373" s="48">
        <v>2677774</v>
      </c>
      <c r="G373" s="48">
        <v>6974234.3999999985</v>
      </c>
      <c r="H373" s="148">
        <f t="shared" si="185"/>
        <v>38.395239483204065</v>
      </c>
      <c r="I373" s="48">
        <v>21670443</v>
      </c>
      <c r="J373" s="48">
        <v>35444374</v>
      </c>
      <c r="K373" s="148">
        <f t="shared" si="181"/>
        <v>61.139302389710707</v>
      </c>
      <c r="L373" s="150">
        <v>0</v>
      </c>
      <c r="M373" s="150">
        <v>0</v>
      </c>
      <c r="N373" s="68" t="e">
        <f t="shared" si="182"/>
        <v>#DIV/0!</v>
      </c>
      <c r="O373" s="150">
        <v>0</v>
      </c>
      <c r="P373" s="150">
        <v>0</v>
      </c>
      <c r="Q373" s="68" t="e">
        <f t="shared" si="183"/>
        <v>#DIV/0!</v>
      </c>
      <c r="R373" s="68">
        <v>0</v>
      </c>
      <c r="S373" s="68">
        <v>0</v>
      </c>
      <c r="T373" s="68" t="e">
        <f t="shared" si="184"/>
        <v>#DIV/0!</v>
      </c>
      <c r="U373" s="68">
        <v>7316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 s="154"/>
      <c r="GH373" s="154"/>
      <c r="GI373" s="154"/>
      <c r="GJ373" s="154"/>
      <c r="GK373" s="154"/>
      <c r="GL373" s="154"/>
      <c r="GM373" s="154"/>
      <c r="GN373" s="154"/>
      <c r="GO373" s="154"/>
      <c r="GP373" s="154"/>
      <c r="GQ373" s="154"/>
      <c r="GR373" s="154"/>
      <c r="GS373" s="154"/>
      <c r="GT373" s="154"/>
      <c r="GU373" s="154"/>
    </row>
    <row r="374" spans="1:203" ht="33" customHeight="1" x14ac:dyDescent="0.25">
      <c r="A374" s="62">
        <v>10</v>
      </c>
      <c r="B374" s="10" t="s">
        <v>206</v>
      </c>
      <c r="C374" s="48">
        <v>197715</v>
      </c>
      <c r="D374" s="48">
        <v>174081</v>
      </c>
      <c r="E374" s="148">
        <f t="shared" si="179"/>
        <v>113.57643855446602</v>
      </c>
      <c r="F374" s="48">
        <v>44034</v>
      </c>
      <c r="G374" s="48">
        <v>35126</v>
      </c>
      <c r="H374" s="148">
        <f t="shared" si="185"/>
        <v>125.36013209588339</v>
      </c>
      <c r="I374" s="48">
        <v>197715</v>
      </c>
      <c r="J374" s="48">
        <v>174081</v>
      </c>
      <c r="K374" s="148">
        <f t="shared" si="181"/>
        <v>113.57643855446602</v>
      </c>
      <c r="L374" s="150">
        <v>0</v>
      </c>
      <c r="M374" s="150">
        <v>0</v>
      </c>
      <c r="N374" s="68" t="e">
        <f t="shared" si="182"/>
        <v>#DIV/0!</v>
      </c>
      <c r="O374" s="150">
        <v>0</v>
      </c>
      <c r="P374" s="150">
        <v>0</v>
      </c>
      <c r="Q374" s="68" t="e">
        <f t="shared" si="183"/>
        <v>#DIV/0!</v>
      </c>
      <c r="R374" s="68">
        <v>0</v>
      </c>
      <c r="S374" s="68">
        <v>0</v>
      </c>
      <c r="T374" s="68" t="e">
        <f t="shared" si="184"/>
        <v>#DIV/0!</v>
      </c>
      <c r="U374" s="68">
        <v>47</v>
      </c>
    </row>
    <row r="375" spans="1:203" ht="51.75" x14ac:dyDescent="0.25">
      <c r="A375" s="130">
        <v>11</v>
      </c>
      <c r="B375" s="131" t="s">
        <v>207</v>
      </c>
      <c r="C375" s="48">
        <v>700522</v>
      </c>
      <c r="D375" s="48">
        <v>609149</v>
      </c>
      <c r="E375" s="148">
        <f t="shared" si="179"/>
        <v>115.00010670624101</v>
      </c>
      <c r="F375" s="48">
        <v>154752</v>
      </c>
      <c r="G375" s="48">
        <v>121528</v>
      </c>
      <c r="H375" s="148">
        <f t="shared" si="185"/>
        <v>127.33855572378381</v>
      </c>
      <c r="I375" s="48">
        <v>700522</v>
      </c>
      <c r="J375" s="48">
        <v>609149</v>
      </c>
      <c r="K375" s="148">
        <f t="shared" si="181"/>
        <v>115.00010670624101</v>
      </c>
      <c r="L375" s="150">
        <v>0</v>
      </c>
      <c r="M375" s="150">
        <v>0</v>
      </c>
      <c r="N375" s="68" t="e">
        <f t="shared" si="182"/>
        <v>#DIV/0!</v>
      </c>
      <c r="O375" s="150">
        <v>0</v>
      </c>
      <c r="P375" s="150">
        <v>0</v>
      </c>
      <c r="Q375" s="68" t="e">
        <f t="shared" si="183"/>
        <v>#DIV/0!</v>
      </c>
      <c r="R375" s="68">
        <v>0</v>
      </c>
      <c r="S375" s="68">
        <v>0</v>
      </c>
      <c r="T375" s="68" t="e">
        <f t="shared" si="184"/>
        <v>#DIV/0!</v>
      </c>
      <c r="U375" s="68">
        <v>191</v>
      </c>
    </row>
    <row r="376" spans="1:203" s="134" customFormat="1" ht="33.75" customHeight="1" x14ac:dyDescent="0.25">
      <c r="A376" s="62">
        <v>13</v>
      </c>
      <c r="B376" s="10" t="s">
        <v>208</v>
      </c>
      <c r="C376" s="48"/>
      <c r="D376" s="48"/>
      <c r="E376" s="148" t="e">
        <f t="shared" si="179"/>
        <v>#DIV/0!</v>
      </c>
      <c r="F376" s="48"/>
      <c r="G376" s="48"/>
      <c r="H376" s="68" t="e">
        <f t="shared" si="185"/>
        <v>#DIV/0!</v>
      </c>
      <c r="I376" s="44"/>
      <c r="J376" s="44"/>
      <c r="K376" s="148" t="e">
        <f t="shared" si="181"/>
        <v>#DIV/0!</v>
      </c>
      <c r="L376" s="44"/>
      <c r="M376" s="44"/>
      <c r="N376" s="68" t="e">
        <f t="shared" si="182"/>
        <v>#DIV/0!</v>
      </c>
      <c r="O376" s="68"/>
      <c r="P376" s="68"/>
      <c r="Q376" s="68" t="e">
        <f t="shared" si="183"/>
        <v>#DIV/0!</v>
      </c>
      <c r="R376" s="68"/>
      <c r="S376" s="68"/>
      <c r="T376" s="68"/>
      <c r="U376" s="19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</row>
    <row r="377" spans="1:203" s="134" customFormat="1" ht="17.25" x14ac:dyDescent="0.25">
      <c r="A377" s="62">
        <v>14</v>
      </c>
      <c r="B377" s="12" t="s">
        <v>209</v>
      </c>
      <c r="C377" s="68"/>
      <c r="D377" s="149"/>
      <c r="E377" s="148" t="e">
        <f t="shared" si="179"/>
        <v>#DIV/0!</v>
      </c>
      <c r="F377" s="68"/>
      <c r="G377" s="68"/>
      <c r="H377" s="68" t="e">
        <f t="shared" si="185"/>
        <v>#DIV/0!</v>
      </c>
      <c r="I377" s="68"/>
      <c r="J377" s="68"/>
      <c r="K377" s="148" t="e">
        <f t="shared" si="181"/>
        <v>#DIV/0!</v>
      </c>
      <c r="L377" s="149"/>
      <c r="M377" s="149"/>
      <c r="N377" s="68" t="e">
        <f t="shared" si="182"/>
        <v>#DIV/0!</v>
      </c>
      <c r="O377" s="68"/>
      <c r="P377" s="68"/>
      <c r="Q377" s="68" t="e">
        <f t="shared" si="183"/>
        <v>#DIV/0!</v>
      </c>
      <c r="R377" s="68"/>
      <c r="S377" s="68"/>
      <c r="T377" s="68" t="e">
        <f t="shared" si="184"/>
        <v>#DIV/0!</v>
      </c>
      <c r="U377" s="196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</row>
    <row r="378" spans="1:203" s="134" customFormat="1" ht="17.25" x14ac:dyDescent="0.25">
      <c r="A378" s="62">
        <v>15</v>
      </c>
      <c r="B378" s="12" t="s">
        <v>210</v>
      </c>
      <c r="C378" s="68"/>
      <c r="D378" s="149"/>
      <c r="E378" s="148" t="e">
        <f t="shared" si="179"/>
        <v>#DIV/0!</v>
      </c>
      <c r="F378" s="68"/>
      <c r="G378" s="68"/>
      <c r="H378" s="68" t="e">
        <f t="shared" si="185"/>
        <v>#DIV/0!</v>
      </c>
      <c r="I378" s="68"/>
      <c r="J378" s="68"/>
      <c r="K378" s="148" t="e">
        <f t="shared" si="181"/>
        <v>#DIV/0!</v>
      </c>
      <c r="L378" s="149"/>
      <c r="M378" s="149"/>
      <c r="N378" s="68" t="e">
        <f t="shared" si="182"/>
        <v>#DIV/0!</v>
      </c>
      <c r="O378" s="68"/>
      <c r="P378" s="68"/>
      <c r="Q378" s="68" t="e">
        <f t="shared" si="183"/>
        <v>#DIV/0!</v>
      </c>
      <c r="R378" s="68"/>
      <c r="S378" s="68"/>
      <c r="T378" s="68" t="e">
        <f t="shared" si="184"/>
        <v>#DIV/0!</v>
      </c>
      <c r="U378" s="196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</row>
    <row r="379" spans="1:203" s="134" customFormat="1" ht="51.75" x14ac:dyDescent="0.25">
      <c r="A379" s="62">
        <v>16</v>
      </c>
      <c r="B379" s="10" t="s">
        <v>211</v>
      </c>
      <c r="C379" s="68"/>
      <c r="D379" s="68"/>
      <c r="E379" s="148" t="e">
        <f t="shared" si="179"/>
        <v>#DIV/0!</v>
      </c>
      <c r="F379" s="68"/>
      <c r="G379" s="68"/>
      <c r="H379" s="68" t="e">
        <f>F379/G379*100</f>
        <v>#DIV/0!</v>
      </c>
      <c r="I379" s="68"/>
      <c r="J379" s="68"/>
      <c r="K379" s="148" t="e">
        <f t="shared" si="181"/>
        <v>#DIV/0!</v>
      </c>
      <c r="L379" s="68"/>
      <c r="M379" s="68"/>
      <c r="N379" s="68" t="e">
        <f t="shared" si="182"/>
        <v>#DIV/0!</v>
      </c>
      <c r="O379" s="68"/>
      <c r="P379" s="68"/>
      <c r="Q379" s="68" t="e">
        <f t="shared" si="183"/>
        <v>#DIV/0!</v>
      </c>
      <c r="R379" s="68"/>
      <c r="S379" s="68"/>
      <c r="T379" s="68" t="e">
        <f t="shared" si="184"/>
        <v>#DIV/0!</v>
      </c>
      <c r="U379" s="196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</row>
    <row r="380" spans="1:203" s="154" customFormat="1" ht="17.25" customHeight="1" x14ac:dyDescent="0.25">
      <c r="A380" s="358"/>
      <c r="B380" s="359"/>
      <c r="C380" s="359"/>
      <c r="D380" s="359"/>
      <c r="E380" s="359"/>
      <c r="F380" s="359"/>
      <c r="G380" s="359"/>
      <c r="H380" s="359"/>
      <c r="I380" s="359"/>
      <c r="J380" s="359"/>
      <c r="K380" s="360"/>
      <c r="L380" s="153"/>
      <c r="M380" s="153"/>
      <c r="N380" s="153"/>
      <c r="O380" s="153"/>
      <c r="P380" s="153"/>
      <c r="Q380" s="153"/>
      <c r="R380" s="153"/>
      <c r="S380" s="153"/>
      <c r="T380" s="153"/>
      <c r="U380" s="201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</row>
    <row r="381" spans="1:203" ht="84.75" customHeight="1" x14ac:dyDescent="0.25">
      <c r="A381" s="347" t="s">
        <v>256</v>
      </c>
      <c r="B381" s="348"/>
      <c r="C381" s="132">
        <f>SUM(C382:C383)</f>
        <v>23361261</v>
      </c>
      <c r="D381" s="132">
        <f>SUM(D382:D383)</f>
        <v>22638236</v>
      </c>
      <c r="E381" s="132">
        <f>C381/D381*100</f>
        <v>103.19382216882975</v>
      </c>
      <c r="F381" s="132">
        <f>SUM(F382:F383)</f>
        <v>2153298</v>
      </c>
      <c r="G381" s="132">
        <f>SUM(G382:G383)</f>
        <v>2101505</v>
      </c>
      <c r="H381" s="132">
        <f>F381/G381*100</f>
        <v>102.46456706027347</v>
      </c>
      <c r="I381" s="132">
        <f>SUM(I382:I383)</f>
        <v>23361261</v>
      </c>
      <c r="J381" s="132">
        <f>SUM(J382:J383)</f>
        <v>22638236</v>
      </c>
      <c r="K381" s="132">
        <f>I381/J381*100</f>
        <v>103.19382216882975</v>
      </c>
      <c r="L381" s="132">
        <f>SUM(L382:L383)</f>
        <v>0</v>
      </c>
      <c r="M381" s="132">
        <f>SUM(M382:M383)</f>
        <v>0</v>
      </c>
      <c r="N381" s="133" t="e">
        <f t="shared" si="182"/>
        <v>#DIV/0!</v>
      </c>
      <c r="O381" s="132">
        <f>SUM(O382:O383)</f>
        <v>0</v>
      </c>
      <c r="P381" s="132">
        <f>SUM(P382:P383)</f>
        <v>0</v>
      </c>
      <c r="Q381" s="133" t="e">
        <f t="shared" si="183"/>
        <v>#DIV/0!</v>
      </c>
      <c r="R381" s="132">
        <f>SUM(R382:R383)</f>
        <v>0</v>
      </c>
      <c r="S381" s="132">
        <f>SUM(S382:S383)</f>
        <v>0</v>
      </c>
      <c r="T381" s="133" t="e">
        <f t="shared" si="184"/>
        <v>#DIV/0!</v>
      </c>
      <c r="U381" s="198">
        <f>SUM(U382:U383)</f>
        <v>4778</v>
      </c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</row>
    <row r="382" spans="1:203" ht="75" customHeight="1" x14ac:dyDescent="0.25">
      <c r="A382" s="62">
        <v>1</v>
      </c>
      <c r="B382" s="10" t="s">
        <v>205</v>
      </c>
      <c r="C382" s="48">
        <v>23361261</v>
      </c>
      <c r="D382" s="48">
        <v>22638236</v>
      </c>
      <c r="E382" s="148">
        <f t="shared" ref="E382:E383" si="186">C382/D382*100</f>
        <v>103.19382216882975</v>
      </c>
      <c r="F382" s="48">
        <v>2153298</v>
      </c>
      <c r="G382" s="48">
        <v>2101505</v>
      </c>
      <c r="H382" s="20">
        <f t="shared" ref="H382:H383" si="187">F382/G382*100</f>
        <v>102.46456706027347</v>
      </c>
      <c r="I382" s="48">
        <v>23361261</v>
      </c>
      <c r="J382" s="48">
        <v>22638236</v>
      </c>
      <c r="K382" s="148">
        <f t="shared" ref="K382:K383" si="188">I382/J382*100</f>
        <v>103.19382216882975</v>
      </c>
      <c r="L382" s="48">
        <v>0</v>
      </c>
      <c r="M382" s="48">
        <v>0</v>
      </c>
      <c r="N382" s="68" t="e">
        <f t="shared" si="182"/>
        <v>#DIV/0!</v>
      </c>
      <c r="O382" s="150">
        <v>0</v>
      </c>
      <c r="P382" s="150">
        <v>0</v>
      </c>
      <c r="Q382" s="68" t="e">
        <f t="shared" si="183"/>
        <v>#DIV/0!</v>
      </c>
      <c r="R382" s="68">
        <v>0</v>
      </c>
      <c r="S382" s="68">
        <v>0</v>
      </c>
      <c r="T382" s="68" t="e">
        <f t="shared" si="184"/>
        <v>#DIV/0!</v>
      </c>
      <c r="U382" s="68">
        <v>4778</v>
      </c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ht="17.25" x14ac:dyDescent="0.25">
      <c r="A383" s="62">
        <v>2</v>
      </c>
      <c r="B383" s="12" t="s">
        <v>212</v>
      </c>
      <c r="C383" s="20"/>
      <c r="D383" s="20"/>
      <c r="E383" s="25" t="e">
        <f t="shared" si="186"/>
        <v>#DIV/0!</v>
      </c>
      <c r="F383" s="44"/>
      <c r="G383" s="44"/>
      <c r="H383" s="20" t="e">
        <f t="shared" si="187"/>
        <v>#DIV/0!</v>
      </c>
      <c r="I383" s="44"/>
      <c r="J383" s="44"/>
      <c r="K383" s="25" t="e">
        <f t="shared" si="188"/>
        <v>#DIV/0!</v>
      </c>
      <c r="L383" s="34"/>
      <c r="M383" s="34"/>
      <c r="N383" s="30" t="e">
        <f t="shared" si="182"/>
        <v>#DIV/0!</v>
      </c>
      <c r="O383" s="20"/>
      <c r="P383" s="20"/>
      <c r="Q383" s="30" t="e">
        <f t="shared" si="183"/>
        <v>#DIV/0!</v>
      </c>
      <c r="R383" s="20"/>
      <c r="S383" s="20"/>
      <c r="T383" s="20" t="e">
        <f t="shared" si="184"/>
        <v>#DIV/0!</v>
      </c>
      <c r="U383" s="134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s="23" customFormat="1" ht="17.25" x14ac:dyDescent="0.25">
      <c r="A384" s="63"/>
      <c r="B384" s="16"/>
      <c r="C384" s="46"/>
      <c r="D384" s="46"/>
      <c r="E384" s="1"/>
      <c r="F384" s="44"/>
      <c r="G384" s="44"/>
      <c r="H384" s="1"/>
      <c r="I384" s="46"/>
      <c r="J384" s="46"/>
      <c r="K384" s="1"/>
      <c r="L384" s="46"/>
      <c r="M384" s="46"/>
      <c r="N384" s="1"/>
      <c r="O384" s="46"/>
      <c r="P384" s="46"/>
      <c r="Q384" s="1"/>
      <c r="R384" s="46"/>
      <c r="S384" s="46"/>
      <c r="T384" s="1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</row>
    <row r="385" spans="1:203" s="23" customFormat="1" ht="17.25" x14ac:dyDescent="0.25">
      <c r="A385" s="63"/>
      <c r="B385" s="16"/>
      <c r="C385" s="46"/>
      <c r="D385" s="46"/>
      <c r="E385" s="1"/>
      <c r="F385" s="46"/>
      <c r="G385" s="46"/>
      <c r="H385" s="1"/>
      <c r="I385" s="46"/>
      <c r="J385" s="46"/>
      <c r="K385" s="1"/>
      <c r="L385" s="46"/>
      <c r="M385" s="46"/>
      <c r="N385" s="1"/>
      <c r="O385" s="46"/>
      <c r="P385" s="46"/>
      <c r="Q385" s="1"/>
      <c r="R385" s="46"/>
      <c r="S385" s="46"/>
      <c r="T385" s="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</row>
    <row r="386" spans="1:203" s="23" customFormat="1" ht="17.25" x14ac:dyDescent="0.25">
      <c r="A386" s="63"/>
      <c r="B386" s="16"/>
      <c r="C386" s="46"/>
      <c r="D386" s="46"/>
      <c r="E386" s="1"/>
      <c r="F386" s="46"/>
      <c r="G386" s="46"/>
      <c r="H386" s="1"/>
      <c r="I386" s="46"/>
      <c r="J386" s="46"/>
      <c r="K386" s="1"/>
      <c r="L386" s="46"/>
      <c r="M386" s="46"/>
      <c r="N386" s="1"/>
      <c r="O386" s="46"/>
      <c r="P386" s="46"/>
      <c r="Q386" s="1"/>
      <c r="R386" s="46"/>
      <c r="S386" s="46"/>
      <c r="T386" s="1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</row>
    <row r="387" spans="1:203" s="23" customFormat="1" ht="17.25" x14ac:dyDescent="0.25">
      <c r="A387" s="63"/>
      <c r="B387" s="16"/>
      <c r="C387" s="46"/>
      <c r="D387" s="46"/>
      <c r="E387" s="1"/>
      <c r="F387" s="46"/>
      <c r="G387" s="46"/>
      <c r="H387" s="1"/>
      <c r="I387" s="46"/>
      <c r="J387" s="46"/>
      <c r="K387" s="1"/>
      <c r="L387" s="46"/>
      <c r="M387" s="46"/>
      <c r="N387" s="1"/>
      <c r="O387" s="46"/>
      <c r="P387" s="46"/>
      <c r="Q387" s="1"/>
      <c r="R387" s="46"/>
      <c r="S387" s="46"/>
      <c r="T387" s="1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</row>
    <row r="388" spans="1:203" s="23" customFormat="1" x14ac:dyDescent="0.25">
      <c r="A388" s="349"/>
      <c r="B388" s="350"/>
      <c r="C388" s="350"/>
      <c r="D388" s="350"/>
      <c r="E388" s="350"/>
      <c r="F388" s="350"/>
      <c r="G388" s="350"/>
      <c r="H388" s="350"/>
      <c r="I388" s="350"/>
      <c r="J388" s="350"/>
      <c r="K388" s="350"/>
      <c r="L388" s="350"/>
      <c r="M388" s="350"/>
      <c r="N388" s="350"/>
      <c r="O388" s="350"/>
      <c r="P388" s="350"/>
      <c r="Q388" s="350"/>
      <c r="R388" s="350"/>
      <c r="S388" s="350"/>
      <c r="T388" s="35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7.25" customHeight="1" x14ac:dyDescent="0.25">
      <c r="A389" s="352" t="s">
        <v>257</v>
      </c>
      <c r="B389" s="353"/>
      <c r="C389" s="41">
        <f>SUM(C390:C397)</f>
        <v>0</v>
      </c>
      <c r="D389" s="41">
        <f>SUM(D390:D397)</f>
        <v>0</v>
      </c>
      <c r="E389" s="41" t="e">
        <f>C389/D389*100</f>
        <v>#DIV/0!</v>
      </c>
      <c r="F389" s="41">
        <f>SUM(F390:F397)</f>
        <v>0</v>
      </c>
      <c r="G389" s="41">
        <f>SUM(G390:G397)</f>
        <v>0</v>
      </c>
      <c r="H389" s="41" t="e">
        <f>F389/G389*100</f>
        <v>#DIV/0!</v>
      </c>
      <c r="I389" s="41">
        <f>SUM(I390:I397)</f>
        <v>0</v>
      </c>
      <c r="J389" s="41">
        <f>SUM(J390:J397)</f>
        <v>0</v>
      </c>
      <c r="K389" s="41" t="e">
        <f>I389/J389*100</f>
        <v>#DIV/0!</v>
      </c>
      <c r="L389" s="35">
        <f>SUM(L390:L397)</f>
        <v>0</v>
      </c>
      <c r="M389" s="35">
        <f>SUM(M390:M397)</f>
        <v>0</v>
      </c>
      <c r="N389" s="5" t="e">
        <f t="shared" ref="N389" si="189">L389/M389*100</f>
        <v>#DIV/0!</v>
      </c>
      <c r="O389" s="5">
        <f>SUM(O390:O397)</f>
        <v>0</v>
      </c>
      <c r="P389" s="5">
        <f>SUM(P390:P397)</f>
        <v>0</v>
      </c>
      <c r="Q389" s="5" t="e">
        <f t="shared" ref="Q389" si="190">O389/P389*100</f>
        <v>#DIV/0!</v>
      </c>
      <c r="R389" s="5">
        <f>SUM(R390:R397)</f>
        <v>0</v>
      </c>
      <c r="S389" s="5">
        <f>SUM(S390:S397)</f>
        <v>0</v>
      </c>
      <c r="T389" s="5" t="e">
        <f t="shared" ref="T389" si="191">R389/S389*100</f>
        <v>#DIV/0!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ht="18" customHeight="1" x14ac:dyDescent="0.2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6"/>
      <c r="M390" s="136"/>
      <c r="N390" s="136"/>
      <c r="O390" s="136"/>
      <c r="P390" s="136"/>
      <c r="Q390" s="136"/>
      <c r="R390" s="136"/>
      <c r="S390" s="136"/>
      <c r="T390" s="136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ht="18" customHeight="1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</row>
    <row r="392" spans="1:203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3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3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3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</sheetData>
  <mergeCells count="115">
    <mergeCell ref="A381:B381"/>
    <mergeCell ref="A388:T388"/>
    <mergeCell ref="A389:B389"/>
    <mergeCell ref="A338:B338"/>
    <mergeCell ref="A352:B352"/>
    <mergeCell ref="A362:T362"/>
    <mergeCell ref="A363:B363"/>
    <mergeCell ref="A364:B364"/>
    <mergeCell ref="A380:K380"/>
    <mergeCell ref="A320:T320"/>
    <mergeCell ref="A321:B321"/>
    <mergeCell ref="A328:T328"/>
    <mergeCell ref="A329:B329"/>
    <mergeCell ref="A330:B330"/>
    <mergeCell ref="A337:T337"/>
    <mergeCell ref="A267:B267"/>
    <mergeCell ref="A280:T280"/>
    <mergeCell ref="A281:B281"/>
    <mergeCell ref="A291:B291"/>
    <mergeCell ref="A312:T312"/>
    <mergeCell ref="A313:B313"/>
    <mergeCell ref="A240:B240"/>
    <mergeCell ref="A251:T251"/>
    <mergeCell ref="A252:B252"/>
    <mergeCell ref="A260:T260"/>
    <mergeCell ref="A261:B261"/>
    <mergeCell ref="A266:T266"/>
    <mergeCell ref="A216:B216"/>
    <mergeCell ref="A223:T223"/>
    <mergeCell ref="A224:B224"/>
    <mergeCell ref="A232:T232"/>
    <mergeCell ref="A233:B233"/>
    <mergeCell ref="A239:T239"/>
    <mergeCell ref="A193:B193"/>
    <mergeCell ref="A201:T201"/>
    <mergeCell ref="A202:B202"/>
    <mergeCell ref="A207:T207"/>
    <mergeCell ref="A208:B208"/>
    <mergeCell ref="A215:T215"/>
    <mergeCell ref="A154:T154"/>
    <mergeCell ref="A155:B155"/>
    <mergeCell ref="A166:T166"/>
    <mergeCell ref="A167:B167"/>
    <mergeCell ref="A183:T183"/>
    <mergeCell ref="A184:B184"/>
    <mergeCell ref="A69:B69"/>
    <mergeCell ref="A70:B70"/>
    <mergeCell ref="A117:T117"/>
    <mergeCell ref="A118:B118"/>
    <mergeCell ref="A148:T148"/>
    <mergeCell ref="A149:B149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1"/>
  <sheetViews>
    <sheetView topLeftCell="A106" zoomScale="70" zoomScaleNormal="70" workbookViewId="0">
      <selection activeCell="R106" sqref="R106:R116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7" width="14.140625" customWidth="1"/>
    <col min="8" max="8" width="10.42578125" customWidth="1"/>
    <col min="9" max="9" width="14.28515625" customWidth="1"/>
    <col min="10" max="10" width="14.85546875" customWidth="1"/>
    <col min="11" max="11" width="10" customWidth="1"/>
    <col min="12" max="12" width="13.8554687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8" x14ac:dyDescent="0.25">
      <c r="A1" s="402" t="s">
        <v>396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8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8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8" ht="16.5" customHeight="1" x14ac:dyDescent="0.25">
      <c r="A4" s="405"/>
      <c r="B4" s="408"/>
      <c r="C4" s="394" t="s">
        <v>397</v>
      </c>
      <c r="D4" s="394" t="s">
        <v>398</v>
      </c>
      <c r="E4" s="394" t="s">
        <v>5</v>
      </c>
      <c r="F4" s="394" t="s">
        <v>399</v>
      </c>
      <c r="G4" s="394" t="s">
        <v>302</v>
      </c>
      <c r="H4" s="394" t="s">
        <v>5</v>
      </c>
      <c r="I4" s="394" t="s">
        <v>397</v>
      </c>
      <c r="J4" s="394" t="s">
        <v>398</v>
      </c>
      <c r="K4" s="394" t="s">
        <v>5</v>
      </c>
      <c r="L4" s="394" t="s">
        <v>397</v>
      </c>
      <c r="M4" s="394" t="s">
        <v>398</v>
      </c>
      <c r="N4" s="394" t="s">
        <v>5</v>
      </c>
      <c r="O4" s="384" t="s">
        <v>400</v>
      </c>
      <c r="P4" s="384" t="s">
        <v>401</v>
      </c>
      <c r="Q4" s="394" t="s">
        <v>5</v>
      </c>
      <c r="R4" s="384" t="s">
        <v>402</v>
      </c>
      <c r="S4" s="384" t="s">
        <v>403</v>
      </c>
      <c r="T4" s="394" t="s">
        <v>5</v>
      </c>
    </row>
    <row r="5" spans="1:28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8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8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8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8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  <c r="V9" s="154"/>
      <c r="W9" s="154"/>
    </row>
    <row r="10" spans="1:28" s="23" customFormat="1" ht="43.5" customHeight="1" thickBot="1" x14ac:dyDescent="0.3">
      <c r="A10" s="388" t="s">
        <v>6</v>
      </c>
      <c r="B10" s="389"/>
      <c r="C10" s="109">
        <f>C11+C38</f>
        <v>587.8002744800001</v>
      </c>
      <c r="D10" s="109">
        <f>D11+D38</f>
        <v>506.39338100000009</v>
      </c>
      <c r="E10" s="110">
        <f>C10/D10*100</f>
        <v>116.07582099893206</v>
      </c>
      <c r="F10" s="109">
        <f>F11+F38</f>
        <v>97.492197349999998</v>
      </c>
      <c r="G10" s="109">
        <f>G11+G38</f>
        <v>93.108913999999999</v>
      </c>
      <c r="H10" s="110">
        <f>F10/G10*100</f>
        <v>104.70769463598297</v>
      </c>
      <c r="I10" s="109">
        <f>I11+I38</f>
        <v>565.01614444999996</v>
      </c>
      <c r="J10" s="109">
        <f>J11+J38</f>
        <v>494.531565</v>
      </c>
      <c r="K10" s="111">
        <f>I10/J10*100</f>
        <v>114.2527968765755</v>
      </c>
      <c r="L10" s="174">
        <f>L11+L38</f>
        <v>297.59441499999997</v>
      </c>
      <c r="M10" s="172">
        <f>M11+M38</f>
        <v>257.62701000000004</v>
      </c>
      <c r="N10" s="173">
        <f>L10/M10*100</f>
        <v>115.5136703251728</v>
      </c>
      <c r="O10" s="173">
        <f>O11+O38</f>
        <v>45.886434999999999</v>
      </c>
      <c r="P10" s="173">
        <f>P11+P38</f>
        <v>36.111664000000012</v>
      </c>
      <c r="Q10" s="173">
        <f>O10/P10*100</f>
        <v>127.06818218069371</v>
      </c>
      <c r="R10" s="172">
        <f>R11+R38</f>
        <v>237.934089</v>
      </c>
      <c r="S10" s="172">
        <f>S11+S38</f>
        <v>214.30408399999999</v>
      </c>
      <c r="T10" s="175">
        <f t="shared" ref="T10:T40" si="0">R10/S10*100</f>
        <v>111.02639042567198</v>
      </c>
      <c r="V10" s="98">
        <v>246.9</v>
      </c>
      <c r="W10" s="98">
        <v>215.1</v>
      </c>
      <c r="X10" s="98">
        <v>190.5</v>
      </c>
      <c r="Y10" s="98">
        <v>172.9</v>
      </c>
      <c r="Z10" s="98">
        <f>V10-X10</f>
        <v>56.400000000000006</v>
      </c>
      <c r="AA10" s="98">
        <f>W10-Y10</f>
        <v>42.199999999999989</v>
      </c>
      <c r="AB10" s="98">
        <f>Z10*100/AA10</f>
        <v>133.64928909952613</v>
      </c>
    </row>
    <row r="11" spans="1:28" ht="38.25" customHeight="1" thickBot="1" x14ac:dyDescent="0.3">
      <c r="A11" s="390" t="s">
        <v>7</v>
      </c>
      <c r="B11" s="391"/>
      <c r="C11" s="89">
        <f>C12+C13</f>
        <v>456.17643448000007</v>
      </c>
      <c r="D11" s="89">
        <f>D12+D13</f>
        <v>373.28113000000008</v>
      </c>
      <c r="E11" s="89">
        <f>C11/D11*100</f>
        <v>122.20720465564385</v>
      </c>
      <c r="F11" s="89">
        <f>F12+F13</f>
        <v>79.273866350000006</v>
      </c>
      <c r="G11" s="89">
        <f>G12+G13</f>
        <v>75.586565000000007</v>
      </c>
      <c r="H11" s="89">
        <f>F11/G11*100</f>
        <v>104.87824965984365</v>
      </c>
      <c r="I11" s="89">
        <f>I12+I13</f>
        <v>433.41552645000002</v>
      </c>
      <c r="J11" s="89">
        <f>J12+J13</f>
        <v>361.41931400000004</v>
      </c>
      <c r="K11" s="90">
        <f>I11/J11*100</f>
        <v>119.92041090808998</v>
      </c>
      <c r="L11" s="91">
        <f>L12+L13</f>
        <v>283.82052399999998</v>
      </c>
      <c r="M11" s="91">
        <f>M12+M13</f>
        <v>245.48337200000003</v>
      </c>
      <c r="N11" s="92">
        <f t="shared" ref="N11:N13" si="1">L11/M11*100</f>
        <v>115.61700561942743</v>
      </c>
      <c r="O11" s="89">
        <f>O12+O13</f>
        <v>45.886434999999999</v>
      </c>
      <c r="P11" s="89">
        <f>P12+P13</f>
        <v>36.111664000000012</v>
      </c>
      <c r="Q11" s="92">
        <f>O11/P11*100</f>
        <v>127.06818218069371</v>
      </c>
      <c r="R11" s="89">
        <f>R12+R13</f>
        <v>237.934089</v>
      </c>
      <c r="S11" s="89">
        <f>S12+S13</f>
        <v>214.30408399999999</v>
      </c>
      <c r="T11" s="93">
        <f t="shared" si="0"/>
        <v>111.02639042567198</v>
      </c>
      <c r="V11" s="98">
        <v>236.3</v>
      </c>
      <c r="W11" s="98">
        <v>203</v>
      </c>
      <c r="X11" s="98">
        <v>183.3</v>
      </c>
      <c r="Y11" s="98">
        <v>162.6</v>
      </c>
      <c r="Z11" s="98">
        <f t="shared" ref="Z11:AA14" si="2">V11-X11</f>
        <v>53</v>
      </c>
      <c r="AA11" s="98">
        <f t="shared" si="2"/>
        <v>40.400000000000006</v>
      </c>
      <c r="AB11" s="98">
        <f t="shared" ref="AB11:AB14" si="3">Z11*100/AA11</f>
        <v>131.18811881188117</v>
      </c>
    </row>
    <row r="12" spans="1:28" ht="54.75" customHeight="1" thickBot="1" x14ac:dyDescent="0.3">
      <c r="A12" s="392" t="s">
        <v>259</v>
      </c>
      <c r="B12" s="393"/>
      <c r="C12" s="113">
        <f>C46/1000000</f>
        <v>144.785799</v>
      </c>
      <c r="D12" s="113">
        <f>D46/1000000</f>
        <v>111.58478100000001</v>
      </c>
      <c r="E12" s="113">
        <f>C12/D12*100</f>
        <v>129.75407372085982</v>
      </c>
      <c r="F12" s="112">
        <f>F46/1000000</f>
        <v>23.175823999999999</v>
      </c>
      <c r="G12" s="112">
        <f>G46/1000000</f>
        <v>20.802106999999999</v>
      </c>
      <c r="H12" s="113">
        <f>F12/G12*100</f>
        <v>111.41094505474854</v>
      </c>
      <c r="I12" s="112">
        <f>I46/1000000</f>
        <v>135.72602699999999</v>
      </c>
      <c r="J12" s="112">
        <f>J46/1000000</f>
        <v>104.235541</v>
      </c>
      <c r="K12" s="113">
        <f>I12/J12*100</f>
        <v>130.21089131201421</v>
      </c>
      <c r="L12" s="112">
        <f>L46/1000000</f>
        <v>96.814852000000002</v>
      </c>
      <c r="M12" s="112">
        <f>M46/1000000</f>
        <v>96.898713000000001</v>
      </c>
      <c r="N12" s="113">
        <f t="shared" si="1"/>
        <v>99.91345499088311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96.814852000000002</v>
      </c>
      <c r="S12" s="112">
        <f>S46/1000000</f>
        <v>96.898713000000001</v>
      </c>
      <c r="T12" s="114">
        <f t="shared" si="0"/>
        <v>99.91345499088311</v>
      </c>
      <c r="V12" s="98">
        <v>81.41</v>
      </c>
      <c r="W12" s="98">
        <v>78.790000000000006</v>
      </c>
      <c r="X12" s="98">
        <v>63.5</v>
      </c>
      <c r="Y12" s="98">
        <v>63.6</v>
      </c>
      <c r="Z12" s="98">
        <f t="shared" si="2"/>
        <v>17.909999999999997</v>
      </c>
      <c r="AA12" s="98">
        <f t="shared" si="2"/>
        <v>15.190000000000005</v>
      </c>
      <c r="AB12" s="98">
        <f t="shared" si="3"/>
        <v>117.90651744568788</v>
      </c>
    </row>
    <row r="13" spans="1:28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311.39063548000007</v>
      </c>
      <c r="D13" s="115">
        <f>D14+D15+D16+D17+D18+D19+D20+D21+D22+D23+D24+D25+D26+D27+D28+D29+D30+D31+D32+D33+D34+D37</f>
        <v>261.69634900000005</v>
      </c>
      <c r="E13" s="113">
        <f t="shared" ref="E13:E40" si="4">C13/D13*100</f>
        <v>118.98929299926917</v>
      </c>
      <c r="F13" s="115">
        <f>F14+F15+F16+F17+F18+F19+F20+F21+F22+F23+F24+F25+F26+F27+F28+F29+F30+F31+F32+F33+F34+F37</f>
        <v>56.098042350000007</v>
      </c>
      <c r="G13" s="115">
        <f>G14+G15+G16+G17+G18+G19+G20+G21+G22+G23+G24+G25+G26+G27+G28+G29+G30+G31+G32+G33+G34+G37</f>
        <v>54.784458000000015</v>
      </c>
      <c r="H13" s="113">
        <f t="shared" ref="H13:H40" si="5">F13/G13*100</f>
        <v>102.39773176180734</v>
      </c>
      <c r="I13" s="115">
        <f>I14+I15+I16+I17+I18+I19+I20+I21+I22+I23+I24+I25+I26+I27+I28+I29+I30+I31+I32+I33+I34+I37</f>
        <v>297.68949945000003</v>
      </c>
      <c r="J13" s="115">
        <f>J14+J15+J16+J17+J18+J19+J20+J21+J22+J23+J24+J25+J26+J27+J28+J29+J30+J31+J32+J33+J34+J37</f>
        <v>257.18377300000003</v>
      </c>
      <c r="K13" s="113">
        <f t="shared" ref="K13:K40" si="6">I13/J13*100</f>
        <v>115.74972090093725</v>
      </c>
      <c r="L13" s="115">
        <f>L14+L15+L16+L17+L18+L19+L20+L21+L22+L23+L24+L25+L26+L27+L28+L29+L30+L31+L32+L33+L34+L37</f>
        <v>187.005672</v>
      </c>
      <c r="M13" s="115">
        <f>M14+M15+M16+M17+M18+M19+M20+M21+M22+M23+M24+M25+M26+M27+M28+M29+M30+M31+M32+M33+M34+M37</f>
        <v>148.58465900000002</v>
      </c>
      <c r="N13" s="113">
        <f t="shared" si="1"/>
        <v>125.8579945322619</v>
      </c>
      <c r="O13" s="115">
        <f>O14+O15+O16+O17+O18+O19+O20+O21+O22+O23+O24+O25+O26+O27+O28+O29+O30+O31+O32+O33+O34+O37</f>
        <v>45.886434999999999</v>
      </c>
      <c r="P13" s="115">
        <f>P14+P15+P16+P17+P18+P19+P20+P21+P22+P23+P24+P25+P26+P27+P28+P29+P30+P31+P32+P33+P34+P37</f>
        <v>36.111664000000012</v>
      </c>
      <c r="Q13" s="113">
        <f t="shared" ref="Q13:Q40" si="7">O13/P13*100</f>
        <v>127.06818218069371</v>
      </c>
      <c r="R13" s="115">
        <f>R14+R15+R16+R17+R18+R19+R20+R21+R22+R23+R24+R25+R26+R27+R28+R29+R30+R31+R32+R33+R34+R37</f>
        <v>141.119237</v>
      </c>
      <c r="S13" s="115">
        <f>S14+S15+S16+S17+S18+S19+S20+S21+S22+S23+S24+S25+S26+S27+S28+S29+S30+S31+S32+S33+S34+S37</f>
        <v>117.405371</v>
      </c>
      <c r="T13" s="114">
        <f t="shared" si="0"/>
        <v>120.19828036657709</v>
      </c>
      <c r="V13" s="98">
        <v>154.9</v>
      </c>
      <c r="W13" s="98">
        <v>124.2</v>
      </c>
      <c r="X13" s="98">
        <v>119.9</v>
      </c>
      <c r="Y13" s="98">
        <v>99</v>
      </c>
      <c r="Z13" s="98">
        <f t="shared" si="2"/>
        <v>35</v>
      </c>
      <c r="AA13" s="98">
        <f t="shared" si="2"/>
        <v>25.200000000000003</v>
      </c>
      <c r="AB13" s="98">
        <f t="shared" si="3"/>
        <v>138.88888888888889</v>
      </c>
    </row>
    <row r="14" spans="1:28" ht="40.5" customHeight="1" thickBot="1" x14ac:dyDescent="0.3">
      <c r="A14" s="371" t="s">
        <v>228</v>
      </c>
      <c r="B14" s="372" t="s">
        <v>111</v>
      </c>
      <c r="C14" s="94">
        <f>C70/1000000</f>
        <v>69.101584000000003</v>
      </c>
      <c r="D14" s="94">
        <f>D70/1000000</f>
        <v>55.614753</v>
      </c>
      <c r="E14" s="94">
        <f t="shared" si="4"/>
        <v>124.25045563000164</v>
      </c>
      <c r="F14" s="94">
        <f>F70/1000000</f>
        <v>12.562557</v>
      </c>
      <c r="G14" s="94">
        <f>G70/1000000</f>
        <v>14.983632</v>
      </c>
      <c r="H14" s="94">
        <f t="shared" si="5"/>
        <v>83.841868246630725</v>
      </c>
      <c r="I14" s="94">
        <f>I70/1000000</f>
        <v>61.691893</v>
      </c>
      <c r="J14" s="94">
        <f>J70/1000000</f>
        <v>57.917805000000001</v>
      </c>
      <c r="K14" s="95">
        <f t="shared" si="6"/>
        <v>106.51628285982177</v>
      </c>
      <c r="L14" s="94">
        <f>L70/1000000</f>
        <v>6.840001</v>
      </c>
      <c r="M14" s="94">
        <f>M70/1000000</f>
        <v>3.725568</v>
      </c>
      <c r="N14" s="94">
        <f>L14/M14*100</f>
        <v>183.59619258056759</v>
      </c>
      <c r="O14" s="94">
        <f>O70/1000000</f>
        <v>5.0435840000000001</v>
      </c>
      <c r="P14" s="94">
        <f>P70/1000000</f>
        <v>2.0571100000000002</v>
      </c>
      <c r="Q14" s="94">
        <f t="shared" si="7"/>
        <v>245.17813826193054</v>
      </c>
      <c r="R14" s="94">
        <f>R70/1000000</f>
        <v>1.7964169999999999</v>
      </c>
      <c r="S14" s="94">
        <f>S70/1000000</f>
        <v>1.668458</v>
      </c>
      <c r="T14" s="95">
        <f t="shared" si="0"/>
        <v>107.66929703954189</v>
      </c>
      <c r="V14" s="98">
        <v>10.6</v>
      </c>
      <c r="W14" s="98">
        <v>12.1</v>
      </c>
      <c r="X14" s="98">
        <v>7.1</v>
      </c>
      <c r="Y14" s="98">
        <v>10.4</v>
      </c>
      <c r="Z14" s="98">
        <f t="shared" si="2"/>
        <v>3.5</v>
      </c>
      <c r="AA14" s="98">
        <f t="shared" si="2"/>
        <v>1.6999999999999993</v>
      </c>
      <c r="AB14" s="98">
        <f t="shared" si="3"/>
        <v>205.88235294117655</v>
      </c>
    </row>
    <row r="15" spans="1:28" ht="19.5" customHeight="1" thickBot="1" x14ac:dyDescent="0.3">
      <c r="A15" s="382" t="s">
        <v>229</v>
      </c>
      <c r="B15" s="383" t="s">
        <v>111</v>
      </c>
      <c r="C15" s="94">
        <f>C118/1000000</f>
        <v>47.553044</v>
      </c>
      <c r="D15" s="94">
        <f>D118/1000000</f>
        <v>38.342762999999998</v>
      </c>
      <c r="E15" s="94">
        <f t="shared" si="4"/>
        <v>124.02091106475557</v>
      </c>
      <c r="F15" s="94">
        <f>F118/1000000</f>
        <v>8.7405030000000004</v>
      </c>
      <c r="G15" s="94">
        <f>G118/1000000</f>
        <v>7.3656940000000004</v>
      </c>
      <c r="H15" s="94">
        <f t="shared" si="5"/>
        <v>118.66503007048624</v>
      </c>
      <c r="I15" s="94">
        <f>I118/1000000</f>
        <v>47.351582000000001</v>
      </c>
      <c r="J15" s="94">
        <f>J118/1000000</f>
        <v>37.156328999999999</v>
      </c>
      <c r="K15" s="95">
        <f t="shared" si="6"/>
        <v>127.43880591648332</v>
      </c>
      <c r="L15" s="94">
        <f>L118/1000000</f>
        <v>35.054805000000002</v>
      </c>
      <c r="M15" s="94">
        <f>M118/1000000</f>
        <v>26.518837000000001</v>
      </c>
      <c r="N15" s="94">
        <f t="shared" ref="N15:N40" si="8">L15/M15*100</f>
        <v>132.18831957072626</v>
      </c>
      <c r="O15" s="94">
        <f>O118/1000000</f>
        <v>30.259291999999999</v>
      </c>
      <c r="P15" s="94">
        <f>P118/1000000</f>
        <v>22.231524</v>
      </c>
      <c r="Q15" s="94">
        <f t="shared" si="7"/>
        <v>136.10984114269448</v>
      </c>
      <c r="R15" s="94">
        <f>R118/1000000</f>
        <v>4.7955129999999997</v>
      </c>
      <c r="S15" s="94">
        <f>S118/1000000</f>
        <v>4.2873130000000002</v>
      </c>
      <c r="T15" s="95">
        <f t="shared" si="0"/>
        <v>111.85357822020458</v>
      </c>
    </row>
    <row r="16" spans="1:28" ht="19.5" customHeight="1" thickBot="1" x14ac:dyDescent="0.3">
      <c r="A16" s="371" t="s">
        <v>230</v>
      </c>
      <c r="B16" s="372" t="s">
        <v>139</v>
      </c>
      <c r="C16" s="94">
        <f>C149/1000000</f>
        <v>70.670916000000005</v>
      </c>
      <c r="D16" s="94">
        <f>D149/1000000</f>
        <v>58.826155</v>
      </c>
      <c r="E16" s="94">
        <f t="shared" si="4"/>
        <v>120.13519496557272</v>
      </c>
      <c r="F16" s="94">
        <f>F149/1000000</f>
        <v>13.417789000000001</v>
      </c>
      <c r="G16" s="94">
        <f>G149/1000000</f>
        <v>9.7405080000000002</v>
      </c>
      <c r="H16" s="94">
        <f t="shared" si="5"/>
        <v>137.75245603206733</v>
      </c>
      <c r="I16" s="94">
        <f>I149/1000000</f>
        <v>65.512822999999997</v>
      </c>
      <c r="J16" s="94">
        <f>J149/1000000</f>
        <v>56.892139</v>
      </c>
      <c r="K16" s="95">
        <f t="shared" si="6"/>
        <v>115.15268040809646</v>
      </c>
      <c r="L16" s="94">
        <f>L149/1000000</f>
        <v>51.202233999999997</v>
      </c>
      <c r="M16" s="94">
        <f>M149/1000000</f>
        <v>41.445014999999998</v>
      </c>
      <c r="N16" s="94">
        <f t="shared" si="8"/>
        <v>123.54256356283138</v>
      </c>
      <c r="O16" s="94">
        <f>O149/1000000</f>
        <v>3.3320419999999999</v>
      </c>
      <c r="P16" s="94">
        <f>P149/1000000</f>
        <v>1.642285</v>
      </c>
      <c r="Q16" s="94">
        <f t="shared" si="7"/>
        <v>202.89060668519772</v>
      </c>
      <c r="R16" s="94">
        <f>R149/1000000</f>
        <v>47.870192000000003</v>
      </c>
      <c r="S16" s="94">
        <f>S149/1000000</f>
        <v>39.802729999999997</v>
      </c>
      <c r="T16" s="95">
        <f t="shared" si="0"/>
        <v>120.26861474074771</v>
      </c>
    </row>
    <row r="17" spans="1:20" ht="56.25" customHeight="1" thickBot="1" x14ac:dyDescent="0.3">
      <c r="A17" s="371" t="s">
        <v>231</v>
      </c>
      <c r="B17" s="372"/>
      <c r="C17" s="142">
        <f>C155/1000000</f>
        <v>8.5615999999999998E-2</v>
      </c>
      <c r="D17" s="142">
        <f>D155/1000000</f>
        <v>7.1495000000000003E-2</v>
      </c>
      <c r="E17" s="94">
        <f t="shared" si="4"/>
        <v>119.75103154066717</v>
      </c>
      <c r="F17" s="142">
        <f>F155/1000000</f>
        <v>2.7019999999999999E-2</v>
      </c>
      <c r="G17" s="142">
        <f>G155/1000000</f>
        <v>2.1387E-2</v>
      </c>
      <c r="H17" s="94">
        <f t="shared" si="5"/>
        <v>126.33842988731472</v>
      </c>
      <c r="I17" s="142">
        <f>I155/1000000</f>
        <v>0.12489</v>
      </c>
      <c r="J17" s="142">
        <f>J155/1000000</f>
        <v>0.131327</v>
      </c>
      <c r="K17" s="95">
        <f t="shared" si="6"/>
        <v>95.098494597455215</v>
      </c>
      <c r="L17" s="94">
        <f>L155/1000000</f>
        <v>0</v>
      </c>
      <c r="M17" s="94">
        <f>M155/1000000</f>
        <v>0</v>
      </c>
      <c r="N17" s="94" t="e">
        <f t="shared" si="8"/>
        <v>#DIV/0!</v>
      </c>
      <c r="O17" s="94">
        <f>O155/1000000</f>
        <v>0</v>
      </c>
      <c r="P17" s="94">
        <f>P155/1000000</f>
        <v>0</v>
      </c>
      <c r="Q17" s="94" t="e">
        <f t="shared" si="7"/>
        <v>#DIV/0!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3.6207539999999998</v>
      </c>
      <c r="D18" s="94">
        <f>D167/1000000</f>
        <v>3.1822050000000002</v>
      </c>
      <c r="E18" s="94">
        <f t="shared" si="4"/>
        <v>113.78129315993155</v>
      </c>
      <c r="F18" s="94">
        <f>F167/1000000</f>
        <v>0.79722899999999997</v>
      </c>
      <c r="G18" s="94">
        <f>G167/1000000</f>
        <v>0.69579000000000002</v>
      </c>
      <c r="H18" s="94">
        <f t="shared" si="5"/>
        <v>114.57896779200621</v>
      </c>
      <c r="I18" s="141">
        <f>I167/1000000</f>
        <v>3.7122199999999999</v>
      </c>
      <c r="J18" s="141">
        <f>J167/1000000</f>
        <v>3.0144060000000001</v>
      </c>
      <c r="K18" s="95">
        <f t="shared" si="6"/>
        <v>123.14930371025004</v>
      </c>
      <c r="L18" s="141">
        <f>L167/1000000</f>
        <v>3.1349049999999998</v>
      </c>
      <c r="M18" s="141">
        <f>M167/1000000</f>
        <v>2.250613</v>
      </c>
      <c r="N18" s="94">
        <f t="shared" si="8"/>
        <v>139.29116200786186</v>
      </c>
      <c r="O18" s="94">
        <f>O167/1000000</f>
        <v>1.64297</v>
      </c>
      <c r="P18" s="94">
        <f>P167/1000000</f>
        <v>0.327434</v>
      </c>
      <c r="Q18" s="94">
        <f t="shared" si="7"/>
        <v>501.77134934063048</v>
      </c>
      <c r="R18" s="94">
        <f>R167/1000000</f>
        <v>1.491935</v>
      </c>
      <c r="S18" s="94">
        <f>S167/1000000</f>
        <v>1.923179</v>
      </c>
      <c r="T18" s="95">
        <f t="shared" si="0"/>
        <v>77.576502239261146</v>
      </c>
    </row>
    <row r="19" spans="1:20" ht="63" customHeight="1" thickBot="1" x14ac:dyDescent="0.3">
      <c r="A19" s="371" t="s">
        <v>233</v>
      </c>
      <c r="B19" s="372"/>
      <c r="C19" s="143">
        <f>C184/1000000</f>
        <v>0.11097600000000001</v>
      </c>
      <c r="D19" s="143">
        <f>D184/1000000</f>
        <v>9.7775000000000001E-2</v>
      </c>
      <c r="E19" s="94">
        <f t="shared" si="4"/>
        <v>113.50140628995142</v>
      </c>
      <c r="F19" s="143">
        <f>F184/1000000</f>
        <v>2.4225E-2</v>
      </c>
      <c r="G19" s="143">
        <f>G184/1000000</f>
        <v>1.5193999999999999E-2</v>
      </c>
      <c r="H19" s="94">
        <f t="shared" si="5"/>
        <v>159.43793602737924</v>
      </c>
      <c r="I19" s="142">
        <f>I184/1000000</f>
        <v>0.135213</v>
      </c>
      <c r="J19" s="142">
        <f>J184/1000000</f>
        <v>0.188941</v>
      </c>
      <c r="K19" s="95">
        <f t="shared" si="6"/>
        <v>71.563609804118741</v>
      </c>
      <c r="L19" s="143">
        <f>L184/1000000</f>
        <v>4.4891E-2</v>
      </c>
      <c r="M19" s="143">
        <f>M184/1000000</f>
        <v>3.4785999999999997E-2</v>
      </c>
      <c r="N19" s="94">
        <f t="shared" si="8"/>
        <v>129.04904271833496</v>
      </c>
      <c r="O19" s="142">
        <f>O184/1000000</f>
        <v>4.4891E-2</v>
      </c>
      <c r="P19" s="142">
        <f>P184/1000000</f>
        <v>3.0752000000000002E-2</v>
      </c>
      <c r="Q19" s="94">
        <f t="shared" si="7"/>
        <v>145.97749739854316</v>
      </c>
      <c r="R19" s="142">
        <f>R184/1000000</f>
        <v>0</v>
      </c>
      <c r="S19" s="142">
        <f>S184/1000000</f>
        <v>4.0340000000000003E-3</v>
      </c>
      <c r="T19" s="95">
        <f t="shared" si="0"/>
        <v>0</v>
      </c>
    </row>
    <row r="20" spans="1:20" ht="88.5" customHeight="1" thickBot="1" x14ac:dyDescent="0.3">
      <c r="A20" s="371" t="s">
        <v>235</v>
      </c>
      <c r="B20" s="372"/>
      <c r="C20" s="94">
        <f>C193/1000000</f>
        <v>0</v>
      </c>
      <c r="D20" s="94">
        <f>D193/1000000</f>
        <v>0</v>
      </c>
      <c r="E20" s="94" t="e">
        <f t="shared" si="4"/>
        <v>#DIV/0!</v>
      </c>
      <c r="F20" s="94">
        <f>F193/1000000</f>
        <v>0</v>
      </c>
      <c r="G20" s="94">
        <f>G193/1000000</f>
        <v>0</v>
      </c>
      <c r="H20" s="94" t="e">
        <f t="shared" si="5"/>
        <v>#DIV/0!</v>
      </c>
      <c r="I20" s="94">
        <f>I193/1000000</f>
        <v>0</v>
      </c>
      <c r="J20" s="94">
        <f>J193/1000000</f>
        <v>0</v>
      </c>
      <c r="K20" s="95" t="e">
        <f t="shared" si="6"/>
        <v>#DIV/0!</v>
      </c>
      <c r="L20" s="94">
        <f>L193/1000000</f>
        <v>0</v>
      </c>
      <c r="M20" s="94">
        <f>M193/1000000</f>
        <v>0</v>
      </c>
      <c r="N20" s="94" t="e">
        <f t="shared" si="8"/>
        <v>#DIV/0!</v>
      </c>
      <c r="O20" s="94">
        <f>O193/1000000</f>
        <v>0</v>
      </c>
      <c r="P20" s="94">
        <f>P193/1000000</f>
        <v>0</v>
      </c>
      <c r="Q20" s="94" t="e">
        <f t="shared" si="7"/>
        <v>#DIV/0!</v>
      </c>
      <c r="R20" s="94">
        <f>R193/1000000</f>
        <v>0</v>
      </c>
      <c r="S20" s="94">
        <f>S193/1000000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C202/1000000</f>
        <v>0</v>
      </c>
      <c r="D21" s="94">
        <f>D202/1000000</f>
        <v>0</v>
      </c>
      <c r="E21" s="94" t="e">
        <f t="shared" si="4"/>
        <v>#DIV/0!</v>
      </c>
      <c r="F21" s="94">
        <f>F202/1000000</f>
        <v>0</v>
      </c>
      <c r="G21" s="94">
        <f>G202/1000000</f>
        <v>0</v>
      </c>
      <c r="H21" s="94" t="e">
        <f t="shared" si="5"/>
        <v>#DIV/0!</v>
      </c>
      <c r="I21" s="94">
        <f>I202/1000000</f>
        <v>0</v>
      </c>
      <c r="J21" s="94">
        <f>J202/1000000</f>
        <v>0</v>
      </c>
      <c r="K21" s="95" t="e">
        <f t="shared" si="6"/>
        <v>#DIV/0!</v>
      </c>
      <c r="L21" s="94">
        <f>L202/1000000</f>
        <v>0</v>
      </c>
      <c r="M21" s="94">
        <f>M202/1000000</f>
        <v>0</v>
      </c>
      <c r="N21" s="94" t="e">
        <f t="shared" si="8"/>
        <v>#DIV/0!</v>
      </c>
      <c r="O21" s="94">
        <f>O202/1000000</f>
        <v>0</v>
      </c>
      <c r="P21" s="94">
        <f>P202/1000000</f>
        <v>0</v>
      </c>
      <c r="Q21" s="94" t="e">
        <f t="shared" si="7"/>
        <v>#DIV/0!</v>
      </c>
      <c r="R21" s="94">
        <f>R202/1000000</f>
        <v>0</v>
      </c>
      <c r="S21" s="94">
        <f>S202/1000000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C208/1000000</f>
        <v>0.48344500000000001</v>
      </c>
      <c r="D22" s="142">
        <f>D208/1000000</f>
        <v>0.24879799999999999</v>
      </c>
      <c r="E22" s="94">
        <f t="shared" si="4"/>
        <v>194.31225331393341</v>
      </c>
      <c r="F22" s="142">
        <f>F208/1000000</f>
        <v>0.30022300000000002</v>
      </c>
      <c r="G22" s="142">
        <f>G208/1000000</f>
        <v>7.3951000000000003E-2</v>
      </c>
      <c r="H22" s="94">
        <f t="shared" si="5"/>
        <v>405.97557842355076</v>
      </c>
      <c r="I22" s="142">
        <f>I208/1000000</f>
        <v>0.49830600000000003</v>
      </c>
      <c r="J22" s="142">
        <f>J208/1000000</f>
        <v>0.28387200000000001</v>
      </c>
      <c r="K22" s="95">
        <f t="shared" si="6"/>
        <v>175.53897531281703</v>
      </c>
      <c r="L22" s="94">
        <f>L208/1000000</f>
        <v>0</v>
      </c>
      <c r="M22" s="94">
        <f>M208/1000000</f>
        <v>0</v>
      </c>
      <c r="N22" s="94" t="e">
        <f t="shared" si="8"/>
        <v>#DIV/0!</v>
      </c>
      <c r="O22" s="94">
        <f>O208/1000000</f>
        <v>0</v>
      </c>
      <c r="P22" s="94">
        <f>P208/1000000</f>
        <v>0</v>
      </c>
      <c r="Q22" s="94" t="e">
        <f t="shared" si="7"/>
        <v>#DIV/0!</v>
      </c>
      <c r="R22" s="94">
        <f>R208/1000000</f>
        <v>0</v>
      </c>
      <c r="S22" s="94">
        <f>S208/1000000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C216/1000000</f>
        <v>0.16505500000000001</v>
      </c>
      <c r="D23" s="141">
        <f>D216/1000000</f>
        <v>0.35082000000000002</v>
      </c>
      <c r="E23" s="94">
        <f t="shared" si="4"/>
        <v>47.048343880052443</v>
      </c>
      <c r="F23" s="141">
        <f>F216/1000000</f>
        <v>4.7719999999999999E-2</v>
      </c>
      <c r="G23" s="141">
        <f>G216/1000000</f>
        <v>5.7021000000000002E-2</v>
      </c>
      <c r="H23" s="94">
        <f t="shared" si="5"/>
        <v>83.688465653005025</v>
      </c>
      <c r="I23" s="141">
        <f>I216/1000000</f>
        <v>0.19731299999999999</v>
      </c>
      <c r="J23" s="141">
        <f>J216/1000000</f>
        <v>0.38467699999999999</v>
      </c>
      <c r="K23" s="95">
        <f t="shared" si="6"/>
        <v>51.29316283531378</v>
      </c>
      <c r="L23" s="142">
        <f>L216/1000000</f>
        <v>8.0143000000000006E-2</v>
      </c>
      <c r="M23" s="142">
        <f>M216/1000000</f>
        <v>0.122082</v>
      </c>
      <c r="N23" s="94">
        <f t="shared" si="8"/>
        <v>65.646860307006776</v>
      </c>
      <c r="O23" s="142">
        <f>O216/1000000</f>
        <v>0</v>
      </c>
      <c r="P23" s="142">
        <f>P216/1000000</f>
        <v>0</v>
      </c>
      <c r="Q23" s="94" t="e">
        <f t="shared" si="7"/>
        <v>#DIV/0!</v>
      </c>
      <c r="R23" s="142">
        <f>R216/1000000</f>
        <v>8.0143000000000006E-2</v>
      </c>
      <c r="S23" s="142">
        <f>S216/1000000</f>
        <v>0.122082</v>
      </c>
      <c r="T23" s="95">
        <f t="shared" si="0"/>
        <v>65.646860307006776</v>
      </c>
    </row>
    <row r="24" spans="1:20" ht="47.25" customHeight="1" thickBot="1" x14ac:dyDescent="0.3">
      <c r="A24" s="371" t="s">
        <v>239</v>
      </c>
      <c r="B24" s="372"/>
      <c r="C24" s="141">
        <f>C224/1000000</f>
        <v>3.989541</v>
      </c>
      <c r="D24" s="141">
        <f>D224/1000000</f>
        <v>3.193727</v>
      </c>
      <c r="E24" s="94">
        <f t="shared" si="4"/>
        <v>124.91803463476998</v>
      </c>
      <c r="F24" s="141">
        <f>F224/1000000</f>
        <v>0.59716400000000003</v>
      </c>
      <c r="G24" s="141">
        <f>G224/1000000</f>
        <v>0.62227500000000002</v>
      </c>
      <c r="H24" s="94">
        <f t="shared" si="5"/>
        <v>95.964645855931863</v>
      </c>
      <c r="I24" s="141">
        <f>I224/1000000</f>
        <v>3.4611860000000001</v>
      </c>
      <c r="J24" s="141">
        <f>J224/1000000</f>
        <v>3.0548440000000001</v>
      </c>
      <c r="K24" s="95">
        <f t="shared" si="6"/>
        <v>113.30156302580426</v>
      </c>
      <c r="L24" s="141">
        <f>L224/1000000</f>
        <v>2.0592579999999998</v>
      </c>
      <c r="M24" s="141">
        <f>M224/1000000</f>
        <v>1.4190830000000001</v>
      </c>
      <c r="N24" s="94">
        <f t="shared" si="8"/>
        <v>145.11187858638289</v>
      </c>
      <c r="O24" s="141">
        <f>O224/1000000</f>
        <v>1.400666</v>
      </c>
      <c r="P24" s="141">
        <f>P224/1000000</f>
        <v>1.066014</v>
      </c>
      <c r="Q24" s="94">
        <f t="shared" si="7"/>
        <v>131.39283348999169</v>
      </c>
      <c r="R24" s="142">
        <f>R224/1000000</f>
        <v>0.65859199999999996</v>
      </c>
      <c r="S24" s="142">
        <f>S224/1000000</f>
        <v>0.35306900000000002</v>
      </c>
      <c r="T24" s="95">
        <f t="shared" si="0"/>
        <v>186.53351044696643</v>
      </c>
    </row>
    <row r="25" spans="1:20" ht="58.5" customHeight="1" thickBot="1" x14ac:dyDescent="0.3">
      <c r="A25" s="371" t="s">
        <v>240</v>
      </c>
      <c r="B25" s="372"/>
      <c r="C25" s="142">
        <f>C233/1000000</f>
        <v>1.91015</v>
      </c>
      <c r="D25" s="142">
        <f>D233/1000000</f>
        <v>1.5233920000000001</v>
      </c>
      <c r="E25" s="94">
        <f t="shared" si="4"/>
        <v>125.38795004831323</v>
      </c>
      <c r="F25" s="142">
        <f>F233/1000000</f>
        <v>0.36555399999999999</v>
      </c>
      <c r="G25" s="142">
        <f>G233/1000000</f>
        <v>0.35464299999999999</v>
      </c>
      <c r="H25" s="94">
        <f t="shared" si="5"/>
        <v>103.07661507487811</v>
      </c>
      <c r="I25" s="141">
        <f>I233/1000000</f>
        <v>2.0993110000000001</v>
      </c>
      <c r="J25" s="141">
        <f>J233/1000000</f>
        <v>1.651035</v>
      </c>
      <c r="K25" s="95">
        <f t="shared" si="6"/>
        <v>127.15121120993803</v>
      </c>
      <c r="L25" s="94">
        <f>L233/1000000</f>
        <v>8.4806999999999994E-2</v>
      </c>
      <c r="M25" s="94">
        <f>M233/1000000</f>
        <v>6.6614000000000007E-2</v>
      </c>
      <c r="N25" s="94">
        <f t="shared" si="8"/>
        <v>127.31107574984235</v>
      </c>
      <c r="O25" s="94">
        <f>O233/1000000</f>
        <v>6.4669999999999997E-3</v>
      </c>
      <c r="P25" s="94">
        <f>P233/1000000</f>
        <v>0</v>
      </c>
      <c r="Q25" s="94" t="e">
        <f t="shared" si="7"/>
        <v>#DIV/0!</v>
      </c>
      <c r="R25" s="94">
        <f>R233/1000000</f>
        <v>7.8340000000000007E-2</v>
      </c>
      <c r="S25" s="94">
        <f>S233/1000000</f>
        <v>6.6614000000000007E-2</v>
      </c>
      <c r="T25" s="95">
        <f t="shared" si="0"/>
        <v>117.60290629597381</v>
      </c>
    </row>
    <row r="26" spans="1:20" ht="69" customHeight="1" thickBot="1" x14ac:dyDescent="0.3">
      <c r="A26" s="371" t="s">
        <v>241</v>
      </c>
      <c r="B26" s="372"/>
      <c r="C26" s="94">
        <f>C240/1000000</f>
        <v>9.6752029999999998</v>
      </c>
      <c r="D26" s="94">
        <f>D240/1000000</f>
        <v>9.6772930000000006</v>
      </c>
      <c r="E26" s="94">
        <f t="shared" si="4"/>
        <v>99.978403051349162</v>
      </c>
      <c r="F26" s="94">
        <f>F240/1000000</f>
        <v>2.1650559999999999</v>
      </c>
      <c r="G26" s="94">
        <f>G240/1000000</f>
        <v>1.9435579999999999</v>
      </c>
      <c r="H26" s="94">
        <f t="shared" si="5"/>
        <v>111.39652122550498</v>
      </c>
      <c r="I26" s="94">
        <f>I240/1000000</f>
        <v>8.7668879999999998</v>
      </c>
      <c r="J26" s="94">
        <f>J240/1000000</f>
        <v>9.2711389999999998</v>
      </c>
      <c r="K26" s="95">
        <f t="shared" si="6"/>
        <v>94.561067415772754</v>
      </c>
      <c r="L26" s="141">
        <f>L240/1000000</f>
        <v>2.0900180000000002</v>
      </c>
      <c r="M26" s="141">
        <f>M240/1000000</f>
        <v>1.378188</v>
      </c>
      <c r="N26" s="94">
        <f t="shared" si="8"/>
        <v>151.64970236281263</v>
      </c>
      <c r="O26" s="94">
        <f>O240/1000000</f>
        <v>2.0897570000000001</v>
      </c>
      <c r="P26" s="94">
        <f>P240/1000000</f>
        <v>6.2919879999999999</v>
      </c>
      <c r="Q26" s="94">
        <f t="shared" si="7"/>
        <v>33.212984513002887</v>
      </c>
      <c r="R26" s="94">
        <f>R240/1000000</f>
        <v>2.61E-4</v>
      </c>
      <c r="S26" s="94">
        <f>S240/1000000</f>
        <v>1.8575999999999999E-2</v>
      </c>
      <c r="T26" s="95">
        <f t="shared" si="0"/>
        <v>1.4050387596899225</v>
      </c>
    </row>
    <row r="27" spans="1:20" ht="37.5" customHeight="1" thickBot="1" x14ac:dyDescent="0.3">
      <c r="A27" s="371" t="s">
        <v>242</v>
      </c>
      <c r="B27" s="372"/>
      <c r="C27" s="94">
        <f>C252/1000000</f>
        <v>83.304176999999996</v>
      </c>
      <c r="D27" s="94">
        <f>D252/1000000</f>
        <v>69.709692000000004</v>
      </c>
      <c r="E27" s="94">
        <f t="shared" si="4"/>
        <v>119.50157088629798</v>
      </c>
      <c r="F27" s="94">
        <f>F252/1000000</f>
        <v>12.927536</v>
      </c>
      <c r="G27" s="94">
        <f>G252/1000000</f>
        <v>14.252033000000001</v>
      </c>
      <c r="H27" s="94">
        <f t="shared" si="5"/>
        <v>90.706610067490018</v>
      </c>
      <c r="I27" s="94">
        <f>I252/1000000</f>
        <v>84.571961999999999</v>
      </c>
      <c r="J27" s="94">
        <f>J252/1000000</f>
        <v>67.986298000000005</v>
      </c>
      <c r="K27" s="95">
        <f t="shared" si="6"/>
        <v>124.39559806595146</v>
      </c>
      <c r="L27" s="94">
        <f>L252/1000000</f>
        <v>76.143150000000006</v>
      </c>
      <c r="M27" s="94">
        <f>M252/1000000</f>
        <v>59.856589</v>
      </c>
      <c r="N27" s="94">
        <f t="shared" si="8"/>
        <v>127.20930355720739</v>
      </c>
      <c r="O27" s="94">
        <f>O252/1000000</f>
        <v>0.40704899999999999</v>
      </c>
      <c r="P27" s="94">
        <f>P252/1000000</f>
        <v>0</v>
      </c>
      <c r="Q27" s="94" t="e">
        <f t="shared" si="7"/>
        <v>#DIV/0!</v>
      </c>
      <c r="R27" s="94">
        <f>R252/1000000</f>
        <v>75.736101000000005</v>
      </c>
      <c r="S27" s="94">
        <f>S252/1000000</f>
        <v>59.856589</v>
      </c>
      <c r="T27" s="95">
        <f t="shared" si="0"/>
        <v>126.52926313592646</v>
      </c>
    </row>
    <row r="28" spans="1:20" ht="83.25" customHeight="1" thickBot="1" x14ac:dyDescent="0.3">
      <c r="A28" s="371" t="s">
        <v>243</v>
      </c>
      <c r="B28" s="372"/>
      <c r="C28" s="94">
        <f>C261/1000000</f>
        <v>2.8921579999999998</v>
      </c>
      <c r="D28" s="94">
        <f>D261/1000000</f>
        <v>2.8067229999999999</v>
      </c>
      <c r="E28" s="94">
        <f t="shared" si="4"/>
        <v>103.04394127956338</v>
      </c>
      <c r="F28" s="94">
        <f>F261/1000000</f>
        <v>0.69763799999999998</v>
      </c>
      <c r="G28" s="94">
        <f>G261/1000000</f>
        <v>0.361371</v>
      </c>
      <c r="H28" s="94">
        <f t="shared" si="5"/>
        <v>193.05312269108478</v>
      </c>
      <c r="I28" s="94">
        <f>I261/1000000</f>
        <v>3.2688830000000002</v>
      </c>
      <c r="J28" s="94">
        <f>J261/1000000</f>
        <v>3.103075</v>
      </c>
      <c r="K28" s="95">
        <f t="shared" si="6"/>
        <v>105.34334490787364</v>
      </c>
      <c r="L28" s="94">
        <f>L261/1000000</f>
        <v>0</v>
      </c>
      <c r="M28" s="94">
        <f>M261/1000000</f>
        <v>0</v>
      </c>
      <c r="N28" s="94" t="e">
        <f t="shared" si="8"/>
        <v>#DIV/0!</v>
      </c>
      <c r="O28" s="94">
        <f>O261/1000000</f>
        <v>0</v>
      </c>
      <c r="P28" s="94">
        <f>P261/1000000</f>
        <v>0</v>
      </c>
      <c r="Q28" s="94" t="e">
        <f t="shared" si="7"/>
        <v>#DIV/0!</v>
      </c>
      <c r="R28" s="94">
        <f>R261/1000000</f>
        <v>0</v>
      </c>
      <c r="S28" s="94">
        <f>S261/1000000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C267/1000000</f>
        <v>0.61080599999999996</v>
      </c>
      <c r="D29" s="94">
        <f>D267/1000000</f>
        <v>1.4262950000000001</v>
      </c>
      <c r="E29" s="94">
        <f t="shared" si="4"/>
        <v>42.824661097458794</v>
      </c>
      <c r="F29" s="94">
        <f>F267/1000000</f>
        <v>0.25197599999999998</v>
      </c>
      <c r="G29" s="94">
        <f>G267/1000000</f>
        <v>0.43501299999999998</v>
      </c>
      <c r="H29" s="94">
        <f t="shared" si="5"/>
        <v>57.923786185700202</v>
      </c>
      <c r="I29" s="94">
        <f>I267/1000000</f>
        <v>0.654667</v>
      </c>
      <c r="J29" s="94">
        <f>J267/1000000</f>
        <v>1.280141</v>
      </c>
      <c r="K29" s="95">
        <f t="shared" si="6"/>
        <v>51.140225959484155</v>
      </c>
      <c r="L29" s="141">
        <f>L267/1000000</f>
        <v>0.179646</v>
      </c>
      <c r="M29" s="141">
        <f>M267/1000000</f>
        <v>0.38927</v>
      </c>
      <c r="N29" s="94">
        <f t="shared" si="8"/>
        <v>46.149459244226371</v>
      </c>
      <c r="O29" s="94">
        <f>O267/1000000</f>
        <v>0.13447799999999999</v>
      </c>
      <c r="P29" s="94">
        <f>P267/1000000</f>
        <v>0.328544</v>
      </c>
      <c r="Q29" s="94">
        <f t="shared" si="7"/>
        <v>40.931503847277682</v>
      </c>
      <c r="R29" s="94">
        <f>R267/1000000</f>
        <v>4.5168E-2</v>
      </c>
      <c r="S29" s="94">
        <f>S267/1000000</f>
        <v>6.0726000000000002E-2</v>
      </c>
      <c r="T29" s="95">
        <f t="shared" si="0"/>
        <v>74.380001976089318</v>
      </c>
    </row>
    <row r="30" spans="1:20" ht="33" customHeight="1" thickBot="1" x14ac:dyDescent="0.3">
      <c r="A30" s="371" t="s">
        <v>245</v>
      </c>
      <c r="B30" s="372"/>
      <c r="C30" s="141">
        <f>C281/1000000</f>
        <v>0.37704900000000002</v>
      </c>
      <c r="D30" s="141">
        <f>D281/1000000</f>
        <v>0.329903</v>
      </c>
      <c r="E30" s="94">
        <f t="shared" si="4"/>
        <v>114.29086731554428</v>
      </c>
      <c r="F30" s="141">
        <f>F281/1000000</f>
        <v>0.19193199999999999</v>
      </c>
      <c r="G30" s="141">
        <f>G281/1000000</f>
        <v>4.5691000000000002E-2</v>
      </c>
      <c r="H30" s="94">
        <f t="shared" si="5"/>
        <v>420.06522072180513</v>
      </c>
      <c r="I30" s="141">
        <f>I281/1000000</f>
        <v>0.36076000000000003</v>
      </c>
      <c r="J30" s="141">
        <f>J281/1000000</f>
        <v>0.35042600000000002</v>
      </c>
      <c r="K30" s="95">
        <f t="shared" si="6"/>
        <v>102.94898209607734</v>
      </c>
      <c r="L30" s="143">
        <f>L281/1000000</f>
        <v>0.12679799999999999</v>
      </c>
      <c r="M30" s="142">
        <f>M281/1000000</f>
        <v>0.11902500000000001</v>
      </c>
      <c r="N30" s="94">
        <f t="shared" si="8"/>
        <v>106.53056080655323</v>
      </c>
      <c r="O30" s="141">
        <f>O281/1000000</f>
        <v>0.12679799999999999</v>
      </c>
      <c r="P30" s="141">
        <f>P281/1000000</f>
        <v>0.11902500000000001</v>
      </c>
      <c r="Q30" s="94">
        <f t="shared" si="7"/>
        <v>106.53056080655323</v>
      </c>
      <c r="R30" s="141">
        <f>R281/1000000</f>
        <v>0</v>
      </c>
      <c r="S30" s="141">
        <f>S281/1000000</f>
        <v>0</v>
      </c>
      <c r="T30" s="95" t="e">
        <f t="shared" si="0"/>
        <v>#DIV/0!</v>
      </c>
    </row>
    <row r="31" spans="1:20" ht="71.25" customHeight="1" thickBot="1" x14ac:dyDescent="0.3">
      <c r="A31" s="371" t="s">
        <v>246</v>
      </c>
      <c r="B31" s="372"/>
      <c r="C31" s="141">
        <f>C291/1000000</f>
        <v>0.82255699999999998</v>
      </c>
      <c r="D31" s="141">
        <f>D291/1000000</f>
        <v>0.57457499999999995</v>
      </c>
      <c r="E31" s="94">
        <f t="shared" si="4"/>
        <v>143.15920462950876</v>
      </c>
      <c r="F31" s="141">
        <f>F291/1000000</f>
        <v>0.170655</v>
      </c>
      <c r="G31" s="141">
        <f>G291/1000000</f>
        <v>0.18570600000000001</v>
      </c>
      <c r="H31" s="94">
        <f t="shared" si="5"/>
        <v>91.895253788245938</v>
      </c>
      <c r="I31" s="141">
        <f>I291/1000000</f>
        <v>0.84907100000000002</v>
      </c>
      <c r="J31" s="141">
        <f>J291/1000000</f>
        <v>0.58187599999999995</v>
      </c>
      <c r="K31" s="95">
        <f t="shared" si="6"/>
        <v>145.91957736699916</v>
      </c>
      <c r="L31" s="142">
        <f>L291/1000000</f>
        <v>0.33199800000000002</v>
      </c>
      <c r="M31" s="142">
        <f>M291/1000000</f>
        <v>0.29105399999999998</v>
      </c>
      <c r="N31" s="94">
        <f t="shared" si="8"/>
        <v>114.06749263023357</v>
      </c>
      <c r="O31" s="141">
        <f>O291/1000000</f>
        <v>0.33199800000000002</v>
      </c>
      <c r="P31" s="141">
        <f>P291/1000000</f>
        <v>0.18715000000000001</v>
      </c>
      <c r="Q31" s="94">
        <f t="shared" si="7"/>
        <v>177.39674058242053</v>
      </c>
      <c r="R31" s="142">
        <f>R291/1000000</f>
        <v>0</v>
      </c>
      <c r="S31" s="142">
        <f>S291/1000000</f>
        <v>0.103904</v>
      </c>
      <c r="T31" s="95">
        <f t="shared" si="0"/>
        <v>0</v>
      </c>
    </row>
    <row r="32" spans="1:20" ht="53.25" customHeight="1" thickBot="1" x14ac:dyDescent="0.3">
      <c r="A32" s="371" t="s">
        <v>247</v>
      </c>
      <c r="B32" s="372"/>
      <c r="C32" s="94">
        <f>C313/1000000</f>
        <v>0</v>
      </c>
      <c r="D32" s="94">
        <f>D313/1000000</f>
        <v>0</v>
      </c>
      <c r="E32" s="94" t="e">
        <f t="shared" si="4"/>
        <v>#DIV/0!</v>
      </c>
      <c r="F32" s="94">
        <f>F313/1000000</f>
        <v>0</v>
      </c>
      <c r="G32" s="94">
        <f>G313/1000000</f>
        <v>0</v>
      </c>
      <c r="H32" s="94" t="e">
        <f t="shared" si="5"/>
        <v>#DIV/0!</v>
      </c>
      <c r="I32" s="94">
        <f>I313/1000000</f>
        <v>0</v>
      </c>
      <c r="J32" s="94">
        <f>J313/1000000</f>
        <v>0</v>
      </c>
      <c r="K32" s="95" t="e">
        <f t="shared" si="6"/>
        <v>#DIV/0!</v>
      </c>
      <c r="L32" s="94">
        <f>L313/1000000</f>
        <v>0</v>
      </c>
      <c r="M32" s="94">
        <f>M313/1000000</f>
        <v>0</v>
      </c>
      <c r="N32" s="94" t="e">
        <f t="shared" si="8"/>
        <v>#DIV/0!</v>
      </c>
      <c r="O32" s="94">
        <f>O313/1000000</f>
        <v>0</v>
      </c>
      <c r="P32" s="94">
        <f>P313/1000000</f>
        <v>0</v>
      </c>
      <c r="Q32" s="94" t="e">
        <f t="shared" si="7"/>
        <v>#DIV/0!</v>
      </c>
      <c r="R32" s="94">
        <f>R313/1000000</f>
        <v>0</v>
      </c>
      <c r="S32" s="94">
        <f>S313/1000000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C321/1000000</f>
        <v>5.3508E-2</v>
      </c>
      <c r="D33" s="142">
        <f>D321/1000000</f>
        <v>4.6711999999999997E-2</v>
      </c>
      <c r="E33" s="94">
        <f t="shared" si="4"/>
        <v>114.5487240965919</v>
      </c>
      <c r="F33" s="142">
        <f>F321/1000000</f>
        <v>2.3931999999999998E-2</v>
      </c>
      <c r="G33" s="142">
        <f>G321/1000000</f>
        <v>1.5771E-2</v>
      </c>
      <c r="H33" s="94">
        <f t="shared" si="5"/>
        <v>151.74687717963349</v>
      </c>
      <c r="I33" s="142">
        <f>I321/1000000</f>
        <v>2.9909999999999999E-2</v>
      </c>
      <c r="J33" s="94">
        <f>J321/1000000</f>
        <v>2.4122999999999999E-2</v>
      </c>
      <c r="K33" s="95">
        <f t="shared" si="6"/>
        <v>123.98955353811716</v>
      </c>
      <c r="L33" s="94">
        <f>L321/1000000</f>
        <v>2.5101999999999999E-2</v>
      </c>
      <c r="M33" s="94">
        <f>M321/1000000</f>
        <v>5.8820000000000001E-3</v>
      </c>
      <c r="N33" s="94">
        <f t="shared" si="8"/>
        <v>426.75960557633454</v>
      </c>
      <c r="O33" s="94">
        <f>O321/1000000</f>
        <v>2.5101999999999999E-2</v>
      </c>
      <c r="P33" s="94">
        <f>P321/1000000</f>
        <v>5.8820000000000001E-3</v>
      </c>
      <c r="Q33" s="94">
        <f t="shared" si="7"/>
        <v>426.75960557633454</v>
      </c>
      <c r="R33" s="94">
        <f>R321/1000000</f>
        <v>0</v>
      </c>
      <c r="S33" s="94">
        <f>S321/1000000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C329/1000000</f>
        <v>15.96409648</v>
      </c>
      <c r="D34" s="141">
        <f>D329/1000000</f>
        <v>15.673273</v>
      </c>
      <c r="E34" s="94">
        <f t="shared" si="4"/>
        <v>101.85553764041499</v>
      </c>
      <c r="F34" s="141">
        <f>F329/1000000</f>
        <v>2.7893333500000002</v>
      </c>
      <c r="G34" s="141">
        <f>G329/1000000</f>
        <v>3.6152199999999999</v>
      </c>
      <c r="H34" s="94">
        <f t="shared" si="5"/>
        <v>77.155286538578565</v>
      </c>
      <c r="I34" s="94">
        <f>I329/1000000</f>
        <v>14.40262145</v>
      </c>
      <c r="J34" s="94">
        <f>J329/1000000</f>
        <v>13.91132</v>
      </c>
      <c r="K34" s="95">
        <f t="shared" si="6"/>
        <v>103.53166665708216</v>
      </c>
      <c r="L34" s="141">
        <f>L329/1000000</f>
        <v>9.6079159999999995</v>
      </c>
      <c r="M34" s="141">
        <f>M329/1000000</f>
        <v>10.962052999999999</v>
      </c>
      <c r="N34" s="94">
        <f t="shared" si="8"/>
        <v>87.647049325523241</v>
      </c>
      <c r="O34" s="94">
        <f>O329/1000000</f>
        <v>1.0413410000000001</v>
      </c>
      <c r="P34" s="94">
        <f>P329/1000000</f>
        <v>1.8239559999999999</v>
      </c>
      <c r="Q34" s="94">
        <f t="shared" si="7"/>
        <v>57.092440826423449</v>
      </c>
      <c r="R34" s="94">
        <f>R329/1000000</f>
        <v>8.5665750000000003</v>
      </c>
      <c r="S34" s="94">
        <f>S329/1000000</f>
        <v>9.1380970000000001</v>
      </c>
      <c r="T34" s="95">
        <f t="shared" si="0"/>
        <v>93.745721893737837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C330/1000000</f>
        <v>0.62901499999999999</v>
      </c>
      <c r="D35" s="158">
        <f>D330/1000000</f>
        <v>0.84768100000000002</v>
      </c>
      <c r="E35" s="139">
        <f t="shared" si="4"/>
        <v>74.20421125399767</v>
      </c>
      <c r="F35" s="158">
        <f>F330/1000000</f>
        <v>0.119309</v>
      </c>
      <c r="G35" s="158">
        <f>G330/1000000</f>
        <v>0.12424499999999999</v>
      </c>
      <c r="H35" s="139">
        <f t="shared" si="5"/>
        <v>96.027204314056902</v>
      </c>
      <c r="I35" s="158">
        <f>I330/1000000</f>
        <v>0.86103099999999999</v>
      </c>
      <c r="J35" s="158">
        <f>J330/1000000</f>
        <v>0.98148299999999999</v>
      </c>
      <c r="K35" s="140">
        <f t="shared" si="6"/>
        <v>87.727551063034198</v>
      </c>
      <c r="L35" s="158">
        <f>L330/1000000</f>
        <v>0.36276399999999998</v>
      </c>
      <c r="M35" s="158">
        <f>M330/1000000</f>
        <v>0.72814500000000004</v>
      </c>
      <c r="N35" s="139">
        <f t="shared" si="8"/>
        <v>49.820296781547626</v>
      </c>
      <c r="O35" s="139">
        <f>O330/1000000</f>
        <v>0.25554199999999999</v>
      </c>
      <c r="P35" s="139">
        <f>P330/1000000</f>
        <v>0.429197</v>
      </c>
      <c r="Q35" s="139">
        <f t="shared" si="7"/>
        <v>59.539558757400442</v>
      </c>
      <c r="R35" s="139">
        <f>R330/1000000</f>
        <v>0.107222</v>
      </c>
      <c r="S35" s="139">
        <f>S330/1000000</f>
        <v>0.29894799999999999</v>
      </c>
      <c r="T35" s="140">
        <f t="shared" si="0"/>
        <v>35.8664383103416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C338/1000000</f>
        <v>14.163698</v>
      </c>
      <c r="D36" s="158">
        <f>D338/1000000</f>
        <v>14.387373999999999</v>
      </c>
      <c r="E36" s="139">
        <f t="shared" si="4"/>
        <v>98.445331302293255</v>
      </c>
      <c r="F36" s="158">
        <f>F338/1000000</f>
        <v>2.430542</v>
      </c>
      <c r="G36" s="158">
        <f>G338/1000000</f>
        <v>3.388093</v>
      </c>
      <c r="H36" s="139">
        <f t="shared" si="5"/>
        <v>71.737759264577448</v>
      </c>
      <c r="I36" s="139">
        <f>I338/1000000</f>
        <v>12.390993999999999</v>
      </c>
      <c r="J36" s="139">
        <f>J338/1000000</f>
        <v>12.681652</v>
      </c>
      <c r="K36" s="140">
        <f t="shared" si="6"/>
        <v>97.708043084607581</v>
      </c>
      <c r="L36" s="139">
        <f>L338/1000000</f>
        <v>9.2451519999999991</v>
      </c>
      <c r="M36" s="139">
        <f>M338/1000000</f>
        <v>10.233908</v>
      </c>
      <c r="N36" s="139">
        <f t="shared" si="8"/>
        <v>90.338431809236511</v>
      </c>
      <c r="O36" s="139">
        <f>O338/1000000</f>
        <v>0.78579900000000003</v>
      </c>
      <c r="P36" s="139">
        <f>P338/1000000</f>
        <v>1.3947590000000001</v>
      </c>
      <c r="Q36" s="139">
        <f t="shared" si="7"/>
        <v>56.339410607854113</v>
      </c>
      <c r="R36" s="139">
        <f>R338/1000000</f>
        <v>8.4593530000000001</v>
      </c>
      <c r="S36" s="139">
        <f>S338/1000000</f>
        <v>8.8391490000000008</v>
      </c>
      <c r="T36" s="140">
        <f t="shared" si="0"/>
        <v>95.703251523421542</v>
      </c>
    </row>
    <row r="37" spans="1:21" ht="58.5" customHeight="1" thickBot="1" x14ac:dyDescent="0.3">
      <c r="A37" s="371" t="s">
        <v>253</v>
      </c>
      <c r="B37" s="372"/>
      <c r="C37" s="141">
        <f>C359/1000000</f>
        <v>0</v>
      </c>
      <c r="D37" s="141">
        <f>D359/1000000</f>
        <v>0</v>
      </c>
      <c r="E37" s="94" t="e">
        <f t="shared" si="4"/>
        <v>#DIV/0!</v>
      </c>
      <c r="F37" s="94">
        <f>F359/1000000</f>
        <v>0</v>
      </c>
      <c r="G37" s="94">
        <f>G359/1000000</f>
        <v>0</v>
      </c>
      <c r="H37" s="94" t="e">
        <f t="shared" si="5"/>
        <v>#DIV/0!</v>
      </c>
      <c r="I37" s="94">
        <f>I359/1000000</f>
        <v>0</v>
      </c>
      <c r="J37" s="94">
        <f>J359/1000000</f>
        <v>0</v>
      </c>
      <c r="K37" s="95" t="e">
        <f t="shared" si="6"/>
        <v>#DIV/0!</v>
      </c>
      <c r="L37" s="94">
        <f>L359/1000000</f>
        <v>0</v>
      </c>
      <c r="M37" s="94">
        <f>M359/1000000</f>
        <v>0</v>
      </c>
      <c r="N37" s="94" t="e">
        <f t="shared" si="8"/>
        <v>#DIV/0!</v>
      </c>
      <c r="O37" s="94">
        <f>O359/1000000</f>
        <v>0</v>
      </c>
      <c r="P37" s="94">
        <f>P359/1000000</f>
        <v>0</v>
      </c>
      <c r="Q37" s="94" t="e">
        <f t="shared" si="7"/>
        <v>#DIV/0!</v>
      </c>
      <c r="R37" s="94">
        <f>R359/1000000</f>
        <v>0</v>
      </c>
      <c r="S37" s="94">
        <f>S359/1000000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C363/1000000</f>
        <v>131.62384</v>
      </c>
      <c r="D38" s="137">
        <f>D363/1000000</f>
        <v>133.11225099999999</v>
      </c>
      <c r="E38" s="137">
        <f t="shared" si="4"/>
        <v>98.881837705531723</v>
      </c>
      <c r="F38" s="137">
        <f>F363/1000000</f>
        <v>18.218330999999999</v>
      </c>
      <c r="G38" s="137">
        <f>G363/1000000</f>
        <v>17.522348999999998</v>
      </c>
      <c r="H38" s="137">
        <f t="shared" si="5"/>
        <v>103.97196745710293</v>
      </c>
      <c r="I38" s="137">
        <f>I363/1000000</f>
        <v>131.600618</v>
      </c>
      <c r="J38" s="137">
        <f>J363/1000000</f>
        <v>133.11225099999999</v>
      </c>
      <c r="K38" s="138">
        <f t="shared" si="6"/>
        <v>98.864392278964615</v>
      </c>
      <c r="L38" s="137">
        <f>L363/1000000</f>
        <v>13.773891000000001</v>
      </c>
      <c r="M38" s="137">
        <f>M363/1000000</f>
        <v>12.143637999999999</v>
      </c>
      <c r="N38" s="137">
        <f t="shared" si="8"/>
        <v>113.42474965080483</v>
      </c>
      <c r="O38" s="137">
        <f>O363/1000000</f>
        <v>0</v>
      </c>
      <c r="P38" s="137">
        <f>P363/1000000</f>
        <v>0</v>
      </c>
      <c r="Q38" s="137" t="e">
        <f t="shared" si="7"/>
        <v>#DIV/0!</v>
      </c>
      <c r="R38" s="137">
        <f>R363/1000000</f>
        <v>0</v>
      </c>
      <c r="S38" s="137">
        <f>S363/1000000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C364/1000000</f>
        <v>106.10802</v>
      </c>
      <c r="D39" s="94">
        <f>D364/1000000</f>
        <v>108.481033</v>
      </c>
      <c r="E39" s="94">
        <f t="shared" si="4"/>
        <v>97.812508846592564</v>
      </c>
      <c r="F39" s="94">
        <f>F364/1000000</f>
        <v>16.063772</v>
      </c>
      <c r="G39" s="94">
        <f>G364/1000000</f>
        <v>15.529367000000001</v>
      </c>
      <c r="H39" s="94">
        <f t="shared" si="5"/>
        <v>103.44125423785786</v>
      </c>
      <c r="I39" s="94">
        <f>I364/1000000</f>
        <v>106.08479800000001</v>
      </c>
      <c r="J39" s="94">
        <f>J364/1000000</f>
        <v>108.481033</v>
      </c>
      <c r="K39" s="95">
        <f t="shared" si="6"/>
        <v>97.79110233952143</v>
      </c>
      <c r="L39" s="94">
        <f>L364/1000000</f>
        <v>13.773891000000001</v>
      </c>
      <c r="M39" s="94">
        <f>M364/1000000</f>
        <v>12.143637999999999</v>
      </c>
      <c r="N39" s="94">
        <f t="shared" si="8"/>
        <v>113.42474965080483</v>
      </c>
      <c r="O39" s="94">
        <f>O364/1000000</f>
        <v>0</v>
      </c>
      <c r="P39" s="94">
        <f>P364/1000000</f>
        <v>0</v>
      </c>
      <c r="Q39" s="94" t="e">
        <f t="shared" si="7"/>
        <v>#DIV/0!</v>
      </c>
      <c r="R39" s="94">
        <f>R364/1000000</f>
        <v>0</v>
      </c>
      <c r="S39" s="94">
        <f>S364/1000000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C381/1000000</f>
        <v>25.515820000000001</v>
      </c>
      <c r="D40" s="94">
        <f>D381/1000000</f>
        <v>24.631218000000001</v>
      </c>
      <c r="E40" s="94">
        <f t="shared" si="4"/>
        <v>103.59138553359399</v>
      </c>
      <c r="F40" s="94">
        <f>F381/1000000</f>
        <v>2.1545589999999999</v>
      </c>
      <c r="G40" s="94">
        <f>G381/1000000</f>
        <v>1.992982</v>
      </c>
      <c r="H40" s="94">
        <f t="shared" si="5"/>
        <v>108.10729851047324</v>
      </c>
      <c r="I40" s="94">
        <f>I381/1000000</f>
        <v>25.515820000000001</v>
      </c>
      <c r="J40" s="94">
        <f>J381/1000000</f>
        <v>24.631218000000001</v>
      </c>
      <c r="K40" s="95">
        <f t="shared" si="6"/>
        <v>103.59138553359399</v>
      </c>
      <c r="L40" s="94">
        <f>L381/1000000</f>
        <v>0</v>
      </c>
      <c r="M40" s="94">
        <f>M381/1000000</f>
        <v>0</v>
      </c>
      <c r="N40" s="94" t="e">
        <f t="shared" si="8"/>
        <v>#DIV/0!</v>
      </c>
      <c r="O40" s="94">
        <f>O381/1000000</f>
        <v>0</v>
      </c>
      <c r="P40" s="94">
        <f>P381/1000000</f>
        <v>0</v>
      </c>
      <c r="Q40" s="94" t="e">
        <f t="shared" si="7"/>
        <v>#DIV/0!</v>
      </c>
      <c r="R40" s="94">
        <f>R381/1000000</f>
        <v>0</v>
      </c>
      <c r="S40" s="94">
        <f>S381/1000000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397</v>
      </c>
      <c r="D44" s="38" t="s">
        <v>398</v>
      </c>
      <c r="E44" s="38" t="s">
        <v>10</v>
      </c>
      <c r="F44" s="38" t="s">
        <v>404</v>
      </c>
      <c r="G44" s="38" t="s">
        <v>405</v>
      </c>
      <c r="H44" s="38" t="s">
        <v>10</v>
      </c>
      <c r="I44" s="38" t="s">
        <v>397</v>
      </c>
      <c r="J44" s="38" t="s">
        <v>398</v>
      </c>
      <c r="K44" s="38" t="s">
        <v>10</v>
      </c>
      <c r="L44" s="38" t="s">
        <v>397</v>
      </c>
      <c r="M44" s="38" t="s">
        <v>398</v>
      </c>
      <c r="N44" s="159" t="s">
        <v>10</v>
      </c>
      <c r="O44" s="160" t="s">
        <v>406</v>
      </c>
      <c r="P44" s="160" t="s">
        <v>407</v>
      </c>
      <c r="Q44" s="160" t="s">
        <v>5</v>
      </c>
      <c r="R44" s="160" t="s">
        <v>408</v>
      </c>
      <c r="S44" s="160" t="s">
        <v>409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144785799</v>
      </c>
      <c r="D46" s="116">
        <f>D47+D55</f>
        <v>111584781</v>
      </c>
      <c r="E46" s="117">
        <f>C46/D46*100</f>
        <v>129.75407372085982</v>
      </c>
      <c r="F46" s="116">
        <f>F47+F55</f>
        <v>23175824</v>
      </c>
      <c r="G46" s="116">
        <f>G47+G55</f>
        <v>20802107</v>
      </c>
      <c r="H46" s="117">
        <f>F46/G46*100</f>
        <v>111.41094505474854</v>
      </c>
      <c r="I46" s="116">
        <f>I47+I55</f>
        <v>135726027</v>
      </c>
      <c r="J46" s="116">
        <f>J47+J55</f>
        <v>104235541</v>
      </c>
      <c r="K46" s="117">
        <f>I46/J46*100</f>
        <v>130.21089131201421</v>
      </c>
      <c r="L46" s="118">
        <f>L47+L55</f>
        <v>96814852</v>
      </c>
      <c r="M46" s="118">
        <f>M47+M55</f>
        <v>96898713</v>
      </c>
      <c r="N46" s="119">
        <f t="shared" ref="N46:N53" si="9">L46/M46*100</f>
        <v>99.91345499088311</v>
      </c>
      <c r="O46" s="120">
        <f>O47+O55</f>
        <v>0</v>
      </c>
      <c r="P46" s="120">
        <f>P47+P55</f>
        <v>0</v>
      </c>
      <c r="Q46" s="120" t="e">
        <f t="shared" ref="Q46:Q53" si="10">O46/P46*100</f>
        <v>#DIV/0!</v>
      </c>
      <c r="R46" s="120">
        <f>R47+R55</f>
        <v>96814852</v>
      </c>
      <c r="S46" s="120">
        <f>S47+S55</f>
        <v>96898713</v>
      </c>
      <c r="T46" s="119">
        <f t="shared" ref="T46:T53" si="11">R46/S46*100</f>
        <v>99.91345499088311</v>
      </c>
      <c r="U46" s="203">
        <f>U47+U55+U70+U118+U149+U155+U167+U184+U208+U216+U224+U233+U240+U252+U261+U267+U281+U291+U321+U330+U338+U352+U364+U381</f>
        <v>49165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144762576</v>
      </c>
      <c r="D47" s="41">
        <f>SUM(D48:D53)</f>
        <v>111569254</v>
      </c>
      <c r="E47" s="50">
        <f>C47/D47*100</f>
        <v>129.75131661272917</v>
      </c>
      <c r="F47" s="41">
        <f>SUM(F48:F53)</f>
        <v>23170838</v>
      </c>
      <c r="G47" s="41">
        <f>SUM(G48:G53)</f>
        <v>20799712</v>
      </c>
      <c r="H47" s="50">
        <f>F47/G47*100</f>
        <v>111.39980207418256</v>
      </c>
      <c r="I47" s="41">
        <f>SUM(I48:I53)</f>
        <v>135702804</v>
      </c>
      <c r="J47" s="41">
        <f>SUM(J48:J53)</f>
        <v>104220014</v>
      </c>
      <c r="K47" s="50">
        <f>I47/J47*100</f>
        <v>130.20800784002967</v>
      </c>
      <c r="L47" s="41">
        <f>SUM(L48:L53)</f>
        <v>96814852</v>
      </c>
      <c r="M47" s="41">
        <f>SUM(M48:M53)</f>
        <v>96898713</v>
      </c>
      <c r="N47" s="6">
        <f t="shared" si="9"/>
        <v>99.91345499088311</v>
      </c>
      <c r="O47" s="41">
        <f>SUM(O48:O53)</f>
        <v>0</v>
      </c>
      <c r="P47" s="41">
        <f>SUM(P48:P53)</f>
        <v>0</v>
      </c>
      <c r="Q47" s="5" t="e">
        <f t="shared" si="10"/>
        <v>#DIV/0!</v>
      </c>
      <c r="R47" s="41">
        <f>SUM(R48:R53)</f>
        <v>96814852</v>
      </c>
      <c r="S47" s="41">
        <f>SUM(S48:S53)</f>
        <v>96898713</v>
      </c>
      <c r="T47" s="6">
        <f t="shared" si="11"/>
        <v>99.91345499088311</v>
      </c>
      <c r="U47" s="196">
        <f>SUM(U48:U53)</f>
        <v>6673</v>
      </c>
    </row>
    <row r="48" spans="1:21" ht="18.75" customHeight="1" x14ac:dyDescent="0.25">
      <c r="A48" s="62">
        <v>1</v>
      </c>
      <c r="B48" s="4" t="s">
        <v>94</v>
      </c>
      <c r="C48" s="44">
        <v>88081925</v>
      </c>
      <c r="D48" s="44">
        <v>62955869</v>
      </c>
      <c r="E48" s="45">
        <f t="shared" ref="E48:E53" si="12">C48/D48*100</f>
        <v>139.91058561990462</v>
      </c>
      <c r="F48" s="44">
        <v>13469573</v>
      </c>
      <c r="G48" s="44">
        <v>11434079</v>
      </c>
      <c r="H48" s="45">
        <f t="shared" ref="H48:H53" si="13">F48/G48*100</f>
        <v>117.80199349680898</v>
      </c>
      <c r="I48" s="44">
        <v>87934977</v>
      </c>
      <c r="J48" s="44">
        <v>61649903</v>
      </c>
      <c r="K48" s="45">
        <f t="shared" ref="K48:K53" si="14">I48/J48*100</f>
        <v>142.63603464226051</v>
      </c>
      <c r="L48" s="44">
        <v>65836838</v>
      </c>
      <c r="M48" s="34">
        <v>61649903</v>
      </c>
      <c r="N48" s="25">
        <f t="shared" si="9"/>
        <v>106.79147053970223</v>
      </c>
      <c r="O48" s="163">
        <v>0</v>
      </c>
      <c r="P48" s="44">
        <v>0</v>
      </c>
      <c r="Q48" s="25" t="e">
        <f t="shared" si="10"/>
        <v>#DIV/0!</v>
      </c>
      <c r="R48" s="44">
        <v>65836838</v>
      </c>
      <c r="S48" s="44">
        <v>61649903</v>
      </c>
      <c r="T48" s="45">
        <f t="shared" si="11"/>
        <v>106.79147053970223</v>
      </c>
      <c r="U48" s="196">
        <v>3197</v>
      </c>
    </row>
    <row r="49" spans="1:35" ht="27.75" customHeight="1" x14ac:dyDescent="0.25">
      <c r="A49" s="62">
        <v>2</v>
      </c>
      <c r="B49" s="4" t="s">
        <v>95</v>
      </c>
      <c r="C49" s="44">
        <v>7695284</v>
      </c>
      <c r="D49" s="44">
        <v>8053304</v>
      </c>
      <c r="E49" s="45">
        <f t="shared" si="12"/>
        <v>95.554371224530954</v>
      </c>
      <c r="F49" s="44">
        <v>1912355</v>
      </c>
      <c r="G49" s="44">
        <v>1422284</v>
      </c>
      <c r="H49" s="45">
        <f t="shared" si="13"/>
        <v>134.45662047804799</v>
      </c>
      <c r="I49" s="44">
        <v>5164097</v>
      </c>
      <c r="J49" s="44">
        <v>5762583</v>
      </c>
      <c r="K49" s="45">
        <f t="shared" si="14"/>
        <v>89.614275403929113</v>
      </c>
      <c r="L49" s="44">
        <v>5164097</v>
      </c>
      <c r="M49" s="44">
        <v>5762583</v>
      </c>
      <c r="N49" s="25">
        <f t="shared" si="9"/>
        <v>89.614275403929113</v>
      </c>
      <c r="O49" s="163">
        <v>0</v>
      </c>
      <c r="P49" s="44">
        <v>0</v>
      </c>
      <c r="Q49" s="25" t="e">
        <f t="shared" si="10"/>
        <v>#DIV/0!</v>
      </c>
      <c r="R49" s="44">
        <v>5164097</v>
      </c>
      <c r="S49" s="44">
        <v>5762583</v>
      </c>
      <c r="T49" s="45">
        <f t="shared" si="11"/>
        <v>89.614275403929113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44">
        <v>14163225</v>
      </c>
      <c r="D50" s="44">
        <v>8282748</v>
      </c>
      <c r="E50" s="45">
        <f t="shared" si="12"/>
        <v>170.9966909532923</v>
      </c>
      <c r="F50" s="44">
        <v>3025995</v>
      </c>
      <c r="G50" s="44">
        <v>2606177</v>
      </c>
      <c r="H50" s="45">
        <f t="shared" si="13"/>
        <v>116.10857589488357</v>
      </c>
      <c r="I50" s="44">
        <v>8780755</v>
      </c>
      <c r="J50" s="44">
        <v>5517028</v>
      </c>
      <c r="K50" s="45">
        <f t="shared" si="14"/>
        <v>159.15733978511619</v>
      </c>
      <c r="L50" s="44">
        <v>8780755</v>
      </c>
      <c r="M50" s="34">
        <v>5517028</v>
      </c>
      <c r="N50" s="25">
        <f t="shared" si="9"/>
        <v>159.15733978511619</v>
      </c>
      <c r="O50" s="163">
        <v>0</v>
      </c>
      <c r="P50" s="44">
        <v>0</v>
      </c>
      <c r="Q50" s="25" t="e">
        <f t="shared" si="10"/>
        <v>#DIV/0!</v>
      </c>
      <c r="R50" s="44">
        <v>8780755</v>
      </c>
      <c r="S50" s="44">
        <v>5517028</v>
      </c>
      <c r="T50" s="45">
        <f t="shared" si="11"/>
        <v>159.15733978511619</v>
      </c>
      <c r="U50" s="196">
        <v>978</v>
      </c>
    </row>
    <row r="51" spans="1:35" ht="21.75" customHeight="1" x14ac:dyDescent="0.25">
      <c r="A51" s="62">
        <v>4</v>
      </c>
      <c r="B51" s="3" t="s">
        <v>96</v>
      </c>
      <c r="C51" s="44">
        <v>2847642</v>
      </c>
      <c r="D51" s="44">
        <v>1422331</v>
      </c>
      <c r="E51" s="45">
        <f t="shared" si="12"/>
        <v>200.20951522535896</v>
      </c>
      <c r="F51" s="44">
        <v>544343</v>
      </c>
      <c r="G51" s="44">
        <v>299583</v>
      </c>
      <c r="H51" s="45">
        <f t="shared" si="13"/>
        <v>181.70022998634769</v>
      </c>
      <c r="I51" s="44">
        <v>2615058</v>
      </c>
      <c r="J51" s="44">
        <v>1245774</v>
      </c>
      <c r="K51" s="45">
        <f t="shared" si="14"/>
        <v>209.91431832740125</v>
      </c>
      <c r="L51" s="44">
        <v>2615058</v>
      </c>
      <c r="M51" s="34">
        <v>1245774</v>
      </c>
      <c r="N51" s="25">
        <f t="shared" si="9"/>
        <v>209.91431832740125</v>
      </c>
      <c r="O51" s="163">
        <v>0</v>
      </c>
      <c r="P51" s="44">
        <v>0</v>
      </c>
      <c r="Q51" s="25" t="e">
        <f t="shared" si="10"/>
        <v>#DIV/0!</v>
      </c>
      <c r="R51" s="44">
        <v>2615058</v>
      </c>
      <c r="S51" s="44">
        <v>1245774</v>
      </c>
      <c r="T51" s="45">
        <f t="shared" si="11"/>
        <v>209.91431832740125</v>
      </c>
      <c r="U51" s="196">
        <v>393</v>
      </c>
    </row>
    <row r="52" spans="1:35" ht="21" customHeight="1" x14ac:dyDescent="0.25">
      <c r="A52" s="62">
        <v>5</v>
      </c>
      <c r="B52" s="4" t="s">
        <v>97</v>
      </c>
      <c r="C52" s="44">
        <v>0</v>
      </c>
      <c r="D52" s="44">
        <v>0</v>
      </c>
      <c r="E52" s="45" t="e">
        <f t="shared" si="12"/>
        <v>#DIV/0!</v>
      </c>
      <c r="F52" s="44">
        <v>0</v>
      </c>
      <c r="G52" s="44">
        <v>0</v>
      </c>
      <c r="H52" s="45" t="e">
        <f t="shared" si="13"/>
        <v>#DIV/0!</v>
      </c>
      <c r="I52" s="44">
        <v>0</v>
      </c>
      <c r="J52" s="44">
        <v>0</v>
      </c>
      <c r="K52" s="45" t="e">
        <f t="shared" si="14"/>
        <v>#DIV/0!</v>
      </c>
      <c r="L52" s="44">
        <v>0</v>
      </c>
      <c r="M52" s="34">
        <v>0</v>
      </c>
      <c r="N52" s="25" t="e">
        <f t="shared" si="9"/>
        <v>#DIV/0!</v>
      </c>
      <c r="O52" s="163">
        <v>0</v>
      </c>
      <c r="P52" s="44">
        <v>0</v>
      </c>
      <c r="Q52" s="25" t="e">
        <f t="shared" si="10"/>
        <v>#DIV/0!</v>
      </c>
      <c r="R52" s="44">
        <v>0</v>
      </c>
      <c r="S52" s="44">
        <v>0</v>
      </c>
      <c r="T52" s="45" t="e">
        <f t="shared" si="11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44">
        <v>31974500</v>
      </c>
      <c r="D53" s="44">
        <v>30855002</v>
      </c>
      <c r="E53" s="25">
        <f t="shared" si="12"/>
        <v>103.62825450473152</v>
      </c>
      <c r="F53" s="44">
        <v>4218572</v>
      </c>
      <c r="G53" s="44">
        <v>5037589</v>
      </c>
      <c r="H53" s="25">
        <f t="shared" si="13"/>
        <v>83.741885255029729</v>
      </c>
      <c r="I53" s="44">
        <v>31207917</v>
      </c>
      <c r="J53" s="44">
        <v>30044726</v>
      </c>
      <c r="K53" s="25">
        <f t="shared" si="14"/>
        <v>103.87153139622573</v>
      </c>
      <c r="L53" s="44">
        <v>14418104</v>
      </c>
      <c r="M53" s="44">
        <v>22723425</v>
      </c>
      <c r="N53" s="25">
        <f t="shared" si="9"/>
        <v>63.45039975267813</v>
      </c>
      <c r="O53" s="44">
        <v>0</v>
      </c>
      <c r="P53" s="44">
        <v>0</v>
      </c>
      <c r="Q53" s="48" t="e">
        <f t="shared" si="10"/>
        <v>#DIV/0!</v>
      </c>
      <c r="R53" s="44">
        <v>14418104</v>
      </c>
      <c r="S53" s="164">
        <v>22723425</v>
      </c>
      <c r="T53" s="25">
        <f t="shared" si="11"/>
        <v>63.45039975267813</v>
      </c>
      <c r="U53" s="197">
        <v>1183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23223</v>
      </c>
      <c r="D55" s="41">
        <f>SUM(D56:D67)</f>
        <v>15527</v>
      </c>
      <c r="E55" s="50">
        <f>C55/D55*100</f>
        <v>149.56527339473175</v>
      </c>
      <c r="F55" s="41">
        <f>SUM(F56:F67)</f>
        <v>4986</v>
      </c>
      <c r="G55" s="41">
        <f>SUM(G56:G67)</f>
        <v>2395</v>
      </c>
      <c r="H55" s="50">
        <f>F55/G55*100</f>
        <v>208.18371607515655</v>
      </c>
      <c r="I55" s="41">
        <f>SUM(I56:I67)</f>
        <v>23223</v>
      </c>
      <c r="J55" s="41">
        <f>SUM(J56:J67)</f>
        <v>15527</v>
      </c>
      <c r="K55" s="50">
        <f>I55/J55*100</f>
        <v>149.56527339473175</v>
      </c>
      <c r="L55" s="41">
        <f>SUM(L56:L67)</f>
        <v>0</v>
      </c>
      <c r="M55" s="41">
        <f>SUM(M56:M67)</f>
        <v>0</v>
      </c>
      <c r="N55" s="6" t="e">
        <f t="shared" ref="N55" si="15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6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7">R55/S55*100</f>
        <v>#DIV/0!</v>
      </c>
      <c r="U55" s="198">
        <f>SUM(U56:U58)</f>
        <v>32</v>
      </c>
      <c r="V55" s="168"/>
      <c r="W55" s="168"/>
      <c r="X55" s="168"/>
      <c r="Y55" s="168"/>
      <c r="Z55" s="168"/>
      <c r="AA55" s="168"/>
      <c r="AB55" s="168"/>
      <c r="AC55" s="168"/>
    </row>
    <row r="56" spans="1:35" s="44" customFormat="1" ht="18.75" customHeight="1" x14ac:dyDescent="0.25">
      <c r="A56" s="48">
        <v>1</v>
      </c>
      <c r="B56" s="4" t="s">
        <v>266</v>
      </c>
      <c r="C56" s="46">
        <v>7771</v>
      </c>
      <c r="D56" s="46">
        <v>15527</v>
      </c>
      <c r="E56" s="44">
        <f>C56/D56*100</f>
        <v>50.048302956140908</v>
      </c>
      <c r="F56" s="46">
        <v>3024</v>
      </c>
      <c r="G56" s="46">
        <v>2395</v>
      </c>
      <c r="H56" s="44">
        <f>F56/G56*100</f>
        <v>126.26304801670145</v>
      </c>
      <c r="I56" s="46">
        <v>7771</v>
      </c>
      <c r="J56" s="46">
        <v>15527</v>
      </c>
      <c r="K56" s="44">
        <f>I56/J56*100</f>
        <v>50.048302956140908</v>
      </c>
      <c r="L56" s="46">
        <f>O56+R56</f>
        <v>0</v>
      </c>
      <c r="M56" s="46">
        <f>P56+S56</f>
        <v>0</v>
      </c>
      <c r="N56" s="44" t="e">
        <f>L56/M56*100</f>
        <v>#DIV/0!</v>
      </c>
      <c r="O56" s="46">
        <v>0</v>
      </c>
      <c r="P56" s="46">
        <v>0</v>
      </c>
      <c r="Q56" s="44" t="e">
        <f>O56/P56*100</f>
        <v>#DIV/0!</v>
      </c>
      <c r="R56" s="46">
        <v>0</v>
      </c>
      <c r="S56" s="46">
        <v>0</v>
      </c>
      <c r="T56" s="44" t="e">
        <f>R56/S56*100</f>
        <v>#DIV/0!</v>
      </c>
      <c r="U56" s="44">
        <v>26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48">
        <v>2</v>
      </c>
      <c r="B57" s="4" t="s">
        <v>291</v>
      </c>
      <c r="C57" s="46">
        <v>15452</v>
      </c>
      <c r="D57" s="44">
        <v>0</v>
      </c>
      <c r="E57" s="44" t="e">
        <f>C57/D57*100</f>
        <v>#DIV/0!</v>
      </c>
      <c r="F57" s="46">
        <v>1962</v>
      </c>
      <c r="G57" s="44">
        <v>0</v>
      </c>
      <c r="H57" s="44" t="e">
        <f>F57/G57*100</f>
        <v>#DIV/0!</v>
      </c>
      <c r="I57" s="46">
        <v>15452</v>
      </c>
      <c r="J57" s="44">
        <v>0</v>
      </c>
      <c r="K57" s="44" t="e">
        <f>I57/J57*100</f>
        <v>#DIV/0!</v>
      </c>
      <c r="L57" s="46">
        <f t="shared" ref="L57:M58" si="18">O57+R57</f>
        <v>0</v>
      </c>
      <c r="M57" s="46">
        <f t="shared" si="18"/>
        <v>0</v>
      </c>
      <c r="N57" s="44" t="e">
        <f>L57/M57*100</f>
        <v>#DIV/0!</v>
      </c>
      <c r="O57" s="46">
        <v>0</v>
      </c>
      <c r="P57" s="46">
        <v>0</v>
      </c>
      <c r="Q57" s="44" t="e">
        <f>O57/P57*100</f>
        <v>#DIV/0!</v>
      </c>
      <c r="R57" s="46">
        <v>0</v>
      </c>
      <c r="S57" s="46">
        <v>0</v>
      </c>
      <c r="T57" s="44" t="e">
        <f>R57/S57*100</f>
        <v>#DIV/0!</v>
      </c>
      <c r="U57" s="44">
        <v>6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46"/>
      <c r="D58" s="46"/>
      <c r="E58" s="1" t="e">
        <f t="shared" ref="E58" si="19">C58/D58*100</f>
        <v>#DIV/0!</v>
      </c>
      <c r="F58" s="46"/>
      <c r="G58" s="46"/>
      <c r="H58" s="1" t="e">
        <f t="shared" ref="H58" si="20">F58/G58*100</f>
        <v>#DIV/0!</v>
      </c>
      <c r="I58" s="46"/>
      <c r="J58" s="46"/>
      <c r="K58" s="1" t="e">
        <f t="shared" ref="K58" si="21">I58/J58*100</f>
        <v>#DIV/0!</v>
      </c>
      <c r="L58" s="46">
        <f t="shared" si="18"/>
        <v>0</v>
      </c>
      <c r="M58" s="46">
        <f t="shared" si="18"/>
        <v>0</v>
      </c>
      <c r="N58" s="1" t="e">
        <f t="shared" ref="N58" si="22">L58/M58*100</f>
        <v>#DIV/0!</v>
      </c>
      <c r="O58" s="46">
        <v>0</v>
      </c>
      <c r="P58" s="46">
        <v>0</v>
      </c>
      <c r="Q58" s="1" t="e">
        <f t="shared" ref="Q58" si="23">O58/P58*100</f>
        <v>#DIV/0!</v>
      </c>
      <c r="R58" s="46">
        <v>0</v>
      </c>
      <c r="S58" s="46">
        <v>0</v>
      </c>
      <c r="T58" s="1" t="e">
        <f t="shared" ref="T58" si="24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C70+C118+C149+C155+C167+C184+C193+C202+C208+C216+C224+C233+C240+C252+C261+C267+C281+C291+C313+C321+C329+C359</f>
        <v>311390635.48000002</v>
      </c>
      <c r="D69" s="116">
        <f>D70+D118+D149+D155+D167+D184+D193+D202+D208+D216+D224+D233+D240+D252+D261+D267+D281+D291+D313+D321+D329+D359</f>
        <v>261696349</v>
      </c>
      <c r="E69" s="117">
        <f>C69/D69*100</f>
        <v>118.98929299926917</v>
      </c>
      <c r="F69" s="116">
        <f>F70+F118+F149+F155+F167+F184+F193+F202+F208+F216+F224+F233+F240+F252+F261+F267+F281+F291+F313+F321+F329+F359</f>
        <v>56098042.350000001</v>
      </c>
      <c r="G69" s="116">
        <f>G70+G118+G149+G155+G167+G184+G193+G202+G208+G216+G224+G233+G240+G252+G261+G267+G281+G291+G313+G321+G329+G359</f>
        <v>54784458</v>
      </c>
      <c r="H69" s="117">
        <f>F69/G69*100</f>
        <v>102.39773176180734</v>
      </c>
      <c r="I69" s="116">
        <f>I70+I118+I149+I155+I167+I184+I193+I202+I208+I216+I224+I233+I240+I252+I261+I267+I281+I291+I313+I321+I329+I359</f>
        <v>297689499.44999999</v>
      </c>
      <c r="J69" s="116">
        <f>J70+J118+J149+J155+J167+J184+J193+J202+J208+J216+J224+J233+J240+J252+J261+J267+J281+J291+J313+J321+J329+J359</f>
        <v>257183773</v>
      </c>
      <c r="K69" s="117">
        <f>I69/J69*100</f>
        <v>115.74972090093725</v>
      </c>
      <c r="L69" s="116">
        <f>L70+L118+L149+L155+L167+L184+L193+L202+L208+L216+L224+L233+L240+L252+L261+L267+L281+L291+L313+L321+L329+L359</f>
        <v>187005672</v>
      </c>
      <c r="M69" s="116">
        <f>M70+M118+M149+M155+M167+M184+M193+M202+M208+M216+M224+M233+M240+M252+M261+M267+M281+M291+M313+M321+M329+M359</f>
        <v>148584659</v>
      </c>
      <c r="N69" s="119">
        <f t="shared" ref="N69:N139" si="25">L69/M69*100</f>
        <v>125.8579945322619</v>
      </c>
      <c r="O69" s="116">
        <f>O70+O118+O149+O155+O167+O184+O193+O202+O208+O216+O224+O233+O240+O252+O261+O267+O281+O291+O313+O321+O329+O359</f>
        <v>45886435</v>
      </c>
      <c r="P69" s="116">
        <f>P70+P118+P149+P155+P167+P184+P193+P202+P208+P216+P224+P233+P240+P252+P261+P267+P281+P291+P313+P321+P329+P359</f>
        <v>36111664</v>
      </c>
      <c r="Q69" s="120">
        <f t="shared" ref="Q69:Q139" si="26">O69/P69*100</f>
        <v>127.06818218069375</v>
      </c>
      <c r="R69" s="116">
        <f>R70+R118+R149+R155+R167+R184+R193+R202+R208+R216+R224+R233+R240+R252+R261+R267+R281+R291+R313+R321+R329+R359</f>
        <v>141119237</v>
      </c>
      <c r="S69" s="116">
        <f>S70+S118+S149+S155+S167+S184+S193+S202+S208+S216+S224+S233+S240+S252+S261+S267+S281+S291+S313+S321+S329+S359</f>
        <v>117405371</v>
      </c>
      <c r="T69" s="119">
        <f t="shared" ref="T69:T137" si="27">R69/S69*100</f>
        <v>120.19828036657709</v>
      </c>
    </row>
    <row r="70" spans="1:35" ht="39.75" customHeight="1" x14ac:dyDescent="0.25">
      <c r="A70" s="352" t="s">
        <v>228</v>
      </c>
      <c r="B70" s="353" t="s">
        <v>111</v>
      </c>
      <c r="C70" s="41">
        <f>SUM(C71:C116)</f>
        <v>69101584</v>
      </c>
      <c r="D70" s="41">
        <f>SUM(D71:D116)</f>
        <v>55614753</v>
      </c>
      <c r="E70" s="50">
        <f>C70/D70*100</f>
        <v>124.25045563000164</v>
      </c>
      <c r="F70" s="41">
        <f>SUM(F71:F116)</f>
        <v>12562557</v>
      </c>
      <c r="G70" s="41">
        <f>SUM(G71:G116)</f>
        <v>14983632</v>
      </c>
      <c r="H70" s="50">
        <f>F70/G70*100</f>
        <v>83.841868246630725</v>
      </c>
      <c r="I70" s="41">
        <f>SUM(I71:I116)</f>
        <v>61691893</v>
      </c>
      <c r="J70" s="41">
        <f>SUM(J71:J116)</f>
        <v>57917805</v>
      </c>
      <c r="K70" s="50">
        <f>I70/J70*100</f>
        <v>106.51628285982177</v>
      </c>
      <c r="L70" s="41">
        <f>SUM(L71:L116)</f>
        <v>6840001</v>
      </c>
      <c r="M70" s="41">
        <f>SUM(M71:M116)</f>
        <v>3725568</v>
      </c>
      <c r="N70" s="6">
        <f t="shared" si="25"/>
        <v>183.59619258056759</v>
      </c>
      <c r="O70" s="41">
        <f>SUM(O71:O116)</f>
        <v>5043584</v>
      </c>
      <c r="P70" s="41">
        <f>SUM(P71:P116)</f>
        <v>2057110</v>
      </c>
      <c r="Q70" s="5">
        <f t="shared" si="26"/>
        <v>245.17813826193054</v>
      </c>
      <c r="R70" s="41">
        <f>SUM(R71:R116)</f>
        <v>1796417</v>
      </c>
      <c r="S70" s="41">
        <f>SUM(S71:S116)</f>
        <v>1668458</v>
      </c>
      <c r="T70" s="6">
        <f t="shared" si="27"/>
        <v>107.66929703954192</v>
      </c>
      <c r="U70" s="198">
        <f>SUM(U71:U116)</f>
        <v>5317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46">
        <v>6039</v>
      </c>
      <c r="D71" s="46">
        <v>6252</v>
      </c>
      <c r="E71" s="45">
        <f t="shared" ref="E71:E105" si="28">C71/D71*100</f>
        <v>96.593090211132434</v>
      </c>
      <c r="F71" s="46">
        <v>28</v>
      </c>
      <c r="G71" s="46">
        <v>17</v>
      </c>
      <c r="H71" s="45">
        <f t="shared" ref="H71:H74" si="29">F71/G71*100</f>
        <v>164.70588235294116</v>
      </c>
      <c r="I71" s="46">
        <v>8542</v>
      </c>
      <c r="J71" s="46">
        <v>6290</v>
      </c>
      <c r="K71" s="45">
        <f t="shared" ref="K71:K93" si="30">I71/J71*100</f>
        <v>135.80286168521462</v>
      </c>
      <c r="L71" s="46">
        <v>6515</v>
      </c>
      <c r="M71" s="46">
        <v>5757</v>
      </c>
      <c r="N71" s="25">
        <f t="shared" si="25"/>
        <v>113.16657981587632</v>
      </c>
      <c r="O71" s="46">
        <v>6515</v>
      </c>
      <c r="P71" s="46">
        <v>5757</v>
      </c>
      <c r="Q71" s="25">
        <f t="shared" si="26"/>
        <v>113.16657981587632</v>
      </c>
      <c r="R71" s="46">
        <v>0</v>
      </c>
      <c r="S71" s="46">
        <v>0</v>
      </c>
      <c r="T71" s="45" t="e">
        <f t="shared" si="27"/>
        <v>#DIV/0!</v>
      </c>
      <c r="U71" s="196">
        <v>10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46">
        <v>782709</v>
      </c>
      <c r="D72" s="46">
        <v>859624</v>
      </c>
      <c r="E72" s="25">
        <f t="shared" si="28"/>
        <v>91.052483411351943</v>
      </c>
      <c r="F72" s="46">
        <v>55883</v>
      </c>
      <c r="G72" s="46">
        <v>231216</v>
      </c>
      <c r="H72" s="25">
        <f t="shared" si="29"/>
        <v>24.169175143588678</v>
      </c>
      <c r="I72" s="46">
        <v>699122</v>
      </c>
      <c r="J72" s="46">
        <v>632193</v>
      </c>
      <c r="K72" s="25">
        <f t="shared" si="30"/>
        <v>110.58679865167758</v>
      </c>
      <c r="L72" s="46">
        <v>416938</v>
      </c>
      <c r="M72" s="46">
        <v>397079</v>
      </c>
      <c r="N72" s="25">
        <f t="shared" si="25"/>
        <v>105.00127178722623</v>
      </c>
      <c r="O72" s="64">
        <v>369675</v>
      </c>
      <c r="P72" s="64">
        <v>366672</v>
      </c>
      <c r="Q72" s="25">
        <f t="shared" si="26"/>
        <v>100.818988087446</v>
      </c>
      <c r="R72" s="44">
        <v>47263</v>
      </c>
      <c r="S72" s="44">
        <v>30407</v>
      </c>
      <c r="T72" s="25">
        <f t="shared" si="27"/>
        <v>155.43460387410795</v>
      </c>
      <c r="U72" s="197">
        <v>121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6" t="s">
        <v>300</v>
      </c>
      <c r="C73" s="46">
        <v>74379</v>
      </c>
      <c r="D73" s="46">
        <v>206183</v>
      </c>
      <c r="E73" s="25">
        <f t="shared" si="28"/>
        <v>36.074264124588353</v>
      </c>
      <c r="F73" s="46">
        <v>34543</v>
      </c>
      <c r="G73" s="46">
        <v>25287</v>
      </c>
      <c r="H73" s="1">
        <f t="shared" si="29"/>
        <v>136.60378850792898</v>
      </c>
      <c r="I73" s="46">
        <v>242565</v>
      </c>
      <c r="J73" s="46">
        <v>386601</v>
      </c>
      <c r="K73" s="1">
        <f t="shared" si="30"/>
        <v>62.742983075574045</v>
      </c>
      <c r="L73" s="46">
        <v>198561</v>
      </c>
      <c r="M73" s="46">
        <v>346563</v>
      </c>
      <c r="N73" s="1">
        <f t="shared" si="25"/>
        <v>57.294344751170776</v>
      </c>
      <c r="O73" s="46">
        <v>66584</v>
      </c>
      <c r="P73" s="46">
        <v>102547</v>
      </c>
      <c r="Q73" s="1">
        <f t="shared" si="26"/>
        <v>64.93022711537148</v>
      </c>
      <c r="R73" s="46">
        <v>131977</v>
      </c>
      <c r="S73" s="46">
        <v>244016</v>
      </c>
      <c r="T73" s="1">
        <f t="shared" si="27"/>
        <v>54.085387843420108</v>
      </c>
      <c r="U73" s="199">
        <v>87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46">
        <v>1030871</v>
      </c>
      <c r="D74" s="46">
        <v>1056209</v>
      </c>
      <c r="E74" s="1">
        <f t="shared" si="28"/>
        <v>97.60104297539597</v>
      </c>
      <c r="F74" s="46">
        <v>103370</v>
      </c>
      <c r="G74" s="46">
        <v>164961</v>
      </c>
      <c r="H74" s="1">
        <f t="shared" si="29"/>
        <v>62.663296173034844</v>
      </c>
      <c r="I74" s="46">
        <v>1114792</v>
      </c>
      <c r="J74" s="46">
        <v>1111645</v>
      </c>
      <c r="K74" s="1">
        <f t="shared" si="30"/>
        <v>100.2830939733458</v>
      </c>
      <c r="L74" s="46">
        <v>826380</v>
      </c>
      <c r="M74" s="46">
        <v>801212</v>
      </c>
      <c r="N74" s="1">
        <f t="shared" si="25"/>
        <v>103.14124101985492</v>
      </c>
      <c r="O74" s="46">
        <v>588878</v>
      </c>
      <c r="P74" s="46">
        <v>632892</v>
      </c>
      <c r="Q74" s="1">
        <f t="shared" si="26"/>
        <v>93.045574916415447</v>
      </c>
      <c r="R74" s="46">
        <v>237502</v>
      </c>
      <c r="S74" s="46">
        <v>168320</v>
      </c>
      <c r="T74" s="1">
        <f t="shared" si="27"/>
        <v>141.10147338403044</v>
      </c>
      <c r="U74" s="199">
        <v>210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3" customFormat="1" ht="17.25" x14ac:dyDescent="0.25">
      <c r="A75" s="63">
        <v>5</v>
      </c>
      <c r="B75" s="16" t="s">
        <v>147</v>
      </c>
      <c r="C75" s="46">
        <v>1212041</v>
      </c>
      <c r="D75" s="46">
        <v>23333042</v>
      </c>
      <c r="E75" s="1">
        <f t="shared" si="28"/>
        <v>5.1945262859424846</v>
      </c>
      <c r="F75" s="46">
        <v>0</v>
      </c>
      <c r="G75" s="46">
        <v>6813404</v>
      </c>
      <c r="H75" s="1">
        <f>F75/G75*100</f>
        <v>0</v>
      </c>
      <c r="I75" s="46">
        <v>3507280</v>
      </c>
      <c r="J75" s="46">
        <v>21508885</v>
      </c>
      <c r="K75" s="1">
        <f t="shared" si="30"/>
        <v>16.306191604074314</v>
      </c>
      <c r="L75" s="46">
        <v>0</v>
      </c>
      <c r="M75" s="46">
        <v>136860</v>
      </c>
      <c r="N75" s="1">
        <f t="shared" si="25"/>
        <v>0</v>
      </c>
      <c r="O75" s="46">
        <v>0</v>
      </c>
      <c r="P75" s="46">
        <v>0</v>
      </c>
      <c r="Q75" s="1" t="e">
        <f t="shared" si="26"/>
        <v>#DIV/0!</v>
      </c>
      <c r="R75" s="46">
        <v>0</v>
      </c>
      <c r="S75" s="46">
        <v>136860</v>
      </c>
      <c r="T75" s="1">
        <f t="shared" si="27"/>
        <v>0</v>
      </c>
      <c r="U75" s="199"/>
    </row>
    <row r="76" spans="1:35" s="24" customFormat="1" ht="17.25" x14ac:dyDescent="0.25">
      <c r="A76" s="62">
        <v>6</v>
      </c>
      <c r="B76" s="10" t="s">
        <v>359</v>
      </c>
      <c r="C76" s="46">
        <v>28067685</v>
      </c>
      <c r="D76" s="46">
        <v>0</v>
      </c>
      <c r="E76" s="25" t="e">
        <f t="shared" si="28"/>
        <v>#DIV/0!</v>
      </c>
      <c r="F76" s="46">
        <v>5054979</v>
      </c>
      <c r="G76" s="46">
        <v>0</v>
      </c>
      <c r="H76" s="25" t="e">
        <f>F76/G76*100</f>
        <v>#DIV/0!</v>
      </c>
      <c r="I76" s="46">
        <v>12628309</v>
      </c>
      <c r="J76" s="46">
        <v>0</v>
      </c>
      <c r="K76" s="25" t="e">
        <f t="shared" si="30"/>
        <v>#DIV/0!</v>
      </c>
      <c r="L76" s="46">
        <v>124270</v>
      </c>
      <c r="M76" s="46">
        <v>0</v>
      </c>
      <c r="N76" s="25" t="e">
        <f t="shared" si="25"/>
        <v>#DIV/0!</v>
      </c>
      <c r="O76" s="46">
        <v>0</v>
      </c>
      <c r="P76" s="44">
        <v>0</v>
      </c>
      <c r="Q76" s="1" t="e">
        <f t="shared" si="26"/>
        <v>#DIV/0!</v>
      </c>
      <c r="R76" s="46">
        <v>124270</v>
      </c>
      <c r="S76" s="44">
        <v>0</v>
      </c>
      <c r="T76" s="25" t="e">
        <f t="shared" si="27"/>
        <v>#DIV/0!</v>
      </c>
      <c r="U76" s="197">
        <v>645</v>
      </c>
      <c r="AD76"/>
      <c r="AE76"/>
      <c r="AF76"/>
      <c r="AG76"/>
      <c r="AH76"/>
      <c r="AI76"/>
    </row>
    <row r="77" spans="1:35" s="23" customFormat="1" ht="17.25" x14ac:dyDescent="0.25">
      <c r="A77" s="62">
        <v>7</v>
      </c>
      <c r="B77" s="10" t="s">
        <v>301</v>
      </c>
      <c r="C77" s="46"/>
      <c r="D77" s="46"/>
      <c r="E77" s="1" t="e">
        <f t="shared" si="28"/>
        <v>#DIV/0!</v>
      </c>
      <c r="F77" s="46"/>
      <c r="G77" s="46"/>
      <c r="H77" s="1" t="e">
        <f t="shared" ref="H77:H89" si="31">F77/G77*100</f>
        <v>#DIV/0!</v>
      </c>
      <c r="I77" s="46"/>
      <c r="J77" s="46"/>
      <c r="K77" s="1" t="e">
        <f t="shared" si="30"/>
        <v>#DIV/0!</v>
      </c>
      <c r="L77" s="46"/>
      <c r="M77" s="46"/>
      <c r="N77" s="1" t="e">
        <f t="shared" si="25"/>
        <v>#DIV/0!</v>
      </c>
      <c r="O77" s="46"/>
      <c r="P77" s="46"/>
      <c r="Q77" s="1" t="e">
        <f t="shared" si="26"/>
        <v>#DIV/0!</v>
      </c>
      <c r="R77" s="46"/>
      <c r="S77" s="46"/>
      <c r="T77" s="1" t="e">
        <f t="shared" si="27"/>
        <v>#DIV/0!</v>
      </c>
      <c r="U77" s="199"/>
    </row>
    <row r="78" spans="1:35" s="24" customFormat="1" ht="17.25" x14ac:dyDescent="0.25">
      <c r="A78" s="65">
        <v>8</v>
      </c>
      <c r="B78" s="10" t="s">
        <v>148</v>
      </c>
      <c r="C78" s="46">
        <v>583653</v>
      </c>
      <c r="D78" s="46">
        <v>739467</v>
      </c>
      <c r="E78" s="25">
        <f t="shared" si="28"/>
        <v>78.928877150704494</v>
      </c>
      <c r="F78" s="46">
        <v>16877</v>
      </c>
      <c r="G78" s="46">
        <v>124144</v>
      </c>
      <c r="H78" s="25">
        <f t="shared" si="31"/>
        <v>13.594696481505347</v>
      </c>
      <c r="I78" s="46">
        <v>763245</v>
      </c>
      <c r="J78" s="46">
        <v>768956</v>
      </c>
      <c r="K78" s="25">
        <f t="shared" si="30"/>
        <v>99.257304709242149</v>
      </c>
      <c r="L78" s="46">
        <v>214995</v>
      </c>
      <c r="M78" s="46">
        <v>124348</v>
      </c>
      <c r="N78" s="25">
        <f t="shared" si="25"/>
        <v>172.89783510792293</v>
      </c>
      <c r="O78" s="46">
        <v>43627</v>
      </c>
      <c r="P78" s="46">
        <v>82543</v>
      </c>
      <c r="Q78" s="25">
        <f t="shared" si="26"/>
        <v>52.853664150806246</v>
      </c>
      <c r="R78" s="46">
        <v>171368</v>
      </c>
      <c r="S78" s="46">
        <v>41805</v>
      </c>
      <c r="T78" s="25">
        <f t="shared" si="27"/>
        <v>409.9222581030977</v>
      </c>
      <c r="U78" s="197">
        <v>13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46">
        <v>13925</v>
      </c>
      <c r="D79" s="46">
        <v>21581</v>
      </c>
      <c r="E79" s="1">
        <f t="shared" si="28"/>
        <v>64.524350122793194</v>
      </c>
      <c r="F79" s="46">
        <v>3778</v>
      </c>
      <c r="G79" s="46">
        <v>3934</v>
      </c>
      <c r="H79" s="1">
        <f t="shared" si="31"/>
        <v>96.034570411794604</v>
      </c>
      <c r="I79" s="46">
        <v>27767</v>
      </c>
      <c r="J79" s="46">
        <v>56272</v>
      </c>
      <c r="K79" s="1">
        <f t="shared" si="30"/>
        <v>49.344256468581179</v>
      </c>
      <c r="L79" s="46">
        <v>8085</v>
      </c>
      <c r="M79" s="46">
        <v>0</v>
      </c>
      <c r="N79" s="1" t="e">
        <f t="shared" si="25"/>
        <v>#DIV/0!</v>
      </c>
      <c r="O79" s="46">
        <v>0</v>
      </c>
      <c r="P79" s="46">
        <v>0</v>
      </c>
      <c r="Q79" s="1" t="e">
        <f t="shared" si="26"/>
        <v>#DIV/0!</v>
      </c>
      <c r="R79" s="46">
        <v>8085</v>
      </c>
      <c r="S79" s="46">
        <v>0</v>
      </c>
      <c r="T79" s="1" t="e">
        <f t="shared" si="27"/>
        <v>#DIV/0!</v>
      </c>
      <c r="U79" s="199">
        <v>8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46">
        <v>2248211</v>
      </c>
      <c r="D80" s="46">
        <v>1460514</v>
      </c>
      <c r="E80" s="25">
        <f t="shared" si="28"/>
        <v>153.93286199242183</v>
      </c>
      <c r="F80" s="46">
        <v>441273</v>
      </c>
      <c r="G80" s="46">
        <v>278014</v>
      </c>
      <c r="H80" s="25">
        <f t="shared" si="31"/>
        <v>158.72330170423072</v>
      </c>
      <c r="I80" s="46">
        <v>2244713</v>
      </c>
      <c r="J80" s="46">
        <v>1456733</v>
      </c>
      <c r="K80" s="25">
        <f t="shared" si="30"/>
        <v>154.09227360127079</v>
      </c>
      <c r="L80" s="46">
        <v>66261</v>
      </c>
      <c r="M80" s="46">
        <v>64328</v>
      </c>
      <c r="N80" s="25">
        <f t="shared" si="25"/>
        <v>103.00491232433777</v>
      </c>
      <c r="O80" s="46">
        <v>0</v>
      </c>
      <c r="P80" s="46">
        <v>0</v>
      </c>
      <c r="Q80" s="25" t="e">
        <f t="shared" si="26"/>
        <v>#DIV/0!</v>
      </c>
      <c r="R80" s="46">
        <v>66261</v>
      </c>
      <c r="S80" s="46">
        <v>64328</v>
      </c>
      <c r="T80" s="25">
        <f t="shared" si="27"/>
        <v>103.00491232433777</v>
      </c>
      <c r="U80" s="197">
        <v>314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46">
        <v>1030078</v>
      </c>
      <c r="D81" s="46">
        <v>862179</v>
      </c>
      <c r="E81" s="1">
        <f t="shared" si="28"/>
        <v>119.47379836437678</v>
      </c>
      <c r="F81" s="46">
        <v>197952</v>
      </c>
      <c r="G81" s="46">
        <v>134479</v>
      </c>
      <c r="H81" s="1">
        <f t="shared" si="31"/>
        <v>147.19919095174711</v>
      </c>
      <c r="I81" s="46">
        <v>1030078</v>
      </c>
      <c r="J81" s="46">
        <v>862179</v>
      </c>
      <c r="K81" s="1">
        <f t="shared" si="30"/>
        <v>119.47379836437678</v>
      </c>
      <c r="L81" s="46">
        <v>815299</v>
      </c>
      <c r="M81" s="46">
        <v>305708</v>
      </c>
      <c r="N81" s="1">
        <f t="shared" si="25"/>
        <v>266.69207217344655</v>
      </c>
      <c r="O81" s="46">
        <v>708315</v>
      </c>
      <c r="P81" s="46">
        <v>162331</v>
      </c>
      <c r="Q81" s="1">
        <f t="shared" si="26"/>
        <v>436.33994739144094</v>
      </c>
      <c r="R81" s="46">
        <v>106984</v>
      </c>
      <c r="S81" s="46">
        <v>143377</v>
      </c>
      <c r="T81" s="1">
        <f t="shared" si="27"/>
        <v>74.61726776261186</v>
      </c>
      <c r="U81" s="199">
        <v>118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46">
        <v>149710</v>
      </c>
      <c r="D82" s="46">
        <v>114854</v>
      </c>
      <c r="E82" s="25">
        <f t="shared" si="28"/>
        <v>130.34809410207743</v>
      </c>
      <c r="F82" s="46">
        <v>29362</v>
      </c>
      <c r="G82" s="46">
        <v>17610</v>
      </c>
      <c r="H82" s="25">
        <f t="shared" si="31"/>
        <v>166.73480976717775</v>
      </c>
      <c r="I82" s="46">
        <v>149710</v>
      </c>
      <c r="J82" s="46">
        <v>114854</v>
      </c>
      <c r="K82" s="25">
        <f t="shared" si="30"/>
        <v>130.34809410207743</v>
      </c>
      <c r="L82" s="46">
        <v>47664</v>
      </c>
      <c r="M82" s="46">
        <v>0</v>
      </c>
      <c r="N82" s="25" t="e">
        <f t="shared" si="25"/>
        <v>#DIV/0!</v>
      </c>
      <c r="O82" s="46">
        <v>47664</v>
      </c>
      <c r="P82" s="46">
        <v>0</v>
      </c>
      <c r="Q82" s="25" t="e">
        <f t="shared" si="26"/>
        <v>#DIV/0!</v>
      </c>
      <c r="R82" s="46">
        <v>0</v>
      </c>
      <c r="S82" s="46">
        <v>0</v>
      </c>
      <c r="T82" s="25" t="e">
        <f t="shared" si="27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46">
        <v>1360095</v>
      </c>
      <c r="D83" s="46">
        <v>699655</v>
      </c>
      <c r="E83" s="25">
        <f t="shared" si="28"/>
        <v>194.39509472525745</v>
      </c>
      <c r="F83" s="46">
        <v>160355</v>
      </c>
      <c r="G83" s="46">
        <v>123707</v>
      </c>
      <c r="H83" s="25">
        <f t="shared" si="31"/>
        <v>129.62483933811345</v>
      </c>
      <c r="I83" s="46">
        <v>1208113</v>
      </c>
      <c r="J83" s="46">
        <v>1100402</v>
      </c>
      <c r="K83" s="25">
        <f t="shared" si="30"/>
        <v>109.78833190052362</v>
      </c>
      <c r="L83" s="46">
        <v>66494</v>
      </c>
      <c r="M83" s="46">
        <v>14308</v>
      </c>
      <c r="N83" s="25">
        <f t="shared" si="25"/>
        <v>464.7330164942689</v>
      </c>
      <c r="O83" s="46">
        <v>0</v>
      </c>
      <c r="P83" s="46">
        <v>14308</v>
      </c>
      <c r="Q83" s="25">
        <f t="shared" si="26"/>
        <v>0</v>
      </c>
      <c r="R83" s="46">
        <v>66494</v>
      </c>
      <c r="S83" s="46">
        <v>0</v>
      </c>
      <c r="T83" s="25" t="e">
        <f t="shared" si="27"/>
        <v>#DIV/0!</v>
      </c>
      <c r="U83" s="197">
        <v>98</v>
      </c>
    </row>
    <row r="84" spans="1:636" s="24" customFormat="1" ht="17.25" x14ac:dyDescent="0.25">
      <c r="A84" s="62">
        <v>14</v>
      </c>
      <c r="B84" s="10" t="s">
        <v>154</v>
      </c>
      <c r="C84" s="46">
        <v>650392</v>
      </c>
      <c r="D84" s="46">
        <v>546459</v>
      </c>
      <c r="E84" s="25">
        <f t="shared" si="28"/>
        <v>119.0193591833971</v>
      </c>
      <c r="F84" s="46">
        <v>87600</v>
      </c>
      <c r="G84" s="46">
        <v>80059</v>
      </c>
      <c r="H84" s="25">
        <f t="shared" si="31"/>
        <v>109.41930326384292</v>
      </c>
      <c r="I84" s="46">
        <v>650392</v>
      </c>
      <c r="J84" s="46">
        <v>469100</v>
      </c>
      <c r="K84" s="25">
        <f t="shared" si="30"/>
        <v>138.64677041142613</v>
      </c>
      <c r="L84" s="46">
        <v>0</v>
      </c>
      <c r="M84" s="46">
        <v>0</v>
      </c>
      <c r="N84" s="25" t="e">
        <f t="shared" si="25"/>
        <v>#DIV/0!</v>
      </c>
      <c r="O84" s="46">
        <v>0</v>
      </c>
      <c r="P84" s="46">
        <v>0</v>
      </c>
      <c r="Q84" s="25" t="e">
        <f t="shared" si="26"/>
        <v>#DIV/0!</v>
      </c>
      <c r="R84" s="46">
        <v>0</v>
      </c>
      <c r="S84" s="46">
        <v>0</v>
      </c>
      <c r="T84" s="25" t="e">
        <f t="shared" si="27"/>
        <v>#DIV/0!</v>
      </c>
      <c r="U84" s="197">
        <v>90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46">
        <v>21510</v>
      </c>
      <c r="D85" s="46">
        <v>18469</v>
      </c>
      <c r="E85" s="25">
        <f t="shared" si="28"/>
        <v>116.46542855595862</v>
      </c>
      <c r="F85" s="46">
        <v>5271</v>
      </c>
      <c r="G85" s="46">
        <v>1420</v>
      </c>
      <c r="H85" s="25">
        <f t="shared" si="31"/>
        <v>371.19718309859155</v>
      </c>
      <c r="I85" s="46">
        <v>38161</v>
      </c>
      <c r="J85" s="46">
        <v>26320</v>
      </c>
      <c r="K85" s="25">
        <f t="shared" si="30"/>
        <v>144.98860182370819</v>
      </c>
      <c r="L85" s="46">
        <v>0</v>
      </c>
      <c r="M85" s="46">
        <v>0</v>
      </c>
      <c r="N85" s="25" t="e">
        <f t="shared" si="25"/>
        <v>#DIV/0!</v>
      </c>
      <c r="O85" s="46">
        <v>0</v>
      </c>
      <c r="P85" s="46">
        <v>0</v>
      </c>
      <c r="Q85" s="25" t="e">
        <f t="shared" si="26"/>
        <v>#DIV/0!</v>
      </c>
      <c r="R85" s="46">
        <v>0</v>
      </c>
      <c r="S85" s="46">
        <v>0</v>
      </c>
      <c r="T85" s="25" t="e">
        <f t="shared" si="27"/>
        <v>#DIV/0!</v>
      </c>
      <c r="U85" s="197">
        <v>21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46">
        <v>1326965</v>
      </c>
      <c r="D86" s="46">
        <v>1006425</v>
      </c>
      <c r="E86" s="1">
        <f t="shared" si="28"/>
        <v>131.84936781180915</v>
      </c>
      <c r="F86" s="46">
        <v>247462</v>
      </c>
      <c r="G86" s="46">
        <v>110941</v>
      </c>
      <c r="H86" s="1">
        <f t="shared" si="31"/>
        <v>223.05730072741366</v>
      </c>
      <c r="I86" s="46">
        <v>1253269</v>
      </c>
      <c r="J86" s="46">
        <v>961529</v>
      </c>
      <c r="K86" s="1">
        <f t="shared" si="30"/>
        <v>130.34125855798422</v>
      </c>
      <c r="L86" s="46">
        <v>0</v>
      </c>
      <c r="M86" s="46">
        <v>0</v>
      </c>
      <c r="N86" s="1" t="e">
        <f t="shared" si="25"/>
        <v>#DIV/0!</v>
      </c>
      <c r="O86" s="46">
        <v>0</v>
      </c>
      <c r="P86" s="46">
        <v>0</v>
      </c>
      <c r="Q86" s="25" t="e">
        <f t="shared" si="26"/>
        <v>#DIV/0!</v>
      </c>
      <c r="R86" s="46">
        <v>0</v>
      </c>
      <c r="S86" s="46">
        <v>0</v>
      </c>
      <c r="T86" s="1" t="e">
        <f t="shared" si="27"/>
        <v>#DIV/0!</v>
      </c>
      <c r="U86" s="199"/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46">
        <v>10643418</v>
      </c>
      <c r="D87" s="46">
        <v>8963214</v>
      </c>
      <c r="E87" s="45">
        <f t="shared" si="28"/>
        <v>118.74555265555414</v>
      </c>
      <c r="F87" s="46">
        <v>2827232</v>
      </c>
      <c r="G87" s="46">
        <v>2121915</v>
      </c>
      <c r="H87" s="45">
        <f t="shared" si="31"/>
        <v>133.23964437783795</v>
      </c>
      <c r="I87" s="46">
        <v>10552509</v>
      </c>
      <c r="J87" s="46">
        <v>9110688</v>
      </c>
      <c r="K87" s="45">
        <f t="shared" si="30"/>
        <v>115.82559955955027</v>
      </c>
      <c r="L87" s="46">
        <v>1499974</v>
      </c>
      <c r="M87" s="46">
        <v>636155</v>
      </c>
      <c r="N87" s="25">
        <f t="shared" si="25"/>
        <v>235.78750461758534</v>
      </c>
      <c r="O87" s="46">
        <v>906616</v>
      </c>
      <c r="P87" s="46">
        <v>69104</v>
      </c>
      <c r="Q87" s="25">
        <f t="shared" si="26"/>
        <v>1311.9587867561936</v>
      </c>
      <c r="R87" s="46">
        <v>593358</v>
      </c>
      <c r="S87" s="46">
        <v>567051</v>
      </c>
      <c r="T87" s="45">
        <f t="shared" si="27"/>
        <v>104.6392652512737</v>
      </c>
      <c r="U87" s="196">
        <v>1440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46">
        <v>53203</v>
      </c>
      <c r="D88" s="46">
        <v>25128</v>
      </c>
      <c r="E88" s="1">
        <f t="shared" si="28"/>
        <v>211.727952881248</v>
      </c>
      <c r="F88" s="46">
        <v>26781</v>
      </c>
      <c r="G88" s="46">
        <v>10942</v>
      </c>
      <c r="H88" s="1">
        <f t="shared" si="31"/>
        <v>244.75415828916104</v>
      </c>
      <c r="I88" s="46">
        <v>71169</v>
      </c>
      <c r="J88" s="46">
        <v>45652</v>
      </c>
      <c r="K88" s="1">
        <f t="shared" si="30"/>
        <v>155.89459388416716</v>
      </c>
      <c r="L88" s="46">
        <v>0</v>
      </c>
      <c r="M88" s="46">
        <v>0</v>
      </c>
      <c r="N88" s="1" t="e">
        <f t="shared" si="25"/>
        <v>#DIV/0!</v>
      </c>
      <c r="O88" s="46">
        <v>0</v>
      </c>
      <c r="P88" s="46">
        <v>0</v>
      </c>
      <c r="Q88" s="1" t="e">
        <f t="shared" si="26"/>
        <v>#DIV/0!</v>
      </c>
      <c r="R88" s="46">
        <v>0</v>
      </c>
      <c r="S88" s="46">
        <v>0</v>
      </c>
      <c r="T88" s="1" t="e">
        <f t="shared" si="27"/>
        <v>#DIV/0!</v>
      </c>
      <c r="U88" s="199">
        <v>17</v>
      </c>
    </row>
    <row r="89" spans="1:636" s="23" customFormat="1" ht="17.25" x14ac:dyDescent="0.25">
      <c r="A89" s="62">
        <v>19</v>
      </c>
      <c r="B89" s="10" t="s">
        <v>158</v>
      </c>
      <c r="C89" s="46">
        <v>0</v>
      </c>
      <c r="D89" s="46">
        <v>0</v>
      </c>
      <c r="E89" s="1" t="e">
        <f t="shared" si="28"/>
        <v>#DIV/0!</v>
      </c>
      <c r="F89" s="46">
        <v>0</v>
      </c>
      <c r="G89" s="46">
        <v>0</v>
      </c>
      <c r="H89" s="1" t="e">
        <f t="shared" si="31"/>
        <v>#DIV/0!</v>
      </c>
      <c r="I89" s="46"/>
      <c r="J89" s="46">
        <v>107267</v>
      </c>
      <c r="K89" s="1">
        <f t="shared" si="30"/>
        <v>0</v>
      </c>
      <c r="L89" s="46">
        <v>0</v>
      </c>
      <c r="M89" s="46">
        <v>64886</v>
      </c>
      <c r="N89" s="1">
        <f t="shared" si="25"/>
        <v>0</v>
      </c>
      <c r="O89" s="46">
        <v>0</v>
      </c>
      <c r="P89" s="46">
        <v>54021</v>
      </c>
      <c r="Q89" s="1">
        <f t="shared" si="26"/>
        <v>0</v>
      </c>
      <c r="R89" s="46">
        <v>0</v>
      </c>
      <c r="S89" s="46">
        <v>10865</v>
      </c>
      <c r="T89" s="1">
        <f t="shared" si="27"/>
        <v>0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46">
        <v>5412294</v>
      </c>
      <c r="D90" s="46">
        <v>6631950</v>
      </c>
      <c r="E90" s="1">
        <f t="shared" si="28"/>
        <v>81.609390903128045</v>
      </c>
      <c r="F90" s="46">
        <v>601298</v>
      </c>
      <c r="G90" s="46">
        <v>3042928</v>
      </c>
      <c r="H90" s="1">
        <f>F90/G90*100</f>
        <v>19.760506985377241</v>
      </c>
      <c r="I90" s="46">
        <v>10819406</v>
      </c>
      <c r="J90" s="46">
        <v>9765866</v>
      </c>
      <c r="K90" s="1">
        <f>I90/J90*100</f>
        <v>110.7879833698312</v>
      </c>
      <c r="L90" s="46">
        <v>0</v>
      </c>
      <c r="M90" s="46">
        <v>0</v>
      </c>
      <c r="N90" s="1" t="e">
        <f t="shared" si="25"/>
        <v>#DIV/0!</v>
      </c>
      <c r="O90" s="46">
        <v>0</v>
      </c>
      <c r="P90" s="46">
        <v>0</v>
      </c>
      <c r="Q90" s="1" t="e">
        <f t="shared" si="26"/>
        <v>#DIV/0!</v>
      </c>
      <c r="R90" s="46">
        <v>0</v>
      </c>
      <c r="S90" s="46">
        <v>0</v>
      </c>
      <c r="T90" s="1" t="e">
        <f t="shared" si="27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46">
        <v>629447</v>
      </c>
      <c r="D91" s="46">
        <v>647885</v>
      </c>
      <c r="E91" s="25">
        <f t="shared" si="28"/>
        <v>97.154124574577281</v>
      </c>
      <c r="F91" s="46">
        <v>93104</v>
      </c>
      <c r="G91" s="46">
        <v>83831</v>
      </c>
      <c r="H91" s="25">
        <f t="shared" ref="H91:H108" si="32">F91/G91*100</f>
        <v>111.06154048025194</v>
      </c>
      <c r="I91" s="46">
        <v>615366</v>
      </c>
      <c r="J91" s="46">
        <v>610693</v>
      </c>
      <c r="K91" s="25">
        <f t="shared" si="30"/>
        <v>100.7651962606416</v>
      </c>
      <c r="L91" s="46">
        <v>1635</v>
      </c>
      <c r="M91" s="46">
        <v>0</v>
      </c>
      <c r="N91" s="25" t="e">
        <f t="shared" si="25"/>
        <v>#DIV/0!</v>
      </c>
      <c r="O91" s="46">
        <v>1635</v>
      </c>
      <c r="P91" s="46">
        <v>0</v>
      </c>
      <c r="Q91" s="25" t="e">
        <f t="shared" si="26"/>
        <v>#DIV/0!</v>
      </c>
      <c r="R91" s="46">
        <v>0</v>
      </c>
      <c r="S91" s="46">
        <v>0</v>
      </c>
      <c r="T91" s="25" t="e">
        <f t="shared" si="27"/>
        <v>#DIV/0!</v>
      </c>
      <c r="U91" s="197">
        <v>273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46">
        <v>354513</v>
      </c>
      <c r="D92" s="46">
        <v>167648</v>
      </c>
      <c r="E92" s="1">
        <f t="shared" si="28"/>
        <v>211.462707577782</v>
      </c>
      <c r="F92" s="46">
        <v>80076</v>
      </c>
      <c r="G92" s="46">
        <v>37766</v>
      </c>
      <c r="H92" s="1">
        <f t="shared" si="32"/>
        <v>212.03198644283216</v>
      </c>
      <c r="I92" s="46">
        <v>453994</v>
      </c>
      <c r="J92" s="46">
        <v>250126</v>
      </c>
      <c r="K92" s="1">
        <f t="shared" si="30"/>
        <v>181.5061209150588</v>
      </c>
      <c r="L92" s="46">
        <v>126327</v>
      </c>
      <c r="M92" s="46">
        <v>35147</v>
      </c>
      <c r="N92" s="1">
        <f t="shared" si="25"/>
        <v>359.42470196602841</v>
      </c>
      <c r="O92" s="46">
        <v>126327</v>
      </c>
      <c r="P92" s="46">
        <v>35147</v>
      </c>
      <c r="Q92" s="1">
        <f t="shared" si="26"/>
        <v>359.42470196602841</v>
      </c>
      <c r="R92" s="46">
        <v>0</v>
      </c>
      <c r="S92" s="46">
        <v>0</v>
      </c>
      <c r="T92" s="1" t="e">
        <f t="shared" si="27"/>
        <v>#DIV/0!</v>
      </c>
      <c r="U92" s="199">
        <v>49</v>
      </c>
      <c r="AD92" s="24"/>
      <c r="AE92" s="24"/>
      <c r="AF92" s="24"/>
      <c r="AG92" s="24"/>
      <c r="AH92" s="24"/>
      <c r="AI92" s="24"/>
    </row>
    <row r="93" spans="1:636" ht="17.25" x14ac:dyDescent="0.25">
      <c r="A93" s="62">
        <v>23</v>
      </c>
      <c r="B93" s="10" t="s">
        <v>161</v>
      </c>
      <c r="C93" s="46">
        <v>2764203</v>
      </c>
      <c r="D93" s="46">
        <v>2253436</v>
      </c>
      <c r="E93" s="25">
        <f t="shared" si="28"/>
        <v>122.66614183850794</v>
      </c>
      <c r="F93" s="46">
        <v>469460</v>
      </c>
      <c r="G93" s="46">
        <v>382132</v>
      </c>
      <c r="H93" s="25">
        <f t="shared" si="32"/>
        <v>122.85283619272921</v>
      </c>
      <c r="I93" s="46">
        <v>2655264</v>
      </c>
      <c r="J93" s="46">
        <v>2253436</v>
      </c>
      <c r="K93" s="25">
        <f t="shared" si="30"/>
        <v>117.83179109590864</v>
      </c>
      <c r="L93" s="46">
        <v>193907</v>
      </c>
      <c r="M93" s="46">
        <v>63519</v>
      </c>
      <c r="N93" s="25">
        <f t="shared" si="25"/>
        <v>305.27401250019682</v>
      </c>
      <c r="O93" s="46">
        <v>193907</v>
      </c>
      <c r="P93" s="46">
        <v>63519</v>
      </c>
      <c r="Q93" s="25">
        <f>O93/P93*100</f>
        <v>305.27401250019682</v>
      </c>
      <c r="R93" s="46">
        <v>0</v>
      </c>
      <c r="S93" s="46">
        <v>0</v>
      </c>
      <c r="T93" s="25" t="e">
        <f>R93/S93*100</f>
        <v>#DIV/0!</v>
      </c>
      <c r="U93" s="196">
        <v>280</v>
      </c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46">
        <v>49182</v>
      </c>
      <c r="D94" s="46">
        <v>32687</v>
      </c>
      <c r="E94" s="1">
        <f t="shared" si="28"/>
        <v>150.46348701318567</v>
      </c>
      <c r="F94" s="46">
        <v>9520</v>
      </c>
      <c r="G94" s="46">
        <v>5603</v>
      </c>
      <c r="H94" s="1">
        <f t="shared" si="32"/>
        <v>169.9089773335713</v>
      </c>
      <c r="I94" s="46">
        <v>39702</v>
      </c>
      <c r="J94" s="46">
        <v>34624</v>
      </c>
      <c r="K94" s="1">
        <f>I94/J94*100</f>
        <v>114.66612754158965</v>
      </c>
      <c r="L94" s="46">
        <v>0</v>
      </c>
      <c r="M94" s="46">
        <v>0</v>
      </c>
      <c r="N94" s="1" t="e">
        <f t="shared" si="25"/>
        <v>#DIV/0!</v>
      </c>
      <c r="O94" s="46">
        <v>0</v>
      </c>
      <c r="P94" s="46">
        <v>0</v>
      </c>
      <c r="Q94" s="1" t="e">
        <f t="shared" si="26"/>
        <v>#DIV/0!</v>
      </c>
      <c r="R94" s="46">
        <v>0</v>
      </c>
      <c r="S94" s="46">
        <v>0</v>
      </c>
      <c r="T94" s="1" t="e">
        <f t="shared" si="27"/>
        <v>#DIV/0!</v>
      </c>
      <c r="U94" s="199">
        <v>7</v>
      </c>
    </row>
    <row r="95" spans="1:636" s="23" customFormat="1" ht="17.25" x14ac:dyDescent="0.25">
      <c r="A95" s="62">
        <v>25</v>
      </c>
      <c r="B95" s="10" t="s">
        <v>163</v>
      </c>
      <c r="C95" s="46">
        <v>395088</v>
      </c>
      <c r="D95" s="46">
        <v>226979</v>
      </c>
      <c r="E95" s="1">
        <f t="shared" si="28"/>
        <v>174.06367989990264</v>
      </c>
      <c r="F95" s="46">
        <v>125830</v>
      </c>
      <c r="G95" s="46">
        <v>72930</v>
      </c>
      <c r="H95" s="1">
        <f t="shared" si="32"/>
        <v>172.53530782942548</v>
      </c>
      <c r="I95" s="46">
        <v>489751</v>
      </c>
      <c r="J95" s="46">
        <v>388026</v>
      </c>
      <c r="K95" s="1">
        <f t="shared" ref="K95:K104" si="33">I95/J95*100</f>
        <v>126.21602676109333</v>
      </c>
      <c r="L95" s="46">
        <v>147306</v>
      </c>
      <c r="M95" s="46">
        <v>199053</v>
      </c>
      <c r="N95" s="1">
        <f t="shared" si="25"/>
        <v>74.003406128016152</v>
      </c>
      <c r="O95" s="46">
        <v>147306</v>
      </c>
      <c r="P95" s="46">
        <v>158587</v>
      </c>
      <c r="Q95" s="1">
        <f t="shared" si="26"/>
        <v>92.886554383398391</v>
      </c>
      <c r="R95" s="46">
        <v>0</v>
      </c>
      <c r="S95" s="46">
        <v>40466</v>
      </c>
      <c r="T95" s="1">
        <f t="shared" si="27"/>
        <v>0</v>
      </c>
      <c r="U95" s="199">
        <v>39</v>
      </c>
    </row>
    <row r="96" spans="1:636" s="23" customFormat="1" ht="34.5" x14ac:dyDescent="0.25">
      <c r="A96" s="62">
        <v>26</v>
      </c>
      <c r="B96" s="16" t="s">
        <v>164</v>
      </c>
      <c r="C96" s="46">
        <v>476735</v>
      </c>
      <c r="D96" s="46">
        <v>305950</v>
      </c>
      <c r="E96" s="1">
        <f t="shared" si="28"/>
        <v>155.82121261644059</v>
      </c>
      <c r="F96" s="46">
        <v>94765</v>
      </c>
      <c r="G96" s="46">
        <v>38632</v>
      </c>
      <c r="H96" s="1">
        <f t="shared" si="32"/>
        <v>245.30182232346243</v>
      </c>
      <c r="I96" s="46">
        <v>436774</v>
      </c>
      <c r="J96" s="46">
        <v>420264</v>
      </c>
      <c r="K96" s="1">
        <f t="shared" si="33"/>
        <v>103.92848304875031</v>
      </c>
      <c r="L96" s="46">
        <v>196354</v>
      </c>
      <c r="M96" s="46">
        <v>85503</v>
      </c>
      <c r="N96" s="1">
        <f t="shared" si="25"/>
        <v>229.64574342420732</v>
      </c>
      <c r="O96" s="46">
        <v>130124</v>
      </c>
      <c r="P96" s="46">
        <v>28382</v>
      </c>
      <c r="Q96" s="1">
        <f t="shared" si="26"/>
        <v>458.47368050172645</v>
      </c>
      <c r="R96" s="46">
        <v>66230</v>
      </c>
      <c r="S96" s="46">
        <v>57121</v>
      </c>
      <c r="T96" s="1">
        <f t="shared" si="27"/>
        <v>115.94684966999877</v>
      </c>
      <c r="U96" s="199">
        <v>50</v>
      </c>
    </row>
    <row r="97" spans="1:636" s="23" customFormat="1" ht="17.25" x14ac:dyDescent="0.25">
      <c r="A97" s="62">
        <v>27</v>
      </c>
      <c r="B97" s="10" t="s">
        <v>166</v>
      </c>
      <c r="C97" s="46"/>
      <c r="D97" s="46"/>
      <c r="E97" s="1" t="e">
        <f t="shared" si="28"/>
        <v>#DIV/0!</v>
      </c>
      <c r="F97" s="46"/>
      <c r="G97" s="46"/>
      <c r="H97" s="1" t="e">
        <f t="shared" si="32"/>
        <v>#DIV/0!</v>
      </c>
      <c r="I97" s="46"/>
      <c r="J97" s="46"/>
      <c r="K97" s="1" t="e">
        <f t="shared" si="33"/>
        <v>#DIV/0!</v>
      </c>
      <c r="L97" s="46"/>
      <c r="M97" s="46"/>
      <c r="N97" s="1" t="e">
        <f t="shared" si="25"/>
        <v>#DIV/0!</v>
      </c>
      <c r="O97" s="46"/>
      <c r="P97" s="64"/>
      <c r="Q97" s="1" t="e">
        <f t="shared" si="26"/>
        <v>#DIV/0!</v>
      </c>
      <c r="R97" s="46"/>
      <c r="S97" s="44"/>
      <c r="T97" s="1" t="e">
        <f t="shared" si="27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46">
        <v>1039409</v>
      </c>
      <c r="D98" s="46">
        <v>956863</v>
      </c>
      <c r="E98" s="1">
        <f t="shared" si="28"/>
        <v>108.62673130845273</v>
      </c>
      <c r="F98" s="46">
        <v>173464</v>
      </c>
      <c r="G98" s="46">
        <v>100698</v>
      </c>
      <c r="H98" s="1">
        <f t="shared" si="32"/>
        <v>172.26161393473552</v>
      </c>
      <c r="I98" s="46">
        <v>1036683</v>
      </c>
      <c r="J98" s="46">
        <v>999604</v>
      </c>
      <c r="K98" s="1">
        <f t="shared" si="33"/>
        <v>103.7093689100884</v>
      </c>
      <c r="L98" s="46">
        <v>10337</v>
      </c>
      <c r="M98" s="46">
        <v>4994</v>
      </c>
      <c r="N98" s="1">
        <f t="shared" si="25"/>
        <v>206.98838606327593</v>
      </c>
      <c r="O98" s="46">
        <v>0</v>
      </c>
      <c r="P98" s="46">
        <v>0</v>
      </c>
      <c r="Q98" s="1" t="e">
        <f t="shared" si="26"/>
        <v>#DIV/0!</v>
      </c>
      <c r="R98" s="46">
        <v>10337</v>
      </c>
      <c r="S98" s="46">
        <v>4994</v>
      </c>
      <c r="T98" s="1">
        <f t="shared" si="27"/>
        <v>206.98838606327593</v>
      </c>
      <c r="U98" s="199">
        <v>312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46">
        <v>150323</v>
      </c>
      <c r="D99" s="46">
        <v>57235</v>
      </c>
      <c r="E99" s="45">
        <f t="shared" si="28"/>
        <v>262.64174019393727</v>
      </c>
      <c r="F99" s="46">
        <v>21888</v>
      </c>
      <c r="G99" s="46">
        <v>10326</v>
      </c>
      <c r="H99" s="45">
        <f t="shared" si="32"/>
        <v>211.96978500871589</v>
      </c>
      <c r="I99" s="46">
        <v>150323</v>
      </c>
      <c r="J99" s="46">
        <v>57235</v>
      </c>
      <c r="K99" s="45">
        <f t="shared" si="33"/>
        <v>262.64174019393727</v>
      </c>
      <c r="L99" s="46">
        <v>0</v>
      </c>
      <c r="M99" s="46">
        <v>0</v>
      </c>
      <c r="N99" s="25" t="e">
        <f t="shared" si="25"/>
        <v>#DIV/0!</v>
      </c>
      <c r="O99" s="46">
        <v>0</v>
      </c>
      <c r="P99" s="46">
        <v>0</v>
      </c>
      <c r="Q99" s="25" t="e">
        <f t="shared" si="26"/>
        <v>#DIV/0!</v>
      </c>
      <c r="R99" s="46">
        <v>0</v>
      </c>
      <c r="S99" s="46">
        <v>0</v>
      </c>
      <c r="T99" s="45" t="e">
        <f t="shared" si="27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0" t="s">
        <v>169</v>
      </c>
      <c r="C100" s="46">
        <v>58136</v>
      </c>
      <c r="D100" s="46">
        <v>53390</v>
      </c>
      <c r="E100" s="45">
        <f t="shared" si="28"/>
        <v>108.88930511331709</v>
      </c>
      <c r="F100" s="46">
        <v>10083</v>
      </c>
      <c r="G100" s="46">
        <v>9555</v>
      </c>
      <c r="H100" s="45">
        <f t="shared" si="32"/>
        <v>105.52590266875981</v>
      </c>
      <c r="I100" s="46">
        <v>58136</v>
      </c>
      <c r="J100" s="46">
        <v>53390</v>
      </c>
      <c r="K100" s="45">
        <f t="shared" si="33"/>
        <v>108.88930511331709</v>
      </c>
      <c r="L100" s="46">
        <v>0</v>
      </c>
      <c r="M100" s="46">
        <v>0</v>
      </c>
      <c r="N100" s="25" t="e">
        <f t="shared" si="25"/>
        <v>#DIV/0!</v>
      </c>
      <c r="O100" s="46">
        <v>0</v>
      </c>
      <c r="P100" s="46">
        <v>0</v>
      </c>
      <c r="Q100" s="25" t="e">
        <f t="shared" si="26"/>
        <v>#DIV/0!</v>
      </c>
      <c r="R100" s="46">
        <v>0</v>
      </c>
      <c r="S100" s="46">
        <v>0</v>
      </c>
      <c r="T100" s="45" t="e">
        <f t="shared" si="27"/>
        <v>#DIV/0!</v>
      </c>
      <c r="U100" s="196">
        <v>6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46">
        <v>46111</v>
      </c>
      <c r="D101" s="46">
        <v>29233</v>
      </c>
      <c r="E101" s="1">
        <f t="shared" si="28"/>
        <v>157.73612013819996</v>
      </c>
      <c r="F101" s="46">
        <v>13475</v>
      </c>
      <c r="G101" s="46">
        <v>9652</v>
      </c>
      <c r="H101" s="1">
        <f t="shared" si="32"/>
        <v>139.60837132200581</v>
      </c>
      <c r="I101" s="46">
        <v>36393</v>
      </c>
      <c r="J101" s="46">
        <v>24430</v>
      </c>
      <c r="K101" s="1">
        <f t="shared" si="33"/>
        <v>148.96848137535815</v>
      </c>
      <c r="L101" s="46">
        <v>2623</v>
      </c>
      <c r="M101" s="46">
        <v>1911</v>
      </c>
      <c r="N101" s="1">
        <f t="shared" si="25"/>
        <v>137.25798011512299</v>
      </c>
      <c r="O101" s="46">
        <v>0</v>
      </c>
      <c r="P101" s="46">
        <v>0</v>
      </c>
      <c r="Q101" s="1" t="e">
        <f t="shared" si="26"/>
        <v>#DIV/0!</v>
      </c>
      <c r="R101" s="46">
        <v>2623</v>
      </c>
      <c r="S101" s="46">
        <v>1911</v>
      </c>
      <c r="T101" s="1">
        <f t="shared" si="27"/>
        <v>137.25798011512299</v>
      </c>
      <c r="U101" s="199">
        <v>12</v>
      </c>
      <c r="AD101" s="24"/>
      <c r="AE101" s="24"/>
      <c r="AF101" s="24"/>
      <c r="AG101" s="24"/>
      <c r="AH101" s="24"/>
      <c r="AI101" s="24"/>
    </row>
    <row r="102" spans="1:636" ht="34.5" x14ac:dyDescent="0.25">
      <c r="A102" s="63">
        <v>32</v>
      </c>
      <c r="B102" s="16" t="s">
        <v>171</v>
      </c>
      <c r="C102" s="46">
        <v>145780</v>
      </c>
      <c r="D102" s="46">
        <v>97565</v>
      </c>
      <c r="E102" s="45">
        <f t="shared" si="28"/>
        <v>149.41833649361965</v>
      </c>
      <c r="F102" s="46">
        <v>23724</v>
      </c>
      <c r="G102" s="46">
        <v>29724</v>
      </c>
      <c r="H102" s="45">
        <f t="shared" si="32"/>
        <v>79.814291481631003</v>
      </c>
      <c r="I102" s="46">
        <v>120899</v>
      </c>
      <c r="J102" s="46">
        <v>99436</v>
      </c>
      <c r="K102" s="45">
        <f t="shared" si="33"/>
        <v>121.58473792187941</v>
      </c>
      <c r="L102" s="46">
        <v>0</v>
      </c>
      <c r="M102" s="46">
        <v>0</v>
      </c>
      <c r="N102" s="25" t="e">
        <f t="shared" si="25"/>
        <v>#DIV/0!</v>
      </c>
      <c r="O102" s="46">
        <v>0</v>
      </c>
      <c r="P102" s="46">
        <v>0</v>
      </c>
      <c r="Q102" s="1" t="e">
        <f t="shared" si="26"/>
        <v>#DIV/0!</v>
      </c>
      <c r="R102" s="46">
        <v>0</v>
      </c>
      <c r="S102" s="46">
        <v>0</v>
      </c>
      <c r="T102" s="45" t="e">
        <f t="shared" si="27"/>
        <v>#DIV/0!</v>
      </c>
      <c r="U102" s="196">
        <v>23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 x14ac:dyDescent="0.25">
      <c r="A103" s="62">
        <v>33</v>
      </c>
      <c r="B103" s="10" t="s">
        <v>224</v>
      </c>
      <c r="C103" s="46">
        <v>65193</v>
      </c>
      <c r="D103" s="46">
        <v>52901</v>
      </c>
      <c r="E103" s="1">
        <f t="shared" si="28"/>
        <v>123.23585565490256</v>
      </c>
      <c r="F103" s="46">
        <v>14949</v>
      </c>
      <c r="G103" s="46">
        <v>9898</v>
      </c>
      <c r="H103" s="1">
        <f t="shared" si="32"/>
        <v>151.03051121438676</v>
      </c>
      <c r="I103" s="46">
        <v>93920</v>
      </c>
      <c r="J103" s="46">
        <v>56064</v>
      </c>
      <c r="K103" s="1">
        <f t="shared" si="33"/>
        <v>167.52283105022832</v>
      </c>
      <c r="L103" s="46">
        <v>39402</v>
      </c>
      <c r="M103" s="46">
        <v>31136</v>
      </c>
      <c r="N103" s="25">
        <f t="shared" si="25"/>
        <v>126.54804727646453</v>
      </c>
      <c r="O103" s="46">
        <v>39402</v>
      </c>
      <c r="P103" s="46">
        <v>31136</v>
      </c>
      <c r="Q103" s="1">
        <f t="shared" si="26"/>
        <v>126.54804727646453</v>
      </c>
      <c r="R103" s="46">
        <v>0</v>
      </c>
      <c r="S103" s="46">
        <v>0</v>
      </c>
      <c r="T103" s="1" t="e">
        <f t="shared" si="27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s="23" customFormat="1" ht="17.25" x14ac:dyDescent="0.25">
      <c r="A104" s="63">
        <v>34</v>
      </c>
      <c r="B104" s="16" t="s">
        <v>172</v>
      </c>
      <c r="C104" s="46">
        <v>260573</v>
      </c>
      <c r="D104" s="46">
        <v>104223</v>
      </c>
      <c r="E104" s="1">
        <f t="shared" si="28"/>
        <v>250.01487195724553</v>
      </c>
      <c r="F104" s="46">
        <v>65702</v>
      </c>
      <c r="G104" s="46">
        <v>28272</v>
      </c>
      <c r="H104" s="1">
        <f t="shared" si="32"/>
        <v>232.39247311827955</v>
      </c>
      <c r="I104" s="46">
        <v>260573</v>
      </c>
      <c r="J104" s="46">
        <v>104223</v>
      </c>
      <c r="K104" s="1">
        <f t="shared" si="33"/>
        <v>250.01487195724553</v>
      </c>
      <c r="L104" s="46">
        <v>250217</v>
      </c>
      <c r="M104" s="46">
        <v>101010</v>
      </c>
      <c r="N104" s="1">
        <f t="shared" si="25"/>
        <v>247.71507771507771</v>
      </c>
      <c r="O104" s="46">
        <v>250217</v>
      </c>
      <c r="P104" s="46">
        <v>101010</v>
      </c>
      <c r="Q104" s="46">
        <f t="shared" si="26"/>
        <v>247.71507771507771</v>
      </c>
      <c r="R104" s="46">
        <v>0</v>
      </c>
      <c r="S104" s="46">
        <v>0</v>
      </c>
      <c r="T104" s="1" t="e">
        <f t="shared" si="27"/>
        <v>#DIV/0!</v>
      </c>
      <c r="U104" s="199">
        <v>13</v>
      </c>
      <c r="AD104" s="24"/>
      <c r="AE104" s="24"/>
      <c r="AF104" s="24"/>
      <c r="AG104" s="24"/>
      <c r="AH104" s="24"/>
      <c r="AI104" s="24"/>
    </row>
    <row r="105" spans="1:636" ht="17.25" x14ac:dyDescent="0.25">
      <c r="A105" s="62">
        <v>35</v>
      </c>
      <c r="B105" s="10" t="s">
        <v>173</v>
      </c>
      <c r="C105" s="46"/>
      <c r="D105" s="46"/>
      <c r="E105" s="45" t="e">
        <f t="shared" si="28"/>
        <v>#DIV/0!</v>
      </c>
      <c r="F105" s="46"/>
      <c r="G105" s="46"/>
      <c r="H105" s="45" t="e">
        <f t="shared" si="32"/>
        <v>#DIV/0!</v>
      </c>
      <c r="I105" s="46"/>
      <c r="J105" s="46"/>
      <c r="K105" s="45" t="e">
        <f>I105/J105*100</f>
        <v>#DIV/0!</v>
      </c>
      <c r="L105" s="46"/>
      <c r="M105" s="46"/>
      <c r="N105" s="25" t="e">
        <f t="shared" si="25"/>
        <v>#DIV/0!</v>
      </c>
      <c r="O105" s="46"/>
      <c r="P105" s="46"/>
      <c r="Q105" s="25" t="e">
        <f t="shared" si="26"/>
        <v>#DIV/0!</v>
      </c>
      <c r="R105" s="46"/>
      <c r="S105" s="46"/>
      <c r="T105" s="45" t="e">
        <f t="shared" si="27"/>
        <v>#DIV/0!</v>
      </c>
      <c r="U105" s="196"/>
      <c r="V105" s="24"/>
      <c r="W105" s="24"/>
      <c r="X105" s="24"/>
      <c r="Y105" s="24"/>
      <c r="Z105" s="24"/>
      <c r="AA105" s="24"/>
      <c r="AB105" s="24"/>
      <c r="AC105" s="24"/>
      <c r="AD105" s="23"/>
      <c r="AE105" s="23"/>
      <c r="AF105" s="23"/>
      <c r="AG105" s="23"/>
      <c r="AH105" s="23"/>
      <c r="AI105" s="23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 x14ac:dyDescent="0.25">
      <c r="A106" s="62">
        <v>36</v>
      </c>
      <c r="B106" s="10" t="s">
        <v>174</v>
      </c>
      <c r="C106" s="46">
        <v>208594</v>
      </c>
      <c r="D106" s="46">
        <v>203815</v>
      </c>
      <c r="E106" s="1">
        <f>C106/D106*100</f>
        <v>102.34477344650786</v>
      </c>
      <c r="F106" s="46">
        <v>40833</v>
      </c>
      <c r="G106" s="46">
        <v>33825</v>
      </c>
      <c r="H106" s="1">
        <f t="shared" si="32"/>
        <v>120.71840354767185</v>
      </c>
      <c r="I106" s="46">
        <v>208594</v>
      </c>
      <c r="J106" s="46">
        <v>203815</v>
      </c>
      <c r="K106" s="1">
        <f t="shared" ref="K106:K114" si="34">I106/J106*100</f>
        <v>102.34477344650786</v>
      </c>
      <c r="L106" s="46">
        <v>0</v>
      </c>
      <c r="M106" s="46">
        <v>0</v>
      </c>
      <c r="N106" s="1" t="e">
        <f t="shared" si="25"/>
        <v>#DIV/0!</v>
      </c>
      <c r="O106" s="46">
        <v>0</v>
      </c>
      <c r="P106" s="46">
        <v>0</v>
      </c>
      <c r="Q106" s="1" t="e">
        <f t="shared" si="26"/>
        <v>#DIV/0!</v>
      </c>
      <c r="R106" s="46">
        <v>0</v>
      </c>
      <c r="S106" s="46">
        <v>0</v>
      </c>
      <c r="T106" s="1" t="e">
        <f t="shared" si="27"/>
        <v>#DIV/0!</v>
      </c>
      <c r="U106" s="199">
        <v>143</v>
      </c>
      <c r="AD106" s="24"/>
      <c r="AE106" s="24"/>
      <c r="AF106" s="24"/>
      <c r="AG106" s="24"/>
      <c r="AH106" s="24"/>
      <c r="AI106" s="2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</row>
    <row r="107" spans="1:636" s="23" customFormat="1" ht="17.25" x14ac:dyDescent="0.25">
      <c r="A107" s="62">
        <v>37</v>
      </c>
      <c r="B107" s="10" t="s">
        <v>358</v>
      </c>
      <c r="C107" s="46">
        <v>4997942</v>
      </c>
      <c r="D107" s="46">
        <v>2787394</v>
      </c>
      <c r="E107" s="1">
        <f>C107/D107*100</f>
        <v>179.30518613443238</v>
      </c>
      <c r="F107" s="46">
        <v>801738</v>
      </c>
      <c r="G107" s="46">
        <v>567694</v>
      </c>
      <c r="H107" s="1">
        <f t="shared" si="32"/>
        <v>141.22713997329549</v>
      </c>
      <c r="I107" s="46">
        <v>5037218</v>
      </c>
      <c r="J107" s="46">
        <v>2712170</v>
      </c>
      <c r="K107" s="1">
        <f t="shared" si="34"/>
        <v>185.72648469675573</v>
      </c>
      <c r="L107" s="46">
        <v>148816</v>
      </c>
      <c r="M107" s="46">
        <v>135470</v>
      </c>
      <c r="N107" s="1">
        <f t="shared" si="25"/>
        <v>109.85162766664207</v>
      </c>
      <c r="O107" s="46">
        <v>74504</v>
      </c>
      <c r="P107" s="46">
        <v>97385</v>
      </c>
      <c r="Q107" s="1">
        <f t="shared" si="26"/>
        <v>76.504595163526218</v>
      </c>
      <c r="R107" s="46">
        <v>74312</v>
      </c>
      <c r="S107" s="46">
        <v>38085</v>
      </c>
      <c r="T107" s="1">
        <f t="shared" si="27"/>
        <v>195.12143888670079</v>
      </c>
      <c r="U107" s="199">
        <v>442</v>
      </c>
      <c r="V107" s="24"/>
      <c r="W107" s="24"/>
      <c r="X107" s="24"/>
      <c r="Y107" s="24"/>
      <c r="Z107" s="24"/>
      <c r="AA107" s="24"/>
      <c r="AB107" s="24"/>
      <c r="AC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</row>
    <row r="108" spans="1:636" ht="17.25" x14ac:dyDescent="0.25">
      <c r="A108" s="65">
        <v>38</v>
      </c>
      <c r="B108" s="10" t="s">
        <v>175</v>
      </c>
      <c r="C108" s="46">
        <v>0</v>
      </c>
      <c r="D108" s="46"/>
      <c r="E108" s="45" t="e">
        <f>C108/D108*100</f>
        <v>#DIV/0!</v>
      </c>
      <c r="F108" s="46">
        <v>0</v>
      </c>
      <c r="G108" s="46"/>
      <c r="H108" s="1" t="e">
        <f t="shared" si="32"/>
        <v>#DIV/0!</v>
      </c>
      <c r="I108" s="46">
        <v>0</v>
      </c>
      <c r="J108" s="46"/>
      <c r="K108" s="1" t="e">
        <f t="shared" si="34"/>
        <v>#DIV/0!</v>
      </c>
      <c r="L108" s="46">
        <v>0</v>
      </c>
      <c r="M108" s="46">
        <v>0</v>
      </c>
      <c r="N108" s="25" t="e">
        <f t="shared" si="25"/>
        <v>#DIV/0!</v>
      </c>
      <c r="O108" s="46">
        <v>0</v>
      </c>
      <c r="P108" s="46">
        <v>0</v>
      </c>
      <c r="Q108" s="25" t="e">
        <f t="shared" si="26"/>
        <v>#DIV/0!</v>
      </c>
      <c r="R108" s="46">
        <v>0</v>
      </c>
      <c r="S108" s="46">
        <v>0</v>
      </c>
      <c r="T108" s="1" t="e">
        <f t="shared" si="27"/>
        <v>#DIV/0!</v>
      </c>
      <c r="U108" s="196"/>
      <c r="AD108" s="24"/>
      <c r="AE108" s="24"/>
      <c r="AF108" s="24"/>
      <c r="AG108" s="24"/>
      <c r="AH108" s="24"/>
      <c r="AI108" s="24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6" customFormat="1" ht="21" customHeight="1" x14ac:dyDescent="0.25">
      <c r="A109" s="48">
        <v>39</v>
      </c>
      <c r="B109" s="10" t="s">
        <v>176</v>
      </c>
      <c r="C109" s="46">
        <v>743495</v>
      </c>
      <c r="D109" s="46">
        <v>565968</v>
      </c>
      <c r="E109" s="45">
        <f>C109/D109*100</f>
        <v>131.36696774375935</v>
      </c>
      <c r="F109" s="46">
        <v>211870</v>
      </c>
      <c r="G109" s="46">
        <v>146973</v>
      </c>
      <c r="H109" s="46">
        <f>F109/G109*100</f>
        <v>144.1557292836099</v>
      </c>
      <c r="I109" s="46">
        <v>738486</v>
      </c>
      <c r="J109" s="46">
        <v>573141</v>
      </c>
      <c r="K109" s="46">
        <f t="shared" si="34"/>
        <v>128.84892199301743</v>
      </c>
      <c r="L109" s="46">
        <v>40600</v>
      </c>
      <c r="M109" s="46">
        <v>42204</v>
      </c>
      <c r="N109" s="46">
        <f t="shared" si="25"/>
        <v>96.199412377973644</v>
      </c>
      <c r="O109" s="46">
        <v>3800</v>
      </c>
      <c r="P109" s="46">
        <v>3795</v>
      </c>
      <c r="Q109" s="46">
        <f t="shared" si="26"/>
        <v>100.13175230566536</v>
      </c>
      <c r="R109" s="46">
        <v>36800</v>
      </c>
      <c r="S109" s="46">
        <v>38409</v>
      </c>
      <c r="T109" s="46">
        <f t="shared" si="27"/>
        <v>95.810877658882035</v>
      </c>
      <c r="U109" s="46">
        <v>213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</row>
    <row r="110" spans="1:636" s="24" customFormat="1" ht="17.25" x14ac:dyDescent="0.25">
      <c r="A110" s="63">
        <v>40</v>
      </c>
      <c r="B110" s="10" t="s">
        <v>177</v>
      </c>
      <c r="C110" s="46">
        <v>36940</v>
      </c>
      <c r="D110" s="46">
        <v>36729</v>
      </c>
      <c r="E110" s="25">
        <f>C110/D110*100</f>
        <v>100.57447793296849</v>
      </c>
      <c r="F110" s="46">
        <v>4496</v>
      </c>
      <c r="G110" s="46">
        <v>6644</v>
      </c>
      <c r="H110" s="25">
        <f>F110/G110*100</f>
        <v>67.670078266104767</v>
      </c>
      <c r="I110" s="46">
        <v>36940</v>
      </c>
      <c r="J110" s="46">
        <v>36729</v>
      </c>
      <c r="K110" s="25">
        <f t="shared" si="34"/>
        <v>100.57447793296849</v>
      </c>
      <c r="L110" s="46">
        <v>0</v>
      </c>
      <c r="M110" s="46">
        <v>0</v>
      </c>
      <c r="N110" s="25" t="e">
        <f t="shared" si="25"/>
        <v>#DIV/0!</v>
      </c>
      <c r="O110" s="46">
        <v>0</v>
      </c>
      <c r="P110" s="46">
        <v>0</v>
      </c>
      <c r="Q110" s="25" t="e">
        <f t="shared" si="26"/>
        <v>#DIV/0!</v>
      </c>
      <c r="R110" s="46">
        <v>0</v>
      </c>
      <c r="S110" s="46">
        <v>0</v>
      </c>
      <c r="T110" s="25" t="e">
        <f t="shared" si="27"/>
        <v>#DIV/0!</v>
      </c>
      <c r="U110" s="197">
        <v>12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</row>
    <row r="111" spans="1:636" s="23" customFormat="1" ht="17.25" x14ac:dyDescent="0.25">
      <c r="A111" s="48">
        <v>41</v>
      </c>
      <c r="B111" s="155" t="s">
        <v>133</v>
      </c>
      <c r="C111" s="46">
        <v>185812</v>
      </c>
      <c r="D111" s="46">
        <v>109950</v>
      </c>
      <c r="E111" s="1">
        <f t="shared" ref="E111:E114" si="35">C111/D111*100</f>
        <v>168.9968167348795</v>
      </c>
      <c r="F111" s="46">
        <v>27226</v>
      </c>
      <c r="G111" s="46">
        <v>29481</v>
      </c>
      <c r="H111" s="1">
        <f t="shared" ref="H111:H114" si="36">F111/G111*100</f>
        <v>92.351005732505683</v>
      </c>
      <c r="I111" s="46">
        <v>256909</v>
      </c>
      <c r="J111" s="46">
        <v>120088</v>
      </c>
      <c r="K111" s="1">
        <f t="shared" si="34"/>
        <v>213.93394843781226</v>
      </c>
      <c r="L111" s="46">
        <v>0</v>
      </c>
      <c r="M111" s="46">
        <v>0</v>
      </c>
      <c r="N111" s="1" t="e">
        <f t="shared" si="25"/>
        <v>#DIV/0!</v>
      </c>
      <c r="O111" s="46">
        <v>0</v>
      </c>
      <c r="P111" s="46">
        <v>0</v>
      </c>
      <c r="Q111" s="1" t="e">
        <f t="shared" si="26"/>
        <v>#DIV/0!</v>
      </c>
      <c r="R111" s="46">
        <v>0</v>
      </c>
      <c r="S111" s="46">
        <v>0</v>
      </c>
      <c r="T111" s="1" t="e">
        <f t="shared" si="27"/>
        <v>#DIV/0!</v>
      </c>
      <c r="U111" s="199">
        <v>7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 s="145"/>
      <c r="DM111" s="145"/>
      <c r="DN111" s="145"/>
      <c r="DO111" s="145"/>
      <c r="DP111" s="145"/>
      <c r="DQ111" s="145"/>
      <c r="DR111" s="145"/>
      <c r="DS111" s="145"/>
      <c r="DT111" s="145"/>
      <c r="DU111" s="145"/>
      <c r="DV111" s="145"/>
      <c r="DW111" s="145"/>
      <c r="DX111" s="145"/>
      <c r="DY111" s="145"/>
      <c r="DZ111" s="145"/>
      <c r="EA111" s="145"/>
      <c r="EB111" s="145"/>
      <c r="EC111" s="145"/>
      <c r="ED111" s="145"/>
      <c r="EE111" s="145"/>
      <c r="EF111" s="145"/>
      <c r="EG111" s="145"/>
      <c r="EH111" s="145"/>
      <c r="EI111" s="145"/>
      <c r="EJ111" s="145"/>
      <c r="EK111" s="145"/>
      <c r="EL111" s="145"/>
      <c r="EM111" s="145"/>
      <c r="EN111" s="145"/>
      <c r="EO111" s="145"/>
      <c r="EP111" s="145"/>
      <c r="EQ111" s="145"/>
      <c r="ER111" s="145"/>
      <c r="ES111" s="145"/>
      <c r="ET111" s="145"/>
      <c r="EU111" s="145"/>
      <c r="EV111" s="145"/>
      <c r="EW111" s="145"/>
      <c r="EX111" s="145"/>
      <c r="EY111" s="145"/>
      <c r="EZ111" s="145"/>
      <c r="FA111" s="145"/>
      <c r="FB111" s="145"/>
      <c r="FC111" s="145"/>
      <c r="FD111" s="145"/>
      <c r="FE111" s="145"/>
      <c r="FF111" s="145"/>
      <c r="FG111" s="145"/>
      <c r="FH111" s="145"/>
      <c r="FI111" s="145"/>
      <c r="FJ111" s="145"/>
      <c r="FK111" s="145"/>
      <c r="FL111" s="145"/>
      <c r="FM111" s="145"/>
      <c r="FN111" s="145"/>
      <c r="FO111" s="145"/>
      <c r="FP111" s="145"/>
      <c r="FQ111" s="145"/>
    </row>
    <row r="112" spans="1:636" s="23" customFormat="1" ht="17.25" x14ac:dyDescent="0.25">
      <c r="A112" s="62">
        <v>42</v>
      </c>
      <c r="B112" s="10" t="s">
        <v>220</v>
      </c>
      <c r="C112" s="46">
        <v>199790</v>
      </c>
      <c r="D112" s="46">
        <v>274879</v>
      </c>
      <c r="E112" s="1">
        <f t="shared" si="35"/>
        <v>72.682889562316504</v>
      </c>
      <c r="F112" s="46">
        <v>32890</v>
      </c>
      <c r="G112" s="46">
        <v>59959</v>
      </c>
      <c r="H112" s="1">
        <f t="shared" si="36"/>
        <v>54.854150336062979</v>
      </c>
      <c r="I112" s="46">
        <v>197494</v>
      </c>
      <c r="J112" s="46">
        <v>249426</v>
      </c>
      <c r="K112" s="1">
        <f t="shared" si="34"/>
        <v>79.179395892970263</v>
      </c>
      <c r="L112" s="46">
        <v>0</v>
      </c>
      <c r="M112" s="46">
        <v>0</v>
      </c>
      <c r="N112" s="1" t="e">
        <f t="shared" si="25"/>
        <v>#DIV/0!</v>
      </c>
      <c r="O112" s="46">
        <v>0</v>
      </c>
      <c r="P112" s="46">
        <v>0</v>
      </c>
      <c r="Q112" s="1" t="e">
        <f t="shared" si="26"/>
        <v>#DIV/0!</v>
      </c>
      <c r="R112" s="46">
        <v>0</v>
      </c>
      <c r="S112" s="46">
        <v>0</v>
      </c>
      <c r="T112" s="1" t="e">
        <f t="shared" si="27"/>
        <v>#DIV/0!</v>
      </c>
      <c r="U112" s="199">
        <v>43</v>
      </c>
      <c r="V112" s="24"/>
      <c r="W112" s="24"/>
      <c r="X112" s="24"/>
      <c r="Y112" s="24"/>
      <c r="Z112" s="24"/>
      <c r="AA112" s="24"/>
      <c r="AB112" s="24"/>
      <c r="AC112" s="2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48">
        <v>43</v>
      </c>
      <c r="B113" s="155" t="s">
        <v>299</v>
      </c>
      <c r="C113" s="46"/>
      <c r="D113" s="46"/>
      <c r="E113" s="1" t="e">
        <f t="shared" si="35"/>
        <v>#DIV/0!</v>
      </c>
      <c r="F113" s="46"/>
      <c r="G113" s="46"/>
      <c r="H113" s="1" t="e">
        <f t="shared" si="36"/>
        <v>#DIV/0!</v>
      </c>
      <c r="I113" s="46"/>
      <c r="J113" s="46"/>
      <c r="K113" s="1" t="e">
        <f t="shared" si="34"/>
        <v>#DIV/0!</v>
      </c>
      <c r="L113" s="46"/>
      <c r="M113" s="46"/>
      <c r="N113" s="1" t="e">
        <f t="shared" si="25"/>
        <v>#DIV/0!</v>
      </c>
      <c r="O113" s="46"/>
      <c r="P113" s="46"/>
      <c r="Q113" s="1" t="e">
        <f t="shared" si="26"/>
        <v>#DIV/0!</v>
      </c>
      <c r="R113" s="46"/>
      <c r="S113" s="46"/>
      <c r="T113" s="1" t="e">
        <f t="shared" si="27"/>
        <v>#DIV/0!</v>
      </c>
      <c r="U113" s="199"/>
      <c r="AD113" s="24"/>
      <c r="AE113" s="24"/>
      <c r="AF113" s="24"/>
      <c r="AG113" s="24"/>
      <c r="AH113" s="24"/>
      <c r="AI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177">
        <v>44</v>
      </c>
      <c r="B114" s="176" t="s">
        <v>298</v>
      </c>
      <c r="C114" s="104">
        <v>0</v>
      </c>
      <c r="D114" s="104">
        <v>0</v>
      </c>
      <c r="E114" s="178" t="e">
        <f t="shared" si="35"/>
        <v>#DIV/0!</v>
      </c>
      <c r="F114" s="104">
        <v>0</v>
      </c>
      <c r="G114" s="104">
        <v>0</v>
      </c>
      <c r="H114" s="178" t="e">
        <f t="shared" si="36"/>
        <v>#DIV/0!</v>
      </c>
      <c r="I114" s="104">
        <v>61885</v>
      </c>
      <c r="J114" s="104">
        <v>0</v>
      </c>
      <c r="K114" s="178" t="e">
        <f t="shared" si="34"/>
        <v>#DIV/0!</v>
      </c>
      <c r="L114" s="177">
        <v>52663</v>
      </c>
      <c r="M114" s="177">
        <v>0</v>
      </c>
      <c r="N114" s="178" t="e">
        <f t="shared" si="25"/>
        <v>#DIV/0!</v>
      </c>
      <c r="O114" s="177">
        <v>52663</v>
      </c>
      <c r="P114" s="177">
        <v>0</v>
      </c>
      <c r="Q114" s="178" t="e">
        <f t="shared" si="26"/>
        <v>#DIV/0!</v>
      </c>
      <c r="R114" s="177">
        <v>0</v>
      </c>
      <c r="S114" s="177">
        <v>0</v>
      </c>
      <c r="T114" s="178" t="e">
        <f t="shared" si="27"/>
        <v>#DIV/0!</v>
      </c>
      <c r="U114" s="199">
        <v>16</v>
      </c>
      <c r="V114" s="24"/>
      <c r="W114" s="24"/>
      <c r="X114" s="24"/>
      <c r="Y114" s="24"/>
      <c r="Z114" s="24"/>
      <c r="AA114" s="24"/>
      <c r="AB114" s="24"/>
      <c r="AC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</row>
    <row r="115" spans="1:173" s="23" customFormat="1" ht="17.25" x14ac:dyDescent="0.25">
      <c r="A115" s="46">
        <v>45</v>
      </c>
      <c r="B115" s="16" t="s">
        <v>297</v>
      </c>
      <c r="C115" s="46">
        <v>217384</v>
      </c>
      <c r="D115" s="46">
        <v>98818</v>
      </c>
      <c r="E115" s="1">
        <f>C115/D115*100</f>
        <v>219.98421340241657</v>
      </c>
      <c r="F115" s="46">
        <v>52713</v>
      </c>
      <c r="G115" s="46">
        <v>35059</v>
      </c>
      <c r="H115" s="46">
        <f>F115/G115*100</f>
        <v>150.35511566216948</v>
      </c>
      <c r="I115" s="46">
        <v>287691</v>
      </c>
      <c r="J115" s="46">
        <v>179453</v>
      </c>
      <c r="K115" s="46">
        <f>I115/J115*100</f>
        <v>160.31551436866479</v>
      </c>
      <c r="L115" s="46">
        <v>134237</v>
      </c>
      <c r="M115" s="46">
        <v>128417</v>
      </c>
      <c r="N115" s="46">
        <f>L115/M115*100</f>
        <v>104.53211023462626</v>
      </c>
      <c r="O115" s="46">
        <v>81684</v>
      </c>
      <c r="P115" s="46">
        <v>47974</v>
      </c>
      <c r="Q115" s="46">
        <f>O115/P115*100</f>
        <v>170.26722808187768</v>
      </c>
      <c r="R115" s="46">
        <v>52553</v>
      </c>
      <c r="S115" s="46">
        <v>80443</v>
      </c>
      <c r="T115" s="46">
        <f>R115/S115*100</f>
        <v>65.329487960419172</v>
      </c>
      <c r="U115" s="199">
        <v>37</v>
      </c>
      <c r="V115"/>
      <c r="W115"/>
      <c r="X115"/>
      <c r="Y115"/>
      <c r="Z115"/>
      <c r="AA115"/>
      <c r="AB115"/>
      <c r="AC115"/>
      <c r="AD115" s="24"/>
      <c r="AE115" s="24"/>
      <c r="AF115" s="24"/>
      <c r="AG115" s="24"/>
      <c r="AH115" s="24"/>
      <c r="AI115" s="24"/>
    </row>
    <row r="116" spans="1:173" s="23" customFormat="1" ht="26.25" customHeight="1" x14ac:dyDescent="0.25">
      <c r="A116" s="46">
        <v>46</v>
      </c>
      <c r="B116" s="16" t="s">
        <v>303</v>
      </c>
      <c r="C116" s="46">
        <v>1409756</v>
      </c>
      <c r="D116" s="46">
        <v>0</v>
      </c>
      <c r="E116" s="1" t="e">
        <f>C116/D116*100</f>
        <v>#DIV/0!</v>
      </c>
      <c r="F116" s="46">
        <v>300707</v>
      </c>
      <c r="G116" s="46">
        <v>0</v>
      </c>
      <c r="H116" s="46" t="e">
        <f>F116/G116*100</f>
        <v>#DIV/0!</v>
      </c>
      <c r="I116" s="46">
        <v>1409756</v>
      </c>
      <c r="J116" s="46">
        <v>0</v>
      </c>
      <c r="K116" s="46" t="e">
        <f>I116/J116*100</f>
        <v>#DIV/0!</v>
      </c>
      <c r="L116" s="46">
        <v>1204141</v>
      </c>
      <c r="M116" s="46">
        <v>0</v>
      </c>
      <c r="N116" s="46" t="e">
        <f>L116/M116*100</f>
        <v>#DIV/0!</v>
      </c>
      <c r="O116" s="46">
        <v>1204141</v>
      </c>
      <c r="P116" s="46">
        <v>0</v>
      </c>
      <c r="Q116" s="46" t="e">
        <f>O116/P116*100</f>
        <v>#DIV/0!</v>
      </c>
      <c r="R116" s="46">
        <v>0</v>
      </c>
      <c r="S116" s="46">
        <v>0</v>
      </c>
      <c r="T116" s="46" t="e">
        <f>R116/S116*100</f>
        <v>#DIV/0!</v>
      </c>
      <c r="U116" s="199">
        <v>62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</row>
    <row r="117" spans="1:173" s="23" customFormat="1" ht="17.25" customHeight="1" x14ac:dyDescent="0.25">
      <c r="A117" s="349"/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1"/>
      <c r="U117" s="200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</row>
    <row r="118" spans="1:173" ht="29.25" customHeight="1" x14ac:dyDescent="0.25">
      <c r="A118" s="366" t="s">
        <v>229</v>
      </c>
      <c r="B118" s="367" t="s">
        <v>111</v>
      </c>
      <c r="C118" s="41">
        <f>SUM(C119:C147)</f>
        <v>47553044</v>
      </c>
      <c r="D118" s="41">
        <f>SUM(D119:D147)</f>
        <v>38342763</v>
      </c>
      <c r="E118" s="50">
        <f>C118/D118*100</f>
        <v>124.02091106475557</v>
      </c>
      <c r="F118" s="41">
        <f>SUM(F119:F147)</f>
        <v>8740503</v>
      </c>
      <c r="G118" s="41">
        <f>SUM(G119:G147)</f>
        <v>7365694</v>
      </c>
      <c r="H118" s="50">
        <f>F118/G118*100</f>
        <v>118.66503007048624</v>
      </c>
      <c r="I118" s="41">
        <f>SUM(I119:I147)</f>
        <v>47351582</v>
      </c>
      <c r="J118" s="41">
        <f>SUM(J119:J147)</f>
        <v>37156329</v>
      </c>
      <c r="K118" s="50">
        <f>I118/J118*100</f>
        <v>127.43880591648329</v>
      </c>
      <c r="L118" s="41">
        <f>SUM(L119:L147)</f>
        <v>35054805</v>
      </c>
      <c r="M118" s="41">
        <f>SUM(M119:M147)</f>
        <v>26518837</v>
      </c>
      <c r="N118" s="6">
        <f t="shared" si="25"/>
        <v>132.18831957072626</v>
      </c>
      <c r="O118" s="41">
        <f>SUM(O119:O147)</f>
        <v>30259292</v>
      </c>
      <c r="P118" s="41">
        <f>SUM(P119:P147)</f>
        <v>22231524</v>
      </c>
      <c r="Q118" s="5">
        <f t="shared" si="26"/>
        <v>136.10984114269448</v>
      </c>
      <c r="R118" s="41">
        <f>SUM(R119:R147)</f>
        <v>4795513</v>
      </c>
      <c r="S118" s="41">
        <f>SUM(S119:S147)</f>
        <v>4287313</v>
      </c>
      <c r="T118" s="6">
        <f t="shared" si="27"/>
        <v>111.85357822020458</v>
      </c>
      <c r="U118" s="198">
        <f>SUM(U119:U146)</f>
        <v>3248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</row>
    <row r="119" spans="1:173" ht="36.75" customHeight="1" x14ac:dyDescent="0.25">
      <c r="A119" s="146">
        <v>1</v>
      </c>
      <c r="B119" s="10" t="s">
        <v>112</v>
      </c>
      <c r="C119" s="46">
        <v>10995979</v>
      </c>
      <c r="D119" s="46">
        <v>11599284</v>
      </c>
      <c r="E119" s="45">
        <f t="shared" ref="E119:E144" si="37">C119/D119*100</f>
        <v>94.798773786381986</v>
      </c>
      <c r="F119" s="46">
        <v>1433540</v>
      </c>
      <c r="G119" s="46">
        <v>2267412</v>
      </c>
      <c r="H119" s="45">
        <f t="shared" ref="H119:H144" si="38">F119/G119*100</f>
        <v>63.223622350062534</v>
      </c>
      <c r="I119" s="46">
        <v>11353178</v>
      </c>
      <c r="J119" s="46">
        <v>11511466</v>
      </c>
      <c r="K119" s="45">
        <f t="shared" ref="K119:K127" si="39">I119/J119*100</f>
        <v>98.6249535897513</v>
      </c>
      <c r="L119" s="46">
        <v>10046598</v>
      </c>
      <c r="M119" s="46">
        <v>10886884</v>
      </c>
      <c r="N119" s="25">
        <f t="shared" si="25"/>
        <v>92.281666636661143</v>
      </c>
      <c r="O119" s="46">
        <v>8458641</v>
      </c>
      <c r="P119" s="46">
        <v>10057520</v>
      </c>
      <c r="Q119" s="25">
        <f t="shared" si="26"/>
        <v>84.102651548294219</v>
      </c>
      <c r="R119" s="46">
        <v>1587957</v>
      </c>
      <c r="S119" s="46">
        <v>829364</v>
      </c>
      <c r="T119" s="45">
        <f t="shared" si="27"/>
        <v>191.46683482765107</v>
      </c>
      <c r="U119" s="196">
        <v>261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ht="17.25" x14ac:dyDescent="0.25">
      <c r="A120" s="146">
        <v>2</v>
      </c>
      <c r="B120" s="9" t="s">
        <v>113</v>
      </c>
      <c r="C120" s="46">
        <v>1240266</v>
      </c>
      <c r="D120" s="46">
        <v>1378343</v>
      </c>
      <c r="E120" s="1">
        <f t="shared" si="37"/>
        <v>89.982391900999971</v>
      </c>
      <c r="F120" s="46">
        <v>145839</v>
      </c>
      <c r="G120" s="46">
        <v>306737</v>
      </c>
      <c r="H120" s="1">
        <f t="shared" si="38"/>
        <v>47.545291242986664</v>
      </c>
      <c r="I120" s="46">
        <v>1254106</v>
      </c>
      <c r="J120" s="46">
        <v>1342118</v>
      </c>
      <c r="K120" s="1">
        <f t="shared" si="39"/>
        <v>93.442305371062744</v>
      </c>
      <c r="L120" s="46">
        <v>1080437</v>
      </c>
      <c r="M120" s="46">
        <v>1185086</v>
      </c>
      <c r="N120" s="25">
        <f t="shared" si="25"/>
        <v>91.169501622667042</v>
      </c>
      <c r="O120" s="46">
        <v>883825</v>
      </c>
      <c r="P120" s="46">
        <v>1075737</v>
      </c>
      <c r="Q120" s="25">
        <f t="shared" si="26"/>
        <v>82.159951735414879</v>
      </c>
      <c r="R120" s="46">
        <v>196612</v>
      </c>
      <c r="S120" s="46">
        <v>109349</v>
      </c>
      <c r="T120" s="1">
        <f t="shared" si="27"/>
        <v>179.80228442875563</v>
      </c>
      <c r="U120" s="196">
        <v>103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73" s="24" customFormat="1" ht="21.75" customHeight="1" x14ac:dyDescent="0.25">
      <c r="A121" s="146">
        <v>3</v>
      </c>
      <c r="B121" s="12" t="s">
        <v>114</v>
      </c>
      <c r="C121" s="46">
        <v>961790</v>
      </c>
      <c r="D121" s="46">
        <v>879233</v>
      </c>
      <c r="E121" s="25">
        <f t="shared" si="37"/>
        <v>109.38966121608264</v>
      </c>
      <c r="F121" s="46">
        <v>28410</v>
      </c>
      <c r="G121" s="46">
        <v>371383</v>
      </c>
      <c r="H121" s="25">
        <f t="shared" si="38"/>
        <v>7.6497847235872403</v>
      </c>
      <c r="I121" s="46">
        <v>1642517</v>
      </c>
      <c r="J121" s="46">
        <v>1086921</v>
      </c>
      <c r="K121" s="25">
        <f t="shared" si="39"/>
        <v>151.11650248730129</v>
      </c>
      <c r="L121" s="46">
        <v>1642517</v>
      </c>
      <c r="M121" s="46">
        <v>1086921</v>
      </c>
      <c r="N121" s="25">
        <f t="shared" si="25"/>
        <v>151.11650248730129</v>
      </c>
      <c r="O121" s="46">
        <v>1642517</v>
      </c>
      <c r="P121" s="46">
        <v>1077560</v>
      </c>
      <c r="Q121" s="25">
        <f t="shared" si="26"/>
        <v>152.42928468020344</v>
      </c>
      <c r="R121" s="46">
        <v>0</v>
      </c>
      <c r="S121" s="46">
        <v>9361</v>
      </c>
      <c r="T121" s="25">
        <f t="shared" si="27"/>
        <v>0</v>
      </c>
      <c r="U121" s="197">
        <v>59</v>
      </c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</row>
    <row r="122" spans="1:173" s="23" customFormat="1" ht="17.25" x14ac:dyDescent="0.25">
      <c r="A122" s="146">
        <v>4</v>
      </c>
      <c r="B122" s="12" t="s">
        <v>115</v>
      </c>
      <c r="C122" s="46">
        <v>834057</v>
      </c>
      <c r="D122" s="46">
        <v>583156</v>
      </c>
      <c r="E122" s="1">
        <f t="shared" si="37"/>
        <v>143.02467950256877</v>
      </c>
      <c r="F122" s="46">
        <v>205262</v>
      </c>
      <c r="G122" s="46">
        <v>112955</v>
      </c>
      <c r="H122" s="1">
        <f t="shared" si="38"/>
        <v>181.72015404364569</v>
      </c>
      <c r="I122" s="46">
        <v>1080520</v>
      </c>
      <c r="J122" s="46">
        <v>835575</v>
      </c>
      <c r="K122" s="1">
        <f t="shared" si="39"/>
        <v>129.31454387697096</v>
      </c>
      <c r="L122" s="46">
        <v>851488</v>
      </c>
      <c r="M122" s="46">
        <v>508832</v>
      </c>
      <c r="N122" s="1">
        <f t="shared" si="25"/>
        <v>167.3416766241117</v>
      </c>
      <c r="O122" s="46">
        <v>561558</v>
      </c>
      <c r="P122" s="46">
        <v>277069</v>
      </c>
      <c r="Q122" s="1">
        <f t="shared" si="26"/>
        <v>202.67803326969096</v>
      </c>
      <c r="R122" s="46">
        <v>289930</v>
      </c>
      <c r="S122" s="46">
        <v>231763</v>
      </c>
      <c r="T122" s="1">
        <f t="shared" si="27"/>
        <v>125.09762127690787</v>
      </c>
      <c r="U122" s="199">
        <v>129</v>
      </c>
      <c r="V122"/>
      <c r="W122"/>
      <c r="X122"/>
      <c r="Y122"/>
      <c r="Z122"/>
      <c r="AA122"/>
      <c r="AB122"/>
      <c r="AC122"/>
    </row>
    <row r="123" spans="1:173" s="24" customFormat="1" ht="33.75" customHeight="1" x14ac:dyDescent="0.25">
      <c r="A123" s="146">
        <v>5</v>
      </c>
      <c r="B123" s="10" t="s">
        <v>116</v>
      </c>
      <c r="C123" s="48">
        <v>7242348</v>
      </c>
      <c r="D123" s="46">
        <v>3041703</v>
      </c>
      <c r="E123" s="25">
        <f t="shared" si="37"/>
        <v>238.10174760652174</v>
      </c>
      <c r="F123" s="48">
        <v>1828971</v>
      </c>
      <c r="G123" s="46">
        <v>178750</v>
      </c>
      <c r="H123" s="25">
        <f t="shared" si="38"/>
        <v>1023.2005594405595</v>
      </c>
      <c r="I123" s="48">
        <v>6102040</v>
      </c>
      <c r="J123" s="46">
        <v>2526100</v>
      </c>
      <c r="K123" s="25">
        <f t="shared" si="39"/>
        <v>241.55971655912273</v>
      </c>
      <c r="L123" s="48">
        <v>5892680</v>
      </c>
      <c r="M123" s="46">
        <v>2410914</v>
      </c>
      <c r="N123" s="25">
        <f t="shared" si="25"/>
        <v>244.4168477183342</v>
      </c>
      <c r="O123" s="48">
        <v>5780377</v>
      </c>
      <c r="P123" s="46">
        <v>2297532</v>
      </c>
      <c r="Q123" s="25">
        <f t="shared" si="26"/>
        <v>251.59070689766233</v>
      </c>
      <c r="R123" s="48">
        <v>112303</v>
      </c>
      <c r="S123" s="46">
        <v>113382</v>
      </c>
      <c r="T123" s="25">
        <f t="shared" si="27"/>
        <v>99.048349826251084</v>
      </c>
      <c r="U123" s="197">
        <v>275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ht="42.75" customHeight="1" x14ac:dyDescent="0.25">
      <c r="A124" s="146">
        <v>6</v>
      </c>
      <c r="B124" s="10" t="s">
        <v>117</v>
      </c>
      <c r="C124" s="46">
        <v>5915000</v>
      </c>
      <c r="D124" s="46">
        <v>2847612</v>
      </c>
      <c r="E124" s="25">
        <f t="shared" si="37"/>
        <v>207.71790538879594</v>
      </c>
      <c r="F124" s="46">
        <v>1029674</v>
      </c>
      <c r="G124" s="46">
        <v>684388</v>
      </c>
      <c r="H124" s="25">
        <f t="shared" si="38"/>
        <v>150.45179050480138</v>
      </c>
      <c r="I124" s="46">
        <v>5915000</v>
      </c>
      <c r="J124" s="46">
        <v>2847612</v>
      </c>
      <c r="K124" s="25">
        <f t="shared" si="39"/>
        <v>207.71790538879594</v>
      </c>
      <c r="L124" s="46">
        <v>4472516</v>
      </c>
      <c r="M124" s="46">
        <v>2186191</v>
      </c>
      <c r="N124" s="25">
        <f t="shared" si="25"/>
        <v>204.58029513432265</v>
      </c>
      <c r="O124" s="46">
        <v>3326479</v>
      </c>
      <c r="P124" s="46">
        <v>1000917</v>
      </c>
      <c r="Q124" s="25">
        <f t="shared" si="26"/>
        <v>332.34314133939176</v>
      </c>
      <c r="R124" s="46">
        <v>1146037</v>
      </c>
      <c r="S124" s="46">
        <v>1185274</v>
      </c>
      <c r="T124" s="25">
        <f t="shared" si="27"/>
        <v>96.689626196136928</v>
      </c>
      <c r="U124" s="196">
        <v>353</v>
      </c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s="145" customFormat="1" ht="16.5" customHeight="1" x14ac:dyDescent="0.25">
      <c r="A125" s="166">
        <v>7</v>
      </c>
      <c r="B125" s="10" t="s">
        <v>118</v>
      </c>
      <c r="C125" s="46">
        <v>1399539</v>
      </c>
      <c r="D125" s="46">
        <v>3048538</v>
      </c>
      <c r="E125" s="46">
        <f t="shared" si="37"/>
        <v>45.908530580888282</v>
      </c>
      <c r="F125" s="46">
        <v>186769</v>
      </c>
      <c r="G125" s="46">
        <v>198452</v>
      </c>
      <c r="H125" s="46">
        <f t="shared" si="38"/>
        <v>94.112934110011494</v>
      </c>
      <c r="I125" s="46">
        <v>1444749</v>
      </c>
      <c r="J125" s="46">
        <v>2088833</v>
      </c>
      <c r="K125" s="46">
        <f t="shared" si="39"/>
        <v>69.165366498901534</v>
      </c>
      <c r="L125" s="46">
        <v>1019541</v>
      </c>
      <c r="M125" s="46">
        <v>1110691</v>
      </c>
      <c r="N125" s="46">
        <f t="shared" si="25"/>
        <v>91.793397083437242</v>
      </c>
      <c r="O125" s="46">
        <v>0</v>
      </c>
      <c r="P125" s="46">
        <v>0</v>
      </c>
      <c r="Q125" s="46" t="e">
        <f t="shared" si="26"/>
        <v>#DIV/0!</v>
      </c>
      <c r="R125" s="46">
        <v>1019541</v>
      </c>
      <c r="S125" s="46">
        <v>1110691</v>
      </c>
      <c r="T125" s="46">
        <f t="shared" si="27"/>
        <v>91.793397083437242</v>
      </c>
      <c r="V125" s="23"/>
      <c r="W125" s="23"/>
      <c r="X125" s="23"/>
      <c r="Y125" s="23"/>
      <c r="Z125" s="23"/>
      <c r="AA125" s="23"/>
      <c r="AB125" s="23"/>
      <c r="AC125" s="23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</row>
    <row r="126" spans="1:173" ht="21.75" customHeight="1" x14ac:dyDescent="0.25">
      <c r="A126" s="146">
        <v>8</v>
      </c>
      <c r="B126" s="13" t="s">
        <v>119</v>
      </c>
      <c r="C126" s="46">
        <v>1314225</v>
      </c>
      <c r="D126" s="46">
        <v>1137488</v>
      </c>
      <c r="E126" s="25">
        <f t="shared" si="37"/>
        <v>115.53748259322296</v>
      </c>
      <c r="F126" s="46">
        <v>409328</v>
      </c>
      <c r="G126" s="46">
        <v>291922</v>
      </c>
      <c r="H126" s="25">
        <f t="shared" si="38"/>
        <v>140.21827748508161</v>
      </c>
      <c r="I126" s="46">
        <v>1094661</v>
      </c>
      <c r="J126" s="46">
        <v>1151174</v>
      </c>
      <c r="K126" s="25">
        <f t="shared" si="39"/>
        <v>95.090837701337932</v>
      </c>
      <c r="L126" s="46">
        <v>32498</v>
      </c>
      <c r="M126" s="46">
        <v>17381</v>
      </c>
      <c r="N126" s="25">
        <f t="shared" si="25"/>
        <v>186.97428226224037</v>
      </c>
      <c r="O126" s="46">
        <v>32498</v>
      </c>
      <c r="P126" s="46">
        <v>17381</v>
      </c>
      <c r="Q126" s="25">
        <f t="shared" si="26"/>
        <v>186.97428226224037</v>
      </c>
      <c r="R126" s="46">
        <v>0</v>
      </c>
      <c r="S126" s="46">
        <v>0</v>
      </c>
      <c r="T126" s="25" t="e">
        <f t="shared" si="27"/>
        <v>#DIV/0!</v>
      </c>
      <c r="U126" s="196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173" ht="35.25" customHeight="1" x14ac:dyDescent="0.25">
      <c r="A127" s="2">
        <v>9</v>
      </c>
      <c r="B127" s="14" t="s">
        <v>120</v>
      </c>
      <c r="C127" s="46">
        <v>2762308</v>
      </c>
      <c r="D127" s="46">
        <v>1527705</v>
      </c>
      <c r="E127" s="45">
        <f t="shared" si="37"/>
        <v>180.81422787776435</v>
      </c>
      <c r="F127" s="46">
        <v>994245</v>
      </c>
      <c r="G127" s="46">
        <v>371860</v>
      </c>
      <c r="H127" s="45">
        <f t="shared" si="38"/>
        <v>267.37078470392083</v>
      </c>
      <c r="I127" s="46">
        <v>2762308</v>
      </c>
      <c r="J127" s="46">
        <v>1527705</v>
      </c>
      <c r="K127" s="45">
        <f t="shared" si="39"/>
        <v>180.81422787776435</v>
      </c>
      <c r="L127" s="46">
        <v>1864543</v>
      </c>
      <c r="M127" s="46">
        <v>1049203</v>
      </c>
      <c r="N127" s="25">
        <f t="shared" si="25"/>
        <v>177.71041447651217</v>
      </c>
      <c r="O127" s="46">
        <v>1772263</v>
      </c>
      <c r="P127" s="46">
        <v>1022874</v>
      </c>
      <c r="Q127" s="25">
        <f t="shared" si="26"/>
        <v>173.26308030119057</v>
      </c>
      <c r="R127" s="46">
        <v>92280</v>
      </c>
      <c r="S127" s="46">
        <v>26329</v>
      </c>
      <c r="T127" s="45">
        <f t="shared" si="27"/>
        <v>350.48805499639178</v>
      </c>
      <c r="U127" s="196">
        <v>83</v>
      </c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ht="31.5" customHeight="1" x14ac:dyDescent="0.25">
      <c r="A128" s="2">
        <v>10</v>
      </c>
      <c r="B128" s="14" t="s">
        <v>121</v>
      </c>
      <c r="C128" s="46">
        <v>716993</v>
      </c>
      <c r="D128" s="46">
        <v>470124</v>
      </c>
      <c r="E128" s="45">
        <f t="shared" si="37"/>
        <v>152.51146506028198</v>
      </c>
      <c r="F128" s="46">
        <v>145961</v>
      </c>
      <c r="G128" s="46">
        <v>77748</v>
      </c>
      <c r="H128" s="45">
        <f t="shared" si="38"/>
        <v>187.73601893296291</v>
      </c>
      <c r="I128" s="46">
        <v>703239</v>
      </c>
      <c r="J128" s="46">
        <v>479807</v>
      </c>
      <c r="K128" s="45">
        <f>I128/J128*100</f>
        <v>146.56705717090412</v>
      </c>
      <c r="L128" s="46">
        <v>473031</v>
      </c>
      <c r="M128" s="46">
        <v>295087</v>
      </c>
      <c r="N128" s="25">
        <f t="shared" si="25"/>
        <v>160.30221595665006</v>
      </c>
      <c r="O128" s="46">
        <v>473031</v>
      </c>
      <c r="P128" s="46">
        <v>287979</v>
      </c>
      <c r="Q128" s="25">
        <f t="shared" si="26"/>
        <v>164.25885220797349</v>
      </c>
      <c r="R128" s="46">
        <v>0</v>
      </c>
      <c r="S128" s="46">
        <v>7108</v>
      </c>
      <c r="T128" s="45">
        <f t="shared" si="27"/>
        <v>0</v>
      </c>
      <c r="U128" s="196">
        <v>165</v>
      </c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73" s="23" customFormat="1" ht="34.5" x14ac:dyDescent="0.25">
      <c r="A129" s="146">
        <v>11</v>
      </c>
      <c r="B129" s="14" t="s">
        <v>122</v>
      </c>
      <c r="C129" s="46">
        <v>42558</v>
      </c>
      <c r="D129" s="46">
        <v>24481</v>
      </c>
      <c r="E129" s="1">
        <f t="shared" si="37"/>
        <v>173.84093787018503</v>
      </c>
      <c r="F129" s="46">
        <v>4465</v>
      </c>
      <c r="G129" s="46">
        <v>4053</v>
      </c>
      <c r="H129" s="1">
        <f t="shared" si="38"/>
        <v>110.16530964717492</v>
      </c>
      <c r="I129" s="46">
        <v>42558</v>
      </c>
      <c r="J129" s="46">
        <v>24481</v>
      </c>
      <c r="K129" s="1">
        <f t="shared" ref="K129:K144" si="40">I129/J129*100</f>
        <v>173.84093787018503</v>
      </c>
      <c r="L129" s="46">
        <v>11861</v>
      </c>
      <c r="M129" s="46">
        <v>8486</v>
      </c>
      <c r="N129" s="1">
        <f t="shared" si="25"/>
        <v>139.77138816874853</v>
      </c>
      <c r="O129" s="46">
        <v>11861</v>
      </c>
      <c r="P129" s="46">
        <v>8486</v>
      </c>
      <c r="Q129" s="1">
        <f t="shared" si="26"/>
        <v>139.77138816874853</v>
      </c>
      <c r="R129" s="46">
        <v>0</v>
      </c>
      <c r="S129" s="46">
        <v>0</v>
      </c>
      <c r="T129" s="1" t="e">
        <f>R129/S129*100</f>
        <v>#DIV/0!</v>
      </c>
      <c r="U129" s="199">
        <v>9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</row>
    <row r="130" spans="1:173" s="24" customFormat="1" ht="29.25" customHeight="1" x14ac:dyDescent="0.25">
      <c r="A130" s="146">
        <v>12</v>
      </c>
      <c r="B130" s="13" t="s">
        <v>123</v>
      </c>
      <c r="C130" s="46">
        <v>2014990</v>
      </c>
      <c r="D130" s="46">
        <v>2034008</v>
      </c>
      <c r="E130" s="25">
        <f t="shared" si="37"/>
        <v>99.064998761066818</v>
      </c>
      <c r="F130" s="46">
        <v>634097</v>
      </c>
      <c r="G130" s="46">
        <v>555305</v>
      </c>
      <c r="H130" s="25">
        <f t="shared" si="38"/>
        <v>114.1889592206085</v>
      </c>
      <c r="I130" s="46">
        <v>2086950</v>
      </c>
      <c r="J130" s="46">
        <v>2065040</v>
      </c>
      <c r="K130" s="25">
        <f t="shared" si="40"/>
        <v>101.06099639716422</v>
      </c>
      <c r="L130" s="46">
        <v>387034</v>
      </c>
      <c r="M130" s="46">
        <v>374456</v>
      </c>
      <c r="N130" s="25">
        <f t="shared" si="25"/>
        <v>103.35900613156153</v>
      </c>
      <c r="O130" s="46">
        <v>353280</v>
      </c>
      <c r="P130" s="46">
        <v>305544</v>
      </c>
      <c r="Q130" s="25">
        <f t="shared" si="26"/>
        <v>115.62328175320084</v>
      </c>
      <c r="R130" s="46">
        <v>33754</v>
      </c>
      <c r="S130" s="46">
        <v>68912</v>
      </c>
      <c r="T130" s="25">
        <f t="shared" si="27"/>
        <v>48.981309496169025</v>
      </c>
      <c r="U130" s="197">
        <v>607</v>
      </c>
      <c r="V130"/>
      <c r="W130"/>
      <c r="X130"/>
      <c r="Y130"/>
      <c r="Z130"/>
      <c r="AA130"/>
      <c r="AB130"/>
      <c r="AC130"/>
      <c r="AD130" s="23"/>
      <c r="AE130" s="23"/>
      <c r="AF130" s="23"/>
      <c r="AG130" s="23"/>
      <c r="AH130" s="23"/>
      <c r="AI130" s="2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</row>
    <row r="131" spans="1:173" s="23" customFormat="1" ht="34.5" x14ac:dyDescent="0.25">
      <c r="A131" s="146">
        <v>13</v>
      </c>
      <c r="B131" s="215" t="s">
        <v>124</v>
      </c>
      <c r="C131" s="46">
        <v>32174</v>
      </c>
      <c r="D131" s="46">
        <v>11411</v>
      </c>
      <c r="E131" s="1">
        <f t="shared" si="37"/>
        <v>281.95600736131803</v>
      </c>
      <c r="F131" s="46">
        <v>6071</v>
      </c>
      <c r="G131" s="46">
        <v>2328</v>
      </c>
      <c r="H131" s="1">
        <f t="shared" si="38"/>
        <v>260.78178694158078</v>
      </c>
      <c r="I131" s="46">
        <v>32174</v>
      </c>
      <c r="J131" s="46">
        <v>11411</v>
      </c>
      <c r="K131" s="1">
        <f t="shared" si="40"/>
        <v>281.95600736131803</v>
      </c>
      <c r="L131" s="46">
        <v>0</v>
      </c>
      <c r="M131" s="46">
        <v>0</v>
      </c>
      <c r="N131" s="1" t="e">
        <f t="shared" si="25"/>
        <v>#DIV/0!</v>
      </c>
      <c r="O131" s="46">
        <v>0</v>
      </c>
      <c r="P131" s="46">
        <v>0</v>
      </c>
      <c r="Q131" s="25" t="e">
        <f t="shared" si="26"/>
        <v>#DIV/0!</v>
      </c>
      <c r="R131" s="46">
        <v>0</v>
      </c>
      <c r="S131" s="46">
        <v>0</v>
      </c>
      <c r="T131" s="1" t="e">
        <f>R131/S131*100</f>
        <v>#DIV/0!</v>
      </c>
      <c r="U131" s="199">
        <v>8</v>
      </c>
      <c r="V131" s="24"/>
      <c r="W131" s="24"/>
      <c r="X131" s="24"/>
      <c r="Y131" s="24"/>
      <c r="Z131" s="24"/>
      <c r="AA131" s="24"/>
      <c r="AB131" s="24"/>
      <c r="AC131" s="24"/>
      <c r="AD131"/>
      <c r="AE131"/>
      <c r="AF131"/>
      <c r="AG131"/>
      <c r="AH131"/>
      <c r="AI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s="24" customFormat="1" ht="24.75" customHeight="1" x14ac:dyDescent="0.25">
      <c r="A132" s="146">
        <v>14</v>
      </c>
      <c r="B132" s="13" t="s">
        <v>125</v>
      </c>
      <c r="C132" s="46">
        <v>1020398</v>
      </c>
      <c r="D132" s="46">
        <v>740910</v>
      </c>
      <c r="E132" s="25">
        <f t="shared" si="37"/>
        <v>137.7222604634841</v>
      </c>
      <c r="F132" s="46">
        <v>241689</v>
      </c>
      <c r="G132" s="46">
        <v>193144</v>
      </c>
      <c r="H132" s="25">
        <f t="shared" si="38"/>
        <v>125.13409683966368</v>
      </c>
      <c r="I132" s="46">
        <v>1020398</v>
      </c>
      <c r="J132" s="46">
        <v>744910</v>
      </c>
      <c r="K132" s="25">
        <f t="shared" si="40"/>
        <v>136.9827227450296</v>
      </c>
      <c r="L132" s="46">
        <v>779161</v>
      </c>
      <c r="M132" s="46">
        <v>658237</v>
      </c>
      <c r="N132" s="25">
        <f t="shared" si="25"/>
        <v>118.37089072780778</v>
      </c>
      <c r="O132" s="46">
        <v>692981</v>
      </c>
      <c r="P132" s="46">
        <v>622911</v>
      </c>
      <c r="Q132" s="25">
        <f t="shared" si="26"/>
        <v>111.2487979823763</v>
      </c>
      <c r="R132" s="46">
        <v>86180</v>
      </c>
      <c r="S132" s="46">
        <v>35326</v>
      </c>
      <c r="T132" s="25">
        <f t="shared" si="27"/>
        <v>243.95629281549</v>
      </c>
      <c r="U132" s="197">
        <v>48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</row>
    <row r="133" spans="1:173" ht="27" customHeight="1" x14ac:dyDescent="0.25">
      <c r="A133" s="2">
        <v>15</v>
      </c>
      <c r="B133" s="15" t="s">
        <v>126</v>
      </c>
      <c r="C133" s="46">
        <v>2888274</v>
      </c>
      <c r="D133" s="46">
        <v>2912739</v>
      </c>
      <c r="E133" s="25">
        <f t="shared" si="37"/>
        <v>99.16006892481613</v>
      </c>
      <c r="F133" s="46">
        <v>589868</v>
      </c>
      <c r="G133" s="46">
        <v>511791</v>
      </c>
      <c r="H133" s="25">
        <f t="shared" si="38"/>
        <v>115.25564146301907</v>
      </c>
      <c r="I133" s="46">
        <v>2829160</v>
      </c>
      <c r="J133" s="46">
        <v>2835881</v>
      </c>
      <c r="K133" s="25">
        <f t="shared" si="40"/>
        <v>99.763001338913725</v>
      </c>
      <c r="L133" s="46">
        <v>1133374</v>
      </c>
      <c r="M133" s="46">
        <v>1002672</v>
      </c>
      <c r="N133" s="25">
        <f t="shared" si="25"/>
        <v>113.03536949271546</v>
      </c>
      <c r="O133" s="46">
        <v>989107</v>
      </c>
      <c r="P133" s="46">
        <v>908563</v>
      </c>
      <c r="Q133" s="25">
        <f t="shared" si="26"/>
        <v>108.86498789847265</v>
      </c>
      <c r="R133" s="46">
        <v>144267</v>
      </c>
      <c r="S133" s="46">
        <v>94109</v>
      </c>
      <c r="T133" s="25">
        <f t="shared" si="27"/>
        <v>153.29777173277793</v>
      </c>
      <c r="U133" s="196">
        <v>344</v>
      </c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</row>
    <row r="134" spans="1:173" ht="34.5" x14ac:dyDescent="0.25">
      <c r="A134" s="2">
        <v>16</v>
      </c>
      <c r="B134" s="16" t="s">
        <v>127</v>
      </c>
      <c r="C134" s="46">
        <v>1238500</v>
      </c>
      <c r="D134" s="46">
        <v>1032757</v>
      </c>
      <c r="E134" s="45">
        <f t="shared" si="37"/>
        <v>119.9217240841747</v>
      </c>
      <c r="F134" s="46">
        <v>311758</v>
      </c>
      <c r="G134" s="46">
        <v>189668</v>
      </c>
      <c r="H134" s="45">
        <f t="shared" si="38"/>
        <v>164.37037349473817</v>
      </c>
      <c r="I134" s="46">
        <v>1164180</v>
      </c>
      <c r="J134" s="46">
        <v>1089526</v>
      </c>
      <c r="K134" s="45">
        <f t="shared" si="40"/>
        <v>106.85197048991948</v>
      </c>
      <c r="L134" s="46">
        <v>0</v>
      </c>
      <c r="M134" s="46">
        <v>236611</v>
      </c>
      <c r="N134" s="25">
        <f t="shared" si="25"/>
        <v>0</v>
      </c>
      <c r="O134" s="46">
        <v>0</v>
      </c>
      <c r="P134" s="46">
        <v>1737</v>
      </c>
      <c r="Q134" s="25">
        <f t="shared" si="26"/>
        <v>0</v>
      </c>
      <c r="R134" s="46">
        <v>0</v>
      </c>
      <c r="S134" s="46">
        <v>234874</v>
      </c>
      <c r="T134" s="45">
        <f t="shared" si="27"/>
        <v>0</v>
      </c>
      <c r="U134" s="196">
        <v>124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</row>
    <row r="135" spans="1:173" s="23" customFormat="1" ht="17.25" x14ac:dyDescent="0.25">
      <c r="A135" s="2">
        <v>17</v>
      </c>
      <c r="B135" s="9" t="s">
        <v>128</v>
      </c>
      <c r="C135" s="46">
        <v>106452</v>
      </c>
      <c r="D135" s="46">
        <v>79933</v>
      </c>
      <c r="E135" s="1">
        <f t="shared" si="37"/>
        <v>133.17653534835426</v>
      </c>
      <c r="F135" s="46">
        <v>11434</v>
      </c>
      <c r="G135" s="46">
        <v>2100</v>
      </c>
      <c r="H135" s="1">
        <f t="shared" si="38"/>
        <v>544.47619047619048</v>
      </c>
      <c r="I135" s="46">
        <v>106452</v>
      </c>
      <c r="J135" s="46">
        <v>79933</v>
      </c>
      <c r="K135" s="1">
        <f t="shared" si="40"/>
        <v>133.17653534835426</v>
      </c>
      <c r="L135" s="46">
        <v>106452</v>
      </c>
      <c r="M135" s="46">
        <v>79933</v>
      </c>
      <c r="N135" s="1">
        <f t="shared" si="25"/>
        <v>133.17653534835426</v>
      </c>
      <c r="O135" s="46">
        <v>60559</v>
      </c>
      <c r="P135" s="46">
        <v>36736</v>
      </c>
      <c r="Q135" s="1">
        <f t="shared" si="26"/>
        <v>164.84919425087108</v>
      </c>
      <c r="R135" s="46">
        <v>45893</v>
      </c>
      <c r="S135" s="46">
        <v>43197</v>
      </c>
      <c r="T135" s="1">
        <f t="shared" si="27"/>
        <v>106.24117415561265</v>
      </c>
      <c r="U135" s="199">
        <v>9</v>
      </c>
      <c r="AD135"/>
      <c r="AE135"/>
      <c r="AF135"/>
      <c r="AG135"/>
      <c r="AH135"/>
      <c r="AI135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2">
        <v>18</v>
      </c>
      <c r="B136" s="16" t="s">
        <v>129</v>
      </c>
      <c r="C136" s="46">
        <v>1352403</v>
      </c>
      <c r="D136" s="46">
        <v>1327697</v>
      </c>
      <c r="E136" s="1">
        <f t="shared" si="37"/>
        <v>101.8608161350067</v>
      </c>
      <c r="F136" s="46">
        <v>282724</v>
      </c>
      <c r="G136" s="46">
        <v>353135</v>
      </c>
      <c r="H136" s="1">
        <f t="shared" si="38"/>
        <v>80.061166409446813</v>
      </c>
      <c r="I136" s="46">
        <v>1259788</v>
      </c>
      <c r="J136" s="46">
        <v>1194617</v>
      </c>
      <c r="K136" s="1">
        <f t="shared" si="40"/>
        <v>105.45538863083314</v>
      </c>
      <c r="L136" s="46">
        <v>139996</v>
      </c>
      <c r="M136" s="46">
        <v>91578</v>
      </c>
      <c r="N136" s="1">
        <f t="shared" si="25"/>
        <v>152.87077682412806</v>
      </c>
      <c r="O136" s="46">
        <v>114803</v>
      </c>
      <c r="P136" s="46">
        <v>80459</v>
      </c>
      <c r="Q136" s="1">
        <f t="shared" si="26"/>
        <v>142.68509427161661</v>
      </c>
      <c r="R136" s="46">
        <v>25193</v>
      </c>
      <c r="S136" s="46">
        <v>11119</v>
      </c>
      <c r="T136" s="1">
        <f t="shared" si="27"/>
        <v>226.57613094702759</v>
      </c>
      <c r="U136" s="199">
        <v>324</v>
      </c>
      <c r="V136"/>
      <c r="W136"/>
      <c r="X136"/>
      <c r="Y136"/>
      <c r="Z136"/>
      <c r="AA136"/>
      <c r="AB136"/>
      <c r="AC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19</v>
      </c>
      <c r="B137" s="147" t="s">
        <v>130</v>
      </c>
      <c r="C137" s="46"/>
      <c r="D137" s="46"/>
      <c r="E137" s="1" t="e">
        <f t="shared" si="37"/>
        <v>#DIV/0!</v>
      </c>
      <c r="F137" s="46"/>
      <c r="G137" s="46"/>
      <c r="H137" s="1" t="e">
        <f t="shared" si="38"/>
        <v>#DIV/0!</v>
      </c>
      <c r="I137" s="46"/>
      <c r="J137" s="46"/>
      <c r="K137" s="1" t="e">
        <f t="shared" si="40"/>
        <v>#DIV/0!</v>
      </c>
      <c r="L137" s="46"/>
      <c r="M137" s="46"/>
      <c r="N137" s="1" t="e">
        <f t="shared" si="25"/>
        <v>#DIV/0!</v>
      </c>
      <c r="O137" s="46"/>
      <c r="P137" s="46"/>
      <c r="Q137" s="1" t="e">
        <f t="shared" si="26"/>
        <v>#DIV/0!</v>
      </c>
      <c r="R137" s="46"/>
      <c r="S137" s="46"/>
      <c r="T137" s="1" t="e">
        <f t="shared" si="27"/>
        <v>#DIV/0!</v>
      </c>
      <c r="U137" s="199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R137" s="24"/>
      <c r="ES137" s="24"/>
      <c r="ET137" s="24"/>
      <c r="EU137" s="24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24"/>
      <c r="FI137" s="24"/>
      <c r="FJ137" s="24"/>
      <c r="FK137" s="24"/>
      <c r="FL137" s="24"/>
      <c r="FM137" s="24"/>
      <c r="FN137" s="24"/>
      <c r="FO137" s="24"/>
      <c r="FP137" s="24"/>
      <c r="FQ137" s="24"/>
    </row>
    <row r="138" spans="1:173" s="23" customFormat="1" ht="34.5" x14ac:dyDescent="0.25">
      <c r="A138" s="146">
        <v>20</v>
      </c>
      <c r="B138" s="147" t="s">
        <v>131</v>
      </c>
      <c r="C138" s="46">
        <v>152104</v>
      </c>
      <c r="D138" s="46">
        <v>67436</v>
      </c>
      <c r="E138" s="1">
        <f t="shared" si="37"/>
        <v>225.55311702947984</v>
      </c>
      <c r="F138" s="46">
        <v>0</v>
      </c>
      <c r="G138" s="46">
        <v>14253</v>
      </c>
      <c r="H138" s="1">
        <f t="shared" si="38"/>
        <v>0</v>
      </c>
      <c r="I138" s="46">
        <v>152104</v>
      </c>
      <c r="J138" s="46">
        <v>67436</v>
      </c>
      <c r="K138" s="1">
        <f t="shared" si="40"/>
        <v>225.55311702947984</v>
      </c>
      <c r="L138" s="46">
        <v>152104</v>
      </c>
      <c r="M138" s="46">
        <v>67436</v>
      </c>
      <c r="N138" s="1">
        <f t="shared" si="25"/>
        <v>225.55311702947984</v>
      </c>
      <c r="O138" s="46">
        <v>152104</v>
      </c>
      <c r="P138" s="46">
        <v>67436</v>
      </c>
      <c r="Q138" s="1">
        <f t="shared" si="26"/>
        <v>225.55311702947984</v>
      </c>
      <c r="R138" s="46">
        <v>0</v>
      </c>
      <c r="S138" s="46">
        <v>0</v>
      </c>
      <c r="T138" s="1" t="e">
        <f t="shared" ref="T138:T145" si="41">R138/S138*100</f>
        <v>#DIV/0!</v>
      </c>
      <c r="U138" s="199">
        <v>29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</row>
    <row r="139" spans="1:173" s="23" customFormat="1" ht="17.25" x14ac:dyDescent="0.25">
      <c r="A139" s="146">
        <v>21</v>
      </c>
      <c r="B139" s="147" t="s">
        <v>132</v>
      </c>
      <c r="C139" s="46">
        <v>127976</v>
      </c>
      <c r="D139" s="46">
        <v>90252</v>
      </c>
      <c r="E139" s="25">
        <f t="shared" si="37"/>
        <v>141.79851970039445</v>
      </c>
      <c r="F139" s="46">
        <v>14743</v>
      </c>
      <c r="G139" s="46">
        <v>3696</v>
      </c>
      <c r="H139" s="25">
        <f t="shared" si="38"/>
        <v>398.89069264069263</v>
      </c>
      <c r="I139" s="46">
        <v>127976</v>
      </c>
      <c r="J139" s="46">
        <v>90252</v>
      </c>
      <c r="K139" s="25">
        <f t="shared" si="40"/>
        <v>141.79851970039445</v>
      </c>
      <c r="L139" s="46">
        <v>100629</v>
      </c>
      <c r="M139" s="46">
        <v>71229</v>
      </c>
      <c r="N139" s="25">
        <f t="shared" si="25"/>
        <v>141.27532325316935</v>
      </c>
      <c r="O139" s="46">
        <v>100629</v>
      </c>
      <c r="P139" s="46">
        <v>71229</v>
      </c>
      <c r="Q139" s="25">
        <f t="shared" si="26"/>
        <v>141.27532325316935</v>
      </c>
      <c r="R139" s="46">
        <v>0</v>
      </c>
      <c r="S139" s="46">
        <v>0</v>
      </c>
      <c r="T139" s="25" t="e">
        <f t="shared" si="41"/>
        <v>#DIV/0!</v>
      </c>
      <c r="U139" s="199">
        <v>12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</row>
    <row r="140" spans="1:173" ht="34.5" x14ac:dyDescent="0.25">
      <c r="A140" s="146">
        <v>22</v>
      </c>
      <c r="B140" s="147" t="s">
        <v>134</v>
      </c>
      <c r="C140" s="46">
        <v>4028578</v>
      </c>
      <c r="D140" s="46">
        <v>2300805</v>
      </c>
      <c r="E140" s="45">
        <f t="shared" si="37"/>
        <v>175.09428221861478</v>
      </c>
      <c r="F140" s="46">
        <v>83909</v>
      </c>
      <c r="G140" s="46">
        <v>491263</v>
      </c>
      <c r="H140" s="45">
        <f t="shared" si="38"/>
        <v>17.080260471478617</v>
      </c>
      <c r="I140" s="46">
        <v>4028578</v>
      </c>
      <c r="J140" s="46">
        <v>2300805</v>
      </c>
      <c r="K140" s="45">
        <f t="shared" si="40"/>
        <v>175.09428221861478</v>
      </c>
      <c r="L140" s="46">
        <v>4003995</v>
      </c>
      <c r="M140" s="46">
        <v>2295707</v>
      </c>
      <c r="N140" s="25">
        <f t="shared" ref="N140:N145" si="42">L140/M140*100</f>
        <v>174.41228344906384</v>
      </c>
      <c r="O140" s="46">
        <v>4003995</v>
      </c>
      <c r="P140" s="46">
        <v>2295707</v>
      </c>
      <c r="Q140" s="25">
        <f t="shared" ref="Q140:Q145" si="43">O140/P140*100</f>
        <v>174.41228344906384</v>
      </c>
      <c r="R140" s="46">
        <v>0</v>
      </c>
      <c r="S140" s="46">
        <v>0</v>
      </c>
      <c r="T140" s="45" t="e">
        <f t="shared" si="41"/>
        <v>#DIV/0!</v>
      </c>
      <c r="U140" s="196">
        <v>29</v>
      </c>
    </row>
    <row r="141" spans="1:173" ht="34.5" x14ac:dyDescent="0.25">
      <c r="A141" s="2">
        <v>23</v>
      </c>
      <c r="B141" s="17" t="s">
        <v>135</v>
      </c>
      <c r="C141" s="46">
        <v>79500</v>
      </c>
      <c r="D141" s="46">
        <v>109534</v>
      </c>
      <c r="E141" s="25">
        <f t="shared" si="37"/>
        <v>72.58020340716125</v>
      </c>
      <c r="F141" s="46">
        <v>588</v>
      </c>
      <c r="G141" s="46">
        <v>21702</v>
      </c>
      <c r="H141" s="25">
        <f t="shared" si="38"/>
        <v>2.7094277025158973</v>
      </c>
      <c r="I141" s="46">
        <v>79500</v>
      </c>
      <c r="J141" s="46">
        <v>109534</v>
      </c>
      <c r="K141" s="25">
        <f t="shared" si="40"/>
        <v>72.58020340716125</v>
      </c>
      <c r="L141" s="46">
        <v>77097</v>
      </c>
      <c r="M141" s="46">
        <v>106957</v>
      </c>
      <c r="N141" s="25">
        <f t="shared" si="42"/>
        <v>72.082238656656415</v>
      </c>
      <c r="O141" s="46">
        <v>77097</v>
      </c>
      <c r="P141" s="46">
        <v>106957</v>
      </c>
      <c r="Q141" s="25">
        <f t="shared" si="43"/>
        <v>72.082238656656415</v>
      </c>
      <c r="R141" s="46">
        <v>0</v>
      </c>
      <c r="S141" s="46">
        <v>0</v>
      </c>
      <c r="T141" s="25" t="e">
        <f t="shared" si="41"/>
        <v>#DIV/0!</v>
      </c>
      <c r="U141" s="196">
        <v>9</v>
      </c>
    </row>
    <row r="142" spans="1:173" ht="17.25" x14ac:dyDescent="0.25">
      <c r="A142" s="146">
        <v>24</v>
      </c>
      <c r="B142" s="147" t="s">
        <v>136</v>
      </c>
      <c r="C142" s="46">
        <v>50210</v>
      </c>
      <c r="D142" s="46">
        <v>57680</v>
      </c>
      <c r="E142" s="25">
        <f t="shared" si="37"/>
        <v>87.049237170596399</v>
      </c>
      <c r="F142" s="46">
        <v>7246</v>
      </c>
      <c r="G142" s="46">
        <v>7013</v>
      </c>
      <c r="H142" s="25">
        <f t="shared" si="38"/>
        <v>103.32240125481249</v>
      </c>
      <c r="I142" s="46">
        <v>50210</v>
      </c>
      <c r="J142" s="46">
        <v>57680</v>
      </c>
      <c r="K142" s="25">
        <f t="shared" si="40"/>
        <v>87.049237170596399</v>
      </c>
      <c r="L142" s="46">
        <v>0</v>
      </c>
      <c r="M142" s="46">
        <v>0</v>
      </c>
      <c r="N142" s="25" t="e">
        <f t="shared" si="42"/>
        <v>#DIV/0!</v>
      </c>
      <c r="O142" s="46">
        <v>0</v>
      </c>
      <c r="P142" s="46">
        <v>0</v>
      </c>
      <c r="Q142" s="25" t="e">
        <f t="shared" si="43"/>
        <v>#DIV/0!</v>
      </c>
      <c r="R142" s="46">
        <v>0</v>
      </c>
      <c r="S142" s="46">
        <v>0</v>
      </c>
      <c r="T142" s="25" t="e">
        <f t="shared" si="41"/>
        <v>#DIV/0!</v>
      </c>
      <c r="U142" s="196">
        <v>25</v>
      </c>
    </row>
    <row r="143" spans="1:173" s="23" customFormat="1" ht="17.25" x14ac:dyDescent="0.25">
      <c r="A143" s="146">
        <v>25</v>
      </c>
      <c r="B143" s="147" t="s">
        <v>137</v>
      </c>
      <c r="C143" s="46">
        <v>368571</v>
      </c>
      <c r="D143" s="46">
        <v>260700</v>
      </c>
      <c r="E143" s="1">
        <f t="shared" si="37"/>
        <v>141.37744533947065</v>
      </c>
      <c r="F143" s="46">
        <v>54388</v>
      </c>
      <c r="G143" s="46">
        <v>54218</v>
      </c>
      <c r="H143" s="1">
        <f t="shared" si="38"/>
        <v>100.31354900586523</v>
      </c>
      <c r="I143" s="46">
        <v>357886</v>
      </c>
      <c r="J143" s="46">
        <v>334877</v>
      </c>
      <c r="K143" s="1">
        <f t="shared" si="40"/>
        <v>106.87088095031908</v>
      </c>
      <c r="L143" s="46">
        <v>220295</v>
      </c>
      <c r="M143" s="46">
        <v>165202</v>
      </c>
      <c r="N143" s="1">
        <f t="shared" si="42"/>
        <v>133.34886986840354</v>
      </c>
      <c r="O143" s="46">
        <v>220295</v>
      </c>
      <c r="P143" s="46">
        <v>0</v>
      </c>
      <c r="Q143" s="1" t="e">
        <f t="shared" si="43"/>
        <v>#DIV/0!</v>
      </c>
      <c r="R143" s="46">
        <v>0</v>
      </c>
      <c r="S143" s="46">
        <v>165202</v>
      </c>
      <c r="T143" s="1">
        <f t="shared" si="41"/>
        <v>0</v>
      </c>
      <c r="U143" s="199">
        <v>122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s="23" customFormat="1" ht="34.5" x14ac:dyDescent="0.25">
      <c r="A144" s="2">
        <v>26</v>
      </c>
      <c r="B144" s="16" t="s">
        <v>138</v>
      </c>
      <c r="C144" s="46">
        <v>29663</v>
      </c>
      <c r="D144" s="46">
        <v>43775</v>
      </c>
      <c r="E144" s="1">
        <f t="shared" si="37"/>
        <v>67.762421473443752</v>
      </c>
      <c r="F144" s="46">
        <v>5552</v>
      </c>
      <c r="G144" s="46">
        <v>12177</v>
      </c>
      <c r="H144" s="1">
        <f t="shared" si="38"/>
        <v>45.594152911226082</v>
      </c>
      <c r="I144" s="46">
        <v>34731</v>
      </c>
      <c r="J144" s="46">
        <v>11208</v>
      </c>
      <c r="K144" s="1">
        <f t="shared" si="40"/>
        <v>309.87687366167023</v>
      </c>
      <c r="L144" s="46">
        <v>34731</v>
      </c>
      <c r="M144" s="46">
        <v>11208</v>
      </c>
      <c r="N144" s="1">
        <f t="shared" si="42"/>
        <v>309.87687366167023</v>
      </c>
      <c r="O144" s="46">
        <v>34731</v>
      </c>
      <c r="P144" s="46">
        <v>11208</v>
      </c>
      <c r="Q144" s="1">
        <f t="shared" si="43"/>
        <v>309.87687366167023</v>
      </c>
      <c r="R144" s="46">
        <v>0</v>
      </c>
      <c r="S144" s="46">
        <v>0</v>
      </c>
      <c r="T144" s="1" t="e">
        <f t="shared" si="41"/>
        <v>#DIV/0!</v>
      </c>
      <c r="U144" s="199">
        <v>21</v>
      </c>
      <c r="V144"/>
      <c r="W144"/>
      <c r="X144"/>
      <c r="Y144"/>
      <c r="Z144"/>
      <c r="AA144"/>
      <c r="AB144"/>
      <c r="AC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</row>
    <row r="145" spans="1:173" ht="17.25" x14ac:dyDescent="0.25">
      <c r="A145" s="146">
        <v>27</v>
      </c>
      <c r="B145" s="10" t="s">
        <v>218</v>
      </c>
      <c r="C145" s="46">
        <v>25727</v>
      </c>
      <c r="D145" s="46">
        <v>23669</v>
      </c>
      <c r="E145" s="25">
        <f>C145/D145*100</f>
        <v>108.6949174025096</v>
      </c>
      <c r="F145" s="46">
        <v>4217</v>
      </c>
      <c r="G145" s="46">
        <v>1994</v>
      </c>
      <c r="H145" s="25">
        <f>F145/G145*100</f>
        <v>211.48445336008024</v>
      </c>
      <c r="I145" s="46">
        <v>25727</v>
      </c>
      <c r="J145" s="46">
        <v>23669</v>
      </c>
      <c r="K145" s="25">
        <f>I145/J145*100</f>
        <v>108.6949174025096</v>
      </c>
      <c r="L145" s="46">
        <v>0</v>
      </c>
      <c r="M145" s="46">
        <v>0</v>
      </c>
      <c r="N145" s="25" t="e">
        <f t="shared" si="42"/>
        <v>#DIV/0!</v>
      </c>
      <c r="O145" s="46">
        <v>0</v>
      </c>
      <c r="P145" s="46">
        <v>0</v>
      </c>
      <c r="Q145" s="25" t="e">
        <f t="shared" si="43"/>
        <v>#DIV/0!</v>
      </c>
      <c r="R145" s="46">
        <v>0</v>
      </c>
      <c r="S145" s="46">
        <v>0</v>
      </c>
      <c r="T145" s="25" t="e">
        <f t="shared" si="41"/>
        <v>#DIV/0!</v>
      </c>
      <c r="U145" s="196">
        <v>11</v>
      </c>
      <c r="V145" s="23"/>
      <c r="W145" s="23"/>
      <c r="X145" s="23"/>
      <c r="Y145" s="23"/>
      <c r="Z145" s="23"/>
      <c r="AA145" s="23"/>
      <c r="AB145" s="23"/>
      <c r="AC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73" ht="34.5" x14ac:dyDescent="0.25">
      <c r="A146" s="146">
        <v>28</v>
      </c>
      <c r="B146" s="10" t="s">
        <v>222</v>
      </c>
      <c r="C146" s="46">
        <v>170513</v>
      </c>
      <c r="D146" s="46">
        <v>159962</v>
      </c>
      <c r="E146" s="1">
        <f>C146/D146*100</f>
        <v>106.59594153611482</v>
      </c>
      <c r="F146" s="46">
        <v>39527</v>
      </c>
      <c r="G146" s="46">
        <v>56214</v>
      </c>
      <c r="H146" s="1">
        <f>F146/G146*100</f>
        <v>70.315223965560179</v>
      </c>
      <c r="I146" s="46">
        <v>158944</v>
      </c>
      <c r="J146" s="46">
        <v>165930</v>
      </c>
      <c r="K146" s="1">
        <f>I146/J146*100</f>
        <v>95.789790875670462</v>
      </c>
      <c r="L146" s="46">
        <v>90279</v>
      </c>
      <c r="M146" s="46">
        <v>60107</v>
      </c>
      <c r="N146" s="1">
        <f>L146/M146*100</f>
        <v>150.1971484186534</v>
      </c>
      <c r="O146" s="46">
        <v>74713</v>
      </c>
      <c r="P146" s="46">
        <v>48154</v>
      </c>
      <c r="Q146" s="1">
        <f>O146/P146*100</f>
        <v>155.15429663164016</v>
      </c>
      <c r="R146" s="46">
        <v>15566</v>
      </c>
      <c r="S146" s="46">
        <v>11953</v>
      </c>
      <c r="T146" s="1">
        <f>R146/S146*100</f>
        <v>130.22672132519034</v>
      </c>
      <c r="U146" s="196">
        <v>89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2">
        <v>29</v>
      </c>
      <c r="B147" s="16" t="s">
        <v>165</v>
      </c>
      <c r="C147" s="46">
        <v>441948</v>
      </c>
      <c r="D147" s="46">
        <v>551828</v>
      </c>
      <c r="E147" s="1">
        <f>C147/D147*100</f>
        <v>80.087998434294747</v>
      </c>
      <c r="F147" s="46">
        <v>40228</v>
      </c>
      <c r="G147" s="46">
        <v>30033</v>
      </c>
      <c r="H147" s="1">
        <f>F147/G147*100</f>
        <v>133.94599274131789</v>
      </c>
      <c r="I147" s="46">
        <v>441948</v>
      </c>
      <c r="J147" s="46">
        <v>551828</v>
      </c>
      <c r="K147" s="1">
        <f>I147/J147*100</f>
        <v>80.087998434294747</v>
      </c>
      <c r="L147" s="46">
        <v>441948</v>
      </c>
      <c r="M147" s="46">
        <v>551828</v>
      </c>
      <c r="N147" s="1">
        <f>L147/M147*100</f>
        <v>80.087998434294747</v>
      </c>
      <c r="O147" s="46">
        <v>441948</v>
      </c>
      <c r="P147" s="46">
        <v>551828</v>
      </c>
      <c r="Q147" s="1">
        <f>O147/P147*100</f>
        <v>80.087998434294747</v>
      </c>
      <c r="R147" s="46">
        <v>0</v>
      </c>
      <c r="S147" s="46">
        <v>0</v>
      </c>
      <c r="T147" s="1" t="e">
        <f>R147/S147*100</f>
        <v>#DIV/0!</v>
      </c>
      <c r="U147" s="196">
        <v>48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70670916</v>
      </c>
      <c r="D149" s="41">
        <f>SUM(D150:D153)</f>
        <v>58826155</v>
      </c>
      <c r="E149" s="50">
        <f t="shared" ref="E149:E150" si="44">C149/D149*100</f>
        <v>120.13519496557272</v>
      </c>
      <c r="F149" s="41">
        <f>SUM(F150:F153)</f>
        <v>13417789</v>
      </c>
      <c r="G149" s="41">
        <f>SUM(G150:G153)</f>
        <v>9740508</v>
      </c>
      <c r="H149" s="50">
        <f t="shared" ref="H149:H153" si="45">F149/G149*100</f>
        <v>137.75245603206733</v>
      </c>
      <c r="I149" s="41">
        <f>SUM(I150:I153)</f>
        <v>65512823</v>
      </c>
      <c r="J149" s="41">
        <f>SUM(J150:J153)</f>
        <v>56892139</v>
      </c>
      <c r="K149" s="50">
        <f t="shared" ref="K149:K153" si="46">I149/J149*100</f>
        <v>115.15268040809646</v>
      </c>
      <c r="L149" s="35">
        <f>SUM(L150:L153)</f>
        <v>51202234</v>
      </c>
      <c r="M149" s="35">
        <f>SUM(M150:M153)</f>
        <v>41445015</v>
      </c>
      <c r="N149" s="6">
        <f t="shared" ref="N149:N153" si="47">L149/M149*100</f>
        <v>123.54256356283138</v>
      </c>
      <c r="O149" s="5">
        <f>SUM(O150:O153)</f>
        <v>3332042</v>
      </c>
      <c r="P149" s="5">
        <f>SUM(P150:P153)</f>
        <v>1642285</v>
      </c>
      <c r="Q149" s="5">
        <f>O149/P149*100</f>
        <v>202.89060668519772</v>
      </c>
      <c r="R149" s="5">
        <f>SUM(R150:R153)</f>
        <v>47870192</v>
      </c>
      <c r="S149" s="5">
        <f>SUM(S150:S153)</f>
        <v>39802730</v>
      </c>
      <c r="T149" s="6">
        <f>R149/S149*100</f>
        <v>120.26861474074768</v>
      </c>
      <c r="U149" s="198">
        <f>SUM(U150:U153)</f>
        <v>3086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46">
        <v>35573388</v>
      </c>
      <c r="D150" s="46">
        <v>34810753</v>
      </c>
      <c r="E150" s="25">
        <f t="shared" si="44"/>
        <v>102.19080293953996</v>
      </c>
      <c r="F150" s="48">
        <v>8085260</v>
      </c>
      <c r="G150" s="48">
        <v>5904527</v>
      </c>
      <c r="H150" s="25">
        <f t="shared" si="45"/>
        <v>136.93323783598586</v>
      </c>
      <c r="I150" s="48">
        <v>34968269</v>
      </c>
      <c r="J150" s="48">
        <v>32492681</v>
      </c>
      <c r="K150" s="25">
        <f t="shared" si="46"/>
        <v>107.6189096246013</v>
      </c>
      <c r="L150" s="87">
        <v>24251439</v>
      </c>
      <c r="M150" s="87">
        <v>21554840</v>
      </c>
      <c r="N150" s="25">
        <f t="shared" si="47"/>
        <v>112.51041065486915</v>
      </c>
      <c r="O150" s="48">
        <v>2989129</v>
      </c>
      <c r="P150" s="48">
        <v>1365031</v>
      </c>
      <c r="Q150" s="25">
        <f>O150/P150*100</f>
        <v>218.9788363780749</v>
      </c>
      <c r="R150" s="48">
        <v>21262310</v>
      </c>
      <c r="S150" s="48">
        <v>20189809</v>
      </c>
      <c r="T150" s="25">
        <f>R150/S150*100</f>
        <v>105.3120908672291</v>
      </c>
      <c r="U150" s="197">
        <v>1207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46">
        <v>1209684</v>
      </c>
      <c r="D151" s="46">
        <v>979378</v>
      </c>
      <c r="E151" s="25">
        <f>C151/D151*100</f>
        <v>123.51553741252101</v>
      </c>
      <c r="F151" s="48">
        <v>0</v>
      </c>
      <c r="G151" s="48">
        <v>0</v>
      </c>
      <c r="H151" s="25" t="e">
        <f t="shared" si="45"/>
        <v>#DIV/0!</v>
      </c>
      <c r="I151" s="48">
        <v>1144912</v>
      </c>
      <c r="J151" s="48">
        <v>1477094</v>
      </c>
      <c r="K151" s="25">
        <f t="shared" si="46"/>
        <v>77.511113036814166</v>
      </c>
      <c r="L151" s="87">
        <v>0</v>
      </c>
      <c r="M151" s="87">
        <v>0</v>
      </c>
      <c r="N151" s="25" t="e">
        <f t="shared" si="47"/>
        <v>#DIV/0!</v>
      </c>
      <c r="O151" s="48">
        <v>0</v>
      </c>
      <c r="P151" s="48">
        <v>0</v>
      </c>
      <c r="Q151" s="25" t="e">
        <f>O151/P151*100</f>
        <v>#DIV/0!</v>
      </c>
      <c r="R151" s="48">
        <v>0</v>
      </c>
      <c r="S151" s="48">
        <v>0</v>
      </c>
      <c r="T151" s="25" t="e">
        <f>R151/S151*100</f>
        <v>#DIV/0!</v>
      </c>
      <c r="U151" s="197">
        <v>181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46">
        <v>1639014</v>
      </c>
      <c r="D152" s="46">
        <v>1403786</v>
      </c>
      <c r="E152" s="25">
        <f t="shared" ref="E152:E153" si="48">C152/D152*100</f>
        <v>116.75668513576855</v>
      </c>
      <c r="F152" s="48">
        <v>371435</v>
      </c>
      <c r="G152" s="48">
        <v>253305</v>
      </c>
      <c r="H152" s="25">
        <f t="shared" si="45"/>
        <v>146.63547896804246</v>
      </c>
      <c r="I152" s="48">
        <v>1483076</v>
      </c>
      <c r="J152" s="48">
        <v>1275185</v>
      </c>
      <c r="K152" s="25">
        <f t="shared" si="46"/>
        <v>116.30281096468356</v>
      </c>
      <c r="L152" s="87">
        <v>700789</v>
      </c>
      <c r="M152" s="87">
        <v>557728</v>
      </c>
      <c r="N152" s="25">
        <f t="shared" si="47"/>
        <v>125.65067559814102</v>
      </c>
      <c r="O152" s="48">
        <v>339315</v>
      </c>
      <c r="P152" s="48">
        <v>270714</v>
      </c>
      <c r="Q152" s="25">
        <f>O152/P152*100</f>
        <v>125.34076553115096</v>
      </c>
      <c r="R152" s="48">
        <v>361474</v>
      </c>
      <c r="S152" s="48">
        <v>287014</v>
      </c>
      <c r="T152" s="25">
        <f>R152/S152*100</f>
        <v>125.94298535959918</v>
      </c>
      <c r="U152" s="197">
        <v>66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46">
        <v>32248830</v>
      </c>
      <c r="D153" s="46">
        <v>21632238</v>
      </c>
      <c r="E153" s="45">
        <f t="shared" si="48"/>
        <v>149.07764051042707</v>
      </c>
      <c r="F153" s="48">
        <v>4961094</v>
      </c>
      <c r="G153" s="48">
        <v>3582676</v>
      </c>
      <c r="H153" s="45">
        <f t="shared" si="45"/>
        <v>138.47453691039883</v>
      </c>
      <c r="I153" s="48">
        <v>27916566</v>
      </c>
      <c r="J153" s="48">
        <v>21647179</v>
      </c>
      <c r="K153" s="45">
        <f t="shared" si="46"/>
        <v>128.96168133501368</v>
      </c>
      <c r="L153" s="87">
        <v>26250006</v>
      </c>
      <c r="M153" s="87">
        <v>19332447</v>
      </c>
      <c r="N153" s="25">
        <f t="shared" si="47"/>
        <v>135.7821180112378</v>
      </c>
      <c r="O153" s="48">
        <v>3598</v>
      </c>
      <c r="P153" s="48">
        <v>6540</v>
      </c>
      <c r="Q153" s="25">
        <f>O153/P153*100</f>
        <v>55.015290519877681</v>
      </c>
      <c r="R153" s="48">
        <v>26246408</v>
      </c>
      <c r="S153" s="48">
        <v>19325907</v>
      </c>
      <c r="T153" s="45">
        <f>R153/S153*100</f>
        <v>135.80944997820802</v>
      </c>
      <c r="U153" s="196">
        <v>1632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85616</v>
      </c>
      <c r="D155" s="41">
        <f>SUM(D156:D165)</f>
        <v>71495</v>
      </c>
      <c r="E155" s="50">
        <f>C155/D155*100</f>
        <v>119.75103154066717</v>
      </c>
      <c r="F155" s="41">
        <f>SUM(F156:F165)</f>
        <v>27020</v>
      </c>
      <c r="G155" s="41">
        <f>SUM(G156:G165)</f>
        <v>21387</v>
      </c>
      <c r="H155" s="50">
        <f>F155/G155*100</f>
        <v>126.33842988731472</v>
      </c>
      <c r="I155" s="41">
        <f>SUM(I156:I165)</f>
        <v>124890</v>
      </c>
      <c r="J155" s="41">
        <f>SUM(J156:J165)</f>
        <v>131327</v>
      </c>
      <c r="K155" s="50">
        <f>I155/J155*100</f>
        <v>95.098494597455215</v>
      </c>
      <c r="L155" s="33">
        <f>SUM(L156:L165)</f>
        <v>0</v>
      </c>
      <c r="M155" s="33">
        <f>SUM(M156:M165)</f>
        <v>0</v>
      </c>
      <c r="N155" s="6" t="e">
        <f t="shared" ref="N155:N165" si="49">L155/M155*100</f>
        <v>#DIV/0!</v>
      </c>
      <c r="O155" s="5">
        <f>SUM(O156:O165)</f>
        <v>0</v>
      </c>
      <c r="P155" s="5">
        <f>SUM(P156:P165)</f>
        <v>0</v>
      </c>
      <c r="Q155" s="5" t="e">
        <f t="shared" ref="Q155:Q165" si="50">O155/P155*100</f>
        <v>#DIV/0!</v>
      </c>
      <c r="R155" s="5">
        <f>SUM(R156:R165)</f>
        <v>0</v>
      </c>
      <c r="S155" s="5">
        <f>SUM(S156:S165)</f>
        <v>0</v>
      </c>
      <c r="T155" s="190" t="e">
        <f t="shared" ref="T155:T165" si="51">R155/S155*100</f>
        <v>#DIV/0!</v>
      </c>
      <c r="U155" s="198">
        <f>SUM(U157:U165)</f>
        <v>62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44">
        <v>0</v>
      </c>
      <c r="D157" s="44">
        <v>0</v>
      </c>
      <c r="E157" s="45" t="e">
        <f t="shared" ref="E157:E165" si="52">C157/D157*100</f>
        <v>#DIV/0!</v>
      </c>
      <c r="F157" s="44">
        <v>0</v>
      </c>
      <c r="G157" s="44">
        <v>0</v>
      </c>
      <c r="H157" s="45" t="e">
        <f t="shared" ref="H157:H162" si="53">F157/G157*100</f>
        <v>#DIV/0!</v>
      </c>
      <c r="I157" s="44">
        <v>0</v>
      </c>
      <c r="J157" s="44">
        <v>0</v>
      </c>
      <c r="K157" s="45" t="e">
        <f t="shared" ref="K157:K165" si="54">I157/J157*100</f>
        <v>#DIV/0!</v>
      </c>
      <c r="L157" s="87">
        <f t="shared" ref="L157:M165" si="55">O157+R157</f>
        <v>0</v>
      </c>
      <c r="M157" s="46">
        <f t="shared" si="55"/>
        <v>0</v>
      </c>
      <c r="N157" s="25" t="e">
        <f t="shared" si="49"/>
        <v>#DIV/0!</v>
      </c>
      <c r="O157" s="44">
        <v>0</v>
      </c>
      <c r="P157" s="44">
        <v>0</v>
      </c>
      <c r="Q157" s="25" t="e">
        <f t="shared" si="50"/>
        <v>#DIV/0!</v>
      </c>
      <c r="R157" s="44">
        <v>0</v>
      </c>
      <c r="S157" s="44">
        <v>0</v>
      </c>
      <c r="T157" s="191" t="e">
        <f t="shared" si="51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44">
        <v>0</v>
      </c>
      <c r="D158" s="44">
        <v>0</v>
      </c>
      <c r="E158" s="45" t="e">
        <f>C158/D158*100</f>
        <v>#DIV/0!</v>
      </c>
      <c r="F158" s="44">
        <v>0</v>
      </c>
      <c r="G158" s="44">
        <v>0</v>
      </c>
      <c r="H158" s="45" t="e">
        <f t="shared" si="53"/>
        <v>#DIV/0!</v>
      </c>
      <c r="I158" s="44">
        <v>0</v>
      </c>
      <c r="J158" s="44">
        <v>0</v>
      </c>
      <c r="K158" s="45" t="e">
        <f t="shared" si="54"/>
        <v>#DIV/0!</v>
      </c>
      <c r="L158" s="87">
        <f t="shared" si="55"/>
        <v>0</v>
      </c>
      <c r="M158" s="46">
        <f t="shared" si="55"/>
        <v>0</v>
      </c>
      <c r="N158" s="25" t="e">
        <f t="shared" si="49"/>
        <v>#DIV/0!</v>
      </c>
      <c r="O158" s="44">
        <v>0</v>
      </c>
      <c r="P158" s="44">
        <v>0</v>
      </c>
      <c r="Q158" s="25" t="e">
        <f t="shared" si="50"/>
        <v>#DIV/0!</v>
      </c>
      <c r="R158" s="44">
        <v>0</v>
      </c>
      <c r="S158" s="44">
        <v>0</v>
      </c>
      <c r="T158" s="191" t="e">
        <f t="shared" si="51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44">
        <v>0</v>
      </c>
      <c r="D159" s="44">
        <v>21219</v>
      </c>
      <c r="E159" s="45">
        <f t="shared" si="52"/>
        <v>0</v>
      </c>
      <c r="F159" s="44">
        <v>0</v>
      </c>
      <c r="G159" s="44">
        <v>10420</v>
      </c>
      <c r="H159" s="45">
        <f t="shared" si="53"/>
        <v>0</v>
      </c>
      <c r="I159" s="44">
        <v>0</v>
      </c>
      <c r="J159" s="44">
        <v>20737</v>
      </c>
      <c r="K159" s="45">
        <f t="shared" si="54"/>
        <v>0</v>
      </c>
      <c r="L159" s="87">
        <v>0</v>
      </c>
      <c r="M159" s="46">
        <f>P159+S159</f>
        <v>0</v>
      </c>
      <c r="N159" s="25" t="e">
        <f t="shared" si="49"/>
        <v>#DIV/0!</v>
      </c>
      <c r="O159" s="44">
        <v>0</v>
      </c>
      <c r="P159" s="44">
        <v>0</v>
      </c>
      <c r="Q159" s="25" t="e">
        <f t="shared" si="50"/>
        <v>#DIV/0!</v>
      </c>
      <c r="R159" s="44">
        <v>0</v>
      </c>
      <c r="S159" s="44">
        <v>0</v>
      </c>
      <c r="T159" s="191" t="e">
        <f t="shared" si="51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44">
        <v>0</v>
      </c>
      <c r="D160" s="44">
        <v>0</v>
      </c>
      <c r="E160" s="45" t="e">
        <f t="shared" si="52"/>
        <v>#DIV/0!</v>
      </c>
      <c r="F160" s="44">
        <v>0</v>
      </c>
      <c r="G160" s="44">
        <v>0</v>
      </c>
      <c r="H160" s="45" t="e">
        <f t="shared" si="53"/>
        <v>#DIV/0!</v>
      </c>
      <c r="I160" s="44">
        <v>0</v>
      </c>
      <c r="J160" s="44">
        <v>0</v>
      </c>
      <c r="K160" s="45" t="e">
        <f t="shared" si="54"/>
        <v>#DIV/0!</v>
      </c>
      <c r="L160" s="87">
        <f t="shared" si="55"/>
        <v>0</v>
      </c>
      <c r="M160" s="46">
        <f t="shared" si="55"/>
        <v>0</v>
      </c>
      <c r="N160" s="25" t="e">
        <f t="shared" si="49"/>
        <v>#DIV/0!</v>
      </c>
      <c r="O160" s="44">
        <v>0</v>
      </c>
      <c r="P160" s="44">
        <v>0</v>
      </c>
      <c r="Q160" s="25" t="e">
        <f t="shared" si="50"/>
        <v>#DIV/0!</v>
      </c>
      <c r="R160" s="44">
        <v>0</v>
      </c>
      <c r="S160" s="44">
        <v>0</v>
      </c>
      <c r="T160" s="191" t="e">
        <f t="shared" si="51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44">
        <v>0</v>
      </c>
      <c r="D161" s="48">
        <v>0</v>
      </c>
      <c r="E161" s="25" t="e">
        <f t="shared" si="52"/>
        <v>#DIV/0!</v>
      </c>
      <c r="F161" s="44">
        <v>0</v>
      </c>
      <c r="G161" s="48">
        <v>0</v>
      </c>
      <c r="H161" s="25" t="e">
        <f t="shared" si="53"/>
        <v>#DIV/0!</v>
      </c>
      <c r="I161" s="44">
        <v>0</v>
      </c>
      <c r="J161" s="48">
        <v>0</v>
      </c>
      <c r="K161" s="25" t="e">
        <f t="shared" si="54"/>
        <v>#DIV/0!</v>
      </c>
      <c r="L161" s="87">
        <f t="shared" si="55"/>
        <v>0</v>
      </c>
      <c r="M161" s="87">
        <v>0</v>
      </c>
      <c r="N161" s="25" t="e">
        <f t="shared" si="49"/>
        <v>#DIV/0!</v>
      </c>
      <c r="O161" s="48">
        <v>0</v>
      </c>
      <c r="P161" s="48">
        <v>0</v>
      </c>
      <c r="Q161" s="25" t="e">
        <f t="shared" si="50"/>
        <v>#DIV/0!</v>
      </c>
      <c r="R161" s="48">
        <v>0</v>
      </c>
      <c r="S161" s="87">
        <v>0</v>
      </c>
      <c r="T161" s="192" t="e">
        <f t="shared" si="51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44">
        <v>0</v>
      </c>
      <c r="D162" s="44">
        <v>0</v>
      </c>
      <c r="E162" s="1" t="e">
        <f t="shared" si="52"/>
        <v>#DIV/0!</v>
      </c>
      <c r="F162" s="44">
        <v>0</v>
      </c>
      <c r="G162" s="44">
        <v>0</v>
      </c>
      <c r="H162" s="1" t="e">
        <f t="shared" si="53"/>
        <v>#DIV/0!</v>
      </c>
      <c r="I162" s="44">
        <v>0</v>
      </c>
      <c r="J162" s="44">
        <v>0</v>
      </c>
      <c r="K162" s="1" t="e">
        <f t="shared" si="54"/>
        <v>#DIV/0!</v>
      </c>
      <c r="L162" s="87">
        <f t="shared" si="55"/>
        <v>0</v>
      </c>
      <c r="M162" s="46">
        <f t="shared" si="55"/>
        <v>0</v>
      </c>
      <c r="N162" s="1" t="e">
        <f t="shared" si="49"/>
        <v>#DIV/0!</v>
      </c>
      <c r="O162" s="46">
        <v>0</v>
      </c>
      <c r="P162" s="46">
        <v>0</v>
      </c>
      <c r="Q162" s="1" t="e">
        <f t="shared" si="50"/>
        <v>#DIV/0!</v>
      </c>
      <c r="R162" s="46">
        <v>0</v>
      </c>
      <c r="S162" s="46">
        <v>0</v>
      </c>
      <c r="T162" s="193" t="e">
        <f t="shared" si="51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44">
        <v>0</v>
      </c>
      <c r="D163" s="44">
        <v>0</v>
      </c>
      <c r="E163" s="45" t="e">
        <f t="shared" si="52"/>
        <v>#DIV/0!</v>
      </c>
      <c r="F163" s="44">
        <v>0</v>
      </c>
      <c r="G163" s="44">
        <v>0</v>
      </c>
      <c r="H163" s="45" t="e">
        <f>F163/G163*100</f>
        <v>#DIV/0!</v>
      </c>
      <c r="I163" s="44">
        <v>0</v>
      </c>
      <c r="J163" s="44">
        <v>0</v>
      </c>
      <c r="K163" s="45" t="e">
        <f t="shared" si="54"/>
        <v>#DIV/0!</v>
      </c>
      <c r="L163" s="87">
        <f t="shared" si="55"/>
        <v>0</v>
      </c>
      <c r="M163" s="46">
        <f t="shared" si="55"/>
        <v>0</v>
      </c>
      <c r="N163" s="25" t="e">
        <f t="shared" si="49"/>
        <v>#DIV/0!</v>
      </c>
      <c r="O163" s="44">
        <v>0</v>
      </c>
      <c r="P163" s="44">
        <v>0</v>
      </c>
      <c r="Q163" s="25" t="e">
        <f t="shared" si="50"/>
        <v>#DIV/0!</v>
      </c>
      <c r="R163" s="44">
        <v>0</v>
      </c>
      <c r="S163" s="44">
        <v>0</v>
      </c>
      <c r="T163" s="191" t="e">
        <f t="shared" si="51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44">
        <v>0</v>
      </c>
      <c r="D164" s="44">
        <v>9039</v>
      </c>
      <c r="E164" s="1">
        <f t="shared" si="52"/>
        <v>0</v>
      </c>
      <c r="F164" s="44">
        <v>0</v>
      </c>
      <c r="G164" s="44">
        <v>0</v>
      </c>
      <c r="H164" s="1" t="e">
        <f t="shared" ref="H164:H165" si="56">F164/G164*100</f>
        <v>#DIV/0!</v>
      </c>
      <c r="I164" s="44">
        <v>0</v>
      </c>
      <c r="J164" s="44">
        <v>9039</v>
      </c>
      <c r="K164" s="45">
        <f t="shared" si="54"/>
        <v>0</v>
      </c>
      <c r="L164" s="87">
        <f t="shared" si="55"/>
        <v>0</v>
      </c>
      <c r="M164" s="46">
        <f t="shared" si="55"/>
        <v>0</v>
      </c>
      <c r="N164" s="1" t="e">
        <f t="shared" si="49"/>
        <v>#DIV/0!</v>
      </c>
      <c r="O164" s="46">
        <v>0</v>
      </c>
      <c r="P164" s="46">
        <v>0</v>
      </c>
      <c r="Q164" s="1" t="e">
        <f t="shared" si="50"/>
        <v>#DIV/0!</v>
      </c>
      <c r="R164" s="46">
        <v>0</v>
      </c>
      <c r="S164" s="46">
        <v>0</v>
      </c>
      <c r="T164" s="193" t="e">
        <f t="shared" si="51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44">
        <v>85616</v>
      </c>
      <c r="D165" s="44">
        <v>41237</v>
      </c>
      <c r="E165" s="45">
        <f t="shared" si="52"/>
        <v>207.61937095327011</v>
      </c>
      <c r="F165" s="44">
        <v>27020</v>
      </c>
      <c r="G165" s="44">
        <v>10967</v>
      </c>
      <c r="H165" s="45">
        <f t="shared" si="56"/>
        <v>246.37549010668369</v>
      </c>
      <c r="I165" s="44">
        <v>124890</v>
      </c>
      <c r="J165" s="44">
        <v>101551</v>
      </c>
      <c r="K165" s="45">
        <f t="shared" si="54"/>
        <v>122.98254079231126</v>
      </c>
      <c r="L165" s="87">
        <f>O165+R165</f>
        <v>0</v>
      </c>
      <c r="M165" s="46">
        <f t="shared" si="55"/>
        <v>0</v>
      </c>
      <c r="N165" s="25" t="e">
        <f t="shared" si="49"/>
        <v>#DIV/0!</v>
      </c>
      <c r="O165" s="44">
        <v>0</v>
      </c>
      <c r="P165" s="44">
        <v>0</v>
      </c>
      <c r="Q165" s="25" t="e">
        <f t="shared" si="50"/>
        <v>#DIV/0!</v>
      </c>
      <c r="R165" s="44">
        <v>0</v>
      </c>
      <c r="S165" s="44">
        <v>0</v>
      </c>
      <c r="T165" s="191" t="e">
        <f t="shared" si="51"/>
        <v>#DIV/0!</v>
      </c>
      <c r="U165" s="196">
        <v>59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3620754</v>
      </c>
      <c r="D167" s="41">
        <f>SUM(D168:D182)</f>
        <v>3182205</v>
      </c>
      <c r="E167" s="50">
        <f t="shared" ref="E167:E182" si="57">C167/D167*100</f>
        <v>113.78129315993155</v>
      </c>
      <c r="F167" s="41">
        <f>SUM(F168:F182)</f>
        <v>797229</v>
      </c>
      <c r="G167" s="41">
        <f>SUM(G168:G182)</f>
        <v>695790</v>
      </c>
      <c r="H167" s="50">
        <f t="shared" ref="H167:H182" si="58">F167/G167*100</f>
        <v>114.57896779200621</v>
      </c>
      <c r="I167" s="41">
        <f>SUM(I168:I182)</f>
        <v>3712220</v>
      </c>
      <c r="J167" s="41">
        <f>SUM(J168:J182)</f>
        <v>3014406</v>
      </c>
      <c r="K167" s="50">
        <f t="shared" ref="K167:K182" si="59">I167/J167*100</f>
        <v>123.14930371025004</v>
      </c>
      <c r="L167" s="41">
        <f>SUM(L168:L182)</f>
        <v>3134905</v>
      </c>
      <c r="M167" s="41">
        <f>SUM(M168:M182)</f>
        <v>2250613</v>
      </c>
      <c r="N167" s="6">
        <f t="shared" ref="N167:N182" si="60">L167/M167*100</f>
        <v>139.29116200786186</v>
      </c>
      <c r="O167" s="41">
        <f>SUM(O168:O182)</f>
        <v>1642970</v>
      </c>
      <c r="P167" s="41">
        <f>SUM(P168:P182)</f>
        <v>327434</v>
      </c>
      <c r="Q167" s="5">
        <f t="shared" ref="Q167:Q182" si="61">O167/P167*100</f>
        <v>501.77134934063048</v>
      </c>
      <c r="R167" s="41">
        <f>SUM(R168:R182)</f>
        <v>1491935</v>
      </c>
      <c r="S167" s="41">
        <f>SUM(S168:S182)</f>
        <v>1923179</v>
      </c>
      <c r="T167" s="6">
        <f t="shared" ref="T167:T182" si="62">R167/S167*100</f>
        <v>77.576502239261131</v>
      </c>
      <c r="U167" s="198">
        <f>SUM(U168:U182)</f>
        <v>2944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44">
        <v>356059</v>
      </c>
      <c r="D168" s="44">
        <v>277914</v>
      </c>
      <c r="E168" s="45">
        <f t="shared" si="57"/>
        <v>128.11841073137734</v>
      </c>
      <c r="F168" s="44">
        <v>73715</v>
      </c>
      <c r="G168" s="44">
        <v>62833</v>
      </c>
      <c r="H168" s="45">
        <f t="shared" si="58"/>
        <v>117.31892476883165</v>
      </c>
      <c r="I168" s="44">
        <v>347661</v>
      </c>
      <c r="J168" s="44">
        <v>234355</v>
      </c>
      <c r="K168" s="45">
        <f t="shared" si="59"/>
        <v>148.34801903095732</v>
      </c>
      <c r="L168" s="44">
        <v>347661</v>
      </c>
      <c r="M168" s="44">
        <v>234355</v>
      </c>
      <c r="N168" s="25">
        <f t="shared" si="60"/>
        <v>148.34801903095732</v>
      </c>
      <c r="O168" s="46">
        <v>0</v>
      </c>
      <c r="P168" s="46">
        <v>0</v>
      </c>
      <c r="Q168" s="25" t="e">
        <f t="shared" si="61"/>
        <v>#DIV/0!</v>
      </c>
      <c r="R168" s="64">
        <v>347661</v>
      </c>
      <c r="S168" s="64">
        <v>234355</v>
      </c>
      <c r="T168" s="45">
        <f t="shared" si="62"/>
        <v>148.34801903095732</v>
      </c>
      <c r="U168" s="196">
        <v>328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8" t="s">
        <v>66</v>
      </c>
      <c r="C169" s="44">
        <v>0</v>
      </c>
      <c r="D169" s="44">
        <v>92900</v>
      </c>
      <c r="E169" s="1">
        <f t="shared" si="57"/>
        <v>0</v>
      </c>
      <c r="F169" s="44">
        <v>0</v>
      </c>
      <c r="G169" s="44">
        <v>0</v>
      </c>
      <c r="H169" s="1" t="e">
        <f t="shared" si="58"/>
        <v>#DIV/0!</v>
      </c>
      <c r="I169" s="44">
        <v>0</v>
      </c>
      <c r="J169" s="44">
        <v>91107</v>
      </c>
      <c r="K169" s="1">
        <f t="shared" si="59"/>
        <v>0</v>
      </c>
      <c r="L169" s="44">
        <v>0</v>
      </c>
      <c r="M169" s="44">
        <v>91107</v>
      </c>
      <c r="N169" s="1">
        <f t="shared" si="60"/>
        <v>0</v>
      </c>
      <c r="O169" s="46">
        <v>0</v>
      </c>
      <c r="P169" s="46">
        <v>0</v>
      </c>
      <c r="Q169" s="1" t="e">
        <f t="shared" si="61"/>
        <v>#DIV/0!</v>
      </c>
      <c r="R169" s="64">
        <v>0</v>
      </c>
      <c r="S169" s="64">
        <v>91107</v>
      </c>
      <c r="T169" s="1">
        <f t="shared" si="62"/>
        <v>0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44">
        <v>226862</v>
      </c>
      <c r="D170" s="44">
        <v>208802</v>
      </c>
      <c r="E170" s="1">
        <f t="shared" si="57"/>
        <v>108.64934243924867</v>
      </c>
      <c r="F170" s="44">
        <v>74923</v>
      </c>
      <c r="G170" s="44">
        <v>19327</v>
      </c>
      <c r="H170" s="1">
        <f t="shared" si="58"/>
        <v>387.65975060795779</v>
      </c>
      <c r="I170" s="44">
        <v>218829</v>
      </c>
      <c r="J170" s="44">
        <v>206172</v>
      </c>
      <c r="K170" s="1">
        <f t="shared" si="59"/>
        <v>106.13904894942088</v>
      </c>
      <c r="L170" s="44">
        <v>187559</v>
      </c>
      <c r="M170" s="44">
        <v>109879</v>
      </c>
      <c r="N170" s="1">
        <f t="shared" si="60"/>
        <v>170.69594736027813</v>
      </c>
      <c r="O170" s="46">
        <v>0</v>
      </c>
      <c r="P170" s="46">
        <v>0</v>
      </c>
      <c r="Q170" s="1" t="e">
        <f t="shared" si="61"/>
        <v>#DIV/0!</v>
      </c>
      <c r="R170" s="64">
        <v>187559</v>
      </c>
      <c r="S170" s="64">
        <v>109879</v>
      </c>
      <c r="T170" s="1">
        <f t="shared" si="62"/>
        <v>170.69594736027813</v>
      </c>
      <c r="U170" s="199">
        <v>332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44">
        <v>134089</v>
      </c>
      <c r="D171" s="44">
        <v>86961</v>
      </c>
      <c r="E171" s="25">
        <f t="shared" si="57"/>
        <v>154.19440898793712</v>
      </c>
      <c r="F171" s="44">
        <v>16510</v>
      </c>
      <c r="G171" s="44">
        <v>14949</v>
      </c>
      <c r="H171" s="25">
        <f t="shared" si="58"/>
        <v>110.44217004481905</v>
      </c>
      <c r="I171" s="44">
        <v>132677</v>
      </c>
      <c r="J171" s="44">
        <v>131663</v>
      </c>
      <c r="K171" s="25">
        <f t="shared" si="59"/>
        <v>100.7701480294388</v>
      </c>
      <c r="L171" s="44">
        <v>71335</v>
      </c>
      <c r="M171" s="44">
        <v>58643</v>
      </c>
      <c r="N171" s="25">
        <f t="shared" si="60"/>
        <v>121.64282182016608</v>
      </c>
      <c r="O171" s="46">
        <v>28706</v>
      </c>
      <c r="P171" s="46">
        <v>10616</v>
      </c>
      <c r="Q171" s="25">
        <f t="shared" si="61"/>
        <v>270.40316503391108</v>
      </c>
      <c r="R171" s="64">
        <v>42629</v>
      </c>
      <c r="S171" s="64">
        <v>48027</v>
      </c>
      <c r="T171" s="25">
        <f t="shared" si="62"/>
        <v>88.760488891665105</v>
      </c>
      <c r="U171" s="196">
        <v>72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6">
        <v>5</v>
      </c>
      <c r="B172" s="4" t="s">
        <v>70</v>
      </c>
      <c r="C172" s="44">
        <v>40673</v>
      </c>
      <c r="D172" s="44">
        <v>297449</v>
      </c>
      <c r="E172" s="25">
        <f t="shared" si="57"/>
        <v>13.673940742782797</v>
      </c>
      <c r="F172" s="44">
        <v>5915</v>
      </c>
      <c r="G172" s="44">
        <v>70320</v>
      </c>
      <c r="H172" s="25">
        <f t="shared" si="58"/>
        <v>8.4115472127417519</v>
      </c>
      <c r="I172" s="44">
        <v>40673</v>
      </c>
      <c r="J172" s="44">
        <v>297449</v>
      </c>
      <c r="K172" s="25">
        <f t="shared" si="59"/>
        <v>13.673940742782797</v>
      </c>
      <c r="L172" s="44">
        <v>40673</v>
      </c>
      <c r="M172" s="44">
        <v>297449</v>
      </c>
      <c r="N172" s="25">
        <f t="shared" si="60"/>
        <v>13.673940742782797</v>
      </c>
      <c r="O172" s="46">
        <v>0</v>
      </c>
      <c r="P172" s="46">
        <v>0</v>
      </c>
      <c r="Q172" s="25" t="e">
        <f t="shared" si="61"/>
        <v>#DIV/0!</v>
      </c>
      <c r="R172" s="44">
        <v>40673</v>
      </c>
      <c r="S172" s="64">
        <v>297449</v>
      </c>
      <c r="T172" s="25">
        <f t="shared" si="62"/>
        <v>13.673940742782797</v>
      </c>
      <c r="U172" s="196">
        <v>85</v>
      </c>
    </row>
    <row r="173" spans="1:173" ht="18.75" customHeight="1" x14ac:dyDescent="0.25">
      <c r="A173" s="55">
        <v>6</v>
      </c>
      <c r="B173" s="8" t="s">
        <v>213</v>
      </c>
      <c r="C173" s="44">
        <v>0</v>
      </c>
      <c r="D173" s="44">
        <v>0</v>
      </c>
      <c r="E173" s="25" t="e">
        <f t="shared" si="57"/>
        <v>#DIV/0!</v>
      </c>
      <c r="F173" s="44">
        <v>0</v>
      </c>
      <c r="G173" s="44">
        <v>0</v>
      </c>
      <c r="H173" s="25" t="e">
        <f t="shared" si="58"/>
        <v>#DIV/0!</v>
      </c>
      <c r="I173" s="44">
        <v>0</v>
      </c>
      <c r="J173" s="44">
        <v>0</v>
      </c>
      <c r="K173" s="25" t="e">
        <f t="shared" si="59"/>
        <v>#DIV/0!</v>
      </c>
      <c r="L173" s="44">
        <v>0</v>
      </c>
      <c r="M173" s="44">
        <v>0</v>
      </c>
      <c r="N173" s="25" t="e">
        <f t="shared" si="60"/>
        <v>#DIV/0!</v>
      </c>
      <c r="O173" s="46">
        <v>0</v>
      </c>
      <c r="P173" s="46">
        <v>0</v>
      </c>
      <c r="Q173" s="25" t="e">
        <f t="shared" si="61"/>
        <v>#DIV/0!</v>
      </c>
      <c r="R173" s="64">
        <v>0</v>
      </c>
      <c r="S173" s="64"/>
      <c r="T173" s="25" t="e">
        <f t="shared" si="62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44">
        <v>3011</v>
      </c>
      <c r="D174" s="44">
        <v>22516</v>
      </c>
      <c r="E174" s="45">
        <f t="shared" si="57"/>
        <v>13.372712737608811</v>
      </c>
      <c r="F174" s="44">
        <v>0</v>
      </c>
      <c r="G174" s="44">
        <v>7399</v>
      </c>
      <c r="H174" s="45">
        <f t="shared" si="58"/>
        <v>0</v>
      </c>
      <c r="I174" s="44">
        <v>0</v>
      </c>
      <c r="J174" s="44">
        <v>20305</v>
      </c>
      <c r="K174" s="45">
        <f t="shared" si="59"/>
        <v>0</v>
      </c>
      <c r="L174" s="44">
        <v>0</v>
      </c>
      <c r="M174" s="44">
        <v>20163</v>
      </c>
      <c r="N174" s="25">
        <f t="shared" si="60"/>
        <v>0</v>
      </c>
      <c r="O174" s="46">
        <v>0</v>
      </c>
      <c r="P174" s="46">
        <v>0</v>
      </c>
      <c r="Q174" s="25" t="e">
        <f t="shared" si="61"/>
        <v>#DIV/0!</v>
      </c>
      <c r="R174" s="64">
        <v>0</v>
      </c>
      <c r="S174" s="64">
        <v>20163</v>
      </c>
      <c r="T174" s="45">
        <f t="shared" si="62"/>
        <v>0</v>
      </c>
      <c r="U174" s="196">
        <v>33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44">
        <v>0</v>
      </c>
      <c r="D175" s="44">
        <v>0</v>
      </c>
      <c r="E175" s="1" t="e">
        <f t="shared" si="57"/>
        <v>#DIV/0!</v>
      </c>
      <c r="F175" s="44">
        <v>0</v>
      </c>
      <c r="G175" s="44">
        <v>0</v>
      </c>
      <c r="H175" s="1" t="e">
        <f t="shared" si="58"/>
        <v>#DIV/0!</v>
      </c>
      <c r="I175" s="44">
        <v>0</v>
      </c>
      <c r="J175" s="44">
        <v>0</v>
      </c>
      <c r="K175" s="1" t="e">
        <f t="shared" si="59"/>
        <v>#DIV/0!</v>
      </c>
      <c r="L175" s="44">
        <v>0</v>
      </c>
      <c r="M175" s="44">
        <v>0</v>
      </c>
      <c r="N175" s="1" t="e">
        <f t="shared" si="60"/>
        <v>#DIV/0!</v>
      </c>
      <c r="O175" s="46">
        <v>0</v>
      </c>
      <c r="P175" s="46">
        <v>0</v>
      </c>
      <c r="Q175" s="1" t="e">
        <f t="shared" si="61"/>
        <v>#DIV/0!</v>
      </c>
      <c r="R175" s="64">
        <v>0</v>
      </c>
      <c r="S175" s="64">
        <v>0</v>
      </c>
      <c r="T175" s="1" t="e">
        <f t="shared" si="62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44">
        <v>880515</v>
      </c>
      <c r="D176" s="44">
        <v>1174512</v>
      </c>
      <c r="E176" s="1">
        <f t="shared" si="57"/>
        <v>74.968582696473078</v>
      </c>
      <c r="F176" s="44">
        <v>206315</v>
      </c>
      <c r="G176" s="44">
        <v>279877</v>
      </c>
      <c r="H176" s="45">
        <f t="shared" si="58"/>
        <v>73.71631109380192</v>
      </c>
      <c r="I176" s="44">
        <v>880515</v>
      </c>
      <c r="J176" s="44">
        <v>1174512</v>
      </c>
      <c r="K176" s="45">
        <f t="shared" si="59"/>
        <v>74.968582696473078</v>
      </c>
      <c r="L176" s="44">
        <v>867015</v>
      </c>
      <c r="M176" s="44">
        <v>1146550</v>
      </c>
      <c r="N176" s="25">
        <f t="shared" si="60"/>
        <v>75.619467096942998</v>
      </c>
      <c r="O176" s="46">
        <v>0</v>
      </c>
      <c r="P176" s="46">
        <v>24351</v>
      </c>
      <c r="Q176" s="25">
        <f t="shared" si="61"/>
        <v>0</v>
      </c>
      <c r="R176" s="44">
        <v>867015</v>
      </c>
      <c r="S176" s="64">
        <v>1122199</v>
      </c>
      <c r="T176" s="45">
        <f t="shared" si="62"/>
        <v>77.260361130245172</v>
      </c>
      <c r="U176" s="196">
        <v>993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44">
        <v>18076</v>
      </c>
      <c r="D177" s="44">
        <v>10975</v>
      </c>
      <c r="E177" s="25">
        <f t="shared" si="57"/>
        <v>164.70159453302961</v>
      </c>
      <c r="F177" s="44">
        <v>0</v>
      </c>
      <c r="G177" s="44">
        <v>632</v>
      </c>
      <c r="H177" s="25">
        <f t="shared" si="58"/>
        <v>0</v>
      </c>
      <c r="I177" s="44">
        <v>15710</v>
      </c>
      <c r="J177" s="44">
        <v>14307</v>
      </c>
      <c r="K177" s="25">
        <f t="shared" si="59"/>
        <v>109.80638848116307</v>
      </c>
      <c r="L177" s="44">
        <v>11104</v>
      </c>
      <c r="M177" s="44">
        <v>9293</v>
      </c>
      <c r="N177" s="25">
        <f t="shared" si="60"/>
        <v>119.48778650597222</v>
      </c>
      <c r="O177" s="46">
        <v>11104</v>
      </c>
      <c r="P177" s="46">
        <v>9293</v>
      </c>
      <c r="Q177" s="25">
        <f t="shared" si="61"/>
        <v>119.48778650597222</v>
      </c>
      <c r="R177" s="64">
        <v>0</v>
      </c>
      <c r="S177" s="64">
        <v>0</v>
      </c>
      <c r="T177" s="25" t="e">
        <f t="shared" si="62"/>
        <v>#DIV/0!</v>
      </c>
      <c r="U177" s="196">
        <v>3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6">
        <v>11</v>
      </c>
      <c r="B178" s="8" t="s">
        <v>86</v>
      </c>
      <c r="C178" s="44">
        <v>56586</v>
      </c>
      <c r="D178" s="44">
        <v>48478</v>
      </c>
      <c r="E178" s="25">
        <f t="shared" si="57"/>
        <v>116.72511242212961</v>
      </c>
      <c r="F178" s="44">
        <v>25032</v>
      </c>
      <c r="G178" s="44">
        <v>8528</v>
      </c>
      <c r="H178" s="25">
        <f t="shared" si="58"/>
        <v>293.52720450281424</v>
      </c>
      <c r="I178" s="44">
        <v>56586</v>
      </c>
      <c r="J178" s="44">
        <v>48478</v>
      </c>
      <c r="K178" s="25">
        <f t="shared" si="59"/>
        <v>116.72511242212961</v>
      </c>
      <c r="L178" s="44">
        <v>4491</v>
      </c>
      <c r="M178" s="44">
        <v>0</v>
      </c>
      <c r="N178" s="25" t="e">
        <f t="shared" si="60"/>
        <v>#DIV/0!</v>
      </c>
      <c r="O178" s="46">
        <v>4491</v>
      </c>
      <c r="P178" s="46">
        <v>0</v>
      </c>
      <c r="Q178" s="25" t="e">
        <f t="shared" si="61"/>
        <v>#DIV/0!</v>
      </c>
      <c r="R178" s="64">
        <v>0</v>
      </c>
      <c r="S178" s="64">
        <v>0</v>
      </c>
      <c r="T178" s="25" t="e">
        <f t="shared" si="62"/>
        <v>#DIV/0!</v>
      </c>
      <c r="U178" s="197">
        <v>40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44">
        <v>857871</v>
      </c>
      <c r="D179" s="44">
        <v>351102</v>
      </c>
      <c r="E179" s="45">
        <f t="shared" si="57"/>
        <v>244.33668848368848</v>
      </c>
      <c r="F179" s="44">
        <v>140523</v>
      </c>
      <c r="G179" s="44">
        <v>94024</v>
      </c>
      <c r="H179" s="45">
        <f t="shared" si="58"/>
        <v>149.45439462264954</v>
      </c>
      <c r="I179" s="44">
        <v>809089</v>
      </c>
      <c r="J179" s="44">
        <v>291031</v>
      </c>
      <c r="K179" s="182">
        <f t="shared" si="59"/>
        <v>278.00784108909357</v>
      </c>
      <c r="L179" s="44">
        <v>805803</v>
      </c>
      <c r="M179" s="44">
        <v>283174</v>
      </c>
      <c r="N179" s="25">
        <f t="shared" si="60"/>
        <v>284.56108258526558</v>
      </c>
      <c r="O179" s="46">
        <v>805803</v>
      </c>
      <c r="P179" s="46">
        <v>283174</v>
      </c>
      <c r="Q179" s="25">
        <f t="shared" si="61"/>
        <v>284.56108258526558</v>
      </c>
      <c r="R179" s="64">
        <v>0</v>
      </c>
      <c r="S179" s="64">
        <v>0</v>
      </c>
      <c r="T179" s="45" t="e">
        <f t="shared" si="62"/>
        <v>#DIV/0!</v>
      </c>
      <c r="U179" s="197">
        <v>253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3" customFormat="1" ht="17.25" customHeight="1" x14ac:dyDescent="0.25">
      <c r="A180" s="56">
        <v>13</v>
      </c>
      <c r="B180" s="8" t="s">
        <v>219</v>
      </c>
      <c r="C180" s="46">
        <v>619879</v>
      </c>
      <c r="D180" s="46">
        <v>144705</v>
      </c>
      <c r="E180" s="1">
        <v>428.4</v>
      </c>
      <c r="F180" s="46">
        <v>177759</v>
      </c>
      <c r="G180" s="46">
        <v>44000</v>
      </c>
      <c r="H180" s="1">
        <v>404</v>
      </c>
      <c r="I180" s="46">
        <v>932250</v>
      </c>
      <c r="J180" s="46">
        <v>44173</v>
      </c>
      <c r="K180" s="1">
        <v>2110.5</v>
      </c>
      <c r="L180" s="46">
        <v>799264</v>
      </c>
      <c r="M180" s="46">
        <v>0</v>
      </c>
      <c r="N180" s="1" t="e">
        <v>#DIV/0!</v>
      </c>
      <c r="O180" s="46">
        <v>792866</v>
      </c>
      <c r="P180" s="46">
        <v>0</v>
      </c>
      <c r="Q180" s="1" t="e">
        <v>#DIV/0!</v>
      </c>
      <c r="R180" s="87">
        <v>6398</v>
      </c>
      <c r="S180" s="87">
        <v>0</v>
      </c>
      <c r="T180" s="1" t="e">
        <v>#DIV/0!</v>
      </c>
      <c r="U180" s="199">
        <v>305</v>
      </c>
    </row>
    <row r="181" spans="1:173" ht="27" customHeight="1" x14ac:dyDescent="0.25">
      <c r="A181" s="55">
        <v>14</v>
      </c>
      <c r="B181" s="3" t="s">
        <v>214</v>
      </c>
      <c r="C181" s="44">
        <v>427133</v>
      </c>
      <c r="D181" s="44">
        <v>465891</v>
      </c>
      <c r="E181" s="45">
        <f t="shared" si="57"/>
        <v>91.680886731016486</v>
      </c>
      <c r="F181" s="44">
        <v>76537</v>
      </c>
      <c r="G181" s="44">
        <v>93901</v>
      </c>
      <c r="H181" s="45">
        <f t="shared" si="58"/>
        <v>81.508184151393493</v>
      </c>
      <c r="I181" s="44">
        <v>278230</v>
      </c>
      <c r="J181" s="44">
        <v>460854</v>
      </c>
      <c r="K181" s="45">
        <f t="shared" si="59"/>
        <v>60.372699379846985</v>
      </c>
      <c r="L181" s="44">
        <v>0</v>
      </c>
      <c r="M181" s="44">
        <v>0</v>
      </c>
      <c r="N181" s="25" t="e">
        <f t="shared" si="60"/>
        <v>#DIV/0!</v>
      </c>
      <c r="O181" s="46">
        <v>0</v>
      </c>
      <c r="P181" s="46">
        <v>0</v>
      </c>
      <c r="Q181" s="25" t="e">
        <f t="shared" si="61"/>
        <v>#DIV/0!</v>
      </c>
      <c r="R181" s="64">
        <v>0</v>
      </c>
      <c r="S181" s="64">
        <v>0</v>
      </c>
      <c r="T181" s="45" t="e">
        <f t="shared" si="62"/>
        <v>#DIV/0!</v>
      </c>
      <c r="U181" s="196">
        <v>205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s="23" customFormat="1" ht="27" customHeight="1" x14ac:dyDescent="0.25">
      <c r="A182" s="56">
        <v>15</v>
      </c>
      <c r="B182" s="8" t="s">
        <v>342</v>
      </c>
      <c r="C182" s="46"/>
      <c r="D182" s="46"/>
      <c r="E182" s="1" t="e">
        <f t="shared" si="57"/>
        <v>#DIV/0!</v>
      </c>
      <c r="F182" s="46"/>
      <c r="G182" s="46"/>
      <c r="H182" s="1" t="e">
        <f t="shared" si="58"/>
        <v>#DIV/0!</v>
      </c>
      <c r="I182" s="46"/>
      <c r="J182" s="46"/>
      <c r="K182" s="1" t="e">
        <f t="shared" si="59"/>
        <v>#DIV/0!</v>
      </c>
      <c r="L182" s="46"/>
      <c r="M182" s="46"/>
      <c r="N182" s="1" t="e">
        <f t="shared" si="60"/>
        <v>#DIV/0!</v>
      </c>
      <c r="O182" s="46"/>
      <c r="P182" s="46"/>
      <c r="Q182" s="1" t="e">
        <f t="shared" si="61"/>
        <v>#DIV/0!</v>
      </c>
      <c r="R182" s="46">
        <v>0</v>
      </c>
      <c r="S182" s="46">
        <v>0</v>
      </c>
      <c r="T182" s="1" t="e">
        <f t="shared" si="62"/>
        <v>#DIV/0!</v>
      </c>
      <c r="U182" s="199">
        <v>295</v>
      </c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SUM(C185:C191)</f>
        <v>110976</v>
      </c>
      <c r="D184" s="41">
        <f>SUM(D185:D191)</f>
        <v>97775</v>
      </c>
      <c r="E184" s="50">
        <f t="shared" ref="E184:E191" si="63">C184/D184*100</f>
        <v>113.50140628995142</v>
      </c>
      <c r="F184" s="41">
        <f>SUM(F185:F191)</f>
        <v>24225</v>
      </c>
      <c r="G184" s="41">
        <f>SUM(G185:G191)</f>
        <v>15194</v>
      </c>
      <c r="H184" s="50">
        <f t="shared" ref="H184:H191" si="64">F184/G184*100</f>
        <v>159.43793602737924</v>
      </c>
      <c r="I184" s="41">
        <f>SUM(I185:I191)</f>
        <v>135213</v>
      </c>
      <c r="J184" s="41">
        <f>SUM(J185:J191)</f>
        <v>188941</v>
      </c>
      <c r="K184" s="50">
        <f t="shared" ref="K184:K191" si="65">I184/J184*100</f>
        <v>71.563609804118741</v>
      </c>
      <c r="L184" s="41">
        <f>SUM(L185:L191)</f>
        <v>44891</v>
      </c>
      <c r="M184" s="41">
        <f>SUM(M185:M191)</f>
        <v>34786</v>
      </c>
      <c r="N184" s="6">
        <f t="shared" ref="N184:N191" si="66">L184/M184*100</f>
        <v>129.04904271833496</v>
      </c>
      <c r="O184" s="41">
        <f>SUM(O185:O191)</f>
        <v>44891</v>
      </c>
      <c r="P184" s="41">
        <f>SUM(P185:P191)</f>
        <v>30752</v>
      </c>
      <c r="Q184" s="5">
        <f t="shared" ref="Q184:Q189" si="67">O184/P184*100</f>
        <v>145.97749739854316</v>
      </c>
      <c r="R184" s="41">
        <f>SUM(R185:R191)</f>
        <v>0</v>
      </c>
      <c r="S184" s="41">
        <f>SUM(S185:S191)</f>
        <v>4034</v>
      </c>
      <c r="T184" s="6">
        <f t="shared" ref="T184:T191" si="68">R184/S184*100</f>
        <v>0</v>
      </c>
      <c r="U184" s="198">
        <f>SUM(U185:U191)</f>
        <v>67</v>
      </c>
    </row>
    <row r="185" spans="1:173" s="24" customFormat="1" ht="19.5" customHeight="1" x14ac:dyDescent="0.25">
      <c r="A185" s="56">
        <v>1</v>
      </c>
      <c r="B185" s="8" t="s">
        <v>78</v>
      </c>
      <c r="C185" s="48">
        <v>0</v>
      </c>
      <c r="D185" s="48">
        <v>0</v>
      </c>
      <c r="E185" s="25" t="e">
        <f t="shared" si="63"/>
        <v>#DIV/0!</v>
      </c>
      <c r="F185" s="48">
        <v>0</v>
      </c>
      <c r="G185" s="48">
        <v>0</v>
      </c>
      <c r="H185" s="25" t="e">
        <f t="shared" si="64"/>
        <v>#DIV/0!</v>
      </c>
      <c r="I185" s="48">
        <v>0</v>
      </c>
      <c r="J185" s="48">
        <v>0</v>
      </c>
      <c r="K185" s="25" t="e">
        <f t="shared" si="65"/>
        <v>#DIV/0!</v>
      </c>
      <c r="L185" s="48">
        <f t="shared" ref="L185:M186" si="69">O185+R185</f>
        <v>0</v>
      </c>
      <c r="M185" s="34">
        <f t="shared" si="69"/>
        <v>0</v>
      </c>
      <c r="N185" s="25" t="e">
        <f t="shared" si="66"/>
        <v>#DIV/0!</v>
      </c>
      <c r="O185" s="48">
        <v>0</v>
      </c>
      <c r="P185" s="48">
        <v>0</v>
      </c>
      <c r="Q185" s="25" t="e">
        <f t="shared" si="67"/>
        <v>#DIV/0!</v>
      </c>
      <c r="R185" s="48">
        <v>0</v>
      </c>
      <c r="S185" s="48">
        <v>0</v>
      </c>
      <c r="T185" s="25" t="e">
        <f t="shared" si="68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48">
        <v>0</v>
      </c>
      <c r="D186" s="48">
        <v>0</v>
      </c>
      <c r="E186" s="45" t="e">
        <f t="shared" si="63"/>
        <v>#DIV/0!</v>
      </c>
      <c r="F186" s="48">
        <v>0</v>
      </c>
      <c r="G186" s="48">
        <v>0</v>
      </c>
      <c r="H186" s="45" t="e">
        <f>E186</f>
        <v>#DIV/0!</v>
      </c>
      <c r="I186" s="48">
        <v>0</v>
      </c>
      <c r="J186" s="48">
        <v>0</v>
      </c>
      <c r="K186" s="45" t="e">
        <f t="shared" si="65"/>
        <v>#DIV/0!</v>
      </c>
      <c r="L186" s="48">
        <f t="shared" si="69"/>
        <v>0</v>
      </c>
      <c r="M186" s="34">
        <f t="shared" si="69"/>
        <v>0</v>
      </c>
      <c r="N186" s="25" t="e">
        <f t="shared" si="66"/>
        <v>#DIV/0!</v>
      </c>
      <c r="O186" s="48">
        <v>0</v>
      </c>
      <c r="P186" s="48">
        <v>0</v>
      </c>
      <c r="Q186" s="25" t="e">
        <f t="shared" si="67"/>
        <v>#DIV/0!</v>
      </c>
      <c r="R186" s="48">
        <v>0</v>
      </c>
      <c r="S186" s="48">
        <v>0</v>
      </c>
      <c r="T186" s="45" t="e">
        <f t="shared" si="68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3" t="s">
        <v>80</v>
      </c>
      <c r="C187" s="48">
        <v>14715</v>
      </c>
      <c r="D187" s="48">
        <v>9901</v>
      </c>
      <c r="E187" s="45">
        <f t="shared" si="63"/>
        <v>148.62135137864863</v>
      </c>
      <c r="F187" s="48">
        <v>0</v>
      </c>
      <c r="G187" s="48">
        <v>0</v>
      </c>
      <c r="H187" s="45" t="e">
        <f t="shared" si="64"/>
        <v>#DIV/0!</v>
      </c>
      <c r="I187" s="48">
        <v>14715</v>
      </c>
      <c r="J187" s="48">
        <v>9901</v>
      </c>
      <c r="K187" s="45">
        <f t="shared" si="65"/>
        <v>148.62135137864863</v>
      </c>
      <c r="L187" s="48">
        <v>14715</v>
      </c>
      <c r="M187" s="48">
        <v>9901</v>
      </c>
      <c r="N187" s="25">
        <f t="shared" si="66"/>
        <v>148.62135137864863</v>
      </c>
      <c r="O187" s="48">
        <v>14715</v>
      </c>
      <c r="P187" s="48">
        <v>9901</v>
      </c>
      <c r="Q187" s="25">
        <f t="shared" si="67"/>
        <v>148.62135137864863</v>
      </c>
      <c r="R187" s="48">
        <v>0</v>
      </c>
      <c r="S187" s="48">
        <v>0</v>
      </c>
      <c r="T187" s="45" t="e">
        <f t="shared" si="68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5">
        <v>4</v>
      </c>
      <c r="B188" s="3" t="s">
        <v>81</v>
      </c>
      <c r="C188" s="48">
        <v>12965</v>
      </c>
      <c r="D188" s="48">
        <v>18337</v>
      </c>
      <c r="E188" s="45">
        <f t="shared" si="63"/>
        <v>70.704041009979818</v>
      </c>
      <c r="F188" s="48">
        <v>4200</v>
      </c>
      <c r="G188" s="48">
        <v>0</v>
      </c>
      <c r="H188" s="45" t="e">
        <f t="shared" si="64"/>
        <v>#DIV/0!</v>
      </c>
      <c r="I188" s="48">
        <v>13056</v>
      </c>
      <c r="J188" s="48">
        <v>38762</v>
      </c>
      <c r="K188" s="45">
        <f t="shared" si="65"/>
        <v>33.682472524637532</v>
      </c>
      <c r="L188" s="48">
        <v>0</v>
      </c>
      <c r="M188" s="48">
        <v>2632</v>
      </c>
      <c r="N188" s="25">
        <f t="shared" si="66"/>
        <v>0</v>
      </c>
      <c r="O188" s="48">
        <v>0</v>
      </c>
      <c r="P188" s="48">
        <v>772</v>
      </c>
      <c r="Q188" s="25">
        <f t="shared" si="67"/>
        <v>0</v>
      </c>
      <c r="R188" s="48">
        <v>0</v>
      </c>
      <c r="S188" s="48">
        <v>1860</v>
      </c>
      <c r="T188" s="45">
        <f t="shared" si="68"/>
        <v>0</v>
      </c>
      <c r="U188" s="196">
        <v>12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48">
        <v>83296</v>
      </c>
      <c r="D189" s="48">
        <v>69537</v>
      </c>
      <c r="E189" s="25">
        <f t="shared" si="63"/>
        <v>119.78658843493393</v>
      </c>
      <c r="F189" s="48">
        <v>20025</v>
      </c>
      <c r="G189" s="48">
        <v>15194</v>
      </c>
      <c r="H189" s="25">
        <f t="shared" si="64"/>
        <v>131.79544557061996</v>
      </c>
      <c r="I189" s="48">
        <v>107442</v>
      </c>
      <c r="J189" s="48">
        <v>140278</v>
      </c>
      <c r="K189" s="25">
        <f t="shared" si="65"/>
        <v>76.59219549751208</v>
      </c>
      <c r="L189" s="48">
        <v>30176</v>
      </c>
      <c r="M189" s="48">
        <v>22253</v>
      </c>
      <c r="N189" s="25">
        <f t="shared" si="66"/>
        <v>135.60418819934389</v>
      </c>
      <c r="O189" s="48">
        <v>30176</v>
      </c>
      <c r="P189" s="48">
        <v>20079</v>
      </c>
      <c r="Q189" s="25">
        <f t="shared" si="67"/>
        <v>150.28636884306988</v>
      </c>
      <c r="R189" s="48">
        <v>0</v>
      </c>
      <c r="S189" s="48">
        <v>2174</v>
      </c>
      <c r="T189" s="25">
        <f t="shared" si="68"/>
        <v>0</v>
      </c>
      <c r="U189" s="196">
        <v>37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8.75" customHeight="1" x14ac:dyDescent="0.25">
      <c r="A190" s="57">
        <v>6</v>
      </c>
      <c r="B190" s="4" t="s">
        <v>262</v>
      </c>
      <c r="C190" s="48">
        <v>0</v>
      </c>
      <c r="D190" s="48">
        <v>0</v>
      </c>
      <c r="E190" s="25" t="e">
        <f t="shared" si="63"/>
        <v>#DIV/0!</v>
      </c>
      <c r="F190" s="48">
        <v>0</v>
      </c>
      <c r="G190" s="48">
        <v>0</v>
      </c>
      <c r="H190" s="25" t="e">
        <f t="shared" si="64"/>
        <v>#DIV/0!</v>
      </c>
      <c r="I190" s="48">
        <v>0</v>
      </c>
      <c r="J190" s="48">
        <v>0</v>
      </c>
      <c r="K190" s="25" t="e">
        <f t="shared" si="65"/>
        <v>#DIV/0!</v>
      </c>
      <c r="L190" s="48">
        <f t="shared" ref="L190:M191" si="70">O190+R190</f>
        <v>0</v>
      </c>
      <c r="M190" s="34">
        <f t="shared" si="70"/>
        <v>0</v>
      </c>
      <c r="N190" s="25" t="e">
        <f t="shared" si="66"/>
        <v>#DIV/0!</v>
      </c>
      <c r="O190" s="48">
        <v>0</v>
      </c>
      <c r="P190" s="48">
        <v>0</v>
      </c>
      <c r="Q190" s="25" t="e">
        <f>O190/P190*100</f>
        <v>#DIV/0!</v>
      </c>
      <c r="R190" s="48">
        <v>0</v>
      </c>
      <c r="S190" s="48">
        <v>0</v>
      </c>
      <c r="T190" s="25" t="e">
        <f t="shared" si="68"/>
        <v>#DIV/0!</v>
      </c>
      <c r="U190" s="196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s="23" customFormat="1" ht="21" customHeight="1" x14ac:dyDescent="0.25">
      <c r="A191" s="56">
        <v>7</v>
      </c>
      <c r="B191" s="8" t="s">
        <v>72</v>
      </c>
      <c r="C191" s="48">
        <v>0</v>
      </c>
      <c r="D191" s="48">
        <v>0</v>
      </c>
      <c r="E191" s="1" t="e">
        <f t="shared" si="63"/>
        <v>#DIV/0!</v>
      </c>
      <c r="F191" s="48">
        <v>0</v>
      </c>
      <c r="G191" s="48">
        <v>0</v>
      </c>
      <c r="H191" s="1" t="e">
        <f t="shared" si="64"/>
        <v>#DIV/0!</v>
      </c>
      <c r="I191" s="48">
        <v>0</v>
      </c>
      <c r="J191" s="48">
        <v>0</v>
      </c>
      <c r="K191" s="1" t="e">
        <f t="shared" si="65"/>
        <v>#DIV/0!</v>
      </c>
      <c r="L191" s="48">
        <f t="shared" si="70"/>
        <v>0</v>
      </c>
      <c r="M191" s="34">
        <f t="shared" si="70"/>
        <v>0</v>
      </c>
      <c r="N191" s="1" t="e">
        <f t="shared" si="66"/>
        <v>#DIV/0!</v>
      </c>
      <c r="O191" s="48">
        <v>0</v>
      </c>
      <c r="P191" s="48">
        <v>0</v>
      </c>
      <c r="Q191" s="1" t="e">
        <f>O191/P191*100</f>
        <v>#DIV/0!</v>
      </c>
      <c r="R191" s="48">
        <v>0</v>
      </c>
      <c r="S191" s="48">
        <v>0</v>
      </c>
      <c r="T191" s="1" t="e">
        <f t="shared" si="68"/>
        <v>#DIV/0!</v>
      </c>
      <c r="U191" s="199"/>
    </row>
    <row r="192" spans="1:173" s="23" customFormat="1" ht="17.25" x14ac:dyDescent="0.25">
      <c r="A192" s="10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8"/>
      <c r="U192" s="200"/>
    </row>
    <row r="193" spans="1:21" s="23" customFormat="1" ht="102" hidden="1" customHeight="1" x14ac:dyDescent="0.25">
      <c r="A193" s="352" t="s">
        <v>235</v>
      </c>
      <c r="B193" s="353"/>
      <c r="C193" s="41">
        <f>SUM(C194:C200)</f>
        <v>0</v>
      </c>
      <c r="D193" s="41">
        <f>SUM(D194:D200)</f>
        <v>0</v>
      </c>
      <c r="E193" s="50" t="e">
        <f>C193/D193*100</f>
        <v>#DIV/0!</v>
      </c>
      <c r="F193" s="41">
        <f>SUM(F194:F200)</f>
        <v>0</v>
      </c>
      <c r="G193" s="41">
        <f>SUM(G194:G200)</f>
        <v>0</v>
      </c>
      <c r="H193" s="50" t="e">
        <f>F193/G193*100</f>
        <v>#DIV/0!</v>
      </c>
      <c r="I193" s="41">
        <f>SUM(I194:I200)</f>
        <v>0</v>
      </c>
      <c r="J193" s="41">
        <f>SUM(J194:J200)</f>
        <v>0</v>
      </c>
      <c r="K193" s="50" t="e">
        <f>I193/J193*100</f>
        <v>#DIV/0!</v>
      </c>
      <c r="L193" s="41">
        <f>SUM(L194:L200)</f>
        <v>0</v>
      </c>
      <c r="M193" s="41">
        <f>SUM(M194:M200)</f>
        <v>0</v>
      </c>
      <c r="N193" s="6" t="e">
        <f t="shared" ref="N193" si="71">L193/M193*100</f>
        <v>#DIV/0!</v>
      </c>
      <c r="O193" s="41">
        <f>SUM(O194:O200)</f>
        <v>0</v>
      </c>
      <c r="P193" s="41">
        <f>SUM(P194:P200)</f>
        <v>0</v>
      </c>
      <c r="Q193" s="5" t="e">
        <f t="shared" ref="Q193" si="72">O193/P193*100</f>
        <v>#DIV/0!</v>
      </c>
      <c r="R193" s="41">
        <f>SUM(R194:R200)</f>
        <v>0</v>
      </c>
      <c r="S193" s="41">
        <f>SUM(S194:S200)</f>
        <v>0</v>
      </c>
      <c r="T193" s="6" t="e">
        <f t="shared" ref="T193" si="73">R193/S193*100</f>
        <v>#DIV/0!</v>
      </c>
      <c r="U193" s="200"/>
    </row>
    <row r="194" spans="1:21" s="23" customFormat="1" ht="17.25" hidden="1" x14ac:dyDescent="0.25">
      <c r="A194" s="63"/>
      <c r="B194" s="16"/>
      <c r="C194" s="46"/>
      <c r="D194" s="46"/>
      <c r="E194" s="1"/>
      <c r="F194" s="46"/>
      <c r="G194" s="46"/>
      <c r="H194" s="1"/>
      <c r="I194" s="46"/>
      <c r="J194" s="46"/>
      <c r="K194" s="1"/>
      <c r="L194" s="46"/>
      <c r="M194" s="46"/>
      <c r="N194" s="1"/>
      <c r="O194" s="46"/>
      <c r="P194" s="46"/>
      <c r="Q194" s="1"/>
      <c r="R194" s="46"/>
      <c r="S194" s="46"/>
      <c r="T194" s="1"/>
      <c r="U194" s="200"/>
    </row>
    <row r="195" spans="1:21" s="23" customFormat="1" ht="17.25" hidden="1" x14ac:dyDescent="0.25">
      <c r="A195" s="63"/>
      <c r="B195" s="16"/>
      <c r="C195" s="46"/>
      <c r="D195" s="46"/>
      <c r="E195" s="1"/>
      <c r="F195" s="46"/>
      <c r="G195" s="46"/>
      <c r="H195" s="1"/>
      <c r="I195" s="46"/>
      <c r="J195" s="46"/>
      <c r="K195" s="1"/>
      <c r="L195" s="46"/>
      <c r="M195" s="46"/>
      <c r="N195" s="1"/>
      <c r="O195" s="46"/>
      <c r="P195" s="46"/>
      <c r="Q195" s="1"/>
      <c r="R195" s="46"/>
      <c r="S195" s="46"/>
      <c r="T195" s="1"/>
      <c r="U195" s="200"/>
    </row>
    <row r="196" spans="1:21" s="23" customFormat="1" ht="17.25" hidden="1" x14ac:dyDescent="0.25">
      <c r="A196" s="63"/>
      <c r="B196" s="16"/>
      <c r="C196" s="46"/>
      <c r="D196" s="46"/>
      <c r="E196" s="1"/>
      <c r="F196" s="46"/>
      <c r="G196" s="46"/>
      <c r="H196" s="1"/>
      <c r="I196" s="46"/>
      <c r="J196" s="46"/>
      <c r="K196" s="1"/>
      <c r="L196" s="46"/>
      <c r="M196" s="46"/>
      <c r="N196" s="1"/>
      <c r="O196" s="46"/>
      <c r="P196" s="46"/>
      <c r="Q196" s="1"/>
      <c r="R196" s="46"/>
      <c r="S196" s="46"/>
      <c r="T196" s="1"/>
      <c r="U196" s="200"/>
    </row>
    <row r="197" spans="1:21" s="23" customFormat="1" ht="17.25" hidden="1" x14ac:dyDescent="0.25">
      <c r="A197" s="63"/>
      <c r="B197" s="16"/>
      <c r="C197" s="46"/>
      <c r="D197" s="46"/>
      <c r="E197" s="1"/>
      <c r="F197" s="46"/>
      <c r="G197" s="46"/>
      <c r="H197" s="1"/>
      <c r="I197" s="46"/>
      <c r="J197" s="46"/>
      <c r="K197" s="1"/>
      <c r="L197" s="46"/>
      <c r="M197" s="46"/>
      <c r="N197" s="1"/>
      <c r="O197" s="46"/>
      <c r="P197" s="46"/>
      <c r="Q197" s="1"/>
      <c r="R197" s="46"/>
      <c r="S197" s="46"/>
      <c r="T197" s="1"/>
      <c r="U197" s="200"/>
    </row>
    <row r="198" spans="1:21" s="23" customFormat="1" ht="17.25" hidden="1" x14ac:dyDescent="0.25">
      <c r="A198" s="63"/>
      <c r="B198" s="16"/>
      <c r="C198" s="46"/>
      <c r="D198" s="46"/>
      <c r="E198" s="1"/>
      <c r="F198" s="46"/>
      <c r="G198" s="46"/>
      <c r="H198" s="1"/>
      <c r="I198" s="46"/>
      <c r="J198" s="46"/>
      <c r="K198" s="1"/>
      <c r="L198" s="46"/>
      <c r="M198" s="46"/>
      <c r="N198" s="1"/>
      <c r="O198" s="46"/>
      <c r="P198" s="46"/>
      <c r="Q198" s="1"/>
      <c r="R198" s="46"/>
      <c r="S198" s="46"/>
      <c r="T198" s="1"/>
      <c r="U198" s="200"/>
    </row>
    <row r="199" spans="1:21" s="23" customFormat="1" ht="17.25" hidden="1" x14ac:dyDescent="0.25">
      <c r="A199" s="63"/>
      <c r="B199" s="16"/>
      <c r="C199" s="46"/>
      <c r="D199" s="46"/>
      <c r="E199" s="1"/>
      <c r="F199" s="46"/>
      <c r="G199" s="46"/>
      <c r="H199" s="1"/>
      <c r="I199" s="46"/>
      <c r="J199" s="46"/>
      <c r="K199" s="1"/>
      <c r="L199" s="46"/>
      <c r="M199" s="46"/>
      <c r="N199" s="1"/>
      <c r="O199" s="46"/>
      <c r="P199" s="46"/>
      <c r="Q199" s="1"/>
      <c r="R199" s="46"/>
      <c r="S199" s="46"/>
      <c r="T199" s="1"/>
      <c r="U199" s="200"/>
    </row>
    <row r="200" spans="1:21" s="23" customFormat="1" ht="17.25" hidden="1" x14ac:dyDescent="0.25">
      <c r="A200" s="63"/>
      <c r="B200" s="16"/>
      <c r="C200" s="46"/>
      <c r="D200" s="46"/>
      <c r="E200" s="1"/>
      <c r="F200" s="46"/>
      <c r="G200" s="46"/>
      <c r="H200" s="1"/>
      <c r="I200" s="46"/>
      <c r="J200" s="46"/>
      <c r="K200" s="1"/>
      <c r="L200" s="46"/>
      <c r="M200" s="46"/>
      <c r="N200" s="1"/>
      <c r="O200" s="46"/>
      <c r="P200" s="46"/>
      <c r="Q200" s="1"/>
      <c r="R200" s="46"/>
      <c r="S200" s="46"/>
      <c r="T200" s="1"/>
      <c r="U200" s="200"/>
    </row>
    <row r="201" spans="1:21" s="23" customFormat="1" ht="17.25" hidden="1" customHeight="1" x14ac:dyDescent="0.25">
      <c r="A201" s="363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5"/>
      <c r="U201" s="200"/>
    </row>
    <row r="202" spans="1:21" s="23" customFormat="1" ht="118.5" hidden="1" customHeight="1" x14ac:dyDescent="0.25">
      <c r="A202" s="352" t="s">
        <v>236</v>
      </c>
      <c r="B202" s="353"/>
      <c r="C202" s="41">
        <f>SUM(C203:C206)</f>
        <v>0</v>
      </c>
      <c r="D202" s="41">
        <f>SUM(D203:D206)</f>
        <v>0</v>
      </c>
      <c r="E202" s="50" t="e">
        <f>C202/D202*100</f>
        <v>#DIV/0!</v>
      </c>
      <c r="F202" s="41">
        <f>SUM(F203:F206)</f>
        <v>0</v>
      </c>
      <c r="G202" s="41">
        <f>SUM(G203:G206)</f>
        <v>0</v>
      </c>
      <c r="H202" s="50" t="e">
        <f>F202/G202*100</f>
        <v>#DIV/0!</v>
      </c>
      <c r="I202" s="41">
        <f>SUM(I203:I206)</f>
        <v>0</v>
      </c>
      <c r="J202" s="41">
        <f>SUM(J203:J206)</f>
        <v>0</v>
      </c>
      <c r="K202" s="50" t="e">
        <f>I202/J202*100</f>
        <v>#DIV/0!</v>
      </c>
      <c r="L202" s="41">
        <f>SUM(L203:L206)</f>
        <v>0</v>
      </c>
      <c r="M202" s="41">
        <f>SUM(M203:M206)</f>
        <v>0</v>
      </c>
      <c r="N202" s="6" t="e">
        <f t="shared" ref="N202" si="74">L202/M202*100</f>
        <v>#DIV/0!</v>
      </c>
      <c r="O202" s="41">
        <f>SUM(O203:O206)</f>
        <v>0</v>
      </c>
      <c r="P202" s="41">
        <f>SUM(P203:P206)</f>
        <v>0</v>
      </c>
      <c r="Q202" s="5" t="e">
        <f t="shared" ref="Q202" si="75">O202/P202*100</f>
        <v>#DIV/0!</v>
      </c>
      <c r="R202" s="41">
        <f>SUM(R203:R206)</f>
        <v>0</v>
      </c>
      <c r="S202" s="41">
        <f>SUM(S203:S206)</f>
        <v>0</v>
      </c>
      <c r="T202" s="6" t="e">
        <f t="shared" ref="T202" si="76">R202/S202*100</f>
        <v>#DIV/0!</v>
      </c>
      <c r="U202" s="200"/>
    </row>
    <row r="203" spans="1:21" s="23" customFormat="1" ht="17.25" hidden="1" x14ac:dyDescent="0.25">
      <c r="A203" s="63"/>
      <c r="B203" s="16"/>
      <c r="C203" s="46"/>
      <c r="D203" s="46"/>
      <c r="E203" s="1"/>
      <c r="F203" s="46"/>
      <c r="G203" s="46"/>
      <c r="H203" s="1"/>
      <c r="I203" s="46"/>
      <c r="J203" s="46"/>
      <c r="K203" s="1"/>
      <c r="L203" s="46"/>
      <c r="M203" s="46"/>
      <c r="N203" s="1"/>
      <c r="O203" s="46"/>
      <c r="P203" s="46"/>
      <c r="Q203" s="1"/>
      <c r="R203" s="46"/>
      <c r="S203" s="46"/>
      <c r="T203" s="1"/>
      <c r="U203" s="200"/>
    </row>
    <row r="204" spans="1:21" s="23" customFormat="1" ht="17.25" hidden="1" x14ac:dyDescent="0.25">
      <c r="A204" s="63"/>
      <c r="B204" s="16"/>
      <c r="C204" s="46"/>
      <c r="D204" s="46"/>
      <c r="E204" s="1"/>
      <c r="F204" s="46"/>
      <c r="G204" s="46"/>
      <c r="H204" s="1"/>
      <c r="I204" s="46"/>
      <c r="J204" s="46"/>
      <c r="K204" s="1"/>
      <c r="L204" s="46"/>
      <c r="M204" s="46"/>
      <c r="N204" s="1"/>
      <c r="O204" s="46"/>
      <c r="P204" s="46"/>
      <c r="Q204" s="1"/>
      <c r="R204" s="46"/>
      <c r="S204" s="46"/>
      <c r="T204" s="1"/>
      <c r="U204" s="200"/>
    </row>
    <row r="205" spans="1:21" s="23" customFormat="1" ht="17.25" hidden="1" x14ac:dyDescent="0.25">
      <c r="A205" s="63"/>
      <c r="B205" s="16"/>
      <c r="C205" s="46"/>
      <c r="D205" s="46"/>
      <c r="E205" s="1"/>
      <c r="F205" s="46"/>
      <c r="G205" s="46"/>
      <c r="H205" s="1"/>
      <c r="I205" s="46"/>
      <c r="J205" s="46"/>
      <c r="K205" s="1"/>
      <c r="L205" s="46"/>
      <c r="M205" s="46"/>
      <c r="N205" s="1"/>
      <c r="O205" s="46"/>
      <c r="P205" s="46"/>
      <c r="Q205" s="1"/>
      <c r="R205" s="46"/>
      <c r="S205" s="46"/>
      <c r="T205" s="1"/>
      <c r="U205" s="200"/>
    </row>
    <row r="206" spans="1:21" s="23" customFormat="1" ht="17.25" hidden="1" x14ac:dyDescent="0.25">
      <c r="A206" s="63"/>
      <c r="B206" s="16"/>
      <c r="C206" s="46"/>
      <c r="D206" s="46"/>
      <c r="E206" s="1"/>
      <c r="F206" s="46"/>
      <c r="G206" s="46"/>
      <c r="H206" s="1"/>
      <c r="I206" s="46"/>
      <c r="J206" s="46"/>
      <c r="K206" s="1"/>
      <c r="L206" s="46"/>
      <c r="M206" s="46"/>
      <c r="N206" s="1"/>
      <c r="O206" s="46"/>
      <c r="P206" s="46"/>
      <c r="Q206" s="1"/>
      <c r="R206" s="46"/>
      <c r="S206" s="46"/>
      <c r="T206" s="1"/>
      <c r="U206" s="200"/>
    </row>
    <row r="207" spans="1:21" s="23" customFormat="1" ht="17.25" hidden="1" customHeight="1" x14ac:dyDescent="0.25">
      <c r="A207" s="363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5"/>
      <c r="U207" s="200"/>
    </row>
    <row r="208" spans="1:21" s="23" customFormat="1" ht="69" customHeight="1" x14ac:dyDescent="0.25">
      <c r="A208" s="352" t="s">
        <v>237</v>
      </c>
      <c r="B208" s="353"/>
      <c r="C208" s="41">
        <f>SUM(C209:C214)</f>
        <v>483445</v>
      </c>
      <c r="D208" s="41">
        <f>SUM(D209:D214)</f>
        <v>248798</v>
      </c>
      <c r="E208" s="50">
        <f>C208/D208*100</f>
        <v>194.31225331393338</v>
      </c>
      <c r="F208" s="41">
        <f>SUM(F209:F214)</f>
        <v>300223</v>
      </c>
      <c r="G208" s="41">
        <f>SUM(G209:G214)</f>
        <v>73951</v>
      </c>
      <c r="H208" s="50">
        <f>F208/G208*100</f>
        <v>405.97557842355076</v>
      </c>
      <c r="I208" s="41">
        <f>SUM(I209:I214)</f>
        <v>498306</v>
      </c>
      <c r="J208" s="41">
        <f>SUM(J209:J214)</f>
        <v>283872</v>
      </c>
      <c r="K208" s="50">
        <f>I208/J208*100</f>
        <v>175.53897531281703</v>
      </c>
      <c r="L208" s="41">
        <f>SUM(L209:L214)</f>
        <v>0</v>
      </c>
      <c r="M208" s="41">
        <f>SUM(M209:M214)</f>
        <v>0</v>
      </c>
      <c r="N208" s="6" t="e">
        <f t="shared" ref="N208:N211" si="77">L208/M208*100</f>
        <v>#DIV/0!</v>
      </c>
      <c r="O208" s="41">
        <f>SUM(O209:O214)</f>
        <v>0</v>
      </c>
      <c r="P208" s="41">
        <f>SUM(P209:P214)</f>
        <v>0</v>
      </c>
      <c r="Q208" s="152"/>
      <c r="R208" s="41">
        <f>SUM(R209:R214)</f>
        <v>0</v>
      </c>
      <c r="S208" s="41">
        <f>SUM(S209:S214)</f>
        <v>0</v>
      </c>
      <c r="T208" s="6" t="e">
        <f t="shared" ref="T208:T212" si="78">R208/S208*100</f>
        <v>#DIV/0!</v>
      </c>
      <c r="U208" s="198">
        <f>SUM(U209:U211)</f>
        <v>86</v>
      </c>
    </row>
    <row r="209" spans="1:35" s="23" customFormat="1" ht="17.25" x14ac:dyDescent="0.25">
      <c r="A209" s="63">
        <v>1</v>
      </c>
      <c r="B209" s="16" t="s">
        <v>272</v>
      </c>
      <c r="C209" s="46">
        <v>342492</v>
      </c>
      <c r="D209" s="46">
        <v>108779</v>
      </c>
      <c r="E209" s="46">
        <f>C209/D209*100</f>
        <v>314.85121209056899</v>
      </c>
      <c r="F209" s="46">
        <v>279681</v>
      </c>
      <c r="G209" s="46">
        <v>55996</v>
      </c>
      <c r="H209" s="46">
        <f>F209/G209*100</f>
        <v>499.46603328809198</v>
      </c>
      <c r="I209" s="46">
        <v>357353</v>
      </c>
      <c r="J209" s="46">
        <v>143853</v>
      </c>
      <c r="K209" s="46">
        <f>I209/J209*100</f>
        <v>248.41539627258382</v>
      </c>
      <c r="L209" s="46">
        <v>0</v>
      </c>
      <c r="M209" s="46">
        <v>0</v>
      </c>
      <c r="N209" s="156" t="e">
        <f t="shared" si="77"/>
        <v>#DIV/0!</v>
      </c>
      <c r="O209" s="46">
        <v>0</v>
      </c>
      <c r="P209" s="46">
        <v>0</v>
      </c>
      <c r="Q209" s="157" t="e">
        <f>O208/P208*100</f>
        <v>#DIV/0!</v>
      </c>
      <c r="R209" s="46">
        <v>0</v>
      </c>
      <c r="S209" s="46">
        <v>0</v>
      </c>
      <c r="T209" s="1" t="e">
        <f t="shared" si="78"/>
        <v>#DIV/0!</v>
      </c>
      <c r="U209" s="199">
        <v>63</v>
      </c>
    </row>
    <row r="210" spans="1:35" s="23" customFormat="1" ht="17.25" x14ac:dyDescent="0.25">
      <c r="A210" s="62">
        <v>2</v>
      </c>
      <c r="B210" s="10" t="s">
        <v>273</v>
      </c>
      <c r="C210" s="46">
        <v>65809</v>
      </c>
      <c r="D210" s="46">
        <v>85817</v>
      </c>
      <c r="E210" s="48">
        <f t="shared" ref="E210:E211" si="79">C210/D210*100</f>
        <v>76.68527214887493</v>
      </c>
      <c r="F210" s="46">
        <v>10144</v>
      </c>
      <c r="G210" s="46">
        <v>7078</v>
      </c>
      <c r="H210" s="48">
        <f t="shared" ref="H210:H211" si="80">F210/G210*100</f>
        <v>143.31732127719695</v>
      </c>
      <c r="I210" s="46">
        <v>65809</v>
      </c>
      <c r="J210" s="46">
        <v>85817</v>
      </c>
      <c r="K210" s="48">
        <f t="shared" ref="K210:K211" si="81">I210/J210*100</f>
        <v>76.68527214887493</v>
      </c>
      <c r="L210" s="46">
        <v>0</v>
      </c>
      <c r="M210" s="46">
        <v>0</v>
      </c>
      <c r="N210" s="156" t="e">
        <f t="shared" si="77"/>
        <v>#DIV/0!</v>
      </c>
      <c r="O210" s="46">
        <v>0</v>
      </c>
      <c r="P210" s="46">
        <v>0</v>
      </c>
      <c r="Q210" s="157" t="e">
        <f>O209/P209*100</f>
        <v>#DIV/0!</v>
      </c>
      <c r="R210" s="46">
        <v>0</v>
      </c>
      <c r="S210" s="46">
        <v>0</v>
      </c>
      <c r="T210" s="1" t="e">
        <f t="shared" si="78"/>
        <v>#DIV/0!</v>
      </c>
      <c r="U210" s="199">
        <v>11</v>
      </c>
    </row>
    <row r="211" spans="1:35" s="23" customFormat="1" ht="17.25" x14ac:dyDescent="0.25">
      <c r="A211" s="62">
        <v>3</v>
      </c>
      <c r="B211" s="10" t="s">
        <v>274</v>
      </c>
      <c r="C211" s="46">
        <v>75144</v>
      </c>
      <c r="D211" s="46">
        <v>54202</v>
      </c>
      <c r="E211" s="48">
        <f t="shared" si="79"/>
        <v>138.63695066602708</v>
      </c>
      <c r="F211" s="46">
        <v>10398</v>
      </c>
      <c r="G211" s="46">
        <v>10877</v>
      </c>
      <c r="H211" s="48">
        <f t="shared" si="80"/>
        <v>95.596212190861451</v>
      </c>
      <c r="I211" s="46">
        <v>75144</v>
      </c>
      <c r="J211" s="46">
        <v>54202</v>
      </c>
      <c r="K211" s="48">
        <f t="shared" si="81"/>
        <v>138.63695066602708</v>
      </c>
      <c r="L211" s="46">
        <v>0</v>
      </c>
      <c r="M211" s="46">
        <v>0</v>
      </c>
      <c r="N211" s="156" t="e">
        <f t="shared" si="77"/>
        <v>#DIV/0!</v>
      </c>
      <c r="O211" s="46">
        <v>0</v>
      </c>
      <c r="P211" s="46">
        <v>0</v>
      </c>
      <c r="Q211" s="157" t="e">
        <f>O210/P210*100</f>
        <v>#DIV/0!</v>
      </c>
      <c r="R211" s="46">
        <v>0</v>
      </c>
      <c r="S211" s="46">
        <v>0</v>
      </c>
      <c r="T211" s="1" t="e">
        <f t="shared" si="78"/>
        <v>#DIV/0!</v>
      </c>
      <c r="U211" s="199">
        <v>12</v>
      </c>
    </row>
    <row r="212" spans="1:35" s="23" customFormat="1" ht="17.25" x14ac:dyDescent="0.25">
      <c r="A212" s="63"/>
      <c r="B212" s="16"/>
      <c r="C212" s="46"/>
      <c r="D212" s="46"/>
      <c r="E212" s="1"/>
      <c r="F212" s="46"/>
      <c r="G212" s="46"/>
      <c r="H212" s="1"/>
      <c r="I212" s="46"/>
      <c r="J212" s="46"/>
      <c r="K212" s="1"/>
      <c r="L212" s="46"/>
      <c r="M212" s="46"/>
      <c r="N212" s="1"/>
      <c r="O212" s="46"/>
      <c r="P212" s="46"/>
      <c r="Q212" s="1"/>
      <c r="R212" s="46"/>
      <c r="S212" s="46"/>
      <c r="T212" s="1" t="e">
        <f t="shared" si="78"/>
        <v>#DIV/0!</v>
      </c>
      <c r="U212" s="199"/>
    </row>
    <row r="213" spans="1:35" s="23" customFormat="1" ht="17.25" x14ac:dyDescent="0.25">
      <c r="A213" s="63"/>
      <c r="B213" s="16"/>
      <c r="C213" s="46"/>
      <c r="D213" s="46"/>
      <c r="E213" s="1"/>
      <c r="F213" s="46"/>
      <c r="G213" s="46"/>
      <c r="H213" s="1"/>
      <c r="I213" s="46"/>
      <c r="J213" s="46"/>
      <c r="K213" s="1"/>
      <c r="L213" s="46"/>
      <c r="M213" s="46"/>
      <c r="N213" s="1"/>
      <c r="O213" s="46"/>
      <c r="P213" s="46"/>
      <c r="Q213" s="1"/>
      <c r="R213" s="46"/>
      <c r="S213" s="46"/>
      <c r="T213" s="1"/>
      <c r="U213" s="199"/>
    </row>
    <row r="214" spans="1:35" s="23" customFormat="1" ht="17.25" x14ac:dyDescent="0.25">
      <c r="A214" s="63"/>
      <c r="B214" s="16"/>
      <c r="C214" s="46"/>
      <c r="D214" s="46"/>
      <c r="E214" s="1"/>
      <c r="F214" s="46"/>
      <c r="G214" s="46"/>
      <c r="H214" s="1"/>
      <c r="I214" s="46"/>
      <c r="J214" s="46"/>
      <c r="K214" s="1"/>
      <c r="L214" s="46"/>
      <c r="M214" s="46"/>
      <c r="N214" s="1"/>
      <c r="O214" s="46"/>
      <c r="P214" s="46"/>
      <c r="Q214" s="1"/>
      <c r="R214" s="46"/>
      <c r="S214" s="46"/>
      <c r="T214" s="1"/>
      <c r="U214" s="199"/>
    </row>
    <row r="215" spans="1:35" s="23" customFormat="1" ht="17.25" customHeight="1" x14ac:dyDescent="0.25">
      <c r="A215" s="349"/>
      <c r="B215" s="350"/>
      <c r="C215" s="350"/>
      <c r="D215" s="350"/>
      <c r="E215" s="350"/>
      <c r="F215" s="350"/>
      <c r="G215" s="350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1"/>
      <c r="U215" s="200"/>
    </row>
    <row r="216" spans="1:35" s="23" customFormat="1" ht="75.75" customHeight="1" x14ac:dyDescent="0.25">
      <c r="A216" s="352" t="s">
        <v>238</v>
      </c>
      <c r="B216" s="353"/>
      <c r="C216" s="41">
        <f>SUM(C217:C222)</f>
        <v>165055</v>
      </c>
      <c r="D216" s="41">
        <f>SUM(D217:D222)</f>
        <v>350820</v>
      </c>
      <c r="E216" s="50">
        <f>C216/D216*100</f>
        <v>47.04834388005245</v>
      </c>
      <c r="F216" s="41">
        <f>SUM(F217:F222)</f>
        <v>47720</v>
      </c>
      <c r="G216" s="41">
        <f>SUM(G217:G222)</f>
        <v>57021</v>
      </c>
      <c r="H216" s="50">
        <f>F216/G216*100</f>
        <v>83.688465653005025</v>
      </c>
      <c r="I216" s="41">
        <f>SUM(I217:I222)</f>
        <v>197313</v>
      </c>
      <c r="J216" s="41">
        <f>SUM(J217:J222)</f>
        <v>384677</v>
      </c>
      <c r="K216" s="50">
        <f>I216/J216*100</f>
        <v>51.293162835313787</v>
      </c>
      <c r="L216" s="41">
        <f>SUM(L217:L222)</f>
        <v>80143</v>
      </c>
      <c r="M216" s="41">
        <f>SUM(M217:M222)</f>
        <v>122082</v>
      </c>
      <c r="N216" s="6">
        <f t="shared" ref="N216:N222" si="82">L216/M216*100</f>
        <v>65.646860307006776</v>
      </c>
      <c r="O216" s="41">
        <f>SUM(O217:O222)</f>
        <v>0</v>
      </c>
      <c r="P216" s="41">
        <f>SUM(P217:P222)</f>
        <v>0</v>
      </c>
      <c r="Q216" s="5" t="e">
        <f t="shared" ref="Q216:Q222" si="83">O216/P216*100</f>
        <v>#DIV/0!</v>
      </c>
      <c r="R216" s="41">
        <f>SUM(R217:R222)</f>
        <v>80143</v>
      </c>
      <c r="S216" s="41">
        <f>SUM(S217:S222)</f>
        <v>122082</v>
      </c>
      <c r="T216" s="6">
        <f t="shared" ref="T216:T222" si="84">R216/S216*100</f>
        <v>65.646860307006776</v>
      </c>
      <c r="U216" s="198">
        <f>SUM(U217:U222)</f>
        <v>56</v>
      </c>
    </row>
    <row r="217" spans="1:35" s="23" customFormat="1" ht="17.25" x14ac:dyDescent="0.25">
      <c r="A217" s="52">
        <v>1</v>
      </c>
      <c r="B217" s="3" t="s">
        <v>48</v>
      </c>
      <c r="C217" s="48">
        <v>0</v>
      </c>
      <c r="D217" s="48">
        <v>436</v>
      </c>
      <c r="E217" s="45">
        <f>C217/D217*100</f>
        <v>0</v>
      </c>
      <c r="F217" s="48">
        <v>0</v>
      </c>
      <c r="G217" s="48">
        <v>0</v>
      </c>
      <c r="H217" s="45" t="e">
        <f t="shared" ref="H217:H218" si="85">F217/G217*100</f>
        <v>#DIV/0!</v>
      </c>
      <c r="I217" s="48">
        <v>0</v>
      </c>
      <c r="J217" s="48">
        <v>436</v>
      </c>
      <c r="K217" s="45">
        <f t="shared" ref="K217:K218" si="86">I217/J217*100</f>
        <v>0</v>
      </c>
      <c r="L217" s="48">
        <v>0</v>
      </c>
      <c r="M217" s="48">
        <v>0</v>
      </c>
      <c r="N217" s="25" t="e">
        <f t="shared" si="82"/>
        <v>#DIV/0!</v>
      </c>
      <c r="O217" s="48">
        <v>0</v>
      </c>
      <c r="P217" s="48">
        <v>0</v>
      </c>
      <c r="Q217" s="25" t="e">
        <f t="shared" si="83"/>
        <v>#DIV/0!</v>
      </c>
      <c r="R217" s="48">
        <v>0</v>
      </c>
      <c r="S217" s="48">
        <v>0</v>
      </c>
      <c r="T217" s="44" t="e">
        <f t="shared" si="84"/>
        <v>#DIV/0!</v>
      </c>
      <c r="U217" s="199"/>
    </row>
    <row r="218" spans="1:35" s="23" customFormat="1" ht="17.25" x14ac:dyDescent="0.25">
      <c r="A218" s="70">
        <v>2</v>
      </c>
      <c r="B218" s="8" t="s">
        <v>49</v>
      </c>
      <c r="C218" s="48">
        <v>0</v>
      </c>
      <c r="D218" s="48">
        <v>0</v>
      </c>
      <c r="E218" s="25" t="e">
        <f t="shared" ref="E218" si="87">C218/D218*100</f>
        <v>#DIV/0!</v>
      </c>
      <c r="F218" s="48">
        <v>0</v>
      </c>
      <c r="G218" s="48">
        <v>0</v>
      </c>
      <c r="H218" s="25" t="e">
        <f t="shared" si="85"/>
        <v>#DIV/0!</v>
      </c>
      <c r="I218" s="48">
        <v>0</v>
      </c>
      <c r="J218" s="48">
        <v>0</v>
      </c>
      <c r="K218" s="25" t="e">
        <f t="shared" si="86"/>
        <v>#DIV/0!</v>
      </c>
      <c r="L218" s="48">
        <v>0</v>
      </c>
      <c r="M218" s="48">
        <v>0</v>
      </c>
      <c r="N218" s="25" t="e">
        <f t="shared" si="82"/>
        <v>#DIV/0!</v>
      </c>
      <c r="O218" s="48">
        <v>0</v>
      </c>
      <c r="P218" s="48">
        <v>0</v>
      </c>
      <c r="Q218" s="25" t="e">
        <f t="shared" si="83"/>
        <v>#DIV/0!</v>
      </c>
      <c r="R218" s="48">
        <v>0</v>
      </c>
      <c r="S218" s="48">
        <v>0</v>
      </c>
      <c r="T218" s="48" t="e">
        <f t="shared" si="84"/>
        <v>#DIV/0!</v>
      </c>
      <c r="U218" s="199"/>
    </row>
    <row r="219" spans="1:35" s="23" customFormat="1" ht="17.25" x14ac:dyDescent="0.25">
      <c r="A219" s="52">
        <v>3</v>
      </c>
      <c r="B219" s="4" t="s">
        <v>51</v>
      </c>
      <c r="C219" s="48">
        <v>47396</v>
      </c>
      <c r="D219" s="48">
        <v>40136</v>
      </c>
      <c r="E219" s="1">
        <f>C219/D219*100</f>
        <v>118.08849910304964</v>
      </c>
      <c r="F219" s="48">
        <v>13288</v>
      </c>
      <c r="G219" s="48">
        <v>3679</v>
      </c>
      <c r="H219" s="1">
        <f>F219/G219*100</f>
        <v>361.18510464800215</v>
      </c>
      <c r="I219" s="48">
        <v>47396</v>
      </c>
      <c r="J219" s="48">
        <v>40136</v>
      </c>
      <c r="K219" s="1">
        <f>I219/J219*100</f>
        <v>118.08849910304964</v>
      </c>
      <c r="L219" s="48">
        <v>47396</v>
      </c>
      <c r="M219" s="48">
        <v>40136</v>
      </c>
      <c r="N219" s="1">
        <f t="shared" si="82"/>
        <v>118.08849910304964</v>
      </c>
      <c r="O219" s="48">
        <v>0</v>
      </c>
      <c r="P219" s="48">
        <v>0</v>
      </c>
      <c r="Q219" s="1" t="e">
        <f t="shared" si="83"/>
        <v>#DIV/0!</v>
      </c>
      <c r="R219" s="48">
        <v>47396</v>
      </c>
      <c r="S219" s="48">
        <v>40136</v>
      </c>
      <c r="T219" s="46">
        <f t="shared" si="84"/>
        <v>118.08849910304964</v>
      </c>
      <c r="U219" s="199">
        <v>31</v>
      </c>
    </row>
    <row r="220" spans="1:35" s="23" customFormat="1" ht="17.25" x14ac:dyDescent="0.25">
      <c r="A220" s="62">
        <v>4</v>
      </c>
      <c r="B220" s="8" t="s">
        <v>52</v>
      </c>
      <c r="C220" s="48">
        <v>0</v>
      </c>
      <c r="D220" s="48">
        <v>140005</v>
      </c>
      <c r="E220" s="1">
        <f t="shared" ref="E220:E222" si="88">C220/D220*100</f>
        <v>0</v>
      </c>
      <c r="F220" s="48">
        <v>0</v>
      </c>
      <c r="G220" s="48">
        <v>21878</v>
      </c>
      <c r="H220" s="1">
        <f t="shared" ref="H220:H222" si="89">F220/G220*100</f>
        <v>0</v>
      </c>
      <c r="I220" s="48">
        <v>0</v>
      </c>
      <c r="J220" s="48">
        <v>139295</v>
      </c>
      <c r="K220" s="1">
        <f t="shared" ref="K220:K222" si="90">I220/J220*100</f>
        <v>0</v>
      </c>
      <c r="L220" s="48">
        <v>0</v>
      </c>
      <c r="M220" s="48">
        <v>22626</v>
      </c>
      <c r="N220" s="1">
        <f t="shared" si="82"/>
        <v>0</v>
      </c>
      <c r="O220" s="48">
        <v>0</v>
      </c>
      <c r="P220" s="48">
        <v>0</v>
      </c>
      <c r="Q220" s="1" t="e">
        <f t="shared" si="83"/>
        <v>#DIV/0!</v>
      </c>
      <c r="R220" s="48">
        <v>0</v>
      </c>
      <c r="S220" s="48">
        <v>22626</v>
      </c>
      <c r="T220" s="46">
        <f t="shared" si="84"/>
        <v>0</v>
      </c>
      <c r="U220" s="199"/>
    </row>
    <row r="221" spans="1:35" s="23" customFormat="1" ht="17.25" x14ac:dyDescent="0.25">
      <c r="A221" s="52">
        <v>5</v>
      </c>
      <c r="B221" s="8" t="s">
        <v>53</v>
      </c>
      <c r="C221" s="48">
        <v>0</v>
      </c>
      <c r="D221" s="48">
        <v>0</v>
      </c>
      <c r="E221" s="1" t="e">
        <f t="shared" si="88"/>
        <v>#DIV/0!</v>
      </c>
      <c r="F221" s="48">
        <v>0</v>
      </c>
      <c r="G221" s="48">
        <v>0</v>
      </c>
      <c r="H221" s="1" t="e">
        <f t="shared" si="89"/>
        <v>#DIV/0!</v>
      </c>
      <c r="I221" s="48">
        <v>0</v>
      </c>
      <c r="J221" s="48">
        <v>0</v>
      </c>
      <c r="K221" s="1" t="e">
        <f t="shared" si="90"/>
        <v>#DIV/0!</v>
      </c>
      <c r="L221" s="48">
        <f t="shared" ref="L221" si="91">O221+R221</f>
        <v>0</v>
      </c>
      <c r="M221" s="48">
        <v>0</v>
      </c>
      <c r="N221" s="1" t="e">
        <f t="shared" si="82"/>
        <v>#DIV/0!</v>
      </c>
      <c r="O221" s="48">
        <v>0</v>
      </c>
      <c r="P221" s="48">
        <v>0</v>
      </c>
      <c r="Q221" s="1" t="e">
        <f t="shared" si="83"/>
        <v>#DIV/0!</v>
      </c>
      <c r="R221" s="48">
        <v>0</v>
      </c>
      <c r="S221" s="48">
        <v>0</v>
      </c>
      <c r="T221" s="46" t="e">
        <f t="shared" si="84"/>
        <v>#DIV/0!</v>
      </c>
      <c r="U221" s="199"/>
    </row>
    <row r="222" spans="1:35" s="23" customFormat="1" ht="17.25" x14ac:dyDescent="0.25">
      <c r="A222" s="70">
        <v>6</v>
      </c>
      <c r="B222" s="8" t="s">
        <v>54</v>
      </c>
      <c r="C222" s="48">
        <v>117659</v>
      </c>
      <c r="D222" s="48">
        <v>170243</v>
      </c>
      <c r="E222" s="25">
        <f t="shared" si="88"/>
        <v>69.112386412363506</v>
      </c>
      <c r="F222" s="48">
        <v>34432</v>
      </c>
      <c r="G222" s="48">
        <v>31464</v>
      </c>
      <c r="H222" s="25">
        <f t="shared" si="89"/>
        <v>109.43300279684721</v>
      </c>
      <c r="I222" s="48">
        <v>149917</v>
      </c>
      <c r="J222" s="48">
        <v>204810</v>
      </c>
      <c r="K222" s="25">
        <f t="shared" si="90"/>
        <v>73.198086030955523</v>
      </c>
      <c r="L222" s="48">
        <v>32747</v>
      </c>
      <c r="M222" s="48">
        <v>59320</v>
      </c>
      <c r="N222" s="25">
        <f t="shared" si="82"/>
        <v>55.203978422117331</v>
      </c>
      <c r="O222" s="48">
        <v>0</v>
      </c>
      <c r="P222" s="48">
        <v>0</v>
      </c>
      <c r="Q222" s="25" t="e">
        <f t="shared" si="83"/>
        <v>#DIV/0!</v>
      </c>
      <c r="R222" s="48">
        <v>32747</v>
      </c>
      <c r="S222" s="48">
        <v>59320</v>
      </c>
      <c r="T222" s="48">
        <f t="shared" si="84"/>
        <v>55.203978422117331</v>
      </c>
      <c r="U222" s="199">
        <v>25</v>
      </c>
    </row>
    <row r="223" spans="1:35" s="23" customFormat="1" ht="17.25" customHeight="1" x14ac:dyDescent="0.25">
      <c r="A223" s="349"/>
      <c r="B223" s="350"/>
      <c r="C223" s="350"/>
      <c r="D223" s="350"/>
      <c r="E223" s="350"/>
      <c r="F223" s="350"/>
      <c r="G223" s="350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1"/>
      <c r="U223" s="200"/>
      <c r="V223" s="24"/>
      <c r="W223" s="24"/>
      <c r="X223" s="24"/>
      <c r="Y223" s="24"/>
      <c r="Z223" s="24"/>
      <c r="AA223" s="24"/>
      <c r="AB223" s="24"/>
      <c r="AC223" s="24"/>
    </row>
    <row r="224" spans="1:35" s="23" customFormat="1" ht="36" customHeight="1" x14ac:dyDescent="0.25">
      <c r="A224" s="352" t="s">
        <v>239</v>
      </c>
      <c r="B224" s="353"/>
      <c r="C224" s="41">
        <f>SUM(C225:C231)</f>
        <v>3989541</v>
      </c>
      <c r="D224" s="41">
        <f>SUM(D225:D231)</f>
        <v>3193727</v>
      </c>
      <c r="E224" s="50">
        <f t="shared" ref="E224:E231" si="92">C224/D224*100</f>
        <v>124.91803463476998</v>
      </c>
      <c r="F224" s="41">
        <f>SUM(F225:F231)</f>
        <v>597164</v>
      </c>
      <c r="G224" s="41">
        <f>SUM(G225:G231)</f>
        <v>622275</v>
      </c>
      <c r="H224" s="50">
        <f t="shared" ref="H224:H231" si="93">F224/G224*100</f>
        <v>95.964645855931863</v>
      </c>
      <c r="I224" s="41">
        <f>SUM(I225:I231)</f>
        <v>3461186</v>
      </c>
      <c r="J224" s="41">
        <f>SUM(J225:J231)</f>
        <v>3054844</v>
      </c>
      <c r="K224" s="50">
        <f t="shared" ref="K224:K231" si="94">I224/J224*100</f>
        <v>113.30156302580426</v>
      </c>
      <c r="L224" s="41">
        <f>SUM(L225:L231)</f>
        <v>2059258</v>
      </c>
      <c r="M224" s="41">
        <f>SUM(M225:M231)</f>
        <v>1419083</v>
      </c>
      <c r="N224" s="6">
        <f t="shared" ref="N224:N231" si="95">L224/M224*100</f>
        <v>145.11187858638291</v>
      </c>
      <c r="O224" s="41">
        <f>SUM(O225:O231)</f>
        <v>1400666</v>
      </c>
      <c r="P224" s="41">
        <f>SUM(P225:P231)</f>
        <v>1066014</v>
      </c>
      <c r="Q224" s="5">
        <f t="shared" ref="Q224:Q231" si="96">O224/P224*100</f>
        <v>131.39283348999169</v>
      </c>
      <c r="R224" s="41">
        <f>SUM(R225:R231)</f>
        <v>658592</v>
      </c>
      <c r="S224" s="41">
        <f>SUM(S225:S231)</f>
        <v>353069</v>
      </c>
      <c r="T224" s="6">
        <f t="shared" ref="T224:T231" si="97">R224/S224*100</f>
        <v>186.53351044696646</v>
      </c>
      <c r="U224" s="198">
        <f>SUM(U225:U231)</f>
        <v>554</v>
      </c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</row>
    <row r="225" spans="1:173" s="23" customFormat="1" ht="17.25" x14ac:dyDescent="0.25">
      <c r="A225" s="53">
        <v>1</v>
      </c>
      <c r="B225" s="4" t="s">
        <v>55</v>
      </c>
      <c r="C225" s="48">
        <v>1272156</v>
      </c>
      <c r="D225" s="48">
        <v>1229795</v>
      </c>
      <c r="E225" s="25">
        <f t="shared" si="92"/>
        <v>103.44455783280952</v>
      </c>
      <c r="F225" s="48">
        <v>199955</v>
      </c>
      <c r="G225" s="48">
        <v>250326</v>
      </c>
      <c r="H225" s="25">
        <f t="shared" si="93"/>
        <v>79.87783929755598</v>
      </c>
      <c r="I225" s="48">
        <v>1136966</v>
      </c>
      <c r="J225" s="48">
        <v>1079637</v>
      </c>
      <c r="K225" s="25">
        <f t="shared" si="94"/>
        <v>105.31002549931134</v>
      </c>
      <c r="L225" s="48">
        <v>751310</v>
      </c>
      <c r="M225" s="48">
        <v>702625</v>
      </c>
      <c r="N225" s="25">
        <f t="shared" si="95"/>
        <v>106.92901618929017</v>
      </c>
      <c r="O225" s="48">
        <v>409778</v>
      </c>
      <c r="P225" s="48">
        <v>391430</v>
      </c>
      <c r="Q225" s="25">
        <f t="shared" si="96"/>
        <v>104.68742814807246</v>
      </c>
      <c r="R225" s="48">
        <v>341532</v>
      </c>
      <c r="S225" s="48">
        <v>311195</v>
      </c>
      <c r="T225" s="48">
        <f t="shared" si="97"/>
        <v>109.74854994456851</v>
      </c>
      <c r="U225" s="199">
        <v>113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</row>
    <row r="226" spans="1:173" s="23" customFormat="1" ht="17.25" x14ac:dyDescent="0.25">
      <c r="A226" s="54">
        <v>2</v>
      </c>
      <c r="B226" s="8" t="s">
        <v>56</v>
      </c>
      <c r="C226" s="48">
        <v>916028</v>
      </c>
      <c r="D226" s="48">
        <v>480164</v>
      </c>
      <c r="E226" s="25">
        <f t="shared" si="92"/>
        <v>190.77398555493539</v>
      </c>
      <c r="F226" s="48">
        <v>129970</v>
      </c>
      <c r="G226" s="48">
        <v>86955</v>
      </c>
      <c r="H226" s="25">
        <f t="shared" si="93"/>
        <v>149.46811569202461</v>
      </c>
      <c r="I226" s="48">
        <v>666740</v>
      </c>
      <c r="J226" s="48">
        <v>490052</v>
      </c>
      <c r="K226" s="25">
        <f t="shared" si="94"/>
        <v>136.05494927068963</v>
      </c>
      <c r="L226" s="48">
        <v>219288</v>
      </c>
      <c r="M226" s="48">
        <v>204046</v>
      </c>
      <c r="N226" s="1">
        <f t="shared" si="95"/>
        <v>107.46988424178863</v>
      </c>
      <c r="O226" s="48">
        <v>198169</v>
      </c>
      <c r="P226" s="48">
        <v>162172</v>
      </c>
      <c r="Q226" s="1">
        <f t="shared" si="96"/>
        <v>122.19680339392744</v>
      </c>
      <c r="R226" s="48">
        <v>21119</v>
      </c>
      <c r="S226" s="48">
        <v>41874</v>
      </c>
      <c r="T226" s="48">
        <f t="shared" si="97"/>
        <v>50.434637245068537</v>
      </c>
      <c r="U226" s="199">
        <v>104</v>
      </c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3">
        <v>3</v>
      </c>
      <c r="B227" s="4" t="s">
        <v>57</v>
      </c>
      <c r="C227" s="48">
        <v>0</v>
      </c>
      <c r="D227" s="48">
        <v>0</v>
      </c>
      <c r="E227" s="25" t="e">
        <f t="shared" si="92"/>
        <v>#DIV/0!</v>
      </c>
      <c r="F227" s="48">
        <v>0</v>
      </c>
      <c r="G227" s="48">
        <v>0</v>
      </c>
      <c r="H227" s="25" t="e">
        <f t="shared" si="93"/>
        <v>#DIV/0!</v>
      </c>
      <c r="I227" s="48">
        <v>0</v>
      </c>
      <c r="J227" s="48">
        <v>0</v>
      </c>
      <c r="K227" s="25" t="e">
        <f t="shared" si="94"/>
        <v>#DIV/0!</v>
      </c>
      <c r="L227" s="48">
        <f t="shared" ref="L227" si="98">O227+R227</f>
        <v>0</v>
      </c>
      <c r="M227" s="48">
        <v>0</v>
      </c>
      <c r="N227" s="25" t="e">
        <f t="shared" si="95"/>
        <v>#DIV/0!</v>
      </c>
      <c r="O227" s="48">
        <v>0</v>
      </c>
      <c r="P227" s="48">
        <v>0</v>
      </c>
      <c r="Q227" s="25" t="e">
        <f t="shared" si="96"/>
        <v>#DIV/0!</v>
      </c>
      <c r="R227" s="48">
        <v>0</v>
      </c>
      <c r="S227" s="48">
        <v>0</v>
      </c>
      <c r="T227" s="48" t="e">
        <f t="shared" si="97"/>
        <v>#DIV/0!</v>
      </c>
      <c r="U227" s="199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</row>
    <row r="228" spans="1:173" s="23" customFormat="1" ht="17.25" x14ac:dyDescent="0.25">
      <c r="A228" s="54">
        <v>4</v>
      </c>
      <c r="B228" s="4" t="s">
        <v>58</v>
      </c>
      <c r="C228" s="48">
        <v>623570</v>
      </c>
      <c r="D228" s="48">
        <v>750276</v>
      </c>
      <c r="E228" s="1">
        <f t="shared" si="92"/>
        <v>83.112081420703845</v>
      </c>
      <c r="F228" s="48">
        <v>70867</v>
      </c>
      <c r="G228" s="48">
        <v>157630</v>
      </c>
      <c r="H228" s="25">
        <f t="shared" si="93"/>
        <v>44.95781259912453</v>
      </c>
      <c r="I228" s="48">
        <v>641120</v>
      </c>
      <c r="J228" s="48">
        <v>709969</v>
      </c>
      <c r="K228" s="1">
        <f t="shared" si="94"/>
        <v>90.302534336006218</v>
      </c>
      <c r="L228" s="48">
        <v>295941</v>
      </c>
      <c r="M228" s="48">
        <v>0</v>
      </c>
      <c r="N228" s="1" t="e">
        <f t="shared" si="95"/>
        <v>#DIV/0!</v>
      </c>
      <c r="O228" s="48">
        <v>0</v>
      </c>
      <c r="P228" s="48">
        <v>0</v>
      </c>
      <c r="Q228" s="1" t="e">
        <f t="shared" si="96"/>
        <v>#DIV/0!</v>
      </c>
      <c r="R228" s="48">
        <v>295941</v>
      </c>
      <c r="S228" s="48">
        <v>0</v>
      </c>
      <c r="T228" s="46" t="e">
        <f t="shared" si="97"/>
        <v>#DIV/0!</v>
      </c>
      <c r="U228" s="199">
        <v>69</v>
      </c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34.5" x14ac:dyDescent="0.25">
      <c r="A229" s="53">
        <v>5</v>
      </c>
      <c r="B229" s="4" t="s">
        <v>59</v>
      </c>
      <c r="C229" s="48">
        <v>5342</v>
      </c>
      <c r="D229" s="48">
        <v>539</v>
      </c>
      <c r="E229" s="1">
        <f t="shared" si="92"/>
        <v>991.09461966604829</v>
      </c>
      <c r="F229" s="48">
        <v>113</v>
      </c>
      <c r="G229" s="48">
        <v>257</v>
      </c>
      <c r="H229" s="1">
        <f t="shared" si="93"/>
        <v>43.968871595330739</v>
      </c>
      <c r="I229" s="48">
        <v>4080</v>
      </c>
      <c r="J229" s="48">
        <v>6184</v>
      </c>
      <c r="K229" s="1">
        <f t="shared" si="94"/>
        <v>65.976714100905568</v>
      </c>
      <c r="L229" s="48">
        <v>3095</v>
      </c>
      <c r="M229" s="48">
        <v>5392</v>
      </c>
      <c r="N229" s="25">
        <f t="shared" si="95"/>
        <v>57.399851632047486</v>
      </c>
      <c r="O229" s="48">
        <v>3095</v>
      </c>
      <c r="P229" s="48">
        <v>5392</v>
      </c>
      <c r="Q229" s="25">
        <f t="shared" si="96"/>
        <v>57.399851632047486</v>
      </c>
      <c r="R229" s="48">
        <v>0</v>
      </c>
      <c r="S229" s="48">
        <v>0</v>
      </c>
      <c r="T229" s="46" t="e">
        <f t="shared" si="97"/>
        <v>#DIV/0!</v>
      </c>
      <c r="U229" s="199">
        <v>16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17.25" x14ac:dyDescent="0.25">
      <c r="A230" s="54">
        <v>6</v>
      </c>
      <c r="B230" s="4" t="s">
        <v>60</v>
      </c>
      <c r="C230" s="48">
        <v>518833</v>
      </c>
      <c r="D230" s="48">
        <v>136449</v>
      </c>
      <c r="E230" s="25">
        <f t="shared" si="92"/>
        <v>380.23950340420231</v>
      </c>
      <c r="F230" s="48">
        <v>76613</v>
      </c>
      <c r="G230" s="48">
        <v>28843</v>
      </c>
      <c r="H230" s="25">
        <f t="shared" si="93"/>
        <v>265.62077453801612</v>
      </c>
      <c r="I230" s="48">
        <v>446439</v>
      </c>
      <c r="J230" s="48">
        <v>206870</v>
      </c>
      <c r="K230" s="25">
        <f t="shared" si="94"/>
        <v>215.80654517329725</v>
      </c>
      <c r="L230" s="48">
        <v>318324</v>
      </c>
      <c r="M230" s="48">
        <v>93157</v>
      </c>
      <c r="N230" s="25">
        <f t="shared" si="95"/>
        <v>341.70701074530092</v>
      </c>
      <c r="O230" s="48">
        <v>318324</v>
      </c>
      <c r="P230" s="48">
        <v>93157</v>
      </c>
      <c r="Q230" s="25">
        <f t="shared" si="96"/>
        <v>341.70701074530092</v>
      </c>
      <c r="R230" s="48">
        <v>0</v>
      </c>
      <c r="S230" s="48">
        <v>0</v>
      </c>
      <c r="T230" s="48" t="e">
        <f t="shared" si="97"/>
        <v>#DIV/0!</v>
      </c>
      <c r="U230" s="199">
        <v>52</v>
      </c>
    </row>
    <row r="231" spans="1:173" s="23" customFormat="1" ht="17.25" x14ac:dyDescent="0.25">
      <c r="A231" s="53">
        <v>7</v>
      </c>
      <c r="B231" s="4" t="s">
        <v>61</v>
      </c>
      <c r="C231" s="48">
        <v>653612</v>
      </c>
      <c r="D231" s="48">
        <v>596504</v>
      </c>
      <c r="E231" s="45">
        <f t="shared" si="92"/>
        <v>109.57378324369995</v>
      </c>
      <c r="F231" s="48">
        <v>119646</v>
      </c>
      <c r="G231" s="48">
        <v>98264</v>
      </c>
      <c r="H231" s="45">
        <f t="shared" si="93"/>
        <v>121.75974924692665</v>
      </c>
      <c r="I231" s="48">
        <v>565841</v>
      </c>
      <c r="J231" s="48">
        <v>562132</v>
      </c>
      <c r="K231" s="45">
        <f t="shared" si="94"/>
        <v>100.6598094397757</v>
      </c>
      <c r="L231" s="48">
        <v>471300</v>
      </c>
      <c r="M231" s="48">
        <v>413863</v>
      </c>
      <c r="N231" s="25">
        <f t="shared" si="95"/>
        <v>113.87826406322866</v>
      </c>
      <c r="O231" s="48">
        <v>471300</v>
      </c>
      <c r="P231" s="48">
        <v>413863</v>
      </c>
      <c r="Q231" s="25">
        <f t="shared" si="96"/>
        <v>113.87826406322866</v>
      </c>
      <c r="R231" s="48">
        <v>0</v>
      </c>
      <c r="S231" s="48">
        <v>0</v>
      </c>
      <c r="T231" s="44" t="e">
        <f t="shared" si="97"/>
        <v>#DIV/0!</v>
      </c>
      <c r="U231" s="199">
        <v>200</v>
      </c>
    </row>
    <row r="232" spans="1:173" s="23" customFormat="1" ht="17.25" customHeight="1" x14ac:dyDescent="0.25">
      <c r="A232" s="349"/>
      <c r="B232" s="350"/>
      <c r="C232" s="350"/>
      <c r="D232" s="350"/>
      <c r="E232" s="350"/>
      <c r="F232" s="350"/>
      <c r="G232" s="350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1"/>
      <c r="U232" s="200"/>
    </row>
    <row r="233" spans="1:173" s="23" customFormat="1" ht="54" customHeight="1" x14ac:dyDescent="0.25">
      <c r="A233" s="352" t="s">
        <v>240</v>
      </c>
      <c r="B233" s="353"/>
      <c r="C233" s="41">
        <f>SUM(C234:C238)</f>
        <v>1910150</v>
      </c>
      <c r="D233" s="41">
        <f>SUM(D234:D238)</f>
        <v>1523392</v>
      </c>
      <c r="E233" s="50">
        <f>C233/D233*100</f>
        <v>125.38795004831324</v>
      </c>
      <c r="F233" s="41">
        <f>SUM(F234:F238)</f>
        <v>365554</v>
      </c>
      <c r="G233" s="41">
        <f>SUM(G234:G238)</f>
        <v>354643</v>
      </c>
      <c r="H233" s="50">
        <f>F233/G233*100</f>
        <v>103.07661507487811</v>
      </c>
      <c r="I233" s="41">
        <f>SUM(I234:I238)</f>
        <v>2099311</v>
      </c>
      <c r="J233" s="41">
        <f>SUM(J234:J238)</f>
        <v>1651035</v>
      </c>
      <c r="K233" s="50">
        <f>I233/J233*100</f>
        <v>127.151211209938</v>
      </c>
      <c r="L233" s="41">
        <f>SUM(L234:L238)</f>
        <v>84807</v>
      </c>
      <c r="M233" s="41">
        <f>SUM(M234:M238)</f>
        <v>66614</v>
      </c>
      <c r="N233" s="6">
        <f t="shared" ref="N233:N237" si="99">L233/M233*100</f>
        <v>127.31107574984237</v>
      </c>
      <c r="O233" s="41">
        <f>SUM(O234:O238)</f>
        <v>6467</v>
      </c>
      <c r="P233" s="41">
        <f>SUM(P234:P238)</f>
        <v>0</v>
      </c>
      <c r="Q233" s="5" t="e">
        <f t="shared" ref="Q233:Q237" si="100">O233/P233*100</f>
        <v>#DIV/0!</v>
      </c>
      <c r="R233" s="41">
        <f>SUM(R234:R238)</f>
        <v>78340</v>
      </c>
      <c r="S233" s="41">
        <f>SUM(S234:S238)</f>
        <v>66614</v>
      </c>
      <c r="T233" s="6">
        <f t="shared" ref="T233:T237" si="101">R233/S233*100</f>
        <v>117.60290629597382</v>
      </c>
      <c r="U233" s="198">
        <f>SUM(U234:U237)</f>
        <v>372</v>
      </c>
    </row>
    <row r="234" spans="1:173" s="23" customFormat="1" ht="17.25" x14ac:dyDescent="0.25">
      <c r="A234" s="56">
        <v>1</v>
      </c>
      <c r="B234" s="8" t="s">
        <v>82</v>
      </c>
      <c r="C234" s="48">
        <v>70242</v>
      </c>
      <c r="D234" s="48">
        <v>69625</v>
      </c>
      <c r="E234" s="1">
        <f t="shared" ref="E234:E237" si="102">C234/D234*100</f>
        <v>100.88617594254936</v>
      </c>
      <c r="F234" s="48">
        <v>12490</v>
      </c>
      <c r="G234" s="48">
        <v>14775</v>
      </c>
      <c r="H234" s="1">
        <f t="shared" ref="H234:H237" si="103">F234/G234*100</f>
        <v>84.534686971235189</v>
      </c>
      <c r="I234" s="48">
        <v>76205</v>
      </c>
      <c r="J234" s="48">
        <v>71274</v>
      </c>
      <c r="K234" s="1">
        <f t="shared" ref="K234:K237" si="104">I234/J234*100</f>
        <v>106.91837135561354</v>
      </c>
      <c r="L234" s="48">
        <v>6467</v>
      </c>
      <c r="M234" s="48">
        <v>0</v>
      </c>
      <c r="N234" s="1" t="e">
        <f t="shared" si="99"/>
        <v>#DIV/0!</v>
      </c>
      <c r="O234" s="46">
        <v>6467</v>
      </c>
      <c r="P234" s="46">
        <v>0</v>
      </c>
      <c r="Q234" s="1" t="e">
        <f t="shared" si="100"/>
        <v>#DIV/0!</v>
      </c>
      <c r="R234" s="48"/>
      <c r="S234" s="48">
        <v>0</v>
      </c>
      <c r="T234" s="1" t="e">
        <f t="shared" si="101"/>
        <v>#DIV/0!</v>
      </c>
      <c r="U234" s="199">
        <v>29</v>
      </c>
    </row>
    <row r="235" spans="1:173" s="23" customFormat="1" ht="17.25" x14ac:dyDescent="0.25">
      <c r="A235" s="62">
        <v>2</v>
      </c>
      <c r="B235" s="4" t="s">
        <v>50</v>
      </c>
      <c r="C235" s="48">
        <v>475777</v>
      </c>
      <c r="D235" s="48">
        <v>365067</v>
      </c>
      <c r="E235" s="25">
        <f t="shared" si="102"/>
        <v>130.32594016988662</v>
      </c>
      <c r="F235" s="48">
        <v>136569</v>
      </c>
      <c r="G235" s="48">
        <v>97703</v>
      </c>
      <c r="H235" s="25">
        <f t="shared" si="103"/>
        <v>139.7797406425596</v>
      </c>
      <c r="I235" s="48">
        <v>595869</v>
      </c>
      <c r="J235" s="48">
        <v>458039</v>
      </c>
      <c r="K235" s="25">
        <f t="shared" si="104"/>
        <v>130.09132410122282</v>
      </c>
      <c r="L235" s="48">
        <v>0</v>
      </c>
      <c r="M235" s="48">
        <v>0</v>
      </c>
      <c r="N235" s="25" t="e">
        <f t="shared" si="99"/>
        <v>#DIV/0!</v>
      </c>
      <c r="O235" s="48">
        <v>0</v>
      </c>
      <c r="P235" s="48">
        <v>0</v>
      </c>
      <c r="Q235" s="25" t="e">
        <f t="shared" si="100"/>
        <v>#DIV/0!</v>
      </c>
      <c r="R235" s="48">
        <v>0</v>
      </c>
      <c r="S235" s="48">
        <v>0</v>
      </c>
      <c r="T235" s="48" t="e">
        <f t="shared" si="101"/>
        <v>#DIV/0!</v>
      </c>
      <c r="U235" s="199">
        <v>31</v>
      </c>
    </row>
    <row r="236" spans="1:173" s="23" customFormat="1" ht="17.25" x14ac:dyDescent="0.25">
      <c r="A236" s="62">
        <v>3</v>
      </c>
      <c r="B236" s="10" t="s">
        <v>285</v>
      </c>
      <c r="C236" s="48">
        <v>19422</v>
      </c>
      <c r="D236" s="48">
        <v>34127</v>
      </c>
      <c r="E236" s="25">
        <f t="shared" si="102"/>
        <v>56.91095027397661</v>
      </c>
      <c r="F236" s="48">
        <v>4610</v>
      </c>
      <c r="G236" s="48">
        <v>10647</v>
      </c>
      <c r="H236" s="25">
        <f t="shared" si="103"/>
        <v>43.298581760120221</v>
      </c>
      <c r="I236" s="48">
        <v>19422</v>
      </c>
      <c r="J236" s="48">
        <v>34127</v>
      </c>
      <c r="K236" s="25">
        <f t="shared" si="104"/>
        <v>56.91095027397661</v>
      </c>
      <c r="L236" s="48">
        <v>0</v>
      </c>
      <c r="M236" s="48">
        <v>0</v>
      </c>
      <c r="N236" s="25" t="e">
        <f t="shared" si="99"/>
        <v>#DIV/0!</v>
      </c>
      <c r="O236" s="46">
        <v>0</v>
      </c>
      <c r="P236" s="46">
        <v>0</v>
      </c>
      <c r="Q236" s="25" t="e">
        <f t="shared" si="100"/>
        <v>#DIV/0!</v>
      </c>
      <c r="R236" s="48">
        <v>0</v>
      </c>
      <c r="S236" s="48">
        <v>0</v>
      </c>
      <c r="T236" s="48" t="e">
        <f t="shared" si="101"/>
        <v>#DIV/0!</v>
      </c>
      <c r="U236" s="199">
        <v>7</v>
      </c>
    </row>
    <row r="237" spans="1:173" s="23" customFormat="1" ht="17.25" x14ac:dyDescent="0.25">
      <c r="A237" s="62">
        <v>4</v>
      </c>
      <c r="B237" s="16" t="s">
        <v>293</v>
      </c>
      <c r="C237" s="46">
        <v>1344709</v>
      </c>
      <c r="D237" s="46">
        <v>1054573</v>
      </c>
      <c r="E237" s="25">
        <f t="shared" si="102"/>
        <v>127.5121779146631</v>
      </c>
      <c r="F237" s="46">
        <v>211885</v>
      </c>
      <c r="G237" s="46">
        <v>231518</v>
      </c>
      <c r="H237" s="25">
        <f t="shared" si="103"/>
        <v>91.519881823443541</v>
      </c>
      <c r="I237" s="46">
        <v>1407815</v>
      </c>
      <c r="J237" s="46">
        <v>1087595</v>
      </c>
      <c r="K237" s="25">
        <f t="shared" si="104"/>
        <v>129.44294521398129</v>
      </c>
      <c r="L237" s="48">
        <v>78340</v>
      </c>
      <c r="M237" s="48">
        <v>66614</v>
      </c>
      <c r="N237" s="25">
        <f t="shared" si="99"/>
        <v>117.60290629597382</v>
      </c>
      <c r="O237" s="46">
        <v>0</v>
      </c>
      <c r="P237" s="46">
        <v>0</v>
      </c>
      <c r="Q237" s="25" t="e">
        <f t="shared" si="100"/>
        <v>#DIV/0!</v>
      </c>
      <c r="R237" s="48">
        <v>78340</v>
      </c>
      <c r="S237" s="48">
        <v>66614</v>
      </c>
      <c r="T237" s="48">
        <f t="shared" si="101"/>
        <v>117.60290629597382</v>
      </c>
      <c r="U237" s="199">
        <v>305</v>
      </c>
    </row>
    <row r="238" spans="1:173" s="23" customFormat="1" ht="17.25" x14ac:dyDescent="0.25">
      <c r="A238" s="63"/>
      <c r="B238" s="16"/>
      <c r="C238" s="46"/>
      <c r="D238" s="46"/>
      <c r="E238" s="1"/>
      <c r="F238" s="46"/>
      <c r="G238" s="46"/>
      <c r="H238" s="1"/>
      <c r="I238" s="46"/>
      <c r="J238" s="46"/>
      <c r="K238" s="1"/>
      <c r="L238" s="48"/>
      <c r="M238" s="46"/>
      <c r="N238" s="1"/>
      <c r="O238" s="46"/>
      <c r="P238" s="46"/>
      <c r="Q238" s="1"/>
      <c r="R238" s="46"/>
      <c r="S238" s="46"/>
      <c r="T238" s="1"/>
      <c r="U238" s="199"/>
    </row>
    <row r="239" spans="1:173" s="23" customFormat="1" ht="17.25" customHeight="1" x14ac:dyDescent="0.25">
      <c r="A239" s="349"/>
      <c r="B239" s="350"/>
      <c r="C239" s="350"/>
      <c r="D239" s="350"/>
      <c r="E239" s="350"/>
      <c r="F239" s="350"/>
      <c r="G239" s="350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1"/>
      <c r="U239" s="200"/>
    </row>
    <row r="240" spans="1:173" s="23" customFormat="1" ht="71.25" customHeight="1" x14ac:dyDescent="0.25">
      <c r="A240" s="352" t="s">
        <v>241</v>
      </c>
      <c r="B240" s="353"/>
      <c r="C240" s="41">
        <f>SUM(C241:C250)</f>
        <v>9675203</v>
      </c>
      <c r="D240" s="41">
        <f>SUM(D241:D250)</f>
        <v>9677293</v>
      </c>
      <c r="E240" s="50">
        <f>C240/D240*100</f>
        <v>99.978403051349176</v>
      </c>
      <c r="F240" s="41">
        <f>SUM(F241:F250)</f>
        <v>2165056</v>
      </c>
      <c r="G240" s="41">
        <f>SUM(G241:G250)</f>
        <v>1943558</v>
      </c>
      <c r="H240" s="50">
        <f>F240/G240*100</f>
        <v>111.39652122550498</v>
      </c>
      <c r="I240" s="41">
        <f>SUM(I241:I250)</f>
        <v>8766888</v>
      </c>
      <c r="J240" s="41">
        <f>SUM(J241:J250)</f>
        <v>9271139</v>
      </c>
      <c r="K240" s="50">
        <f>I240/J240*100</f>
        <v>94.561067415772754</v>
      </c>
      <c r="L240" s="41">
        <f>SUM(L241:L250)</f>
        <v>2090018</v>
      </c>
      <c r="M240" s="41">
        <f>SUM(M241:M250)</f>
        <v>1378188</v>
      </c>
      <c r="N240" s="6">
        <f t="shared" ref="N240:N250" si="105">L240/M240*100</f>
        <v>151.6497023628126</v>
      </c>
      <c r="O240" s="41">
        <f>SUM(O241:O250)</f>
        <v>2089757</v>
      </c>
      <c r="P240" s="41">
        <f>SUM(P241:P250)</f>
        <v>6291988</v>
      </c>
      <c r="Q240" s="5">
        <f t="shared" ref="Q240:Q250" si="106">O240/P240*100</f>
        <v>33.212984513002887</v>
      </c>
      <c r="R240" s="41">
        <f>SUM(R241:R250)</f>
        <v>261</v>
      </c>
      <c r="S240" s="41">
        <f>SUM(S241:S250)</f>
        <v>18576</v>
      </c>
      <c r="T240" s="6">
        <f t="shared" ref="T240:T250" si="107">R240/S240*100</f>
        <v>1.4050387596899225</v>
      </c>
      <c r="U240" s="198">
        <f>SUM(U241:U250)</f>
        <v>2266</v>
      </c>
    </row>
    <row r="241" spans="1:173" s="24" customFormat="1" ht="18.75" customHeight="1" x14ac:dyDescent="0.25">
      <c r="A241" s="62">
        <v>1</v>
      </c>
      <c r="B241" s="4" t="s">
        <v>98</v>
      </c>
      <c r="C241" s="48">
        <v>1075926</v>
      </c>
      <c r="D241" s="48">
        <v>858151</v>
      </c>
      <c r="E241" s="25">
        <f>C241/D241*100</f>
        <v>125.37723547487562</v>
      </c>
      <c r="F241" s="48">
        <v>188800</v>
      </c>
      <c r="G241" s="48">
        <v>312608</v>
      </c>
      <c r="H241" s="25">
        <f>F241/G241*100</f>
        <v>60.395127443955367</v>
      </c>
      <c r="I241" s="48">
        <v>791741</v>
      </c>
      <c r="J241" s="48">
        <v>892937</v>
      </c>
      <c r="K241" s="25">
        <f>I241/J241*100</f>
        <v>88.667061618008887</v>
      </c>
      <c r="L241" s="48">
        <f t="shared" ref="L241" si="108">O241+R241</f>
        <v>0</v>
      </c>
      <c r="M241" s="48">
        <v>0</v>
      </c>
      <c r="N241" s="25" t="e">
        <f t="shared" si="105"/>
        <v>#DIV/0!</v>
      </c>
      <c r="O241" s="48">
        <v>0</v>
      </c>
      <c r="P241" s="48">
        <v>0</v>
      </c>
      <c r="Q241" s="25" t="e">
        <f t="shared" si="106"/>
        <v>#DIV/0!</v>
      </c>
      <c r="R241" s="48">
        <v>0</v>
      </c>
      <c r="S241" s="48">
        <v>0</v>
      </c>
      <c r="T241" s="25" t="e">
        <f t="shared" si="107"/>
        <v>#DIV/0!</v>
      </c>
      <c r="U241" s="197">
        <v>434</v>
      </c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</row>
    <row r="242" spans="1:173" s="24" customFormat="1" ht="18.75" customHeight="1" x14ac:dyDescent="0.25">
      <c r="A242" s="62">
        <v>2</v>
      </c>
      <c r="B242" s="4" t="s">
        <v>264</v>
      </c>
      <c r="C242" s="48">
        <v>396396</v>
      </c>
      <c r="D242" s="48">
        <v>270771</v>
      </c>
      <c r="E242" s="25">
        <f>C242/D242*100</f>
        <v>146.39529343984401</v>
      </c>
      <c r="F242" s="48">
        <v>146366</v>
      </c>
      <c r="G242" s="48">
        <v>54485</v>
      </c>
      <c r="H242" s="25">
        <f>F242/G242*100</f>
        <v>268.63540423969903</v>
      </c>
      <c r="I242" s="48">
        <v>313812</v>
      </c>
      <c r="J242" s="48">
        <v>271111</v>
      </c>
      <c r="K242" s="25">
        <f>I242/J242*100</f>
        <v>115.75037530753087</v>
      </c>
      <c r="L242" s="48">
        <v>102541</v>
      </c>
      <c r="M242" s="48">
        <v>89044</v>
      </c>
      <c r="N242" s="25">
        <f t="shared" si="105"/>
        <v>115.15767485737389</v>
      </c>
      <c r="O242" s="48">
        <v>102280</v>
      </c>
      <c r="P242" s="48">
        <v>74428</v>
      </c>
      <c r="Q242" s="25">
        <f t="shared" si="106"/>
        <v>137.4214005481808</v>
      </c>
      <c r="R242" s="48">
        <v>261</v>
      </c>
      <c r="S242" s="48">
        <v>14616</v>
      </c>
      <c r="T242" s="25">
        <f t="shared" si="107"/>
        <v>1.7857142857142856</v>
      </c>
      <c r="U242" s="197">
        <v>147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2">
        <v>3</v>
      </c>
      <c r="B243" s="8" t="s">
        <v>221</v>
      </c>
      <c r="C243" s="48">
        <v>4433172</v>
      </c>
      <c r="D243" s="48">
        <v>4783234</v>
      </c>
      <c r="E243" s="25">
        <f>C243/D243*100</f>
        <v>92.681478681578199</v>
      </c>
      <c r="F243" s="48">
        <v>1125804</v>
      </c>
      <c r="G243" s="48">
        <v>834594</v>
      </c>
      <c r="H243" s="25">
        <f>F243/G243*100</f>
        <v>134.89241475495871</v>
      </c>
      <c r="I243" s="48">
        <v>3976713</v>
      </c>
      <c r="J243" s="48">
        <v>4986093</v>
      </c>
      <c r="K243" s="25">
        <f>I243/J243*100</f>
        <v>79.756093598735518</v>
      </c>
      <c r="L243" s="48">
        <v>0</v>
      </c>
      <c r="M243" s="48">
        <v>0</v>
      </c>
      <c r="N243" s="25" t="e">
        <f t="shared" si="105"/>
        <v>#DIV/0!</v>
      </c>
      <c r="O243" s="48">
        <v>0</v>
      </c>
      <c r="P243" s="48">
        <v>4932376</v>
      </c>
      <c r="Q243" s="25">
        <f t="shared" si="106"/>
        <v>0</v>
      </c>
      <c r="R243" s="48">
        <v>0</v>
      </c>
      <c r="S243" s="48">
        <v>0</v>
      </c>
      <c r="T243" s="25" t="e">
        <f t="shared" si="107"/>
        <v>#DIV/0!</v>
      </c>
      <c r="U243" s="197">
        <v>1094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3" customFormat="1" ht="17.25" x14ac:dyDescent="0.25">
      <c r="A244" s="63">
        <v>4</v>
      </c>
      <c r="B244" s="9" t="s">
        <v>109</v>
      </c>
      <c r="C244" s="48">
        <v>3440953</v>
      </c>
      <c r="D244" s="48">
        <v>2509501</v>
      </c>
      <c r="E244" s="1">
        <f t="shared" ref="E244:E245" si="109">C244/D244*100</f>
        <v>137.11702047538535</v>
      </c>
      <c r="F244" s="48">
        <v>678926</v>
      </c>
      <c r="G244" s="48">
        <v>463242</v>
      </c>
      <c r="H244" s="1">
        <f t="shared" ref="H244:H245" si="110">F244/G244*100</f>
        <v>146.55968154873696</v>
      </c>
      <c r="I244" s="48">
        <v>3355866</v>
      </c>
      <c r="J244" s="48">
        <v>2312523</v>
      </c>
      <c r="K244" s="1">
        <f t="shared" ref="K244:K245" si="111">I244/J244*100</f>
        <v>145.11708640303254</v>
      </c>
      <c r="L244" s="48">
        <v>1688436</v>
      </c>
      <c r="M244" s="48">
        <v>1074614</v>
      </c>
      <c r="N244" s="1">
        <f t="shared" si="105"/>
        <v>157.12023107832206</v>
      </c>
      <c r="O244" s="48">
        <v>1688436</v>
      </c>
      <c r="P244" s="48">
        <v>1074614</v>
      </c>
      <c r="Q244" s="1">
        <f t="shared" si="106"/>
        <v>157.12023107832206</v>
      </c>
      <c r="R244" s="48">
        <v>0</v>
      </c>
      <c r="S244" s="48">
        <v>0</v>
      </c>
      <c r="T244" s="1" t="e">
        <f t="shared" si="107"/>
        <v>#DIV/0!</v>
      </c>
      <c r="U244" s="199">
        <v>535</v>
      </c>
    </row>
    <row r="245" spans="1:173" s="23" customFormat="1" ht="34.5" x14ac:dyDescent="0.25">
      <c r="A245" s="62">
        <v>5</v>
      </c>
      <c r="B245" s="10" t="s">
        <v>110</v>
      </c>
      <c r="C245" s="48">
        <v>0</v>
      </c>
      <c r="D245" s="48">
        <v>0</v>
      </c>
      <c r="E245" s="1" t="e">
        <f t="shared" si="109"/>
        <v>#DIV/0!</v>
      </c>
      <c r="F245" s="48">
        <v>0</v>
      </c>
      <c r="G245" s="48">
        <v>0</v>
      </c>
      <c r="H245" s="1" t="e">
        <f t="shared" si="110"/>
        <v>#DIV/0!</v>
      </c>
      <c r="I245" s="48">
        <v>0</v>
      </c>
      <c r="J245" s="48">
        <v>0</v>
      </c>
      <c r="K245" s="1" t="e">
        <f t="shared" si="111"/>
        <v>#DIV/0!</v>
      </c>
      <c r="L245" s="48">
        <v>0</v>
      </c>
      <c r="M245" s="48">
        <v>0</v>
      </c>
      <c r="N245" s="1" t="e">
        <f t="shared" si="105"/>
        <v>#DIV/0!</v>
      </c>
      <c r="O245" s="48">
        <v>0</v>
      </c>
      <c r="P245" s="48">
        <v>0</v>
      </c>
      <c r="Q245" s="1" t="e">
        <f t="shared" si="106"/>
        <v>#DIV/0!</v>
      </c>
      <c r="R245" s="48">
        <v>0</v>
      </c>
      <c r="S245" s="48">
        <v>0</v>
      </c>
      <c r="T245" s="1" t="e">
        <f t="shared" si="107"/>
        <v>#DIV/0!</v>
      </c>
      <c r="U245" s="199"/>
    </row>
    <row r="246" spans="1:173" s="23" customFormat="1" ht="18.75" customHeight="1" x14ac:dyDescent="0.25">
      <c r="A246" s="62">
        <v>6</v>
      </c>
      <c r="B246" s="216" t="s">
        <v>108</v>
      </c>
      <c r="C246" s="48">
        <v>29715</v>
      </c>
      <c r="D246" s="48">
        <v>1037695</v>
      </c>
      <c r="E246" s="1">
        <f>C246/D246*100</f>
        <v>2.863558174608146</v>
      </c>
      <c r="F246" s="48">
        <v>0</v>
      </c>
      <c r="G246" s="48">
        <v>228995</v>
      </c>
      <c r="H246" s="1">
        <f>F246/G246*100</f>
        <v>0</v>
      </c>
      <c r="I246" s="48">
        <v>29715</v>
      </c>
      <c r="J246" s="48">
        <v>584024</v>
      </c>
      <c r="K246" s="1">
        <f>I246/J246*100</f>
        <v>5.0879758366094539</v>
      </c>
      <c r="L246" s="48">
        <v>0</v>
      </c>
      <c r="M246" s="48">
        <v>11300</v>
      </c>
      <c r="N246" s="1">
        <f t="shared" si="105"/>
        <v>0</v>
      </c>
      <c r="O246" s="48">
        <v>0</v>
      </c>
      <c r="P246" s="48">
        <v>7340</v>
      </c>
      <c r="Q246" s="1">
        <f t="shared" si="106"/>
        <v>0</v>
      </c>
      <c r="R246" s="48">
        <v>0</v>
      </c>
      <c r="S246" s="48">
        <v>3960</v>
      </c>
      <c r="T246" s="1">
        <f t="shared" si="107"/>
        <v>0</v>
      </c>
      <c r="U246" s="199">
        <v>10</v>
      </c>
    </row>
    <row r="247" spans="1:173" s="23" customFormat="1" ht="17.25" x14ac:dyDescent="0.25">
      <c r="A247" s="63">
        <v>7</v>
      </c>
      <c r="B247" s="16" t="s">
        <v>267</v>
      </c>
      <c r="C247" s="48">
        <v>0</v>
      </c>
      <c r="D247" s="48">
        <v>14711</v>
      </c>
      <c r="E247" s="1">
        <f>C247/D247*100</f>
        <v>0</v>
      </c>
      <c r="F247" s="48">
        <v>0</v>
      </c>
      <c r="G247" s="48">
        <v>3692</v>
      </c>
      <c r="H247" s="1">
        <f>F247/G247*100</f>
        <v>0</v>
      </c>
      <c r="I247" s="48">
        <v>0</v>
      </c>
      <c r="J247" s="48">
        <v>21221</v>
      </c>
      <c r="K247" s="1">
        <f>I247/J247*100</f>
        <v>0</v>
      </c>
      <c r="L247" s="48">
        <v>0</v>
      </c>
      <c r="M247" s="48">
        <v>0</v>
      </c>
      <c r="N247" s="1" t="e">
        <f t="shared" si="105"/>
        <v>#DIV/0!</v>
      </c>
      <c r="O247" s="48">
        <v>0</v>
      </c>
      <c r="P247" s="48">
        <v>0</v>
      </c>
      <c r="Q247" s="1" t="e">
        <f t="shared" si="106"/>
        <v>#DIV/0!</v>
      </c>
      <c r="R247" s="48">
        <v>0</v>
      </c>
      <c r="S247" s="48">
        <v>0</v>
      </c>
      <c r="T247" s="1" t="e">
        <f t="shared" si="107"/>
        <v>#DIV/0!</v>
      </c>
      <c r="U247" s="199"/>
    </row>
    <row r="248" spans="1:173" s="23" customFormat="1" ht="17.25" x14ac:dyDescent="0.25">
      <c r="A248" s="62">
        <v>8</v>
      </c>
      <c r="B248" s="10" t="s">
        <v>268</v>
      </c>
      <c r="C248" s="48">
        <v>0</v>
      </c>
      <c r="D248" s="48">
        <v>0</v>
      </c>
      <c r="E248" s="1" t="e">
        <f>C248/D248*100</f>
        <v>#DIV/0!</v>
      </c>
      <c r="F248" s="48">
        <v>0</v>
      </c>
      <c r="G248" s="48">
        <v>0</v>
      </c>
      <c r="H248" s="1">
        <v>0</v>
      </c>
      <c r="I248" s="48">
        <v>0</v>
      </c>
      <c r="J248" s="48">
        <v>0</v>
      </c>
      <c r="K248" s="1" t="e">
        <f>I248/J248*100</f>
        <v>#DIV/0!</v>
      </c>
      <c r="L248" s="48">
        <v>0</v>
      </c>
      <c r="M248" s="48">
        <v>0</v>
      </c>
      <c r="N248" s="1" t="e">
        <f t="shared" si="105"/>
        <v>#DIV/0!</v>
      </c>
      <c r="O248" s="48">
        <v>0</v>
      </c>
      <c r="P248" s="48">
        <v>0</v>
      </c>
      <c r="Q248" s="1" t="e">
        <f t="shared" si="106"/>
        <v>#DIV/0!</v>
      </c>
      <c r="R248" s="48">
        <v>0</v>
      </c>
      <c r="S248" s="48">
        <v>0</v>
      </c>
      <c r="T248" s="1" t="e">
        <f t="shared" si="107"/>
        <v>#DIV/0!</v>
      </c>
      <c r="U248" s="199"/>
    </row>
    <row r="249" spans="1:173" s="23" customFormat="1" ht="17.25" x14ac:dyDescent="0.25">
      <c r="A249" s="62">
        <v>9</v>
      </c>
      <c r="B249" s="10" t="s">
        <v>277</v>
      </c>
      <c r="C249" s="48">
        <v>0</v>
      </c>
      <c r="D249" s="48">
        <v>0</v>
      </c>
      <c r="E249" s="1" t="e">
        <f>C249/D249*100</f>
        <v>#DIV/0!</v>
      </c>
      <c r="F249" s="48">
        <v>0</v>
      </c>
      <c r="G249" s="48">
        <v>0</v>
      </c>
      <c r="H249" s="1" t="e">
        <f>F249/G249*100</f>
        <v>#DIV/0!</v>
      </c>
      <c r="I249" s="48">
        <v>0</v>
      </c>
      <c r="J249" s="48">
        <v>0</v>
      </c>
      <c r="K249" s="1" t="e">
        <f>I249/J249*100</f>
        <v>#DIV/0!</v>
      </c>
      <c r="L249" s="48">
        <v>0</v>
      </c>
      <c r="M249" s="48">
        <v>0</v>
      </c>
      <c r="N249" s="1" t="e">
        <f t="shared" si="105"/>
        <v>#DIV/0!</v>
      </c>
      <c r="O249" s="48">
        <v>0</v>
      </c>
      <c r="P249" s="48">
        <v>0</v>
      </c>
      <c r="Q249" s="1" t="e">
        <f t="shared" si="106"/>
        <v>#DIV/0!</v>
      </c>
      <c r="R249" s="48">
        <v>0</v>
      </c>
      <c r="S249" s="48">
        <v>0</v>
      </c>
      <c r="T249" s="1" t="e">
        <f t="shared" si="107"/>
        <v>#DIV/0!</v>
      </c>
      <c r="U249" s="199"/>
    </row>
    <row r="250" spans="1:173" s="23" customFormat="1" ht="17.25" x14ac:dyDescent="0.25">
      <c r="A250" s="62">
        <v>10</v>
      </c>
      <c r="B250" s="10" t="s">
        <v>269</v>
      </c>
      <c r="C250" s="48">
        <v>299041</v>
      </c>
      <c r="D250" s="48">
        <v>203230</v>
      </c>
      <c r="E250" s="1">
        <f>C250/D250*100</f>
        <v>147.14412242287065</v>
      </c>
      <c r="F250" s="48">
        <v>25160</v>
      </c>
      <c r="G250" s="48">
        <v>45942</v>
      </c>
      <c r="H250" s="1">
        <f>F250/G250*100</f>
        <v>54.764703321579375</v>
      </c>
      <c r="I250" s="48">
        <v>299041</v>
      </c>
      <c r="J250" s="48">
        <v>203230</v>
      </c>
      <c r="K250" s="1">
        <f>I250/J250*100</f>
        <v>147.14412242287065</v>
      </c>
      <c r="L250" s="48">
        <v>299041</v>
      </c>
      <c r="M250" s="48">
        <v>203230</v>
      </c>
      <c r="N250" s="1">
        <f t="shared" si="105"/>
        <v>147.14412242287065</v>
      </c>
      <c r="O250" s="48">
        <v>299041</v>
      </c>
      <c r="P250" s="48">
        <v>203230</v>
      </c>
      <c r="Q250" s="1">
        <f t="shared" si="106"/>
        <v>147.14412242287065</v>
      </c>
      <c r="R250" s="48">
        <v>0</v>
      </c>
      <c r="S250" s="48">
        <v>0</v>
      </c>
      <c r="T250" s="1" t="e">
        <f t="shared" si="107"/>
        <v>#DIV/0!</v>
      </c>
      <c r="U250" s="199">
        <v>46</v>
      </c>
    </row>
    <row r="251" spans="1:173" s="23" customFormat="1" ht="17.25" customHeight="1" x14ac:dyDescent="0.25">
      <c r="A251" s="349"/>
      <c r="B251" s="350"/>
      <c r="C251" s="350"/>
      <c r="D251" s="350"/>
      <c r="E251" s="350"/>
      <c r="F251" s="350"/>
      <c r="G251" s="350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1"/>
      <c r="U251" s="200"/>
    </row>
    <row r="252" spans="1:173" s="23" customFormat="1" ht="52.5" customHeight="1" x14ac:dyDescent="0.25">
      <c r="A252" s="352" t="s">
        <v>242</v>
      </c>
      <c r="B252" s="353"/>
      <c r="C252" s="41">
        <f>SUM(C253:C259)</f>
        <v>83304177</v>
      </c>
      <c r="D252" s="41">
        <f>SUM(D253:D259)</f>
        <v>69709692</v>
      </c>
      <c r="E252" s="50">
        <f>C252/D252*100</f>
        <v>119.50157088629798</v>
      </c>
      <c r="F252" s="41">
        <f>SUM(F253:F259)</f>
        <v>12927536</v>
      </c>
      <c r="G252" s="41">
        <f>SUM(G253:G259)</f>
        <v>14252033</v>
      </c>
      <c r="H252" s="50">
        <f>F252/G252*100</f>
        <v>90.706610067490018</v>
      </c>
      <c r="I252" s="41">
        <f>SUM(I253:I259)</f>
        <v>84571962</v>
      </c>
      <c r="J252" s="41">
        <f>SUM(J253:J259)</f>
        <v>67986298</v>
      </c>
      <c r="K252" s="50">
        <f>I252/J252*100</f>
        <v>124.39559806595146</v>
      </c>
      <c r="L252" s="35">
        <f>SUM(L253:L259)</f>
        <v>76143150</v>
      </c>
      <c r="M252" s="35">
        <f>SUM(M253:M259)</f>
        <v>59856589</v>
      </c>
      <c r="N252" s="6">
        <f t="shared" ref="N252:N259" si="112">L252/M252*100</f>
        <v>127.20930355720739</v>
      </c>
      <c r="O252" s="5">
        <f>SUM(O253:O259)</f>
        <v>407049</v>
      </c>
      <c r="P252" s="5">
        <f>SUM(P253:P259)</f>
        <v>0</v>
      </c>
      <c r="Q252" s="5" t="e">
        <f t="shared" ref="Q252:Q259" si="113">O252/P252*100</f>
        <v>#DIV/0!</v>
      </c>
      <c r="R252" s="5">
        <f>SUM(R253:R259)</f>
        <v>75736101</v>
      </c>
      <c r="S252" s="5">
        <f>SUM(S253:S259)</f>
        <v>59856589</v>
      </c>
      <c r="T252" s="6">
        <f t="shared" ref="T252:T259" si="114">R252/S252*100</f>
        <v>126.52926313592643</v>
      </c>
      <c r="U252" s="198">
        <f>SUM(U253:U259)</f>
        <v>3314</v>
      </c>
    </row>
    <row r="253" spans="1:173" s="23" customFormat="1" ht="19.5" customHeight="1" x14ac:dyDescent="0.25">
      <c r="A253" s="63">
        <v>1</v>
      </c>
      <c r="B253" s="8" t="s">
        <v>100</v>
      </c>
      <c r="C253" s="44">
        <v>2426908</v>
      </c>
      <c r="D253" s="44">
        <v>2251567</v>
      </c>
      <c r="E253" s="45">
        <f t="shared" ref="E253:E259" si="115">C253/D253*100</f>
        <v>107.78750976542115</v>
      </c>
      <c r="F253" s="44">
        <v>180192</v>
      </c>
      <c r="G253" s="44">
        <v>544227</v>
      </c>
      <c r="H253" s="45">
        <f t="shared" ref="H253:H259" si="116">F253/G253*100</f>
        <v>33.109713410029272</v>
      </c>
      <c r="I253" s="44">
        <v>2426908</v>
      </c>
      <c r="J253" s="44">
        <v>2251567</v>
      </c>
      <c r="K253" s="45">
        <f t="shared" ref="K253:K259" si="117">I253/J253*100</f>
        <v>107.78750976542115</v>
      </c>
      <c r="L253" s="87">
        <v>0</v>
      </c>
      <c r="M253" s="87">
        <v>0</v>
      </c>
      <c r="N253" s="25" t="e">
        <f t="shared" si="112"/>
        <v>#DIV/0!</v>
      </c>
      <c r="O253" s="44">
        <v>0</v>
      </c>
      <c r="P253" s="44">
        <v>0</v>
      </c>
      <c r="Q253" s="25" t="e">
        <f>O253/S253*100</f>
        <v>#DIV/0!</v>
      </c>
      <c r="R253" s="64">
        <v>0</v>
      </c>
      <c r="S253" s="64">
        <v>0</v>
      </c>
      <c r="T253" s="45" t="e">
        <f t="shared" si="114"/>
        <v>#DIV/0!</v>
      </c>
      <c r="U253" s="199">
        <v>413</v>
      </c>
    </row>
    <row r="254" spans="1:173" s="23" customFormat="1" ht="34.5" x14ac:dyDescent="0.25">
      <c r="A254" s="62">
        <v>2</v>
      </c>
      <c r="B254" s="4" t="s">
        <v>101</v>
      </c>
      <c r="C254" s="44">
        <v>16910062</v>
      </c>
      <c r="D254" s="44">
        <v>14946348</v>
      </c>
      <c r="E254" s="45">
        <f t="shared" si="115"/>
        <v>113.1384201679233</v>
      </c>
      <c r="F254" s="44">
        <v>2653942</v>
      </c>
      <c r="G254" s="44">
        <v>2282531</v>
      </c>
      <c r="H254" s="45">
        <f t="shared" si="116"/>
        <v>116.27189291185968</v>
      </c>
      <c r="I254" s="44">
        <v>15942075</v>
      </c>
      <c r="J254" s="44">
        <v>14842883</v>
      </c>
      <c r="K254" s="45">
        <f t="shared" si="117"/>
        <v>107.40551549183539</v>
      </c>
      <c r="L254" s="44">
        <v>15937594</v>
      </c>
      <c r="M254" s="87">
        <v>14832045</v>
      </c>
      <c r="N254" s="25">
        <f t="shared" si="112"/>
        <v>107.45378671653168</v>
      </c>
      <c r="O254" s="44">
        <v>0</v>
      </c>
      <c r="P254" s="44">
        <v>0</v>
      </c>
      <c r="Q254" s="25" t="e">
        <f t="shared" si="113"/>
        <v>#DIV/0!</v>
      </c>
      <c r="R254" s="44">
        <v>15937594</v>
      </c>
      <c r="S254" s="64">
        <v>14832045</v>
      </c>
      <c r="T254" s="45">
        <f t="shared" si="114"/>
        <v>107.45378671653168</v>
      </c>
      <c r="U254" s="199">
        <v>606</v>
      </c>
    </row>
    <row r="255" spans="1:173" s="23" customFormat="1" ht="18" customHeight="1" x14ac:dyDescent="0.25">
      <c r="A255" s="62">
        <v>3</v>
      </c>
      <c r="B255" s="8" t="s">
        <v>102</v>
      </c>
      <c r="C255" s="44">
        <v>4783761</v>
      </c>
      <c r="D255" s="44">
        <v>3541924</v>
      </c>
      <c r="E255" s="45">
        <f t="shared" si="115"/>
        <v>135.06108544395644</v>
      </c>
      <c r="F255" s="44">
        <v>810767</v>
      </c>
      <c r="G255" s="44">
        <v>647099</v>
      </c>
      <c r="H255" s="45">
        <f t="shared" si="116"/>
        <v>125.2925750155695</v>
      </c>
      <c r="I255" s="44">
        <v>3368009</v>
      </c>
      <c r="J255" s="44">
        <v>3524216</v>
      </c>
      <c r="K255" s="45">
        <f t="shared" si="117"/>
        <v>95.567609930832845</v>
      </c>
      <c r="L255" s="87">
        <v>0</v>
      </c>
      <c r="M255" s="87">
        <v>0</v>
      </c>
      <c r="N255" s="25" t="e">
        <f t="shared" si="112"/>
        <v>#DIV/0!</v>
      </c>
      <c r="O255" s="44">
        <v>0</v>
      </c>
      <c r="P255" s="44">
        <v>0</v>
      </c>
      <c r="Q255" s="25" t="e">
        <f t="shared" si="113"/>
        <v>#DIV/0!</v>
      </c>
      <c r="R255" s="64">
        <v>0</v>
      </c>
      <c r="S255" s="64">
        <v>0</v>
      </c>
      <c r="T255" s="45" t="e">
        <f t="shared" si="114"/>
        <v>#DIV/0!</v>
      </c>
      <c r="U255" s="199">
        <v>436</v>
      </c>
    </row>
    <row r="256" spans="1:173" s="23" customFormat="1" ht="17.25" customHeight="1" x14ac:dyDescent="0.25">
      <c r="A256" s="62">
        <v>4</v>
      </c>
      <c r="B256" s="4" t="s">
        <v>103</v>
      </c>
      <c r="C256" s="44">
        <v>769034</v>
      </c>
      <c r="D256" s="44">
        <v>1251065</v>
      </c>
      <c r="E256" s="25">
        <f t="shared" si="115"/>
        <v>61.470347264130965</v>
      </c>
      <c r="F256" s="44">
        <v>116097</v>
      </c>
      <c r="G256" s="44">
        <v>212584</v>
      </c>
      <c r="H256" s="25">
        <f t="shared" si="116"/>
        <v>54.612294434200123</v>
      </c>
      <c r="I256" s="44">
        <v>1088135</v>
      </c>
      <c r="J256" s="44">
        <v>1179156</v>
      </c>
      <c r="K256" s="25">
        <f t="shared" si="117"/>
        <v>92.280834766561853</v>
      </c>
      <c r="L256" s="87">
        <v>0</v>
      </c>
      <c r="M256" s="87">
        <v>0</v>
      </c>
      <c r="N256" s="25" t="e">
        <f t="shared" si="112"/>
        <v>#DIV/0!</v>
      </c>
      <c r="O256" s="44">
        <v>0</v>
      </c>
      <c r="P256" s="44">
        <v>0</v>
      </c>
      <c r="Q256" s="25" t="e">
        <f t="shared" si="113"/>
        <v>#DIV/0!</v>
      </c>
      <c r="R256" s="64">
        <v>0</v>
      </c>
      <c r="S256" s="64">
        <v>0</v>
      </c>
      <c r="T256" s="25" t="e">
        <f t="shared" si="114"/>
        <v>#DIV/0!</v>
      </c>
      <c r="U256" s="199">
        <v>92</v>
      </c>
    </row>
    <row r="257" spans="1:21" s="23" customFormat="1" ht="17.25" customHeight="1" x14ac:dyDescent="0.25">
      <c r="A257" s="62">
        <v>5</v>
      </c>
      <c r="B257" s="4" t="s">
        <v>104</v>
      </c>
      <c r="C257" s="44">
        <v>33584586</v>
      </c>
      <c r="D257" s="44">
        <v>27404695</v>
      </c>
      <c r="E257" s="45">
        <f t="shared" si="115"/>
        <v>122.55048268189081</v>
      </c>
      <c r="F257" s="44">
        <v>4520621</v>
      </c>
      <c r="G257" s="44">
        <v>7052257</v>
      </c>
      <c r="H257" s="45">
        <f t="shared" si="116"/>
        <v>64.101762031644611</v>
      </c>
      <c r="I257" s="44">
        <v>36643194</v>
      </c>
      <c r="J257" s="44">
        <v>25584247</v>
      </c>
      <c r="K257" s="45">
        <f t="shared" si="117"/>
        <v>143.22561066581324</v>
      </c>
      <c r="L257" s="44">
        <v>36643194</v>
      </c>
      <c r="M257" s="44">
        <v>25584247</v>
      </c>
      <c r="N257" s="25">
        <f t="shared" si="112"/>
        <v>143.22561066581324</v>
      </c>
      <c r="O257" s="44">
        <v>0</v>
      </c>
      <c r="P257" s="44">
        <v>0</v>
      </c>
      <c r="Q257" s="25" t="e">
        <f t="shared" si="113"/>
        <v>#DIV/0!</v>
      </c>
      <c r="R257" s="44">
        <v>36643194</v>
      </c>
      <c r="S257" s="44">
        <v>25584247</v>
      </c>
      <c r="T257" s="45">
        <f t="shared" si="114"/>
        <v>143.22561066581324</v>
      </c>
      <c r="U257" s="199">
        <v>1102</v>
      </c>
    </row>
    <row r="258" spans="1:21" s="23" customFormat="1" ht="15" customHeight="1" x14ac:dyDescent="0.25">
      <c r="A258" s="63">
        <v>6</v>
      </c>
      <c r="B258" s="8" t="s">
        <v>105</v>
      </c>
      <c r="C258" s="44">
        <v>23258420</v>
      </c>
      <c r="D258" s="44">
        <v>19337867</v>
      </c>
      <c r="E258" s="1">
        <f t="shared" si="115"/>
        <v>120.27396816825764</v>
      </c>
      <c r="F258" s="44">
        <v>4344327</v>
      </c>
      <c r="G258" s="44">
        <v>3258069</v>
      </c>
      <c r="H258" s="1">
        <f t="shared" si="116"/>
        <v>133.34054619469384</v>
      </c>
      <c r="I258" s="44">
        <v>23574614</v>
      </c>
      <c r="J258" s="44">
        <v>19449329</v>
      </c>
      <c r="K258" s="1">
        <f t="shared" si="117"/>
        <v>121.21042324904884</v>
      </c>
      <c r="L258" s="87">
        <v>23558730</v>
      </c>
      <c r="M258" s="87">
        <v>19440297</v>
      </c>
      <c r="N258" s="1">
        <f t="shared" si="112"/>
        <v>121.18503127807152</v>
      </c>
      <c r="O258" s="44">
        <v>407049</v>
      </c>
      <c r="P258" s="44">
        <v>0</v>
      </c>
      <c r="Q258" s="1" t="e">
        <f t="shared" si="113"/>
        <v>#DIV/0!</v>
      </c>
      <c r="R258" s="87">
        <v>23151681</v>
      </c>
      <c r="S258" s="64">
        <v>19440297</v>
      </c>
      <c r="T258" s="1">
        <f t="shared" si="114"/>
        <v>119.09118981052605</v>
      </c>
      <c r="U258" s="199">
        <v>629</v>
      </c>
    </row>
    <row r="259" spans="1:21" s="23" customFormat="1" ht="19.5" customHeight="1" x14ac:dyDescent="0.25">
      <c r="A259" s="62">
        <v>7</v>
      </c>
      <c r="B259" s="3" t="s">
        <v>106</v>
      </c>
      <c r="C259" s="44">
        <v>1571406</v>
      </c>
      <c r="D259" s="44">
        <v>976226</v>
      </c>
      <c r="E259" s="45">
        <f t="shared" si="115"/>
        <v>160.96743991657669</v>
      </c>
      <c r="F259" s="44">
        <v>301590</v>
      </c>
      <c r="G259" s="44">
        <v>255266</v>
      </c>
      <c r="H259" s="45">
        <f t="shared" si="116"/>
        <v>118.14734433884652</v>
      </c>
      <c r="I259" s="44">
        <v>1529027</v>
      </c>
      <c r="J259" s="44">
        <v>1154900</v>
      </c>
      <c r="K259" s="45">
        <f t="shared" si="117"/>
        <v>132.39475279244957</v>
      </c>
      <c r="L259" s="87">
        <v>3632</v>
      </c>
      <c r="M259" s="87">
        <v>0</v>
      </c>
      <c r="N259" s="25" t="e">
        <f t="shared" si="112"/>
        <v>#DIV/0!</v>
      </c>
      <c r="O259" s="44">
        <v>0</v>
      </c>
      <c r="P259" s="44">
        <v>0</v>
      </c>
      <c r="Q259" s="25" t="e">
        <f t="shared" si="113"/>
        <v>#DIV/0!</v>
      </c>
      <c r="R259" s="64">
        <v>3632</v>
      </c>
      <c r="S259" s="64">
        <v>0</v>
      </c>
      <c r="T259" s="45" t="e">
        <f t="shared" si="114"/>
        <v>#DIV/0!</v>
      </c>
      <c r="U259" s="199">
        <v>36</v>
      </c>
    </row>
    <row r="260" spans="1:21" s="23" customFormat="1" ht="17.25" customHeight="1" x14ac:dyDescent="0.25">
      <c r="A260" s="349"/>
      <c r="B260" s="350"/>
      <c r="C260" s="350"/>
      <c r="D260" s="350"/>
      <c r="E260" s="350"/>
      <c r="F260" s="350"/>
      <c r="G260" s="350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1"/>
      <c r="U260" s="200"/>
    </row>
    <row r="261" spans="1:21" s="23" customFormat="1" ht="91.5" customHeight="1" x14ac:dyDescent="0.25">
      <c r="A261" s="352" t="s">
        <v>243</v>
      </c>
      <c r="B261" s="353"/>
      <c r="C261" s="41">
        <f>SUM(C262:C265)</f>
        <v>2892158</v>
      </c>
      <c r="D261" s="41">
        <f>SUM(D262:D265)</f>
        <v>2806723</v>
      </c>
      <c r="E261" s="50">
        <f>C261/D261*100</f>
        <v>103.0439412795634</v>
      </c>
      <c r="F261" s="41">
        <f>SUM(F262:F265)</f>
        <v>697638</v>
      </c>
      <c r="G261" s="41">
        <f>SUM(G262:G265)</f>
        <v>361371</v>
      </c>
      <c r="H261" s="50">
        <f>F261/G261*100</f>
        <v>193.05312269108478</v>
      </c>
      <c r="I261" s="41">
        <f>SUM(I262:I265)</f>
        <v>3268883</v>
      </c>
      <c r="J261" s="41">
        <f>SUM(J262:J265)</f>
        <v>3103075</v>
      </c>
      <c r="K261" s="50">
        <f>I261/J261*100</f>
        <v>105.34334490787364</v>
      </c>
      <c r="L261" s="41">
        <f>SUM(L262:L265)</f>
        <v>0</v>
      </c>
      <c r="M261" s="41">
        <f>SUM(M262:M265)</f>
        <v>0</v>
      </c>
      <c r="N261" s="6" t="e">
        <f t="shared" ref="N261:N263" si="118">L261/M261*100</f>
        <v>#DIV/0!</v>
      </c>
      <c r="O261" s="41">
        <f>SUM(O262:O265)</f>
        <v>0</v>
      </c>
      <c r="P261" s="41">
        <f>SUM(P262:P265)</f>
        <v>0</v>
      </c>
      <c r="Q261" s="5" t="e">
        <f t="shared" ref="Q261:Q263" si="119">O261/P261*100</f>
        <v>#DIV/0!</v>
      </c>
      <c r="R261" s="41">
        <f>SUM(R262:R265)</f>
        <v>0</v>
      </c>
      <c r="S261" s="41">
        <f>SUM(S262:S265)</f>
        <v>0</v>
      </c>
      <c r="T261" s="6" t="e">
        <f t="shared" ref="T261:T263" si="120">R261/S261*100</f>
        <v>#DIV/0!</v>
      </c>
      <c r="U261" s="198">
        <f>SUM(U262:U263)</f>
        <v>390</v>
      </c>
    </row>
    <row r="262" spans="1:21" s="23" customFormat="1" ht="42" customHeight="1" x14ac:dyDescent="0.25">
      <c r="A262" s="56">
        <v>1</v>
      </c>
      <c r="B262" s="8" t="s">
        <v>84</v>
      </c>
      <c r="C262" s="46">
        <v>6372</v>
      </c>
      <c r="D262" s="46">
        <v>10514</v>
      </c>
      <c r="E262" s="1">
        <f t="shared" ref="E262:E263" si="121">C262/D262*100</f>
        <v>60.604907742058209</v>
      </c>
      <c r="F262" s="46">
        <v>1183</v>
      </c>
      <c r="G262" s="46">
        <v>5633</v>
      </c>
      <c r="H262" s="1">
        <f t="shared" ref="H262:H263" si="122">F262/G262*100</f>
        <v>21.001242677081482</v>
      </c>
      <c r="I262" s="46">
        <v>6679</v>
      </c>
      <c r="J262" s="46">
        <v>10427</v>
      </c>
      <c r="K262" s="1">
        <f t="shared" ref="K262:K263" si="123">I262/J262*100</f>
        <v>64.054857581279364</v>
      </c>
      <c r="L262" s="87">
        <f>O262+R262</f>
        <v>0</v>
      </c>
      <c r="M262" s="87">
        <f>P262+S262</f>
        <v>0</v>
      </c>
      <c r="N262" s="1" t="e">
        <f t="shared" si="118"/>
        <v>#DIV/0!</v>
      </c>
      <c r="O262" s="46">
        <v>0</v>
      </c>
      <c r="P262" s="46">
        <v>0</v>
      </c>
      <c r="Q262" s="1" t="e">
        <f t="shared" si="119"/>
        <v>#DIV/0!</v>
      </c>
      <c r="R262" s="46">
        <v>0</v>
      </c>
      <c r="S262" s="46">
        <v>0</v>
      </c>
      <c r="T262" s="1" t="e">
        <f t="shared" si="120"/>
        <v>#DIV/0!</v>
      </c>
      <c r="U262" s="199">
        <v>20</v>
      </c>
    </row>
    <row r="263" spans="1:21" s="23" customFormat="1" ht="17.25" x14ac:dyDescent="0.25">
      <c r="A263" s="62">
        <v>2</v>
      </c>
      <c r="B263" s="4" t="s">
        <v>107</v>
      </c>
      <c r="C263" s="46">
        <v>2885786</v>
      </c>
      <c r="D263" s="46">
        <v>2796209</v>
      </c>
      <c r="E263" s="25">
        <f t="shared" si="121"/>
        <v>103.20351590313885</v>
      </c>
      <c r="F263" s="46">
        <v>696455</v>
      </c>
      <c r="G263" s="46">
        <v>355738</v>
      </c>
      <c r="H263" s="25">
        <f t="shared" si="122"/>
        <v>195.7775104149683</v>
      </c>
      <c r="I263" s="46">
        <v>3262204</v>
      </c>
      <c r="J263" s="46">
        <v>3092648</v>
      </c>
      <c r="K263" s="25">
        <f t="shared" si="123"/>
        <v>105.48255087549569</v>
      </c>
      <c r="L263" s="87">
        <f>O263+R263</f>
        <v>0</v>
      </c>
      <c r="M263" s="87">
        <f>P263+S263</f>
        <v>0</v>
      </c>
      <c r="N263" s="25" t="e">
        <f t="shared" si="118"/>
        <v>#DIV/0!</v>
      </c>
      <c r="O263" s="48">
        <v>0</v>
      </c>
      <c r="P263" s="48">
        <v>0</v>
      </c>
      <c r="Q263" s="25" t="e">
        <f t="shared" si="119"/>
        <v>#DIV/0!</v>
      </c>
      <c r="R263" s="48">
        <v>0</v>
      </c>
      <c r="S263" s="48">
        <v>0</v>
      </c>
      <c r="T263" s="25" t="e">
        <f t="shared" si="120"/>
        <v>#DIV/0!</v>
      </c>
      <c r="U263" s="199">
        <v>370</v>
      </c>
    </row>
    <row r="264" spans="1:21" s="23" customFormat="1" ht="17.25" x14ac:dyDescent="0.25">
      <c r="A264" s="62"/>
      <c r="B264" s="4"/>
      <c r="C264" s="48"/>
      <c r="D264" s="48"/>
      <c r="E264" s="25"/>
      <c r="F264" s="48"/>
      <c r="G264" s="48"/>
      <c r="H264" s="25"/>
      <c r="I264" s="48"/>
      <c r="J264" s="48"/>
      <c r="K264" s="25"/>
      <c r="L264" s="87"/>
      <c r="M264" s="46"/>
      <c r="N264" s="25"/>
      <c r="O264" s="48"/>
      <c r="P264" s="48"/>
      <c r="Q264" s="25"/>
      <c r="R264" s="48"/>
      <c r="S264" s="48"/>
      <c r="T264" s="25"/>
      <c r="U264" s="200"/>
    </row>
    <row r="265" spans="1:21" s="23" customFormat="1" ht="17.25" x14ac:dyDescent="0.25">
      <c r="A265" s="63"/>
      <c r="B265" s="16"/>
      <c r="C265" s="46"/>
      <c r="D265" s="46"/>
      <c r="E265" s="1"/>
      <c r="F265" s="46"/>
      <c r="G265" s="46"/>
      <c r="H265" s="1"/>
      <c r="I265" s="46"/>
      <c r="J265" s="46"/>
      <c r="K265" s="1"/>
      <c r="L265" s="46"/>
      <c r="M265" s="46"/>
      <c r="N265" s="1"/>
      <c r="O265" s="46"/>
      <c r="P265" s="46"/>
      <c r="Q265" s="1"/>
      <c r="R265" s="46"/>
      <c r="S265" s="46"/>
      <c r="T265" s="1"/>
      <c r="U265" s="200"/>
    </row>
    <row r="266" spans="1:21" s="23" customFormat="1" ht="17.25" customHeight="1" x14ac:dyDescent="0.25">
      <c r="A266" s="349"/>
      <c r="B266" s="350"/>
      <c r="C266" s="350"/>
      <c r="D266" s="350"/>
      <c r="E266" s="350"/>
      <c r="F266" s="350"/>
      <c r="G266" s="350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1"/>
      <c r="U266" s="200"/>
    </row>
    <row r="267" spans="1:21" s="23" customFormat="1" ht="72.75" customHeight="1" x14ac:dyDescent="0.25">
      <c r="A267" s="352" t="s">
        <v>244</v>
      </c>
      <c r="B267" s="353"/>
      <c r="C267" s="41">
        <f>SUM(C268:C279)</f>
        <v>610806</v>
      </c>
      <c r="D267" s="41">
        <f>SUM(D268:D279)</f>
        <v>1426295</v>
      </c>
      <c r="E267" s="50">
        <f>C267/D267*100</f>
        <v>42.824661097458801</v>
      </c>
      <c r="F267" s="41">
        <f>SUM(F268:F279)</f>
        <v>251976</v>
      </c>
      <c r="G267" s="41">
        <f>SUM(G268:G279)</f>
        <v>435013</v>
      </c>
      <c r="H267" s="50">
        <f>F267/G267*100</f>
        <v>57.923786185700202</v>
      </c>
      <c r="I267" s="41">
        <f>SUM(I268:I279)</f>
        <v>654667</v>
      </c>
      <c r="J267" s="41">
        <f>SUM(J268:J279)</f>
        <v>1280141</v>
      </c>
      <c r="K267" s="50">
        <f>I267/J267*100</f>
        <v>51.140225959484155</v>
      </c>
      <c r="L267" s="41">
        <f>SUM(L268:L279)</f>
        <v>179646</v>
      </c>
      <c r="M267" s="41">
        <f>SUM(M268:M279)</f>
        <v>389270</v>
      </c>
      <c r="N267" s="6">
        <f t="shared" ref="N267:N279" si="124">L267/M267*100</f>
        <v>46.149459244226371</v>
      </c>
      <c r="O267" s="41">
        <f>SUM(O268:O279)</f>
        <v>134478</v>
      </c>
      <c r="P267" s="41">
        <f>SUM(P268:P279)</f>
        <v>328544</v>
      </c>
      <c r="Q267" s="5">
        <f t="shared" ref="Q267:Q279" si="125">O267/P267*100</f>
        <v>40.931503847277682</v>
      </c>
      <c r="R267" s="41">
        <f>SUM(R268:R279)</f>
        <v>45168</v>
      </c>
      <c r="S267" s="41">
        <f>SUM(S268:S279)</f>
        <v>60726</v>
      </c>
      <c r="T267" s="6">
        <f t="shared" ref="T267:T279" si="126">R267/S267*100</f>
        <v>74.380001976089318</v>
      </c>
      <c r="U267" s="198">
        <f>SUM(U268:U279)</f>
        <v>702</v>
      </c>
    </row>
    <row r="268" spans="1:21" s="23" customFormat="1" ht="17.25" x14ac:dyDescent="0.25">
      <c r="A268" s="49">
        <v>1</v>
      </c>
      <c r="B268" s="3" t="s">
        <v>28</v>
      </c>
      <c r="C268" s="44">
        <v>0</v>
      </c>
      <c r="D268" s="44">
        <v>28101</v>
      </c>
      <c r="E268" s="45">
        <f t="shared" ref="E268:E276" si="127">C268/D268*100</f>
        <v>0</v>
      </c>
      <c r="F268" s="44">
        <v>0</v>
      </c>
      <c r="G268" s="44">
        <v>7619</v>
      </c>
      <c r="H268" s="45">
        <f t="shared" ref="H268:H279" si="128">F268/G268*100</f>
        <v>0</v>
      </c>
      <c r="I268" s="44">
        <v>0</v>
      </c>
      <c r="J268" s="44">
        <v>25471</v>
      </c>
      <c r="K268" s="45">
        <f t="shared" ref="K268:K279" si="129">I268/J268*100</f>
        <v>0</v>
      </c>
      <c r="L268" s="44">
        <v>0</v>
      </c>
      <c r="M268" s="87">
        <v>5658</v>
      </c>
      <c r="N268" s="25">
        <f t="shared" si="124"/>
        <v>0</v>
      </c>
      <c r="O268" s="44">
        <v>0</v>
      </c>
      <c r="P268" s="44">
        <v>5658</v>
      </c>
      <c r="Q268" s="25">
        <f t="shared" si="125"/>
        <v>0</v>
      </c>
      <c r="R268" s="44">
        <v>0</v>
      </c>
      <c r="S268" s="44">
        <v>0</v>
      </c>
      <c r="T268" s="44" t="e">
        <f t="shared" si="126"/>
        <v>#DIV/0!</v>
      </c>
      <c r="U268" s="199">
        <v>84</v>
      </c>
    </row>
    <row r="269" spans="1:21" s="23" customFormat="1" ht="17.25" x14ac:dyDescent="0.25">
      <c r="A269" s="49">
        <v>2</v>
      </c>
      <c r="B269" s="4" t="s">
        <v>29</v>
      </c>
      <c r="C269" s="44">
        <v>13102</v>
      </c>
      <c r="D269" s="44">
        <v>10143</v>
      </c>
      <c r="E269" s="1">
        <f t="shared" si="127"/>
        <v>129.17282855171055</v>
      </c>
      <c r="F269" s="44">
        <v>961</v>
      </c>
      <c r="G269" s="44">
        <v>2566</v>
      </c>
      <c r="H269" s="1">
        <f t="shared" si="128"/>
        <v>37.451286048324242</v>
      </c>
      <c r="I269" s="44">
        <v>8926</v>
      </c>
      <c r="J269" s="44">
        <v>8020</v>
      </c>
      <c r="K269" s="1">
        <f t="shared" si="129"/>
        <v>111.29675810473816</v>
      </c>
      <c r="L269" s="87">
        <v>0</v>
      </c>
      <c r="M269" s="87">
        <v>0</v>
      </c>
      <c r="N269" s="25" t="e">
        <f t="shared" si="124"/>
        <v>#DIV/0!</v>
      </c>
      <c r="O269" s="44">
        <v>0</v>
      </c>
      <c r="P269" s="44">
        <v>0</v>
      </c>
      <c r="Q269" s="25" t="e">
        <f t="shared" si="125"/>
        <v>#DIV/0!</v>
      </c>
      <c r="R269" s="44">
        <v>0</v>
      </c>
      <c r="S269" s="44">
        <v>0</v>
      </c>
      <c r="T269" s="46" t="e">
        <f t="shared" si="126"/>
        <v>#DIV/0!</v>
      </c>
      <c r="U269" s="199">
        <v>91</v>
      </c>
    </row>
    <row r="270" spans="1:21" s="23" customFormat="1" ht="17.25" x14ac:dyDescent="0.25">
      <c r="A270" s="43">
        <v>3</v>
      </c>
      <c r="B270" s="3" t="s">
        <v>30</v>
      </c>
      <c r="C270" s="44">
        <v>40063</v>
      </c>
      <c r="D270" s="44">
        <v>69974</v>
      </c>
      <c r="E270" s="45">
        <f t="shared" si="127"/>
        <v>57.254122959956554</v>
      </c>
      <c r="F270" s="44">
        <v>5758</v>
      </c>
      <c r="G270" s="44">
        <v>18467</v>
      </c>
      <c r="H270" s="45">
        <f t="shared" si="128"/>
        <v>31.179942600314074</v>
      </c>
      <c r="I270" s="44">
        <v>40063</v>
      </c>
      <c r="J270" s="44">
        <v>69974</v>
      </c>
      <c r="K270" s="45">
        <f t="shared" si="129"/>
        <v>57.254122959956554</v>
      </c>
      <c r="L270" s="87">
        <v>0</v>
      </c>
      <c r="M270" s="87">
        <v>0</v>
      </c>
      <c r="N270" s="25" t="e">
        <f t="shared" si="124"/>
        <v>#DIV/0!</v>
      </c>
      <c r="O270" s="44">
        <v>0</v>
      </c>
      <c r="P270" s="44">
        <v>0</v>
      </c>
      <c r="Q270" s="25" t="e">
        <f t="shared" si="125"/>
        <v>#DIV/0!</v>
      </c>
      <c r="R270" s="44">
        <v>0</v>
      </c>
      <c r="S270" s="44">
        <v>0</v>
      </c>
      <c r="T270" s="44" t="e">
        <f t="shared" si="126"/>
        <v>#DIV/0!</v>
      </c>
      <c r="U270" s="199">
        <v>47</v>
      </c>
    </row>
    <row r="271" spans="1:21" s="23" customFormat="1" ht="17.25" x14ac:dyDescent="0.25">
      <c r="A271" s="43">
        <v>4</v>
      </c>
      <c r="B271" s="3" t="s">
        <v>31</v>
      </c>
      <c r="C271" s="44">
        <v>253920</v>
      </c>
      <c r="D271" s="44">
        <v>261111</v>
      </c>
      <c r="E271" s="45">
        <f t="shared" si="127"/>
        <v>97.245998828084609</v>
      </c>
      <c r="F271" s="44">
        <v>50062</v>
      </c>
      <c r="G271" s="44">
        <v>102143</v>
      </c>
      <c r="H271" s="45">
        <f t="shared" si="128"/>
        <v>49.011679703944473</v>
      </c>
      <c r="I271" s="44">
        <v>254169</v>
      </c>
      <c r="J271" s="44">
        <v>260523</v>
      </c>
      <c r="K271" s="45">
        <f t="shared" si="129"/>
        <v>97.56105986803469</v>
      </c>
      <c r="L271" s="87">
        <v>79465</v>
      </c>
      <c r="M271" s="87">
        <v>117676</v>
      </c>
      <c r="N271" s="25">
        <f t="shared" si="124"/>
        <v>67.528637955063047</v>
      </c>
      <c r="O271" s="44">
        <v>73696</v>
      </c>
      <c r="P271" s="44">
        <v>111096</v>
      </c>
      <c r="Q271" s="25">
        <f t="shared" si="125"/>
        <v>66.335421617339961</v>
      </c>
      <c r="R271" s="44">
        <v>5769</v>
      </c>
      <c r="S271" s="44">
        <v>6580</v>
      </c>
      <c r="T271" s="44">
        <f t="shared" si="126"/>
        <v>87.674772036474167</v>
      </c>
      <c r="U271" s="199">
        <v>71</v>
      </c>
    </row>
    <row r="272" spans="1:21" s="23" customFormat="1" ht="17.25" x14ac:dyDescent="0.25">
      <c r="A272" s="43">
        <v>5</v>
      </c>
      <c r="B272" s="3" t="s">
        <v>32</v>
      </c>
      <c r="C272" s="44">
        <v>0</v>
      </c>
      <c r="D272" s="44">
        <v>0</v>
      </c>
      <c r="E272" s="45" t="e">
        <f>C275/D272*100</f>
        <v>#DIV/0!</v>
      </c>
      <c r="F272" s="44">
        <v>0</v>
      </c>
      <c r="G272" s="44">
        <v>0</v>
      </c>
      <c r="H272" s="45" t="e">
        <f>F275/G272*100</f>
        <v>#DIV/0!</v>
      </c>
      <c r="I272" s="44">
        <v>0</v>
      </c>
      <c r="J272" s="44">
        <v>0</v>
      </c>
      <c r="K272" s="45" t="e">
        <f>I275/J272*100</f>
        <v>#DIV/0!</v>
      </c>
      <c r="L272" s="87">
        <v>0</v>
      </c>
      <c r="M272" s="87">
        <v>0</v>
      </c>
      <c r="N272" s="25" t="e">
        <f>L275/M272*100</f>
        <v>#DIV/0!</v>
      </c>
      <c r="O272" s="44">
        <v>0</v>
      </c>
      <c r="P272" s="44">
        <v>0</v>
      </c>
      <c r="Q272" s="25" t="e">
        <f>O275/P272*100</f>
        <v>#DIV/0!</v>
      </c>
      <c r="R272" s="44">
        <v>0</v>
      </c>
      <c r="S272" s="44">
        <v>0</v>
      </c>
      <c r="T272" s="44" t="e">
        <f t="shared" si="126"/>
        <v>#DIV/0!</v>
      </c>
      <c r="U272" s="199"/>
    </row>
    <row r="273" spans="1:21" s="23" customFormat="1" ht="17.25" x14ac:dyDescent="0.25">
      <c r="A273" s="49">
        <v>6</v>
      </c>
      <c r="B273" s="4" t="s">
        <v>33</v>
      </c>
      <c r="C273" s="44">
        <v>18287</v>
      </c>
      <c r="D273" s="44">
        <v>25624</v>
      </c>
      <c r="E273" s="45">
        <f t="shared" si="127"/>
        <v>71.366687480487045</v>
      </c>
      <c r="F273" s="44">
        <v>1257</v>
      </c>
      <c r="G273" s="44">
        <v>3804</v>
      </c>
      <c r="H273" s="45">
        <f t="shared" si="128"/>
        <v>33.044164037854891</v>
      </c>
      <c r="I273" s="44">
        <v>21000</v>
      </c>
      <c r="J273" s="44">
        <v>16637</v>
      </c>
      <c r="K273" s="45">
        <f t="shared" si="129"/>
        <v>126.22467993027588</v>
      </c>
      <c r="L273" s="44">
        <v>21000</v>
      </c>
      <c r="M273" s="87">
        <v>0</v>
      </c>
      <c r="N273" s="25" t="e">
        <f t="shared" si="124"/>
        <v>#DIV/0!</v>
      </c>
      <c r="O273" s="44">
        <v>21000</v>
      </c>
      <c r="P273" s="44">
        <v>0</v>
      </c>
      <c r="Q273" s="25" t="e">
        <f t="shared" si="125"/>
        <v>#DIV/0!</v>
      </c>
      <c r="R273" s="44">
        <v>0</v>
      </c>
      <c r="S273" s="44">
        <v>0</v>
      </c>
      <c r="T273" s="44" t="e">
        <f t="shared" si="126"/>
        <v>#DIV/0!</v>
      </c>
      <c r="U273" s="199">
        <v>29</v>
      </c>
    </row>
    <row r="274" spans="1:21" s="23" customFormat="1" ht="17.25" x14ac:dyDescent="0.25">
      <c r="A274" s="49">
        <v>7</v>
      </c>
      <c r="B274" s="4" t="s">
        <v>34</v>
      </c>
      <c r="C274" s="44">
        <v>33616</v>
      </c>
      <c r="D274" s="44">
        <v>74161</v>
      </c>
      <c r="E274" s="45">
        <f t="shared" si="127"/>
        <v>45.328407114251426</v>
      </c>
      <c r="F274" s="44">
        <v>3220</v>
      </c>
      <c r="G274" s="44">
        <v>11088</v>
      </c>
      <c r="H274" s="45">
        <f t="shared" si="128"/>
        <v>29.040404040404038</v>
      </c>
      <c r="I274" s="44">
        <v>60848</v>
      </c>
      <c r="J274" s="44">
        <v>81996</v>
      </c>
      <c r="K274" s="45">
        <f t="shared" si="129"/>
        <v>74.208497975510994</v>
      </c>
      <c r="L274" s="87">
        <v>3627</v>
      </c>
      <c r="M274" s="87">
        <v>0</v>
      </c>
      <c r="N274" s="25" t="e">
        <f t="shared" si="124"/>
        <v>#DIV/0!</v>
      </c>
      <c r="O274" s="44">
        <v>3627</v>
      </c>
      <c r="P274" s="44">
        <v>0</v>
      </c>
      <c r="Q274" s="25" t="e">
        <f t="shared" si="125"/>
        <v>#DIV/0!</v>
      </c>
      <c r="R274" s="44">
        <v>0</v>
      </c>
      <c r="S274" s="44">
        <v>0</v>
      </c>
      <c r="T274" s="44" t="e">
        <f t="shared" si="126"/>
        <v>#DIV/0!</v>
      </c>
      <c r="U274" s="199">
        <v>30</v>
      </c>
    </row>
    <row r="275" spans="1:21" s="23" customFormat="1" ht="17.25" x14ac:dyDescent="0.25">
      <c r="A275" s="43">
        <v>8</v>
      </c>
      <c r="B275" s="3" t="s">
        <v>35</v>
      </c>
      <c r="C275" s="44">
        <v>13000</v>
      </c>
      <c r="D275" s="44">
        <v>266000</v>
      </c>
      <c r="E275" s="45">
        <f t="shared" si="127"/>
        <v>4.8872180451127818</v>
      </c>
      <c r="F275" s="44">
        <v>0</v>
      </c>
      <c r="G275" s="44">
        <v>52500</v>
      </c>
      <c r="H275" s="45">
        <f t="shared" si="128"/>
        <v>0</v>
      </c>
      <c r="I275" s="44">
        <v>30843</v>
      </c>
      <c r="J275" s="44">
        <v>125870</v>
      </c>
      <c r="K275" s="45">
        <f t="shared" si="129"/>
        <v>24.503853181854293</v>
      </c>
      <c r="L275" s="44">
        <v>30843</v>
      </c>
      <c r="M275" s="87">
        <v>125870</v>
      </c>
      <c r="N275" s="25">
        <f t="shared" si="124"/>
        <v>24.503853181854293</v>
      </c>
      <c r="O275" s="44">
        <v>30843</v>
      </c>
      <c r="P275" s="44">
        <v>125870</v>
      </c>
      <c r="Q275" s="25">
        <f t="shared" si="125"/>
        <v>24.503853181854293</v>
      </c>
      <c r="R275" s="44">
        <v>0</v>
      </c>
      <c r="S275" s="44">
        <v>0</v>
      </c>
      <c r="T275" s="44" t="e">
        <f t="shared" si="126"/>
        <v>#DIV/0!</v>
      </c>
      <c r="U275" s="199">
        <v>20</v>
      </c>
    </row>
    <row r="276" spans="1:21" s="23" customFormat="1" ht="17.25" x14ac:dyDescent="0.25">
      <c r="A276" s="43">
        <v>9</v>
      </c>
      <c r="B276" s="3" t="s">
        <v>36</v>
      </c>
      <c r="C276" s="44">
        <v>0</v>
      </c>
      <c r="D276" s="44">
        <v>0</v>
      </c>
      <c r="E276" s="45" t="e">
        <f t="shared" si="127"/>
        <v>#DIV/0!</v>
      </c>
      <c r="F276" s="44">
        <v>0</v>
      </c>
      <c r="G276" s="44">
        <v>0</v>
      </c>
      <c r="H276" s="45" t="e">
        <f t="shared" si="128"/>
        <v>#DIV/0!</v>
      </c>
      <c r="I276" s="44">
        <v>0</v>
      </c>
      <c r="J276" s="44">
        <v>0</v>
      </c>
      <c r="K276" s="45" t="e">
        <f t="shared" si="129"/>
        <v>#DIV/0!</v>
      </c>
      <c r="L276" s="87">
        <f t="shared" ref="L276" si="130">O276+R276</f>
        <v>0</v>
      </c>
      <c r="M276" s="87">
        <v>0</v>
      </c>
      <c r="N276" s="25" t="e">
        <f t="shared" si="124"/>
        <v>#DIV/0!</v>
      </c>
      <c r="O276" s="44">
        <v>0</v>
      </c>
      <c r="P276" s="44">
        <v>0</v>
      </c>
      <c r="Q276" s="25" t="e">
        <f t="shared" si="125"/>
        <v>#DIV/0!</v>
      </c>
      <c r="R276" s="44">
        <v>0</v>
      </c>
      <c r="S276" s="44">
        <v>0</v>
      </c>
      <c r="T276" s="44" t="e">
        <f t="shared" si="126"/>
        <v>#DIV/0!</v>
      </c>
      <c r="U276" s="199"/>
    </row>
    <row r="277" spans="1:21" s="23" customFormat="1" ht="17.25" x14ac:dyDescent="0.25">
      <c r="A277" s="49">
        <v>10</v>
      </c>
      <c r="B277" s="4" t="s">
        <v>37</v>
      </c>
      <c r="C277" s="44">
        <v>187920</v>
      </c>
      <c r="D277" s="44">
        <v>515006</v>
      </c>
      <c r="E277" s="45">
        <f>C277/D277*100</f>
        <v>36.488895275006506</v>
      </c>
      <c r="F277" s="44">
        <v>187920</v>
      </c>
      <c r="G277" s="44">
        <v>184800</v>
      </c>
      <c r="H277" s="45">
        <f t="shared" si="128"/>
        <v>101.6883116883117</v>
      </c>
      <c r="I277" s="44">
        <v>187920</v>
      </c>
      <c r="J277" s="44">
        <v>515475</v>
      </c>
      <c r="K277" s="45">
        <f t="shared" si="129"/>
        <v>36.455696202531648</v>
      </c>
      <c r="L277" s="87">
        <v>0</v>
      </c>
      <c r="M277" s="87">
        <v>0</v>
      </c>
      <c r="N277" s="25" t="e">
        <f t="shared" si="124"/>
        <v>#DIV/0!</v>
      </c>
      <c r="O277" s="44">
        <v>0</v>
      </c>
      <c r="P277" s="44">
        <v>0</v>
      </c>
      <c r="Q277" s="25" t="e">
        <f t="shared" si="125"/>
        <v>#DIV/0!</v>
      </c>
      <c r="R277" s="44">
        <v>0</v>
      </c>
      <c r="S277" s="44">
        <v>0</v>
      </c>
      <c r="T277" s="44" t="e">
        <f t="shared" si="126"/>
        <v>#DIV/0!</v>
      </c>
      <c r="U277" s="199">
        <v>183</v>
      </c>
    </row>
    <row r="278" spans="1:21" s="23" customFormat="1" ht="17.25" x14ac:dyDescent="0.25">
      <c r="A278" s="49">
        <v>11</v>
      </c>
      <c r="B278" s="4" t="s">
        <v>38</v>
      </c>
      <c r="C278" s="44">
        <v>44711</v>
      </c>
      <c r="D278" s="44">
        <v>140066</v>
      </c>
      <c r="E278" s="25">
        <f>C278/D278*100</f>
        <v>31.921379920894438</v>
      </c>
      <c r="F278" s="44">
        <v>1591</v>
      </c>
      <c r="G278" s="44">
        <v>26075</v>
      </c>
      <c r="H278" s="25">
        <f t="shared" si="128"/>
        <v>6.1016299137104504</v>
      </c>
      <c r="I278" s="44">
        <v>44711</v>
      </c>
      <c r="J278" s="44">
        <v>140066</v>
      </c>
      <c r="K278" s="25">
        <f t="shared" si="129"/>
        <v>31.921379920894438</v>
      </c>
      <c r="L278" s="87">
        <v>44711</v>
      </c>
      <c r="M278" s="87">
        <v>140066</v>
      </c>
      <c r="N278" s="25">
        <f t="shared" si="124"/>
        <v>31.921379920894438</v>
      </c>
      <c r="O278" s="44">
        <v>5312</v>
      </c>
      <c r="P278" s="44">
        <v>85920</v>
      </c>
      <c r="Q278" s="25">
        <f t="shared" si="125"/>
        <v>6.1824953445065178</v>
      </c>
      <c r="R278" s="44">
        <v>39399</v>
      </c>
      <c r="S278" s="44">
        <v>54146</v>
      </c>
      <c r="T278" s="48">
        <f t="shared" si="126"/>
        <v>72.76437779337347</v>
      </c>
      <c r="U278" s="199">
        <v>68</v>
      </c>
    </row>
    <row r="279" spans="1:21" s="23" customFormat="1" ht="34.5" x14ac:dyDescent="0.25">
      <c r="A279" s="49">
        <v>12</v>
      </c>
      <c r="B279" s="8" t="s">
        <v>39</v>
      </c>
      <c r="C279" s="44">
        <v>6187</v>
      </c>
      <c r="D279" s="44">
        <v>36109</v>
      </c>
      <c r="E279" s="1">
        <f>C279/D279*100</f>
        <v>17.134232462820904</v>
      </c>
      <c r="F279" s="44">
        <v>1207</v>
      </c>
      <c r="G279" s="44">
        <v>25951</v>
      </c>
      <c r="H279" s="1">
        <f t="shared" si="128"/>
        <v>4.6510731763708524</v>
      </c>
      <c r="I279" s="44">
        <v>6187</v>
      </c>
      <c r="J279" s="44">
        <v>36109</v>
      </c>
      <c r="K279" s="1">
        <f t="shared" si="129"/>
        <v>17.134232462820904</v>
      </c>
      <c r="L279" s="87">
        <v>0</v>
      </c>
      <c r="M279" s="87">
        <v>0</v>
      </c>
      <c r="N279" s="1" t="e">
        <f t="shared" si="124"/>
        <v>#DIV/0!</v>
      </c>
      <c r="O279" s="44">
        <v>0</v>
      </c>
      <c r="P279" s="44">
        <v>0</v>
      </c>
      <c r="Q279" s="1" t="e">
        <f t="shared" si="125"/>
        <v>#DIV/0!</v>
      </c>
      <c r="R279" s="44">
        <v>0</v>
      </c>
      <c r="S279" s="44">
        <v>0</v>
      </c>
      <c r="T279" s="46" t="e">
        <f t="shared" si="126"/>
        <v>#DIV/0!</v>
      </c>
      <c r="U279" s="199">
        <v>79</v>
      </c>
    </row>
    <row r="280" spans="1:21" s="23" customFormat="1" ht="17.25" customHeight="1" x14ac:dyDescent="0.25">
      <c r="A280" s="349"/>
      <c r="B280" s="350"/>
      <c r="C280" s="350"/>
      <c r="D280" s="350"/>
      <c r="E280" s="350"/>
      <c r="F280" s="350"/>
      <c r="G280" s="350"/>
      <c r="H280" s="350"/>
      <c r="I280" s="350"/>
      <c r="J280" s="350"/>
      <c r="K280" s="350"/>
      <c r="L280" s="350"/>
      <c r="M280" s="350"/>
      <c r="N280" s="350"/>
      <c r="O280" s="350"/>
      <c r="P280" s="350"/>
      <c r="Q280" s="350"/>
      <c r="R280" s="350"/>
      <c r="S280" s="350"/>
      <c r="T280" s="351"/>
      <c r="U280" s="200"/>
    </row>
    <row r="281" spans="1:21" s="23" customFormat="1" ht="58.5" customHeight="1" x14ac:dyDescent="0.25">
      <c r="A281" s="352" t="s">
        <v>245</v>
      </c>
      <c r="B281" s="353"/>
      <c r="C281" s="41">
        <f>SUM(C282:C289)</f>
        <v>377049</v>
      </c>
      <c r="D281" s="41">
        <f>SUM(D282:D289)</f>
        <v>329903</v>
      </c>
      <c r="E281" s="50">
        <f>C281/D281*100</f>
        <v>114.29086731554428</v>
      </c>
      <c r="F281" s="41">
        <f>SUM(F282:F289)</f>
        <v>191932</v>
      </c>
      <c r="G281" s="41">
        <f>SUM(G282:G289)</f>
        <v>45691</v>
      </c>
      <c r="H281" s="50">
        <f>F281/G281*100</f>
        <v>420.06522072180513</v>
      </c>
      <c r="I281" s="41">
        <f>SUM(I282:I289)</f>
        <v>360760</v>
      </c>
      <c r="J281" s="41">
        <f>SUM(J282:J289)</f>
        <v>350426</v>
      </c>
      <c r="K281" s="50">
        <f>I281/J281*100</f>
        <v>102.94898209607734</v>
      </c>
      <c r="L281" s="33">
        <f>SUM(L282:L289)</f>
        <v>126798</v>
      </c>
      <c r="M281" s="33">
        <f>SUM(M282:M289)</f>
        <v>119025</v>
      </c>
      <c r="N281" s="6">
        <f t="shared" ref="N281:N289" si="131">L281/M281*100</f>
        <v>106.53056080655325</v>
      </c>
      <c r="O281" s="5">
        <f>SUM(O282:O289)</f>
        <v>126798</v>
      </c>
      <c r="P281" s="5">
        <f>SUM(P282:P289)</f>
        <v>119025</v>
      </c>
      <c r="Q281" s="5">
        <f t="shared" ref="Q281:Q284" si="132">O281/P281*100</f>
        <v>106.53056080655325</v>
      </c>
      <c r="R281" s="5">
        <f>SUM(R282:R289)</f>
        <v>0</v>
      </c>
      <c r="S281" s="5">
        <f>SUM(S282:S289)</f>
        <v>0</v>
      </c>
      <c r="T281" s="6" t="e">
        <f>R281/S281*100</f>
        <v>#DIV/0!</v>
      </c>
      <c r="U281" s="198">
        <f>SUM(U282:U289)</f>
        <v>222</v>
      </c>
    </row>
    <row r="282" spans="1:21" s="23" customFormat="1" ht="17.25" x14ac:dyDescent="0.25">
      <c r="A282" s="43">
        <v>1</v>
      </c>
      <c r="B282" s="4" t="s">
        <v>40</v>
      </c>
      <c r="C282" s="44">
        <v>5112</v>
      </c>
      <c r="D282" s="44">
        <v>8234</v>
      </c>
      <c r="E282" s="44">
        <f t="shared" ref="E282:E289" si="133">C282/D282*100</f>
        <v>62.084041777993683</v>
      </c>
      <c r="F282" s="44">
        <v>2883</v>
      </c>
      <c r="G282" s="44">
        <v>3605</v>
      </c>
      <c r="H282" s="44">
        <f t="shared" ref="H282:H289" si="134">F282/G282*100</f>
        <v>79.972260748959783</v>
      </c>
      <c r="I282" s="44">
        <v>11412</v>
      </c>
      <c r="J282" s="44">
        <v>8234</v>
      </c>
      <c r="K282" s="44">
        <f t="shared" ref="K282:K289" si="135">I282/J282*100</f>
        <v>138.59606509594363</v>
      </c>
      <c r="L282" s="44">
        <v>0</v>
      </c>
      <c r="M282" s="44">
        <v>0</v>
      </c>
      <c r="N282" s="44" t="e">
        <f t="shared" si="131"/>
        <v>#DIV/0!</v>
      </c>
      <c r="O282" s="44">
        <v>0</v>
      </c>
      <c r="P282" s="44">
        <v>0</v>
      </c>
      <c r="Q282" s="44" t="e">
        <f t="shared" si="132"/>
        <v>#DIV/0!</v>
      </c>
      <c r="R282" s="44">
        <v>0</v>
      </c>
      <c r="S282" s="44">
        <v>0</v>
      </c>
      <c r="T282" s="44" t="e">
        <f t="shared" ref="T282:T289" si="136">R282/S282*100</f>
        <v>#DIV/0!</v>
      </c>
      <c r="U282" s="199">
        <v>65</v>
      </c>
    </row>
    <row r="283" spans="1:21" s="23" customFormat="1" ht="17.25" x14ac:dyDescent="0.25">
      <c r="A283" s="49">
        <v>2</v>
      </c>
      <c r="B283" s="4" t="s">
        <v>41</v>
      </c>
      <c r="C283" s="44">
        <v>0</v>
      </c>
      <c r="D283" s="44">
        <v>0</v>
      </c>
      <c r="E283" s="44" t="e">
        <f t="shared" si="133"/>
        <v>#DIV/0!</v>
      </c>
      <c r="F283" s="44">
        <v>0</v>
      </c>
      <c r="G283" s="44">
        <v>0</v>
      </c>
      <c r="H283" s="44" t="e">
        <f t="shared" si="134"/>
        <v>#DIV/0!</v>
      </c>
      <c r="I283" s="44">
        <v>0</v>
      </c>
      <c r="J283" s="44">
        <v>0</v>
      </c>
      <c r="K283" s="44" t="e">
        <f t="shared" si="135"/>
        <v>#DIV/0!</v>
      </c>
      <c r="L283" s="44">
        <v>0</v>
      </c>
      <c r="M283" s="44">
        <v>0</v>
      </c>
      <c r="N283" s="44" t="e">
        <f t="shared" si="131"/>
        <v>#DIV/0!</v>
      </c>
      <c r="O283" s="44">
        <v>0</v>
      </c>
      <c r="P283" s="44">
        <v>0</v>
      </c>
      <c r="Q283" s="44" t="e">
        <f t="shared" si="132"/>
        <v>#DIV/0!</v>
      </c>
      <c r="R283" s="44">
        <v>0</v>
      </c>
      <c r="S283" s="44">
        <v>0</v>
      </c>
      <c r="T283" s="44" t="e">
        <f t="shared" si="136"/>
        <v>#DIV/0!</v>
      </c>
      <c r="U283" s="199"/>
    </row>
    <row r="284" spans="1:21" s="23" customFormat="1" ht="17.25" x14ac:dyDescent="0.25">
      <c r="A284" s="49">
        <v>3</v>
      </c>
      <c r="B284" s="4" t="s">
        <v>42</v>
      </c>
      <c r="C284" s="44">
        <v>122</v>
      </c>
      <c r="D284" s="44">
        <v>5314</v>
      </c>
      <c r="E284" s="44">
        <f t="shared" si="133"/>
        <v>2.2958223560406474</v>
      </c>
      <c r="F284" s="44">
        <v>0</v>
      </c>
      <c r="G284" s="44">
        <v>1433</v>
      </c>
      <c r="H284" s="44">
        <f t="shared" si="134"/>
        <v>0</v>
      </c>
      <c r="I284" s="44">
        <v>341</v>
      </c>
      <c r="J284" s="44">
        <v>5363</v>
      </c>
      <c r="K284" s="44">
        <f t="shared" si="135"/>
        <v>6.3583815028901727</v>
      </c>
      <c r="L284" s="44">
        <f t="shared" ref="L284:L285" si="137">O284+R284</f>
        <v>0</v>
      </c>
      <c r="M284" s="44">
        <v>0</v>
      </c>
      <c r="N284" s="44" t="e">
        <f t="shared" si="131"/>
        <v>#DIV/0!</v>
      </c>
      <c r="O284" s="44">
        <v>0</v>
      </c>
      <c r="P284" s="44">
        <v>0</v>
      </c>
      <c r="Q284" s="44" t="e">
        <f t="shared" si="132"/>
        <v>#DIV/0!</v>
      </c>
      <c r="R284" s="44">
        <v>0</v>
      </c>
      <c r="S284" s="44">
        <v>0</v>
      </c>
      <c r="T284" s="44" t="e">
        <f t="shared" si="136"/>
        <v>#DIV/0!</v>
      </c>
      <c r="U284" s="199">
        <v>10</v>
      </c>
    </row>
    <row r="285" spans="1:21" s="23" customFormat="1" ht="17.25" x14ac:dyDescent="0.25">
      <c r="A285" s="49">
        <v>4</v>
      </c>
      <c r="B285" s="4" t="s">
        <v>43</v>
      </c>
      <c r="C285" s="44">
        <v>0</v>
      </c>
      <c r="D285" s="44">
        <v>2394</v>
      </c>
      <c r="E285" s="44">
        <f t="shared" si="133"/>
        <v>0</v>
      </c>
      <c r="F285" s="44">
        <v>0</v>
      </c>
      <c r="G285" s="44">
        <v>1067</v>
      </c>
      <c r="H285" s="44">
        <f t="shared" si="134"/>
        <v>0</v>
      </c>
      <c r="I285" s="44">
        <v>0</v>
      </c>
      <c r="J285" s="44">
        <v>2590</v>
      </c>
      <c r="K285" s="44">
        <f t="shared" si="135"/>
        <v>0</v>
      </c>
      <c r="L285" s="44">
        <f t="shared" si="137"/>
        <v>0</v>
      </c>
      <c r="M285" s="44">
        <v>0</v>
      </c>
      <c r="N285" s="44" t="e">
        <f t="shared" si="131"/>
        <v>#DIV/0!</v>
      </c>
      <c r="O285" s="44">
        <v>0</v>
      </c>
      <c r="P285" s="44">
        <v>0</v>
      </c>
      <c r="Q285" s="44" t="e">
        <f>O285/P285*100</f>
        <v>#DIV/0!</v>
      </c>
      <c r="R285" s="44">
        <v>0</v>
      </c>
      <c r="S285" s="44">
        <v>0</v>
      </c>
      <c r="T285" s="44" t="e">
        <f t="shared" si="136"/>
        <v>#DIV/0!</v>
      </c>
      <c r="U285" s="199"/>
    </row>
    <row r="286" spans="1:21" s="23" customFormat="1" ht="17.25" x14ac:dyDescent="0.25">
      <c r="A286" s="49">
        <v>5</v>
      </c>
      <c r="B286" s="4" t="s">
        <v>44</v>
      </c>
      <c r="C286" s="44">
        <v>128208</v>
      </c>
      <c r="D286" s="44">
        <v>119570</v>
      </c>
      <c r="E286" s="44">
        <f t="shared" si="133"/>
        <v>107.2242201221042</v>
      </c>
      <c r="F286" s="44">
        <v>127067</v>
      </c>
      <c r="G286" s="44">
        <v>219</v>
      </c>
      <c r="H286" s="44">
        <f t="shared" si="134"/>
        <v>58021.461187214605</v>
      </c>
      <c r="I286" s="44">
        <v>128208</v>
      </c>
      <c r="J286" s="44">
        <v>119570</v>
      </c>
      <c r="K286" s="44">
        <f t="shared" si="135"/>
        <v>107.2242201221042</v>
      </c>
      <c r="L286" s="44">
        <v>126798</v>
      </c>
      <c r="M286" s="44">
        <v>118060</v>
      </c>
      <c r="N286" s="44">
        <f t="shared" si="131"/>
        <v>107.40132136201932</v>
      </c>
      <c r="O286" s="44">
        <v>126798</v>
      </c>
      <c r="P286" s="44">
        <v>118060</v>
      </c>
      <c r="Q286" s="44">
        <f t="shared" ref="Q286:Q289" si="138">O286/P286*100</f>
        <v>107.40132136201932</v>
      </c>
      <c r="R286" s="44">
        <v>0</v>
      </c>
      <c r="S286" s="44">
        <v>0</v>
      </c>
      <c r="T286" s="44" t="e">
        <f t="shared" si="136"/>
        <v>#DIV/0!</v>
      </c>
      <c r="U286" s="199">
        <v>66</v>
      </c>
    </row>
    <row r="287" spans="1:21" s="23" customFormat="1" ht="17.25" x14ac:dyDescent="0.25">
      <c r="A287" s="47">
        <v>6</v>
      </c>
      <c r="B287" s="4" t="s">
        <v>45</v>
      </c>
      <c r="C287" s="44">
        <v>26170</v>
      </c>
      <c r="D287" s="44">
        <v>966</v>
      </c>
      <c r="E287" s="44">
        <f t="shared" si="133"/>
        <v>2709.1097308488615</v>
      </c>
      <c r="F287" s="44">
        <v>26084</v>
      </c>
      <c r="G287" s="44">
        <v>0</v>
      </c>
      <c r="H287" s="44" t="e">
        <f t="shared" si="134"/>
        <v>#DIV/0!</v>
      </c>
      <c r="I287" s="44">
        <v>47</v>
      </c>
      <c r="J287" s="44">
        <v>1089</v>
      </c>
      <c r="K287" s="44">
        <f t="shared" si="135"/>
        <v>4.3158861340679522</v>
      </c>
      <c r="L287" s="44">
        <v>0</v>
      </c>
      <c r="M287" s="44">
        <v>965</v>
      </c>
      <c r="N287" s="44">
        <f t="shared" si="131"/>
        <v>0</v>
      </c>
      <c r="O287" s="44">
        <v>0</v>
      </c>
      <c r="P287" s="44">
        <v>965</v>
      </c>
      <c r="Q287" s="44">
        <f t="shared" si="138"/>
        <v>0</v>
      </c>
      <c r="R287" s="44">
        <v>0</v>
      </c>
      <c r="S287" s="44">
        <v>0</v>
      </c>
      <c r="T287" s="44" t="e">
        <f t="shared" si="136"/>
        <v>#DIV/0!</v>
      </c>
      <c r="U287" s="199">
        <v>6</v>
      </c>
    </row>
    <row r="288" spans="1:21" s="23" customFormat="1" ht="17.25" x14ac:dyDescent="0.25">
      <c r="A288" s="51">
        <v>7</v>
      </c>
      <c r="B288" s="4" t="s">
        <v>46</v>
      </c>
      <c r="C288" s="44">
        <v>217437</v>
      </c>
      <c r="D288" s="44">
        <v>192450</v>
      </c>
      <c r="E288" s="44">
        <f t="shared" si="133"/>
        <v>112.98363211223695</v>
      </c>
      <c r="F288" s="44">
        <v>35898</v>
      </c>
      <c r="G288" s="44">
        <v>39367</v>
      </c>
      <c r="H288" s="44">
        <f t="shared" si="134"/>
        <v>91.188050905580823</v>
      </c>
      <c r="I288" s="44">
        <v>208616</v>
      </c>
      <c r="J288" s="44">
        <v>212605</v>
      </c>
      <c r="K288" s="44">
        <f t="shared" si="135"/>
        <v>98.123750617342026</v>
      </c>
      <c r="L288" s="44">
        <v>0</v>
      </c>
      <c r="M288" s="44">
        <v>0</v>
      </c>
      <c r="N288" s="44" t="e">
        <f t="shared" si="131"/>
        <v>#DIV/0!</v>
      </c>
      <c r="O288" s="44">
        <v>0</v>
      </c>
      <c r="P288" s="44">
        <v>0</v>
      </c>
      <c r="Q288" s="44" t="e">
        <f t="shared" si="138"/>
        <v>#DIV/0!</v>
      </c>
      <c r="R288" s="44">
        <v>0</v>
      </c>
      <c r="S288" s="44">
        <v>0</v>
      </c>
      <c r="T288" s="44" t="e">
        <f t="shared" si="136"/>
        <v>#DIV/0!</v>
      </c>
      <c r="U288" s="199">
        <v>68</v>
      </c>
    </row>
    <row r="289" spans="1:203" s="23" customFormat="1" ht="34.5" x14ac:dyDescent="0.25">
      <c r="A289" s="43">
        <v>8</v>
      </c>
      <c r="B289" s="4" t="s">
        <v>47</v>
      </c>
      <c r="C289" s="44">
        <v>0</v>
      </c>
      <c r="D289" s="44">
        <v>975</v>
      </c>
      <c r="E289" s="44">
        <f t="shared" si="133"/>
        <v>0</v>
      </c>
      <c r="F289" s="44">
        <v>0</v>
      </c>
      <c r="G289" s="44">
        <v>0</v>
      </c>
      <c r="H289" s="44" t="e">
        <f t="shared" si="134"/>
        <v>#DIV/0!</v>
      </c>
      <c r="I289" s="44">
        <v>12136</v>
      </c>
      <c r="J289" s="44">
        <v>975</v>
      </c>
      <c r="K289" s="44">
        <f t="shared" si="135"/>
        <v>1244.7179487179487</v>
      </c>
      <c r="L289" s="44">
        <f t="shared" ref="L289" si="139">O289+R289</f>
        <v>0</v>
      </c>
      <c r="M289" s="44">
        <v>0</v>
      </c>
      <c r="N289" s="44" t="e">
        <f t="shared" si="131"/>
        <v>#DIV/0!</v>
      </c>
      <c r="O289" s="44">
        <v>0</v>
      </c>
      <c r="P289" s="44">
        <v>0</v>
      </c>
      <c r="Q289" s="44" t="e">
        <f t="shared" si="138"/>
        <v>#DIV/0!</v>
      </c>
      <c r="R289" s="44">
        <v>0</v>
      </c>
      <c r="S289" s="44">
        <v>0</v>
      </c>
      <c r="T289" s="44" t="e">
        <f t="shared" si="136"/>
        <v>#DIV/0!</v>
      </c>
      <c r="U289" s="199">
        <v>7</v>
      </c>
      <c r="FR289" s="46"/>
      <c r="FS289" s="46"/>
      <c r="FT289" s="46"/>
      <c r="FU289" s="46"/>
      <c r="FV289" s="46"/>
      <c r="FW289" s="46"/>
      <c r="FX289" s="46"/>
      <c r="FY289" s="46"/>
      <c r="FZ289" s="46"/>
      <c r="GA289" s="46"/>
      <c r="GB289" s="46"/>
      <c r="GC289" s="46"/>
      <c r="GD289" s="46"/>
      <c r="GE289" s="46"/>
      <c r="GF289" s="46"/>
      <c r="GG289" s="46"/>
      <c r="GH289" s="46"/>
      <c r="GI289" s="46"/>
      <c r="GJ289" s="46"/>
      <c r="GK289" s="46"/>
      <c r="GL289" s="46"/>
      <c r="GM289" s="46"/>
      <c r="GN289" s="46"/>
      <c r="GO289" s="46"/>
      <c r="GP289" s="46"/>
      <c r="GQ289" s="46"/>
      <c r="GR289" s="46"/>
      <c r="GS289" s="46"/>
      <c r="GT289" s="46"/>
      <c r="GU289" s="46"/>
    </row>
    <row r="290" spans="1:203" s="23" customFormat="1" x14ac:dyDescent="0.25">
      <c r="A290" s="102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200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  <c r="GP290" s="161"/>
      <c r="GQ290" s="161"/>
      <c r="GR290" s="161"/>
      <c r="GS290" s="161"/>
      <c r="GT290" s="161"/>
      <c r="GU290" s="161"/>
    </row>
    <row r="291" spans="1:203" s="23" customFormat="1" ht="70.5" customHeight="1" x14ac:dyDescent="0.25">
      <c r="A291" s="352" t="s">
        <v>246</v>
      </c>
      <c r="B291" s="353"/>
      <c r="C291" s="41">
        <f>SUM(C292:C311)</f>
        <v>822557</v>
      </c>
      <c r="D291" s="41">
        <f>SUM(D292:D311)</f>
        <v>574575</v>
      </c>
      <c r="E291" s="42">
        <f>C291/D291*100</f>
        <v>143.15920462950876</v>
      </c>
      <c r="F291" s="41">
        <f>SUM(F292:F311)</f>
        <v>170655</v>
      </c>
      <c r="G291" s="41">
        <f>SUM(G292:G311)</f>
        <v>185706</v>
      </c>
      <c r="H291" s="41">
        <f>F291/G291*100</f>
        <v>91.895253788245938</v>
      </c>
      <c r="I291" s="41">
        <f>SUM(I292:I311)</f>
        <v>849071</v>
      </c>
      <c r="J291" s="41">
        <f>SUM(J292:J311)</f>
        <v>581876</v>
      </c>
      <c r="K291" s="41">
        <f>I291/J291*100</f>
        <v>145.91957736699916</v>
      </c>
      <c r="L291" s="32">
        <f>SUM(L292:L311)</f>
        <v>331998</v>
      </c>
      <c r="M291" s="32">
        <f>SUM(M292:M311)</f>
        <v>291054</v>
      </c>
      <c r="N291" s="5">
        <f t="shared" ref="N291:N311" si="140">L291/M291*100</f>
        <v>114.06749263023357</v>
      </c>
      <c r="O291" s="5">
        <f>SUM(O292:O311)</f>
        <v>331998</v>
      </c>
      <c r="P291" s="5">
        <f>SUM(P292:P311)</f>
        <v>187150</v>
      </c>
      <c r="Q291" s="6" t="e">
        <f>A291O291/P291*100</f>
        <v>#NAME?</v>
      </c>
      <c r="R291" s="5">
        <f>SUM(R292:R311)</f>
        <v>0</v>
      </c>
      <c r="S291" s="5">
        <f>SUM(S292:S311)</f>
        <v>103904</v>
      </c>
      <c r="T291" s="5">
        <f t="shared" ref="T291:T310" si="141">R291/S291*100</f>
        <v>0</v>
      </c>
      <c r="U291" s="198">
        <f>SUM(U292:U311)</f>
        <v>520</v>
      </c>
    </row>
    <row r="292" spans="1:203" s="23" customFormat="1" ht="19.5" customHeight="1" x14ac:dyDescent="0.25">
      <c r="A292" s="43">
        <v>1</v>
      </c>
      <c r="B292" s="4" t="s">
        <v>12</v>
      </c>
      <c r="C292" s="46">
        <v>75648</v>
      </c>
      <c r="D292" s="46">
        <v>33204</v>
      </c>
      <c r="E292" s="45">
        <f>C292/D292*100</f>
        <v>227.82797253342972</v>
      </c>
      <c r="F292" s="46">
        <v>1426</v>
      </c>
      <c r="G292" s="46">
        <v>1644</v>
      </c>
      <c r="H292" s="45">
        <f>F292/G292*100</f>
        <v>86.739659367396598</v>
      </c>
      <c r="I292" s="46">
        <v>75648</v>
      </c>
      <c r="J292" s="46">
        <v>52703</v>
      </c>
      <c r="K292" s="45">
        <f>I292/J292*100</f>
        <v>143.53642107659905</v>
      </c>
      <c r="L292" s="46">
        <v>38936</v>
      </c>
      <c r="M292" s="46">
        <v>11160</v>
      </c>
      <c r="N292" s="25">
        <f t="shared" si="140"/>
        <v>348.88888888888891</v>
      </c>
      <c r="O292" s="46">
        <v>38936</v>
      </c>
      <c r="P292" s="46">
        <v>11160</v>
      </c>
      <c r="Q292" s="25">
        <f t="shared" ref="Q292:Q311" si="142">O292/P292*100</f>
        <v>348.88888888888891</v>
      </c>
      <c r="R292" s="46">
        <v>0</v>
      </c>
      <c r="S292" s="46">
        <v>0</v>
      </c>
      <c r="T292" s="45" t="e">
        <f t="shared" si="141"/>
        <v>#DIV/0!</v>
      </c>
      <c r="U292" s="199">
        <v>53</v>
      </c>
    </row>
    <row r="293" spans="1:203" s="23" customFormat="1" ht="34.5" x14ac:dyDescent="0.25">
      <c r="A293" s="47">
        <v>2</v>
      </c>
      <c r="B293" s="4" t="s">
        <v>305</v>
      </c>
      <c r="C293" s="46">
        <v>45437</v>
      </c>
      <c r="D293" s="46">
        <v>160288</v>
      </c>
      <c r="E293" s="45">
        <f t="shared" ref="E293:E311" si="143">C293/D293*100</f>
        <v>28.347100219604709</v>
      </c>
      <c r="F293" s="46">
        <v>12405</v>
      </c>
      <c r="G293" s="46">
        <v>103904</v>
      </c>
      <c r="H293" s="25">
        <f t="shared" ref="H293:H302" si="144">F293/G293*100</f>
        <v>11.938905143209116</v>
      </c>
      <c r="I293" s="46">
        <v>45437</v>
      </c>
      <c r="J293" s="46">
        <v>160288</v>
      </c>
      <c r="K293" s="25">
        <f t="shared" ref="K293:K311" si="145">I293/J293*100</f>
        <v>28.347100219604709</v>
      </c>
      <c r="L293" s="46">
        <v>0</v>
      </c>
      <c r="M293" s="46">
        <v>103904</v>
      </c>
      <c r="N293" s="25">
        <f t="shared" si="140"/>
        <v>0</v>
      </c>
      <c r="O293" s="46">
        <v>0</v>
      </c>
      <c r="P293" s="46">
        <v>0</v>
      </c>
      <c r="Q293" s="25" t="e">
        <f t="shared" si="142"/>
        <v>#DIV/0!</v>
      </c>
      <c r="R293" s="46">
        <v>0</v>
      </c>
      <c r="S293" s="46">
        <v>103904</v>
      </c>
      <c r="T293" s="25">
        <f t="shared" si="141"/>
        <v>0</v>
      </c>
      <c r="U293" s="199">
        <v>33</v>
      </c>
    </row>
    <row r="294" spans="1:203" s="23" customFormat="1" ht="17.25" x14ac:dyDescent="0.25">
      <c r="A294" s="43">
        <v>3</v>
      </c>
      <c r="B294" s="3" t="s">
        <v>13</v>
      </c>
      <c r="C294" s="46">
        <v>23886</v>
      </c>
      <c r="D294" s="46">
        <v>8250</v>
      </c>
      <c r="E294" s="45">
        <f t="shared" si="143"/>
        <v>289.5272727272727</v>
      </c>
      <c r="F294" s="46">
        <v>913</v>
      </c>
      <c r="G294" s="46">
        <v>0</v>
      </c>
      <c r="H294" s="45" t="e">
        <f t="shared" si="144"/>
        <v>#DIV/0!</v>
      </c>
      <c r="I294" s="46">
        <v>26980</v>
      </c>
      <c r="J294" s="46">
        <v>18425</v>
      </c>
      <c r="K294" s="45">
        <f t="shared" si="145"/>
        <v>146.43147896879242</v>
      </c>
      <c r="L294" s="46">
        <v>0</v>
      </c>
      <c r="M294" s="46">
        <v>0</v>
      </c>
      <c r="N294" s="25" t="e">
        <f t="shared" si="140"/>
        <v>#DIV/0!</v>
      </c>
      <c r="O294" s="46">
        <v>0</v>
      </c>
      <c r="P294" s="46">
        <v>0</v>
      </c>
      <c r="Q294" s="25" t="e">
        <f t="shared" si="142"/>
        <v>#DIV/0!</v>
      </c>
      <c r="R294" s="46">
        <v>0</v>
      </c>
      <c r="S294" s="46">
        <v>0</v>
      </c>
      <c r="T294" s="45" t="e">
        <f t="shared" si="141"/>
        <v>#DIV/0!</v>
      </c>
      <c r="U294" s="199">
        <v>15</v>
      </c>
    </row>
    <row r="295" spans="1:203" s="23" customFormat="1" ht="34.5" x14ac:dyDescent="0.25">
      <c r="A295" s="47">
        <v>4</v>
      </c>
      <c r="B295" s="3" t="s">
        <v>14</v>
      </c>
      <c r="C295" s="46">
        <v>5800</v>
      </c>
      <c r="D295" s="46">
        <v>2400</v>
      </c>
      <c r="E295" s="45">
        <f t="shared" si="143"/>
        <v>241.66666666666666</v>
      </c>
      <c r="F295" s="46">
        <v>5800</v>
      </c>
      <c r="G295" s="46">
        <v>1200</v>
      </c>
      <c r="H295" s="45">
        <f t="shared" si="144"/>
        <v>483.33333333333331</v>
      </c>
      <c r="I295" s="46">
        <v>13249</v>
      </c>
      <c r="J295" s="46">
        <v>6360</v>
      </c>
      <c r="K295" s="45">
        <f t="shared" si="145"/>
        <v>208.3176100628931</v>
      </c>
      <c r="L295" s="46">
        <v>13249</v>
      </c>
      <c r="M295" s="46">
        <v>6360</v>
      </c>
      <c r="N295" s="25">
        <f t="shared" si="140"/>
        <v>208.3176100628931</v>
      </c>
      <c r="O295" s="46">
        <v>13249</v>
      </c>
      <c r="P295" s="46">
        <v>6360</v>
      </c>
      <c r="Q295" s="25">
        <f t="shared" si="142"/>
        <v>208.3176100628931</v>
      </c>
      <c r="R295" s="46">
        <v>0</v>
      </c>
      <c r="S295" s="46">
        <v>0</v>
      </c>
      <c r="T295" s="45" t="e">
        <f t="shared" si="141"/>
        <v>#DIV/0!</v>
      </c>
      <c r="U295" s="199">
        <v>10</v>
      </c>
    </row>
    <row r="296" spans="1:203" s="46" customFormat="1" ht="33" customHeight="1" x14ac:dyDescent="0.25">
      <c r="A296" s="48">
        <v>5</v>
      </c>
      <c r="B296" s="4" t="s">
        <v>15</v>
      </c>
      <c r="C296" s="46">
        <v>25735</v>
      </c>
      <c r="D296" s="46">
        <v>20497</v>
      </c>
      <c r="E296" s="45">
        <f t="shared" si="143"/>
        <v>125.55495926233107</v>
      </c>
      <c r="F296" s="46">
        <v>3308</v>
      </c>
      <c r="G296" s="46">
        <v>9257</v>
      </c>
      <c r="H296" s="46">
        <f t="shared" si="144"/>
        <v>35.735119369126068</v>
      </c>
      <c r="I296" s="46">
        <v>29046</v>
      </c>
      <c r="J296" s="46">
        <v>27629</v>
      </c>
      <c r="K296" s="46">
        <f t="shared" si="145"/>
        <v>105.128669151978</v>
      </c>
      <c r="L296" s="46">
        <v>3867</v>
      </c>
      <c r="M296" s="46">
        <v>0</v>
      </c>
      <c r="N296" s="46" t="e">
        <f t="shared" si="140"/>
        <v>#DIV/0!</v>
      </c>
      <c r="O296" s="46">
        <v>3867</v>
      </c>
      <c r="P296" s="46">
        <v>0</v>
      </c>
      <c r="Q296" s="46" t="e">
        <f t="shared" si="142"/>
        <v>#DIV/0!</v>
      </c>
      <c r="R296" s="46">
        <v>0</v>
      </c>
      <c r="S296" s="46">
        <v>0</v>
      </c>
      <c r="T296" s="46" t="e">
        <f t="shared" si="141"/>
        <v>#DIV/0!</v>
      </c>
      <c r="U296" s="46">
        <v>35</v>
      </c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</row>
    <row r="297" spans="1:203" s="161" customFormat="1" ht="33" customHeight="1" x14ac:dyDescent="0.25">
      <c r="A297" s="48">
        <v>6</v>
      </c>
      <c r="B297" s="4" t="s">
        <v>286</v>
      </c>
      <c r="C297" s="46">
        <v>257642</v>
      </c>
      <c r="D297" s="46">
        <v>0</v>
      </c>
      <c r="E297" s="45" t="e">
        <f t="shared" si="143"/>
        <v>#DIV/0!</v>
      </c>
      <c r="F297" s="46">
        <v>96187</v>
      </c>
      <c r="G297" s="46">
        <v>0</v>
      </c>
      <c r="H297" s="46" t="e">
        <f>F297/G297*100</f>
        <v>#DIV/0!</v>
      </c>
      <c r="I297" s="46">
        <v>233742</v>
      </c>
      <c r="J297" s="46">
        <v>0</v>
      </c>
      <c r="K297" s="46" t="e">
        <f t="shared" si="145"/>
        <v>#DIV/0!</v>
      </c>
      <c r="L297" s="46">
        <v>0</v>
      </c>
      <c r="M297" s="46">
        <v>0</v>
      </c>
      <c r="N297" s="46" t="e">
        <f t="shared" si="140"/>
        <v>#DIV/0!</v>
      </c>
      <c r="O297" s="46">
        <v>0</v>
      </c>
      <c r="P297" s="46">
        <v>0</v>
      </c>
      <c r="Q297" s="46" t="e">
        <f t="shared" si="142"/>
        <v>#DIV/0!</v>
      </c>
      <c r="R297" s="46">
        <v>0</v>
      </c>
      <c r="S297" s="46">
        <v>0</v>
      </c>
      <c r="T297" s="46" t="e">
        <f t="shared" si="141"/>
        <v>#DIV/0!</v>
      </c>
      <c r="U297" s="46">
        <v>172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</row>
    <row r="298" spans="1:203" s="23" customFormat="1" ht="17.25" x14ac:dyDescent="0.25">
      <c r="A298" s="47">
        <v>7</v>
      </c>
      <c r="B298" s="4" t="s">
        <v>287</v>
      </c>
      <c r="C298" s="46">
        <v>33069</v>
      </c>
      <c r="D298" s="46">
        <v>35879</v>
      </c>
      <c r="E298" s="45">
        <f t="shared" si="143"/>
        <v>92.168120627665203</v>
      </c>
      <c r="F298" s="46">
        <v>7560</v>
      </c>
      <c r="G298" s="46">
        <v>11858</v>
      </c>
      <c r="H298" s="45">
        <f t="shared" si="144"/>
        <v>63.754427390791022</v>
      </c>
      <c r="I298" s="46">
        <v>33484</v>
      </c>
      <c r="J298" s="46">
        <v>32404</v>
      </c>
      <c r="K298" s="45">
        <f t="shared" si="145"/>
        <v>103.33292186149859</v>
      </c>
      <c r="L298" s="46">
        <v>0</v>
      </c>
      <c r="M298" s="46">
        <v>0</v>
      </c>
      <c r="N298" s="25" t="e">
        <f t="shared" si="140"/>
        <v>#DIV/0!</v>
      </c>
      <c r="O298" s="46">
        <v>0</v>
      </c>
      <c r="P298" s="46">
        <v>0</v>
      </c>
      <c r="Q298" s="25" t="e">
        <f t="shared" si="142"/>
        <v>#DIV/0!</v>
      </c>
      <c r="R298" s="46">
        <v>0</v>
      </c>
      <c r="S298" s="46">
        <v>0</v>
      </c>
      <c r="T298" s="45" t="e">
        <f t="shared" si="141"/>
        <v>#DIV/0!</v>
      </c>
      <c r="U298" s="199">
        <v>29</v>
      </c>
    </row>
    <row r="299" spans="1:203" s="23" customFormat="1" ht="22.5" customHeight="1" x14ac:dyDescent="0.25">
      <c r="A299" s="43">
        <v>8</v>
      </c>
      <c r="B299" s="3" t="s">
        <v>16</v>
      </c>
      <c r="C299" s="46">
        <v>0</v>
      </c>
      <c r="D299" s="46">
        <v>0</v>
      </c>
      <c r="E299" s="45" t="e">
        <f t="shared" si="143"/>
        <v>#DIV/0!</v>
      </c>
      <c r="F299" s="46">
        <v>0</v>
      </c>
      <c r="G299" s="46">
        <v>0</v>
      </c>
      <c r="H299" s="45" t="e">
        <f t="shared" si="144"/>
        <v>#DIV/0!</v>
      </c>
      <c r="I299" s="46">
        <v>0</v>
      </c>
      <c r="J299" s="46">
        <v>0</v>
      </c>
      <c r="K299" s="45" t="e">
        <f t="shared" si="145"/>
        <v>#DIV/0!</v>
      </c>
      <c r="L299" s="46">
        <f t="shared" ref="L299:L301" si="146">O299+R299</f>
        <v>0</v>
      </c>
      <c r="M299" s="46">
        <v>0</v>
      </c>
      <c r="N299" s="25" t="e">
        <f t="shared" si="140"/>
        <v>#DIV/0!</v>
      </c>
      <c r="O299" s="46">
        <v>0</v>
      </c>
      <c r="P299" s="46">
        <v>0</v>
      </c>
      <c r="Q299" s="25" t="e">
        <f t="shared" si="142"/>
        <v>#DIV/0!</v>
      </c>
      <c r="R299" s="46">
        <v>0</v>
      </c>
      <c r="S299" s="46">
        <v>0</v>
      </c>
      <c r="T299" s="45" t="e">
        <f t="shared" si="141"/>
        <v>#DIV/0!</v>
      </c>
      <c r="U299" s="199"/>
    </row>
    <row r="300" spans="1:203" s="23" customFormat="1" ht="51.75" x14ac:dyDescent="0.25">
      <c r="A300" s="47">
        <v>9</v>
      </c>
      <c r="B300" s="4" t="s">
        <v>17</v>
      </c>
      <c r="C300" s="46">
        <v>52264</v>
      </c>
      <c r="D300" s="46">
        <v>60240</v>
      </c>
      <c r="E300" s="45">
        <f t="shared" si="143"/>
        <v>86.759628154050461</v>
      </c>
      <c r="F300" s="46">
        <v>10924</v>
      </c>
      <c r="G300" s="46">
        <v>15268</v>
      </c>
      <c r="H300" s="45">
        <f t="shared" si="144"/>
        <v>71.548336389834944</v>
      </c>
      <c r="I300" s="46">
        <v>52264</v>
      </c>
      <c r="J300" s="46">
        <v>60240</v>
      </c>
      <c r="K300" s="45">
        <f t="shared" si="145"/>
        <v>86.759628154050461</v>
      </c>
      <c r="L300" s="46">
        <f t="shared" si="146"/>
        <v>0</v>
      </c>
      <c r="M300" s="46">
        <v>0</v>
      </c>
      <c r="N300" s="25" t="e">
        <f t="shared" si="140"/>
        <v>#DIV/0!</v>
      </c>
      <c r="O300" s="46">
        <v>0</v>
      </c>
      <c r="P300" s="46">
        <v>0</v>
      </c>
      <c r="Q300" s="25" t="e">
        <f t="shared" si="142"/>
        <v>#DIV/0!</v>
      </c>
      <c r="R300" s="46">
        <v>0</v>
      </c>
      <c r="S300" s="46">
        <v>0</v>
      </c>
      <c r="T300" s="45" t="e">
        <f t="shared" si="141"/>
        <v>#DIV/0!</v>
      </c>
      <c r="U300" s="199">
        <v>34</v>
      </c>
    </row>
    <row r="301" spans="1:203" s="23" customFormat="1" ht="17.25" x14ac:dyDescent="0.25">
      <c r="A301" s="43">
        <v>10</v>
      </c>
      <c r="B301" s="3" t="s">
        <v>18</v>
      </c>
      <c r="C301" s="46">
        <v>32385</v>
      </c>
      <c r="D301" s="46">
        <v>38274</v>
      </c>
      <c r="E301" s="45">
        <f t="shared" si="143"/>
        <v>84.613575795579237</v>
      </c>
      <c r="F301" s="46">
        <v>8132</v>
      </c>
      <c r="G301" s="46">
        <v>11435</v>
      </c>
      <c r="H301" s="45">
        <f t="shared" si="144"/>
        <v>71.114997813729772</v>
      </c>
      <c r="I301" s="46">
        <v>40561</v>
      </c>
      <c r="J301" s="46">
        <v>32130</v>
      </c>
      <c r="K301" s="45">
        <f t="shared" si="145"/>
        <v>126.24027388733272</v>
      </c>
      <c r="L301" s="46">
        <f t="shared" si="146"/>
        <v>0</v>
      </c>
      <c r="M301" s="46">
        <v>0</v>
      </c>
      <c r="N301" s="25" t="e">
        <f t="shared" si="140"/>
        <v>#DIV/0!</v>
      </c>
      <c r="O301" s="46">
        <v>0</v>
      </c>
      <c r="P301" s="46">
        <v>0</v>
      </c>
      <c r="Q301" s="25" t="e">
        <f t="shared" si="142"/>
        <v>#DIV/0!</v>
      </c>
      <c r="R301" s="46">
        <v>0</v>
      </c>
      <c r="S301" s="46">
        <v>0</v>
      </c>
      <c r="T301" s="45" t="e">
        <f t="shared" si="141"/>
        <v>#DIV/0!</v>
      </c>
      <c r="U301" s="199">
        <v>12</v>
      </c>
    </row>
    <row r="302" spans="1:203" s="23" customFormat="1" ht="17.25" x14ac:dyDescent="0.25">
      <c r="A302" s="47">
        <v>11</v>
      </c>
      <c r="B302" s="4" t="s">
        <v>19</v>
      </c>
      <c r="C302" s="46">
        <v>247977</v>
      </c>
      <c r="D302" s="46">
        <v>190654</v>
      </c>
      <c r="E302" s="45">
        <f t="shared" si="143"/>
        <v>130.06650791486146</v>
      </c>
      <c r="F302" s="46">
        <v>19298</v>
      </c>
      <c r="G302" s="46">
        <v>27932</v>
      </c>
      <c r="H302" s="45">
        <f t="shared" si="144"/>
        <v>69.089216669053414</v>
      </c>
      <c r="I302" s="46">
        <v>275946</v>
      </c>
      <c r="J302" s="46">
        <v>169018</v>
      </c>
      <c r="K302" s="45">
        <f t="shared" si="145"/>
        <v>163.26426771113137</v>
      </c>
      <c r="L302" s="46">
        <v>275946</v>
      </c>
      <c r="M302" s="46">
        <v>168685</v>
      </c>
      <c r="N302" s="25">
        <f t="shared" si="140"/>
        <v>163.58656667753507</v>
      </c>
      <c r="O302" s="46">
        <v>275946</v>
      </c>
      <c r="P302" s="46">
        <v>168685</v>
      </c>
      <c r="Q302" s="25">
        <f t="shared" si="142"/>
        <v>163.58656667753507</v>
      </c>
      <c r="R302" s="46">
        <v>0</v>
      </c>
      <c r="S302" s="46">
        <v>0</v>
      </c>
      <c r="T302" s="45" t="e">
        <f t="shared" si="141"/>
        <v>#DIV/0!</v>
      </c>
      <c r="U302" s="199">
        <v>105</v>
      </c>
    </row>
    <row r="303" spans="1:203" s="23" customFormat="1" ht="17.25" x14ac:dyDescent="0.25">
      <c r="A303" s="49">
        <v>12</v>
      </c>
      <c r="B303" s="4" t="s">
        <v>20</v>
      </c>
      <c r="C303" s="46">
        <v>0</v>
      </c>
      <c r="D303" s="46">
        <v>0</v>
      </c>
      <c r="E303" s="45" t="e">
        <f t="shared" si="143"/>
        <v>#DIV/0!</v>
      </c>
      <c r="F303" s="46">
        <v>0</v>
      </c>
      <c r="G303" s="46">
        <v>0</v>
      </c>
      <c r="H303" s="45" t="e">
        <f>F303/G303*100</f>
        <v>#DIV/0!</v>
      </c>
      <c r="I303" s="46">
        <v>0</v>
      </c>
      <c r="J303" s="46">
        <v>0</v>
      </c>
      <c r="K303" s="45" t="e">
        <f t="shared" si="145"/>
        <v>#DIV/0!</v>
      </c>
      <c r="L303" s="46">
        <f t="shared" ref="L303:M311" si="147">O303+R303</f>
        <v>0</v>
      </c>
      <c r="M303" s="46">
        <v>0</v>
      </c>
      <c r="N303" s="25" t="e">
        <f t="shared" si="140"/>
        <v>#DIV/0!</v>
      </c>
      <c r="O303" s="46">
        <v>0</v>
      </c>
      <c r="P303" s="46">
        <v>0</v>
      </c>
      <c r="Q303" s="25" t="e">
        <f t="shared" si="142"/>
        <v>#DIV/0!</v>
      </c>
      <c r="R303" s="46">
        <v>0</v>
      </c>
      <c r="S303" s="46">
        <v>0</v>
      </c>
      <c r="T303" s="45" t="e">
        <f t="shared" si="141"/>
        <v>#DIV/0!</v>
      </c>
      <c r="U303" s="199"/>
    </row>
    <row r="304" spans="1:203" s="23" customFormat="1" ht="17.25" x14ac:dyDescent="0.25">
      <c r="A304" s="47">
        <v>13</v>
      </c>
      <c r="B304" s="4" t="s">
        <v>21</v>
      </c>
      <c r="C304" s="46">
        <v>0</v>
      </c>
      <c r="D304" s="46">
        <v>210</v>
      </c>
      <c r="E304" s="45">
        <f t="shared" si="143"/>
        <v>0</v>
      </c>
      <c r="F304" s="46">
        <v>0</v>
      </c>
      <c r="G304" s="46">
        <v>0</v>
      </c>
      <c r="H304" s="45" t="e">
        <f>F304/G304*100</f>
        <v>#DIV/0!</v>
      </c>
      <c r="I304" s="46">
        <v>0</v>
      </c>
      <c r="J304" s="46">
        <v>210</v>
      </c>
      <c r="K304" s="45">
        <f t="shared" si="145"/>
        <v>0</v>
      </c>
      <c r="L304" s="46">
        <v>0</v>
      </c>
      <c r="M304" s="46">
        <v>0</v>
      </c>
      <c r="N304" s="25" t="e">
        <f t="shared" si="140"/>
        <v>#DIV/0!</v>
      </c>
      <c r="O304" s="46">
        <v>0</v>
      </c>
      <c r="P304" s="46">
        <v>0</v>
      </c>
      <c r="Q304" s="25" t="e">
        <f t="shared" si="142"/>
        <v>#DIV/0!</v>
      </c>
      <c r="R304" s="46">
        <v>0</v>
      </c>
      <c r="S304" s="46">
        <v>0</v>
      </c>
      <c r="T304" s="45" t="e">
        <f t="shared" si="141"/>
        <v>#DIV/0!</v>
      </c>
      <c r="U304" s="199"/>
    </row>
    <row r="305" spans="1:21" s="23" customFormat="1" ht="31.5" customHeight="1" x14ac:dyDescent="0.25">
      <c r="A305" s="43">
        <v>14</v>
      </c>
      <c r="B305" s="4" t="s">
        <v>22</v>
      </c>
      <c r="C305" s="46">
        <v>0</v>
      </c>
      <c r="D305" s="46">
        <v>8801</v>
      </c>
      <c r="E305" s="45">
        <f t="shared" si="143"/>
        <v>0</v>
      </c>
      <c r="F305" s="46">
        <v>0</v>
      </c>
      <c r="G305" s="46">
        <v>540</v>
      </c>
      <c r="H305" s="25">
        <f>F305/G305*100</f>
        <v>0</v>
      </c>
      <c r="I305" s="46">
        <v>0</v>
      </c>
      <c r="J305" s="46">
        <v>8895</v>
      </c>
      <c r="K305" s="25">
        <f t="shared" si="145"/>
        <v>0</v>
      </c>
      <c r="L305" s="46">
        <v>0</v>
      </c>
      <c r="M305" s="46">
        <v>0</v>
      </c>
      <c r="N305" s="25" t="e">
        <f t="shared" si="140"/>
        <v>#DIV/0!</v>
      </c>
      <c r="O305" s="46">
        <v>0</v>
      </c>
      <c r="P305" s="46">
        <v>0</v>
      </c>
      <c r="Q305" s="25" t="e">
        <f t="shared" si="142"/>
        <v>#DIV/0!</v>
      </c>
      <c r="R305" s="46">
        <v>0</v>
      </c>
      <c r="S305" s="46">
        <v>0</v>
      </c>
      <c r="T305" s="25" t="e">
        <f t="shared" si="141"/>
        <v>#DIV/0!</v>
      </c>
      <c r="U305" s="199"/>
    </row>
    <row r="306" spans="1:21" s="23" customFormat="1" ht="17.25" x14ac:dyDescent="0.25">
      <c r="A306" s="47">
        <v>15</v>
      </c>
      <c r="B306" s="4" t="s">
        <v>23</v>
      </c>
      <c r="C306" s="46">
        <v>0</v>
      </c>
      <c r="D306" s="46">
        <v>6893</v>
      </c>
      <c r="E306" s="45">
        <f t="shared" si="143"/>
        <v>0</v>
      </c>
      <c r="F306" s="46">
        <v>0</v>
      </c>
      <c r="G306" s="46">
        <v>2668</v>
      </c>
      <c r="H306" s="1">
        <f t="shared" ref="H306:H311" si="148">F306/G306*100</f>
        <v>0</v>
      </c>
      <c r="I306" s="46">
        <v>0</v>
      </c>
      <c r="J306" s="46">
        <v>4589</v>
      </c>
      <c r="K306" s="1">
        <f t="shared" si="145"/>
        <v>0</v>
      </c>
      <c r="L306" s="46">
        <v>0</v>
      </c>
      <c r="M306" s="46">
        <v>945</v>
      </c>
      <c r="N306" s="1">
        <f t="shared" si="140"/>
        <v>0</v>
      </c>
      <c r="O306" s="46">
        <v>0</v>
      </c>
      <c r="P306" s="46">
        <v>945</v>
      </c>
      <c r="Q306" s="1">
        <f t="shared" si="142"/>
        <v>0</v>
      </c>
      <c r="R306" s="46">
        <v>0</v>
      </c>
      <c r="S306" s="46">
        <v>0</v>
      </c>
      <c r="T306" s="1" t="e">
        <f t="shared" si="141"/>
        <v>#DIV/0!</v>
      </c>
      <c r="U306" s="199"/>
    </row>
    <row r="307" spans="1:21" s="23" customFormat="1" ht="17.25" x14ac:dyDescent="0.25">
      <c r="A307" s="49">
        <v>16</v>
      </c>
      <c r="B307" s="4" t="s">
        <v>24</v>
      </c>
      <c r="C307" s="46">
        <v>0</v>
      </c>
      <c r="D307" s="46">
        <v>0</v>
      </c>
      <c r="E307" s="45" t="e">
        <f t="shared" si="143"/>
        <v>#DIV/0!</v>
      </c>
      <c r="F307" s="46">
        <v>0</v>
      </c>
      <c r="G307" s="46">
        <v>0</v>
      </c>
      <c r="H307" s="45" t="e">
        <f t="shared" si="148"/>
        <v>#DIV/0!</v>
      </c>
      <c r="I307" s="46">
        <v>0</v>
      </c>
      <c r="J307" s="46">
        <v>0</v>
      </c>
      <c r="K307" s="45" t="e">
        <f t="shared" si="145"/>
        <v>#DIV/0!</v>
      </c>
      <c r="L307" s="46">
        <f t="shared" si="147"/>
        <v>0</v>
      </c>
      <c r="M307" s="46">
        <v>0</v>
      </c>
      <c r="N307" s="25" t="e">
        <f t="shared" si="140"/>
        <v>#DIV/0!</v>
      </c>
      <c r="O307" s="46">
        <v>0</v>
      </c>
      <c r="P307" s="46">
        <v>0</v>
      </c>
      <c r="Q307" s="25" t="e">
        <f t="shared" si="142"/>
        <v>#DIV/0!</v>
      </c>
      <c r="R307" s="46">
        <v>0</v>
      </c>
      <c r="S307" s="46">
        <v>0</v>
      </c>
      <c r="T307" s="45" t="e">
        <f t="shared" si="141"/>
        <v>#DIV/0!</v>
      </c>
      <c r="U307" s="199"/>
    </row>
    <row r="308" spans="1:21" s="23" customFormat="1" ht="17.25" x14ac:dyDescent="0.25">
      <c r="A308" s="47">
        <v>17</v>
      </c>
      <c r="B308" s="4" t="s">
        <v>25</v>
      </c>
      <c r="C308" s="46">
        <v>0</v>
      </c>
      <c r="D308" s="46">
        <v>2684</v>
      </c>
      <c r="E308" s="45">
        <f t="shared" si="143"/>
        <v>0</v>
      </c>
      <c r="F308" s="46">
        <v>0</v>
      </c>
      <c r="G308" s="46">
        <v>0</v>
      </c>
      <c r="H308" s="45" t="e">
        <f t="shared" si="148"/>
        <v>#DIV/0!</v>
      </c>
      <c r="I308" s="46">
        <v>0</v>
      </c>
      <c r="J308" s="46">
        <v>2684</v>
      </c>
      <c r="K308" s="45">
        <f t="shared" si="145"/>
        <v>0</v>
      </c>
      <c r="L308" s="46">
        <f t="shared" si="147"/>
        <v>0</v>
      </c>
      <c r="M308" s="46">
        <v>0</v>
      </c>
      <c r="N308" s="25" t="e">
        <f t="shared" si="140"/>
        <v>#DIV/0!</v>
      </c>
      <c r="O308" s="46">
        <v>0</v>
      </c>
      <c r="P308" s="46">
        <v>0</v>
      </c>
      <c r="Q308" s="25" t="e">
        <f t="shared" si="142"/>
        <v>#DIV/0!</v>
      </c>
      <c r="R308" s="46">
        <v>0</v>
      </c>
      <c r="S308" s="46">
        <v>0</v>
      </c>
      <c r="T308" s="45" t="e">
        <f t="shared" si="141"/>
        <v>#DIV/0!</v>
      </c>
      <c r="U308" s="199"/>
    </row>
    <row r="309" spans="1:21" s="23" customFormat="1" ht="17.25" x14ac:dyDescent="0.25">
      <c r="A309" s="43">
        <v>18</v>
      </c>
      <c r="B309" s="3" t="s">
        <v>26</v>
      </c>
      <c r="C309" s="46">
        <v>845</v>
      </c>
      <c r="D309" s="46">
        <v>6301</v>
      </c>
      <c r="E309" s="45">
        <f t="shared" si="143"/>
        <v>13.410569750833201</v>
      </c>
      <c r="F309" s="46">
        <v>0</v>
      </c>
      <c r="G309" s="46">
        <v>0</v>
      </c>
      <c r="H309" s="45" t="e">
        <f t="shared" si="148"/>
        <v>#DIV/0!</v>
      </c>
      <c r="I309" s="46">
        <v>845</v>
      </c>
      <c r="J309" s="46">
        <v>6301</v>
      </c>
      <c r="K309" s="45">
        <f t="shared" si="145"/>
        <v>13.410569750833201</v>
      </c>
      <c r="L309" s="46">
        <f t="shared" si="147"/>
        <v>0</v>
      </c>
      <c r="M309" s="46">
        <v>0</v>
      </c>
      <c r="N309" s="25" t="e">
        <f t="shared" si="140"/>
        <v>#DIV/0!</v>
      </c>
      <c r="O309" s="46">
        <v>0</v>
      </c>
      <c r="P309" s="46">
        <v>0</v>
      </c>
      <c r="Q309" s="25" t="e">
        <f t="shared" si="142"/>
        <v>#DIV/0!</v>
      </c>
      <c r="R309" s="46">
        <v>0</v>
      </c>
      <c r="S309" s="46">
        <v>0</v>
      </c>
      <c r="T309" s="45" t="e">
        <f t="shared" si="141"/>
        <v>#DIV/0!</v>
      </c>
      <c r="U309" s="199">
        <v>2</v>
      </c>
    </row>
    <row r="310" spans="1:21" s="23" customFormat="1" ht="17.25" x14ac:dyDescent="0.25">
      <c r="A310" s="49">
        <v>19</v>
      </c>
      <c r="B310" s="4" t="s">
        <v>27</v>
      </c>
      <c r="C310" s="46">
        <v>0</v>
      </c>
      <c r="D310" s="46">
        <v>0</v>
      </c>
      <c r="E310" s="45" t="e">
        <f t="shared" si="143"/>
        <v>#DIV/0!</v>
      </c>
      <c r="F310" s="46">
        <v>0</v>
      </c>
      <c r="G310" s="46">
        <v>0</v>
      </c>
      <c r="H310" s="45" t="e">
        <f t="shared" si="148"/>
        <v>#DIV/0!</v>
      </c>
      <c r="I310" s="46">
        <v>0</v>
      </c>
      <c r="J310" s="46">
        <v>0</v>
      </c>
      <c r="K310" s="45" t="e">
        <f t="shared" si="145"/>
        <v>#DIV/0!</v>
      </c>
      <c r="L310" s="46">
        <f t="shared" si="147"/>
        <v>0</v>
      </c>
      <c r="M310" s="46">
        <v>0</v>
      </c>
      <c r="N310" s="25" t="e">
        <f t="shared" si="140"/>
        <v>#DIV/0!</v>
      </c>
      <c r="O310" s="46">
        <v>0</v>
      </c>
      <c r="P310" s="46">
        <v>0</v>
      </c>
      <c r="Q310" s="25" t="e">
        <f t="shared" si="142"/>
        <v>#DIV/0!</v>
      </c>
      <c r="R310" s="46">
        <v>0</v>
      </c>
      <c r="S310" s="46">
        <v>0</v>
      </c>
      <c r="T310" s="45" t="e">
        <f t="shared" si="141"/>
        <v>#DIV/0!</v>
      </c>
      <c r="U310" s="199"/>
    </row>
    <row r="311" spans="1:21" s="23" customFormat="1" ht="17.25" x14ac:dyDescent="0.25">
      <c r="A311" s="47">
        <v>20</v>
      </c>
      <c r="B311" s="3" t="s">
        <v>292</v>
      </c>
      <c r="C311" s="46">
        <v>21869</v>
      </c>
      <c r="D311" s="48">
        <v>0</v>
      </c>
      <c r="E311" s="45" t="e">
        <f t="shared" si="143"/>
        <v>#DIV/0!</v>
      </c>
      <c r="F311" s="46">
        <v>4702</v>
      </c>
      <c r="G311" s="48">
        <v>0</v>
      </c>
      <c r="H311" s="25" t="e">
        <f t="shared" si="148"/>
        <v>#DIV/0!</v>
      </c>
      <c r="I311" s="46">
        <v>21869</v>
      </c>
      <c r="J311" s="48">
        <v>0</v>
      </c>
      <c r="K311" s="25" t="e">
        <f t="shared" si="145"/>
        <v>#DIV/0!</v>
      </c>
      <c r="L311" s="46">
        <f t="shared" si="147"/>
        <v>0</v>
      </c>
      <c r="M311" s="167">
        <f t="shared" si="147"/>
        <v>0</v>
      </c>
      <c r="N311" s="25" t="e">
        <f t="shared" si="140"/>
        <v>#DIV/0!</v>
      </c>
      <c r="O311" s="46">
        <v>0</v>
      </c>
      <c r="P311" s="164">
        <v>0</v>
      </c>
      <c r="Q311" s="25" t="e">
        <f t="shared" si="142"/>
        <v>#DIV/0!</v>
      </c>
      <c r="R311" s="46">
        <v>0</v>
      </c>
      <c r="S311" s="164">
        <v>0</v>
      </c>
      <c r="T311" s="25" t="e">
        <f>R311/S311*100</f>
        <v>#DIV/0!</v>
      </c>
      <c r="U311" s="199">
        <v>20</v>
      </c>
    </row>
    <row r="312" spans="1:21" s="23" customFormat="1" ht="15.75" customHeight="1" x14ac:dyDescent="0.25">
      <c r="A312" s="349"/>
      <c r="B312" s="350"/>
      <c r="C312" s="350"/>
      <c r="D312" s="350"/>
      <c r="E312" s="350"/>
      <c r="F312" s="350"/>
      <c r="G312" s="350"/>
      <c r="H312" s="350"/>
      <c r="I312" s="350"/>
      <c r="J312" s="350"/>
      <c r="K312" s="350"/>
      <c r="L312" s="350"/>
      <c r="M312" s="350"/>
      <c r="N312" s="350"/>
      <c r="O312" s="350"/>
      <c r="P312" s="350"/>
      <c r="Q312" s="350"/>
      <c r="R312" s="350"/>
      <c r="S312" s="350"/>
      <c r="T312" s="351"/>
      <c r="U312" s="200"/>
    </row>
    <row r="313" spans="1:21" s="23" customFormat="1" ht="57.75" customHeight="1" x14ac:dyDescent="0.25">
      <c r="A313" s="352" t="s">
        <v>247</v>
      </c>
      <c r="B313" s="353"/>
      <c r="C313" s="41">
        <f>SUM(C314:C319)</f>
        <v>0</v>
      </c>
      <c r="D313" s="41">
        <f>SUM(D314:D319)</f>
        <v>0</v>
      </c>
      <c r="E313" s="42" t="e">
        <f>C313/D313*100</f>
        <v>#DIV/0!</v>
      </c>
      <c r="F313" s="41">
        <f>SUM(F314:F319)</f>
        <v>0</v>
      </c>
      <c r="G313" s="41">
        <f>SUM(G314:G319)</f>
        <v>0</v>
      </c>
      <c r="H313" s="41" t="e">
        <f>F313/G313*100</f>
        <v>#DIV/0!</v>
      </c>
      <c r="I313" s="41">
        <f>SUM(I314:I319)</f>
        <v>0</v>
      </c>
      <c r="J313" s="41">
        <f>SUM(J314:J319)</f>
        <v>0</v>
      </c>
      <c r="K313" s="41" t="e">
        <f>I313/J313*100</f>
        <v>#DIV/0!</v>
      </c>
      <c r="L313" s="41">
        <f>SUM(L314:L319)</f>
        <v>0</v>
      </c>
      <c r="M313" s="41">
        <f>SUM(M314:M319)</f>
        <v>0</v>
      </c>
      <c r="N313" s="5" t="e">
        <f t="shared" ref="N313" si="149">L313/M313*100</f>
        <v>#DIV/0!</v>
      </c>
      <c r="O313" s="41">
        <f>SUM(O314:O319)</f>
        <v>0</v>
      </c>
      <c r="P313" s="41">
        <f>SUM(P314:P319)</f>
        <v>0</v>
      </c>
      <c r="Q313" s="6" t="e">
        <f>A291O291/P313*100</f>
        <v>#NAME?</v>
      </c>
      <c r="R313" s="41">
        <f>SUM(R314:R319)</f>
        <v>0</v>
      </c>
      <c r="S313" s="41">
        <f>SUM(S314:S319)</f>
        <v>0</v>
      </c>
      <c r="T313" s="5" t="e">
        <f t="shared" ref="T313" si="150">R313/S313*100</f>
        <v>#DIV/0!</v>
      </c>
      <c r="U313" s="200"/>
    </row>
    <row r="314" spans="1:21" s="23" customFormat="1" x14ac:dyDescent="0.25">
      <c r="A314" s="63">
        <v>1</v>
      </c>
      <c r="C314" s="46"/>
      <c r="D314" s="46"/>
      <c r="E314" s="25"/>
      <c r="F314" s="46"/>
      <c r="G314" s="46"/>
      <c r="H314" s="25"/>
      <c r="I314" s="46"/>
      <c r="J314" s="46"/>
      <c r="K314" s="25"/>
      <c r="L314" s="46"/>
      <c r="M314" s="46"/>
      <c r="N314" s="25"/>
      <c r="O314" s="46"/>
      <c r="P314" s="46"/>
      <c r="Q314" s="25"/>
      <c r="R314" s="46"/>
      <c r="S314" s="46"/>
      <c r="T314" s="25"/>
      <c r="U314" s="200"/>
    </row>
    <row r="315" spans="1:21" s="23" customFormat="1" ht="17.25" x14ac:dyDescent="0.25">
      <c r="A315" s="63">
        <v>2</v>
      </c>
      <c r="B315" s="4"/>
      <c r="C315" s="46"/>
      <c r="D315" s="46"/>
      <c r="E315" s="25"/>
      <c r="F315" s="46"/>
      <c r="G315" s="46"/>
      <c r="H315" s="25"/>
      <c r="I315" s="46"/>
      <c r="J315" s="46"/>
      <c r="K315" s="25"/>
      <c r="L315" s="46"/>
      <c r="M315" s="46"/>
      <c r="N315" s="25"/>
      <c r="O315" s="46"/>
      <c r="P315" s="46"/>
      <c r="Q315" s="25"/>
      <c r="R315" s="46"/>
      <c r="S315" s="46"/>
      <c r="T315" s="25"/>
      <c r="U315" s="200"/>
    </row>
    <row r="316" spans="1:21" s="23" customFormat="1" ht="17.25" x14ac:dyDescent="0.25">
      <c r="A316" s="63">
        <v>3</v>
      </c>
      <c r="B316" s="4"/>
      <c r="C316" s="46"/>
      <c r="D316" s="46"/>
      <c r="E316" s="25"/>
      <c r="F316" s="46"/>
      <c r="G316" s="46"/>
      <c r="H316" s="25"/>
      <c r="I316" s="46"/>
      <c r="J316" s="46"/>
      <c r="K316" s="25"/>
      <c r="L316" s="46"/>
      <c r="M316" s="46"/>
      <c r="N316" s="25"/>
      <c r="O316" s="46"/>
      <c r="P316" s="46"/>
      <c r="Q316" s="25"/>
      <c r="R316" s="46"/>
      <c r="S316" s="46"/>
      <c r="T316" s="25"/>
      <c r="U316" s="200"/>
    </row>
    <row r="317" spans="1:21" s="23" customFormat="1" ht="17.25" x14ac:dyDescent="0.25">
      <c r="A317" s="63">
        <v>4</v>
      </c>
      <c r="B317" s="4"/>
      <c r="C317" s="46"/>
      <c r="D317" s="46"/>
      <c r="E317" s="25"/>
      <c r="F317" s="46"/>
      <c r="G317" s="46"/>
      <c r="H317" s="25"/>
      <c r="I317" s="46"/>
      <c r="J317" s="46"/>
      <c r="K317" s="25"/>
      <c r="L317" s="46"/>
      <c r="M317" s="46"/>
      <c r="N317" s="25"/>
      <c r="O317" s="46"/>
      <c r="P317" s="46"/>
      <c r="Q317" s="25"/>
      <c r="R317" s="46"/>
      <c r="S317" s="46"/>
      <c r="T317" s="25"/>
      <c r="U317" s="200"/>
    </row>
    <row r="318" spans="1:21" s="23" customFormat="1" ht="17.25" x14ac:dyDescent="0.25">
      <c r="A318" s="63"/>
      <c r="B318" s="16"/>
      <c r="C318" s="46"/>
      <c r="D318" s="46"/>
      <c r="E318" s="25"/>
      <c r="F318" s="46"/>
      <c r="G318" s="46"/>
      <c r="H318" s="1"/>
      <c r="I318" s="46"/>
      <c r="J318" s="46"/>
      <c r="K318" s="1"/>
      <c r="L318" s="46"/>
      <c r="M318" s="46"/>
      <c r="N318" s="1"/>
      <c r="O318" s="46"/>
      <c r="P318" s="46"/>
      <c r="Q318" s="1"/>
      <c r="R318" s="46"/>
      <c r="S318" s="46"/>
      <c r="T318" s="1"/>
      <c r="U318" s="200"/>
    </row>
    <row r="319" spans="1:21" s="23" customFormat="1" ht="17.25" x14ac:dyDescent="0.25">
      <c r="A319" s="63"/>
      <c r="B319" s="16"/>
      <c r="C319" s="46"/>
      <c r="D319" s="46"/>
      <c r="E319" s="25"/>
      <c r="F319" s="46"/>
      <c r="G319" s="46"/>
      <c r="H319" s="1"/>
      <c r="I319" s="46"/>
      <c r="J319" s="46"/>
      <c r="K319" s="1"/>
      <c r="L319" s="46"/>
      <c r="M319" s="46"/>
      <c r="N319" s="1"/>
      <c r="O319" s="46"/>
      <c r="P319" s="46"/>
      <c r="Q319" s="1"/>
      <c r="R319" s="46"/>
      <c r="S319" s="46"/>
      <c r="T319" s="1"/>
      <c r="U319" s="200"/>
    </row>
    <row r="320" spans="1:21" s="23" customFormat="1" x14ac:dyDescent="0.25">
      <c r="A320" s="349"/>
      <c r="B320" s="350"/>
      <c r="C320" s="350"/>
      <c r="D320" s="350"/>
      <c r="E320" s="350"/>
      <c r="F320" s="350"/>
      <c r="G320" s="350"/>
      <c r="H320" s="350"/>
      <c r="I320" s="350"/>
      <c r="J320" s="350"/>
      <c r="K320" s="350"/>
      <c r="L320" s="350"/>
      <c r="M320" s="350"/>
      <c r="N320" s="350"/>
      <c r="O320" s="350"/>
      <c r="P320" s="350"/>
      <c r="Q320" s="350"/>
      <c r="R320" s="350"/>
      <c r="S320" s="350"/>
      <c r="T320" s="351"/>
      <c r="U320" s="200"/>
    </row>
    <row r="321" spans="1:21" s="23" customFormat="1" ht="17.25" x14ac:dyDescent="0.25">
      <c r="A321" s="352" t="s">
        <v>248</v>
      </c>
      <c r="B321" s="353"/>
      <c r="C321" s="58">
        <f>SUM(C322:C327)</f>
        <v>53508</v>
      </c>
      <c r="D321" s="59">
        <f>SUM(D322:D327)</f>
        <v>46712</v>
      </c>
      <c r="E321" s="50">
        <f>C321/D321*100</f>
        <v>114.5487240965919</v>
      </c>
      <c r="F321" s="59">
        <f>SUM(F322:F327)</f>
        <v>23932</v>
      </c>
      <c r="G321" s="59">
        <f>SUM(G322:G327)</f>
        <v>15771</v>
      </c>
      <c r="H321" s="50">
        <f>F321/G321*100</f>
        <v>151.74687717963351</v>
      </c>
      <c r="I321" s="59">
        <f>SUM(I322:I327)</f>
        <v>29910</v>
      </c>
      <c r="J321" s="59">
        <f>SUM(J322:J327)</f>
        <v>24123</v>
      </c>
      <c r="K321" s="50">
        <f>I321/J321*100</f>
        <v>123.98955353811716</v>
      </c>
      <c r="L321" s="35">
        <f>SUM(L322:L327)</f>
        <v>25102</v>
      </c>
      <c r="M321" s="35">
        <f>SUM(M322:M327)</f>
        <v>5882</v>
      </c>
      <c r="N321" s="6">
        <f t="shared" ref="N321:N327" si="151">L321/M321*100</f>
        <v>426.75960557633459</v>
      </c>
      <c r="O321" s="7">
        <f>SUM(O322:O327)</f>
        <v>25102</v>
      </c>
      <c r="P321" s="7">
        <f>SUM(P322:P327)</f>
        <v>5882</v>
      </c>
      <c r="Q321" s="7">
        <f t="shared" ref="Q321:Q327" si="152">O321/P321*100</f>
        <v>426.75960557633459</v>
      </c>
      <c r="R321" s="7">
        <f>SUM(R322:R327)</f>
        <v>0</v>
      </c>
      <c r="S321" s="7">
        <f>SUM(S322:S327)</f>
        <v>0</v>
      </c>
      <c r="T321" s="6" t="e">
        <f t="shared" ref="T321:T327" si="153">R321/S321*100</f>
        <v>#DIV/0!</v>
      </c>
      <c r="U321" s="198">
        <f>SUM(U322:U327)</f>
        <v>76</v>
      </c>
    </row>
    <row r="322" spans="1:21" s="23" customFormat="1" ht="17.25" x14ac:dyDescent="0.25">
      <c r="A322" s="60">
        <v>1</v>
      </c>
      <c r="B322" s="8" t="s">
        <v>87</v>
      </c>
      <c r="C322" s="46">
        <v>50592</v>
      </c>
      <c r="D322" s="46">
        <v>42620</v>
      </c>
      <c r="E322" s="1">
        <f t="shared" ref="E322:E327" si="154">C322/D322*100</f>
        <v>118.70483341154387</v>
      </c>
      <c r="F322" s="46">
        <v>23932</v>
      </c>
      <c r="G322" s="46">
        <v>14751</v>
      </c>
      <c r="H322" s="1">
        <f t="shared" ref="H322:H327" si="155">F322/G322*100</f>
        <v>162.2398481458884</v>
      </c>
      <c r="I322" s="44">
        <v>26660</v>
      </c>
      <c r="J322" s="44">
        <v>19342</v>
      </c>
      <c r="K322" s="1">
        <f t="shared" ref="K322:K327" si="156">I322/J322*100</f>
        <v>137.83476372660533</v>
      </c>
      <c r="L322" s="48">
        <v>25102</v>
      </c>
      <c r="M322" s="48">
        <v>5882</v>
      </c>
      <c r="N322" s="1">
        <f t="shared" si="151"/>
        <v>426.75960557633459</v>
      </c>
      <c r="O322" s="48">
        <v>25102</v>
      </c>
      <c r="P322" s="48">
        <v>5882</v>
      </c>
      <c r="Q322" s="1">
        <f t="shared" si="152"/>
        <v>426.75960557633459</v>
      </c>
      <c r="R322" s="48">
        <v>0</v>
      </c>
      <c r="S322" s="48">
        <v>0</v>
      </c>
      <c r="T322" s="1" t="e">
        <f t="shared" si="153"/>
        <v>#DIV/0!</v>
      </c>
      <c r="U322" s="199">
        <v>70</v>
      </c>
    </row>
    <row r="323" spans="1:21" s="23" customFormat="1" ht="17.25" x14ac:dyDescent="0.25">
      <c r="A323" s="61">
        <v>2</v>
      </c>
      <c r="B323" s="3" t="s">
        <v>88</v>
      </c>
      <c r="C323" s="46">
        <v>0</v>
      </c>
      <c r="D323" s="46">
        <v>0</v>
      </c>
      <c r="E323" s="45" t="e">
        <f t="shared" si="154"/>
        <v>#DIV/0!</v>
      </c>
      <c r="F323" s="46">
        <v>0</v>
      </c>
      <c r="G323" s="46">
        <v>0</v>
      </c>
      <c r="H323" s="45" t="e">
        <f t="shared" si="155"/>
        <v>#DIV/0!</v>
      </c>
      <c r="I323" s="44">
        <v>0</v>
      </c>
      <c r="J323" s="44">
        <v>0</v>
      </c>
      <c r="K323" s="45" t="e">
        <f t="shared" si="156"/>
        <v>#DIV/0!</v>
      </c>
      <c r="L323" s="48">
        <f t="shared" ref="L323:L327" si="157">O323+R323</f>
        <v>0</v>
      </c>
      <c r="M323" s="48">
        <v>0</v>
      </c>
      <c r="N323" s="25" t="e">
        <f t="shared" si="151"/>
        <v>#DIV/0!</v>
      </c>
      <c r="O323" s="48">
        <v>0</v>
      </c>
      <c r="P323" s="48">
        <v>0</v>
      </c>
      <c r="Q323" s="25" t="e">
        <f t="shared" si="152"/>
        <v>#DIV/0!</v>
      </c>
      <c r="R323" s="48">
        <v>0</v>
      </c>
      <c r="S323" s="48">
        <v>0</v>
      </c>
      <c r="T323" s="1" t="e">
        <f t="shared" si="153"/>
        <v>#DIV/0!</v>
      </c>
      <c r="U323" s="199"/>
    </row>
    <row r="324" spans="1:21" s="23" customFormat="1" ht="17.25" x14ac:dyDescent="0.25">
      <c r="A324" s="61">
        <v>3</v>
      </c>
      <c r="B324" s="3" t="s">
        <v>89</v>
      </c>
      <c r="C324" s="46">
        <v>0</v>
      </c>
      <c r="D324" s="46">
        <v>0</v>
      </c>
      <c r="E324" s="45" t="e">
        <f t="shared" si="154"/>
        <v>#DIV/0!</v>
      </c>
      <c r="F324" s="46">
        <v>0</v>
      </c>
      <c r="G324" s="46">
        <v>0</v>
      </c>
      <c r="H324" s="45" t="e">
        <f t="shared" si="155"/>
        <v>#DIV/0!</v>
      </c>
      <c r="I324" s="44">
        <v>0</v>
      </c>
      <c r="J324" s="44">
        <v>0</v>
      </c>
      <c r="K324" s="45" t="e">
        <f t="shared" si="156"/>
        <v>#DIV/0!</v>
      </c>
      <c r="L324" s="48">
        <f t="shared" si="157"/>
        <v>0</v>
      </c>
      <c r="M324" s="48">
        <v>0</v>
      </c>
      <c r="N324" s="25" t="e">
        <f t="shared" si="151"/>
        <v>#DIV/0!</v>
      </c>
      <c r="O324" s="48">
        <v>0</v>
      </c>
      <c r="P324" s="48">
        <v>0</v>
      </c>
      <c r="Q324" s="25" t="e">
        <f t="shared" si="152"/>
        <v>#DIV/0!</v>
      </c>
      <c r="R324" s="48">
        <v>0</v>
      </c>
      <c r="S324" s="48">
        <v>0</v>
      </c>
      <c r="T324" s="1" t="e">
        <f t="shared" si="153"/>
        <v>#DIV/0!</v>
      </c>
      <c r="U324" s="199"/>
    </row>
    <row r="325" spans="1:21" s="23" customFormat="1" ht="17.25" x14ac:dyDescent="0.25">
      <c r="A325" s="60">
        <v>4</v>
      </c>
      <c r="B325" s="8" t="s">
        <v>90</v>
      </c>
      <c r="C325" s="46">
        <v>2916</v>
      </c>
      <c r="D325" s="46">
        <v>4092</v>
      </c>
      <c r="E325" s="1">
        <f t="shared" si="154"/>
        <v>71.260997067448685</v>
      </c>
      <c r="F325" s="46">
        <v>0</v>
      </c>
      <c r="G325" s="46">
        <v>1020</v>
      </c>
      <c r="H325" s="1">
        <f t="shared" si="155"/>
        <v>0</v>
      </c>
      <c r="I325" s="44">
        <v>3250</v>
      </c>
      <c r="J325" s="44">
        <v>4781</v>
      </c>
      <c r="K325" s="1">
        <f t="shared" si="156"/>
        <v>67.97741058355993</v>
      </c>
      <c r="L325" s="48">
        <f t="shared" si="157"/>
        <v>0</v>
      </c>
      <c r="M325" s="48">
        <v>0</v>
      </c>
      <c r="N325" s="1" t="e">
        <f t="shared" si="151"/>
        <v>#DIV/0!</v>
      </c>
      <c r="O325" s="48">
        <v>0</v>
      </c>
      <c r="P325" s="48">
        <v>0</v>
      </c>
      <c r="Q325" s="1" t="e">
        <f t="shared" si="152"/>
        <v>#DIV/0!</v>
      </c>
      <c r="R325" s="46">
        <v>0</v>
      </c>
      <c r="S325" s="48">
        <v>0</v>
      </c>
      <c r="T325" s="1" t="e">
        <f t="shared" si="153"/>
        <v>#DIV/0!</v>
      </c>
      <c r="U325" s="199">
        <v>6</v>
      </c>
    </row>
    <row r="326" spans="1:21" s="23" customFormat="1" ht="17.25" x14ac:dyDescent="0.25">
      <c r="A326" s="61">
        <v>5</v>
      </c>
      <c r="B326" s="3" t="s">
        <v>91</v>
      </c>
      <c r="C326" s="46">
        <v>0</v>
      </c>
      <c r="D326" s="46">
        <v>0</v>
      </c>
      <c r="E326" s="45" t="e">
        <f t="shared" si="154"/>
        <v>#DIV/0!</v>
      </c>
      <c r="F326" s="46">
        <v>0</v>
      </c>
      <c r="G326" s="46">
        <v>0</v>
      </c>
      <c r="H326" s="45" t="e">
        <f t="shared" si="155"/>
        <v>#DIV/0!</v>
      </c>
      <c r="I326" s="44">
        <v>0</v>
      </c>
      <c r="J326" s="44">
        <v>0</v>
      </c>
      <c r="K326" s="45" t="e">
        <f t="shared" si="156"/>
        <v>#DIV/0!</v>
      </c>
      <c r="L326" s="48">
        <f t="shared" si="157"/>
        <v>0</v>
      </c>
      <c r="M326" s="48">
        <v>0</v>
      </c>
      <c r="N326" s="25" t="e">
        <f t="shared" si="151"/>
        <v>#DIV/0!</v>
      </c>
      <c r="O326" s="48">
        <v>0</v>
      </c>
      <c r="P326" s="48">
        <v>0</v>
      </c>
      <c r="Q326" s="25" t="e">
        <f t="shared" si="152"/>
        <v>#DIV/0!</v>
      </c>
      <c r="R326" s="48">
        <v>0</v>
      </c>
      <c r="S326" s="48">
        <v>0</v>
      </c>
      <c r="T326" s="1" t="e">
        <f t="shared" si="153"/>
        <v>#DIV/0!</v>
      </c>
      <c r="U326" s="199"/>
    </row>
    <row r="327" spans="1:21" s="23" customFormat="1" ht="17.25" x14ac:dyDescent="0.25">
      <c r="A327" s="47">
        <v>6</v>
      </c>
      <c r="B327" s="4" t="s">
        <v>92</v>
      </c>
      <c r="C327" s="46">
        <v>0</v>
      </c>
      <c r="D327" s="46">
        <v>0</v>
      </c>
      <c r="E327" s="25" t="e">
        <f t="shared" si="154"/>
        <v>#DIV/0!</v>
      </c>
      <c r="F327" s="46">
        <v>0</v>
      </c>
      <c r="G327" s="46">
        <v>0</v>
      </c>
      <c r="H327" s="25" t="e">
        <f t="shared" si="155"/>
        <v>#DIV/0!</v>
      </c>
      <c r="I327" s="44">
        <v>0</v>
      </c>
      <c r="J327" s="44">
        <v>0</v>
      </c>
      <c r="K327" s="25" t="e">
        <f t="shared" si="156"/>
        <v>#DIV/0!</v>
      </c>
      <c r="L327" s="48">
        <f t="shared" si="157"/>
        <v>0</v>
      </c>
      <c r="M327" s="48">
        <v>0</v>
      </c>
      <c r="N327" s="25" t="e">
        <f t="shared" si="151"/>
        <v>#DIV/0!</v>
      </c>
      <c r="O327" s="48">
        <v>0</v>
      </c>
      <c r="P327" s="48">
        <v>0</v>
      </c>
      <c r="Q327" s="25" t="e">
        <f t="shared" si="152"/>
        <v>#DIV/0!</v>
      </c>
      <c r="R327" s="48">
        <v>0</v>
      </c>
      <c r="S327" s="48">
        <v>0</v>
      </c>
      <c r="T327" s="25" t="e">
        <f t="shared" si="153"/>
        <v>#DIV/0!</v>
      </c>
      <c r="U327" s="199"/>
    </row>
    <row r="328" spans="1:21" s="23" customFormat="1" ht="17.25" customHeight="1" x14ac:dyDescent="0.25">
      <c r="A328" s="349"/>
      <c r="B328" s="350"/>
      <c r="C328" s="350"/>
      <c r="D328" s="350"/>
      <c r="E328" s="350"/>
      <c r="F328" s="350"/>
      <c r="G328" s="350"/>
      <c r="H328" s="350"/>
      <c r="I328" s="350"/>
      <c r="J328" s="350"/>
      <c r="K328" s="350"/>
      <c r="L328" s="350"/>
      <c r="M328" s="350"/>
      <c r="N328" s="350"/>
      <c r="O328" s="350"/>
      <c r="P328" s="350"/>
      <c r="Q328" s="350"/>
      <c r="R328" s="350"/>
      <c r="S328" s="350"/>
      <c r="T328" s="351"/>
      <c r="U328" s="200"/>
    </row>
    <row r="329" spans="1:21" s="23" customFormat="1" ht="67.5" customHeight="1" x14ac:dyDescent="0.25">
      <c r="A329" s="352" t="s">
        <v>249</v>
      </c>
      <c r="B329" s="353"/>
      <c r="C329" s="129">
        <f>C330+C338+C352</f>
        <v>15964096.48</v>
      </c>
      <c r="D329" s="129">
        <f>D330+D338+D352</f>
        <v>15673273</v>
      </c>
      <c r="E329" s="50">
        <f>C329/D329*100</f>
        <v>101.85553764041499</v>
      </c>
      <c r="F329" s="129">
        <f>F330+F338+F352</f>
        <v>2789333.35</v>
      </c>
      <c r="G329" s="129">
        <f>G330+G338+G352</f>
        <v>3615220</v>
      </c>
      <c r="H329" s="50">
        <f>F329/G329*100</f>
        <v>77.155286538578565</v>
      </c>
      <c r="I329" s="129">
        <f>I330+I338+I352</f>
        <v>14402621.449999999</v>
      </c>
      <c r="J329" s="129">
        <f>J330+J338+J352</f>
        <v>13911320</v>
      </c>
      <c r="K329" s="50">
        <f>I329/J329*100</f>
        <v>103.53166665708213</v>
      </c>
      <c r="L329" s="129">
        <f>L330+L338+L352</f>
        <v>9607916</v>
      </c>
      <c r="M329" s="129">
        <f>M330+M338+M352</f>
        <v>10962053</v>
      </c>
      <c r="N329" s="6">
        <f t="shared" ref="N329:N336" si="158">L329/M329*100</f>
        <v>87.647049325523241</v>
      </c>
      <c r="O329" s="129">
        <f>O330+O338+O352</f>
        <v>1041341</v>
      </c>
      <c r="P329" s="129">
        <f>P330+P338+P352</f>
        <v>1823956</v>
      </c>
      <c r="Q329" s="7">
        <f t="shared" ref="Q329:Q336" si="159">O329/P329*100</f>
        <v>57.092440826423442</v>
      </c>
      <c r="R329" s="129">
        <f>R330+R338+R352</f>
        <v>8566575</v>
      </c>
      <c r="S329" s="129">
        <f>S330+S338+S352</f>
        <v>9138097</v>
      </c>
      <c r="T329" s="6">
        <f t="shared" ref="T329:T336" si="160">R329/S329*100</f>
        <v>93.745721893737837</v>
      </c>
      <c r="U329" s="199"/>
    </row>
    <row r="330" spans="1:21" s="23" customFormat="1" ht="66.75" customHeight="1" x14ac:dyDescent="0.25">
      <c r="A330" s="361" t="s">
        <v>250</v>
      </c>
      <c r="B330" s="362" t="s">
        <v>139</v>
      </c>
      <c r="C330" s="121">
        <f>SUM(C331:C336)</f>
        <v>629015</v>
      </c>
      <c r="D330" s="121">
        <f>SUM(D331:D336)</f>
        <v>847681</v>
      </c>
      <c r="E330" s="121">
        <f>C330/D330*100</f>
        <v>74.20421125399767</v>
      </c>
      <c r="F330" s="121">
        <f>SUM(F331:F336)</f>
        <v>119309</v>
      </c>
      <c r="G330" s="121">
        <f>SUM(G331:G336)</f>
        <v>124245</v>
      </c>
      <c r="H330" s="122">
        <f>F330/G330*100</f>
        <v>96.027204314056902</v>
      </c>
      <c r="I330" s="121">
        <f>SUM(I331:I336)</f>
        <v>861031</v>
      </c>
      <c r="J330" s="121">
        <f>SUM(J331:J336)</f>
        <v>981483</v>
      </c>
      <c r="K330" s="122">
        <f>I330/J330*100</f>
        <v>87.727551063034198</v>
      </c>
      <c r="L330" s="123">
        <f>SUM(L331:L336)</f>
        <v>362764</v>
      </c>
      <c r="M330" s="123">
        <f>SUM(M331:M336)</f>
        <v>728145</v>
      </c>
      <c r="N330" s="124">
        <f t="shared" si="158"/>
        <v>49.820296781547633</v>
      </c>
      <c r="O330" s="125">
        <f>SUM(O331:O336)</f>
        <v>255542</v>
      </c>
      <c r="P330" s="125">
        <f>SUM(P331:P336)</f>
        <v>429197</v>
      </c>
      <c r="Q330" s="126">
        <f t="shared" si="159"/>
        <v>59.539558757400442</v>
      </c>
      <c r="R330" s="125">
        <f>SUM(R331:R336)</f>
        <v>107222</v>
      </c>
      <c r="S330" s="125">
        <f>SUM(S331:S336)</f>
        <v>298948</v>
      </c>
      <c r="T330" s="126">
        <f t="shared" si="160"/>
        <v>35.8664383103416</v>
      </c>
      <c r="U330" s="198">
        <f>SUM(U331:U336)</f>
        <v>155</v>
      </c>
    </row>
    <row r="331" spans="1:21" s="23" customFormat="1" ht="17.25" x14ac:dyDescent="0.25">
      <c r="A331" s="67">
        <v>1</v>
      </c>
      <c r="B331" s="10" t="s">
        <v>185</v>
      </c>
      <c r="C331" s="44">
        <v>255506</v>
      </c>
      <c r="D331" s="44">
        <v>362270</v>
      </c>
      <c r="E331" s="45">
        <f t="shared" ref="E331:E336" si="161">C331/D331*100</f>
        <v>70.529163331217049</v>
      </c>
      <c r="F331" s="68">
        <v>30223</v>
      </c>
      <c r="G331" s="68">
        <v>27947</v>
      </c>
      <c r="H331" s="45">
        <f t="shared" ref="H331:H336" si="162">F331/G331*100</f>
        <v>108.14398683221813</v>
      </c>
      <c r="I331" s="44">
        <v>420022</v>
      </c>
      <c r="J331" s="44">
        <v>449252</v>
      </c>
      <c r="K331" s="45">
        <f t="shared" ref="K331:K336" si="163">I331/J331*100</f>
        <v>93.493629410664838</v>
      </c>
      <c r="L331" s="87">
        <v>236260</v>
      </c>
      <c r="M331" s="87">
        <v>290699</v>
      </c>
      <c r="N331" s="25">
        <f t="shared" si="158"/>
        <v>81.273069394803557</v>
      </c>
      <c r="O331" s="46">
        <v>192053</v>
      </c>
      <c r="P331" s="46">
        <v>241980</v>
      </c>
      <c r="Q331" s="25">
        <f t="shared" si="159"/>
        <v>79.367303082899411</v>
      </c>
      <c r="R331" s="87">
        <v>44207</v>
      </c>
      <c r="S331" s="87">
        <v>48719</v>
      </c>
      <c r="T331" s="45">
        <f t="shared" si="160"/>
        <v>90.738726164330146</v>
      </c>
      <c r="U331" s="199">
        <v>66</v>
      </c>
    </row>
    <row r="332" spans="1:21" s="23" customFormat="1" ht="17.25" x14ac:dyDescent="0.25">
      <c r="A332" s="66">
        <v>2</v>
      </c>
      <c r="B332" s="11" t="s">
        <v>186</v>
      </c>
      <c r="C332" s="44">
        <v>8380</v>
      </c>
      <c r="D332" s="44">
        <v>0</v>
      </c>
      <c r="E332" s="45" t="e">
        <f t="shared" si="161"/>
        <v>#DIV/0!</v>
      </c>
      <c r="F332" s="68">
        <v>4034</v>
      </c>
      <c r="G332" s="68">
        <v>0</v>
      </c>
      <c r="H332" s="45" t="e">
        <f t="shared" si="162"/>
        <v>#DIV/0!</v>
      </c>
      <c r="I332" s="44">
        <v>19979</v>
      </c>
      <c r="J332" s="44">
        <v>20843</v>
      </c>
      <c r="K332" s="45">
        <f t="shared" si="163"/>
        <v>95.854723408338529</v>
      </c>
      <c r="L332" s="87">
        <f>O332+R332</f>
        <v>0</v>
      </c>
      <c r="M332" s="87">
        <v>0</v>
      </c>
      <c r="N332" s="25" t="e">
        <f t="shared" si="158"/>
        <v>#DIV/0!</v>
      </c>
      <c r="O332" s="46">
        <v>0</v>
      </c>
      <c r="P332" s="46">
        <v>0</v>
      </c>
      <c r="Q332" s="25" t="e">
        <f t="shared" si="159"/>
        <v>#DIV/0!</v>
      </c>
      <c r="R332" s="87">
        <v>0</v>
      </c>
      <c r="S332" s="87">
        <v>0</v>
      </c>
      <c r="T332" s="45" t="e">
        <f t="shared" si="160"/>
        <v>#DIV/0!</v>
      </c>
      <c r="U332" s="199">
        <v>14</v>
      </c>
    </row>
    <row r="333" spans="1:21" s="23" customFormat="1" ht="17.25" x14ac:dyDescent="0.25">
      <c r="A333" s="67">
        <v>3</v>
      </c>
      <c r="B333" s="10" t="s">
        <v>187</v>
      </c>
      <c r="C333" s="44">
        <v>0</v>
      </c>
      <c r="D333" s="44">
        <v>0</v>
      </c>
      <c r="E333" s="45" t="e">
        <f t="shared" si="161"/>
        <v>#DIV/0!</v>
      </c>
      <c r="F333" s="68">
        <v>0</v>
      </c>
      <c r="G333" s="68">
        <v>0</v>
      </c>
      <c r="H333" s="45" t="e">
        <f t="shared" si="162"/>
        <v>#DIV/0!</v>
      </c>
      <c r="I333" s="44">
        <v>0</v>
      </c>
      <c r="J333" s="44">
        <v>0</v>
      </c>
      <c r="K333" s="45" t="e">
        <f t="shared" si="163"/>
        <v>#DIV/0!</v>
      </c>
      <c r="L333" s="87">
        <f t="shared" ref="L333" si="164">O333+R333</f>
        <v>0</v>
      </c>
      <c r="M333" s="87">
        <v>0</v>
      </c>
      <c r="N333" s="25" t="e">
        <f t="shared" si="158"/>
        <v>#DIV/0!</v>
      </c>
      <c r="O333" s="46">
        <v>0</v>
      </c>
      <c r="P333" s="46">
        <v>0</v>
      </c>
      <c r="Q333" s="25" t="e">
        <f t="shared" si="159"/>
        <v>#DIV/0!</v>
      </c>
      <c r="R333" s="87">
        <v>0</v>
      </c>
      <c r="S333" s="87">
        <v>0</v>
      </c>
      <c r="T333" s="45" t="e">
        <f t="shared" si="160"/>
        <v>#DIV/0!</v>
      </c>
      <c r="U333" s="199"/>
    </row>
    <row r="334" spans="1:21" s="23" customFormat="1" ht="17.25" x14ac:dyDescent="0.25">
      <c r="A334" s="67">
        <v>4</v>
      </c>
      <c r="B334" s="10" t="s">
        <v>188</v>
      </c>
      <c r="C334" s="44">
        <v>286028</v>
      </c>
      <c r="D334" s="44">
        <v>323924</v>
      </c>
      <c r="E334" s="1">
        <f t="shared" si="161"/>
        <v>88.300959484323485</v>
      </c>
      <c r="F334" s="68">
        <v>77199</v>
      </c>
      <c r="G334" s="68">
        <v>43179</v>
      </c>
      <c r="H334" s="1">
        <f t="shared" si="162"/>
        <v>178.78829986799138</v>
      </c>
      <c r="I334" s="44">
        <v>286028</v>
      </c>
      <c r="J334" s="44">
        <v>323924</v>
      </c>
      <c r="K334" s="1">
        <f t="shared" si="163"/>
        <v>88.300959484323485</v>
      </c>
      <c r="L334" s="87">
        <v>77199</v>
      </c>
      <c r="M334" s="44">
        <v>323924</v>
      </c>
      <c r="N334" s="1">
        <f t="shared" si="158"/>
        <v>23.832442177794793</v>
      </c>
      <c r="O334" s="46">
        <v>63489</v>
      </c>
      <c r="P334" s="46">
        <v>187217</v>
      </c>
      <c r="Q334" s="1">
        <f t="shared" si="159"/>
        <v>33.911984488588111</v>
      </c>
      <c r="R334" s="87">
        <v>13710</v>
      </c>
      <c r="S334" s="87">
        <v>136707</v>
      </c>
      <c r="T334" s="1">
        <f t="shared" si="160"/>
        <v>10.028747613509184</v>
      </c>
      <c r="U334" s="199">
        <v>38</v>
      </c>
    </row>
    <row r="335" spans="1:21" s="23" customFormat="1" ht="34.5" x14ac:dyDescent="0.25">
      <c r="A335" s="67">
        <v>5</v>
      </c>
      <c r="B335" s="10" t="s">
        <v>265</v>
      </c>
      <c r="C335" s="44">
        <v>32491</v>
      </c>
      <c r="D335" s="44">
        <v>47965</v>
      </c>
      <c r="E335" s="1">
        <f t="shared" si="161"/>
        <v>67.73897633691233</v>
      </c>
      <c r="F335" s="68">
        <v>2705</v>
      </c>
      <c r="G335" s="68">
        <v>5074</v>
      </c>
      <c r="H335" s="1">
        <f t="shared" si="162"/>
        <v>53.310997240835633</v>
      </c>
      <c r="I335" s="44">
        <v>88392</v>
      </c>
      <c r="J335" s="44">
        <v>73942</v>
      </c>
      <c r="K335" s="1">
        <f t="shared" si="163"/>
        <v>119.54234399935085</v>
      </c>
      <c r="L335" s="87">
        <v>2695</v>
      </c>
      <c r="M335" s="87">
        <v>0</v>
      </c>
      <c r="N335" s="1" t="e">
        <f t="shared" si="158"/>
        <v>#DIV/0!</v>
      </c>
      <c r="O335" s="46">
        <v>0</v>
      </c>
      <c r="P335" s="46">
        <v>0</v>
      </c>
      <c r="Q335" s="1" t="e">
        <f t="shared" si="159"/>
        <v>#DIV/0!</v>
      </c>
      <c r="R335" s="87">
        <v>2695</v>
      </c>
      <c r="S335" s="87">
        <v>0</v>
      </c>
      <c r="T335" s="1" t="e">
        <f t="shared" si="160"/>
        <v>#DIV/0!</v>
      </c>
      <c r="U335" s="199">
        <v>21</v>
      </c>
    </row>
    <row r="336" spans="1:21" s="23" customFormat="1" ht="17.25" x14ac:dyDescent="0.25">
      <c r="A336" s="67">
        <v>6</v>
      </c>
      <c r="B336" s="221" t="s">
        <v>189</v>
      </c>
      <c r="C336" s="44">
        <v>46610</v>
      </c>
      <c r="D336" s="44">
        <v>113522</v>
      </c>
      <c r="E336" s="1">
        <f t="shared" si="161"/>
        <v>41.058120892866576</v>
      </c>
      <c r="F336" s="68">
        <v>5148</v>
      </c>
      <c r="G336" s="68">
        <v>48045</v>
      </c>
      <c r="H336" s="1">
        <f t="shared" si="162"/>
        <v>10.714954729940681</v>
      </c>
      <c r="I336" s="44">
        <v>46610</v>
      </c>
      <c r="J336" s="44">
        <v>113522</v>
      </c>
      <c r="K336" s="1">
        <f t="shared" si="163"/>
        <v>41.058120892866576</v>
      </c>
      <c r="L336" s="44">
        <v>46610</v>
      </c>
      <c r="M336" s="87">
        <v>113522</v>
      </c>
      <c r="N336" s="1">
        <f t="shared" si="158"/>
        <v>41.058120892866576</v>
      </c>
      <c r="O336" s="46">
        <v>0</v>
      </c>
      <c r="P336" s="46">
        <v>0</v>
      </c>
      <c r="Q336" s="1" t="e">
        <f t="shared" si="159"/>
        <v>#DIV/0!</v>
      </c>
      <c r="R336" s="44">
        <v>46610</v>
      </c>
      <c r="S336" s="87">
        <v>113522</v>
      </c>
      <c r="T336" s="1">
        <f t="shared" si="160"/>
        <v>41.058120892866576</v>
      </c>
      <c r="U336" s="199">
        <v>16</v>
      </c>
    </row>
    <row r="337" spans="1:188" s="23" customFormat="1" ht="17.25" customHeight="1" x14ac:dyDescent="0.25">
      <c r="A337" s="349"/>
      <c r="B337" s="350"/>
      <c r="C337" s="350"/>
      <c r="D337" s="350"/>
      <c r="E337" s="350"/>
      <c r="F337" s="350"/>
      <c r="G337" s="350"/>
      <c r="H337" s="350"/>
      <c r="I337" s="350"/>
      <c r="J337" s="350"/>
      <c r="K337" s="350"/>
      <c r="L337" s="350"/>
      <c r="M337" s="350"/>
      <c r="N337" s="350"/>
      <c r="O337" s="350"/>
      <c r="P337" s="350"/>
      <c r="Q337" s="350"/>
      <c r="R337" s="350"/>
      <c r="S337" s="350"/>
      <c r="T337" s="351"/>
      <c r="U337" s="200"/>
    </row>
    <row r="338" spans="1:188" s="23" customFormat="1" ht="17.25" x14ac:dyDescent="0.25">
      <c r="A338" s="354" t="s">
        <v>251</v>
      </c>
      <c r="B338" s="355" t="s">
        <v>139</v>
      </c>
      <c r="C338" s="121">
        <f>SUM(C339:C350)</f>
        <v>14163698</v>
      </c>
      <c r="D338" s="121">
        <f>SUM(D339:D350)</f>
        <v>14387374</v>
      </c>
      <c r="E338" s="121">
        <f>C338/D338*100</f>
        <v>98.445331302293255</v>
      </c>
      <c r="F338" s="121">
        <f>SUM(F339:F350)</f>
        <v>2430542</v>
      </c>
      <c r="G338" s="121">
        <f>SUM(G339:G350)</f>
        <v>3388093</v>
      </c>
      <c r="H338" s="121">
        <f>F338/G338*100</f>
        <v>71.737759264577448</v>
      </c>
      <c r="I338" s="121">
        <f>SUM(I339:I350)</f>
        <v>12390994</v>
      </c>
      <c r="J338" s="121">
        <f>SUM(J339:J350)</f>
        <v>12681652</v>
      </c>
      <c r="K338" s="121">
        <f>I338/J338*100</f>
        <v>97.708043084607581</v>
      </c>
      <c r="L338" s="121">
        <f>SUM(L339:L350)</f>
        <v>9245152</v>
      </c>
      <c r="M338" s="121">
        <f>SUM(M339:M350)</f>
        <v>10233908</v>
      </c>
      <c r="N338" s="125">
        <f t="shared" ref="N338:N350" si="165">L338/M338*100</f>
        <v>90.338431809236511</v>
      </c>
      <c r="O338" s="121">
        <f>SUM(O339:O350)</f>
        <v>785799</v>
      </c>
      <c r="P338" s="121">
        <f>SUM(P339:P350)</f>
        <v>1394759</v>
      </c>
      <c r="Q338" s="125">
        <f t="shared" ref="Q338:Q350" si="166">O338/P338*100</f>
        <v>56.339410607854113</v>
      </c>
      <c r="R338" s="121">
        <f>SUM(R339:R350)</f>
        <v>8459353</v>
      </c>
      <c r="S338" s="121">
        <f>SUM(S339:S350)</f>
        <v>8839149</v>
      </c>
      <c r="T338" s="125">
        <f t="shared" ref="T338:T347" si="167">R338/S338*100</f>
        <v>95.703251523421542</v>
      </c>
      <c r="U338" s="198">
        <f>SUM(U339:U350)</f>
        <v>329</v>
      </c>
      <c r="V338"/>
      <c r="W338"/>
      <c r="X338"/>
      <c r="Y338"/>
      <c r="Z338"/>
      <c r="AA338"/>
      <c r="AB338"/>
      <c r="AC338"/>
    </row>
    <row r="339" spans="1:188" s="23" customFormat="1" ht="17.25" x14ac:dyDescent="0.25">
      <c r="A339" s="237">
        <v>1</v>
      </c>
      <c r="B339" s="10" t="s">
        <v>178</v>
      </c>
      <c r="C339" s="48">
        <v>132502</v>
      </c>
      <c r="D339" s="48">
        <v>377488</v>
      </c>
      <c r="E339" s="25">
        <f t="shared" ref="E339:E350" si="168">C339/D339*100</f>
        <v>35.100983342516848</v>
      </c>
      <c r="F339" s="48">
        <v>11152</v>
      </c>
      <c r="G339" s="48">
        <v>20653</v>
      </c>
      <c r="H339" s="25">
        <f t="shared" ref="H339:H342" si="169">F339/G339*100</f>
        <v>53.996998014816242</v>
      </c>
      <c r="I339" s="48">
        <v>132502</v>
      </c>
      <c r="J339" s="48">
        <v>377488</v>
      </c>
      <c r="K339" s="25">
        <f t="shared" ref="K339:K350" si="170">I339/J339*100</f>
        <v>35.100983342516848</v>
      </c>
      <c r="L339" s="48">
        <v>132502</v>
      </c>
      <c r="M339" s="87">
        <v>377488</v>
      </c>
      <c r="N339" s="25">
        <f t="shared" si="165"/>
        <v>35.100983342516848</v>
      </c>
      <c r="O339" s="48">
        <v>24155</v>
      </c>
      <c r="P339" s="48">
        <v>1988</v>
      </c>
      <c r="Q339" s="25">
        <f t="shared" si="166"/>
        <v>1215.0402414486921</v>
      </c>
      <c r="R339" s="48">
        <v>108347</v>
      </c>
      <c r="S339" s="48">
        <v>375500</v>
      </c>
      <c r="T339" s="25">
        <f t="shared" si="167"/>
        <v>28.854061251664447</v>
      </c>
      <c r="U339" s="199">
        <v>96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</row>
    <row r="340" spans="1:188" s="23" customFormat="1" ht="17.25" x14ac:dyDescent="0.25">
      <c r="A340" s="237">
        <v>2</v>
      </c>
      <c r="B340" s="10" t="s">
        <v>179</v>
      </c>
      <c r="C340" s="48">
        <v>0</v>
      </c>
      <c r="D340" s="48">
        <v>0</v>
      </c>
      <c r="E340" s="25" t="e">
        <f t="shared" si="168"/>
        <v>#DIV/0!</v>
      </c>
      <c r="F340" s="48">
        <v>0</v>
      </c>
      <c r="G340" s="48">
        <v>0</v>
      </c>
      <c r="H340" s="25" t="e">
        <f t="shared" si="169"/>
        <v>#DIV/0!</v>
      </c>
      <c r="I340" s="48">
        <v>0</v>
      </c>
      <c r="J340" s="48">
        <v>0</v>
      </c>
      <c r="K340" s="25" t="e">
        <f t="shared" si="170"/>
        <v>#DIV/0!</v>
      </c>
      <c r="L340" s="48">
        <v>0</v>
      </c>
      <c r="M340" s="87">
        <v>0</v>
      </c>
      <c r="N340" s="25" t="e">
        <f t="shared" si="165"/>
        <v>#DIV/0!</v>
      </c>
      <c r="O340" s="48">
        <v>0</v>
      </c>
      <c r="P340" s="48">
        <v>0</v>
      </c>
      <c r="Q340" s="25" t="e">
        <f t="shared" si="166"/>
        <v>#DIV/0!</v>
      </c>
      <c r="R340" s="48">
        <v>0</v>
      </c>
      <c r="S340" s="48">
        <v>0</v>
      </c>
      <c r="T340" s="25" t="e">
        <f t="shared" si="167"/>
        <v>#DIV/0!</v>
      </c>
      <c r="U340" s="199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</row>
    <row r="341" spans="1:188" s="23" customFormat="1" ht="17.25" x14ac:dyDescent="0.25">
      <c r="A341" s="236">
        <v>3</v>
      </c>
      <c r="B341" s="16" t="s">
        <v>180</v>
      </c>
      <c r="C341" s="48">
        <v>2400662</v>
      </c>
      <c r="D341" s="48">
        <v>1964882</v>
      </c>
      <c r="E341" s="1">
        <f t="shared" si="168"/>
        <v>122.17843107117884</v>
      </c>
      <c r="F341" s="48">
        <v>502104</v>
      </c>
      <c r="G341" s="48">
        <v>600861</v>
      </c>
      <c r="H341" s="1">
        <f t="shared" si="169"/>
        <v>83.564085537254044</v>
      </c>
      <c r="I341" s="48">
        <v>184375</v>
      </c>
      <c r="J341" s="48">
        <v>177930</v>
      </c>
      <c r="K341" s="1">
        <f t="shared" si="170"/>
        <v>103.62221098184679</v>
      </c>
      <c r="L341" s="48">
        <v>184375</v>
      </c>
      <c r="M341" s="48">
        <v>177930</v>
      </c>
      <c r="N341" s="1">
        <f t="shared" si="165"/>
        <v>103.62221098184679</v>
      </c>
      <c r="O341" s="48">
        <v>0</v>
      </c>
      <c r="P341" s="48">
        <v>0</v>
      </c>
      <c r="Q341" s="1" t="e">
        <f t="shared" si="166"/>
        <v>#DIV/0!</v>
      </c>
      <c r="R341" s="48">
        <v>184375</v>
      </c>
      <c r="S341" s="48">
        <v>177930</v>
      </c>
      <c r="T341" s="1">
        <f t="shared" si="167"/>
        <v>103.62221098184679</v>
      </c>
      <c r="U341" s="199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</row>
    <row r="342" spans="1:188" s="23" customFormat="1" ht="17.25" x14ac:dyDescent="0.25">
      <c r="A342" s="236">
        <v>4</v>
      </c>
      <c r="B342" s="16" t="s">
        <v>181</v>
      </c>
      <c r="C342" s="48">
        <v>992431</v>
      </c>
      <c r="D342" s="48">
        <v>696133</v>
      </c>
      <c r="E342" s="1">
        <f t="shared" si="168"/>
        <v>142.56341819738469</v>
      </c>
      <c r="F342" s="48">
        <v>189227</v>
      </c>
      <c r="G342" s="48">
        <v>174354</v>
      </c>
      <c r="H342" s="1">
        <f t="shared" si="169"/>
        <v>108.53034630693877</v>
      </c>
      <c r="I342" s="48">
        <v>983927</v>
      </c>
      <c r="J342" s="48">
        <v>746757</v>
      </c>
      <c r="K342" s="1">
        <f t="shared" si="170"/>
        <v>131.75999689323302</v>
      </c>
      <c r="L342" s="48">
        <v>983927</v>
      </c>
      <c r="M342" s="48">
        <v>746757</v>
      </c>
      <c r="N342" s="1">
        <f t="shared" si="165"/>
        <v>131.75999689323302</v>
      </c>
      <c r="O342" s="48">
        <v>0</v>
      </c>
      <c r="P342" s="48">
        <v>0</v>
      </c>
      <c r="Q342" s="1" t="e">
        <f t="shared" si="166"/>
        <v>#DIV/0!</v>
      </c>
      <c r="R342" s="48">
        <v>983927</v>
      </c>
      <c r="S342" s="48">
        <v>746757</v>
      </c>
      <c r="T342" s="1">
        <f t="shared" si="167"/>
        <v>131.75999689323302</v>
      </c>
      <c r="U342" s="199">
        <v>57</v>
      </c>
      <c r="V342"/>
      <c r="W342"/>
      <c r="X342"/>
      <c r="Y342"/>
      <c r="Z342"/>
      <c r="AA342"/>
      <c r="AB342"/>
      <c r="AC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</row>
    <row r="343" spans="1:188" s="23" customFormat="1" ht="17.25" x14ac:dyDescent="0.25">
      <c r="A343" s="237">
        <v>5</v>
      </c>
      <c r="B343" s="10" t="s">
        <v>182</v>
      </c>
      <c r="C343" s="48">
        <v>9605625</v>
      </c>
      <c r="D343" s="48">
        <v>9018761</v>
      </c>
      <c r="E343" s="45">
        <f t="shared" si="168"/>
        <v>106.50714660251003</v>
      </c>
      <c r="F343" s="48">
        <v>1548115</v>
      </c>
      <c r="G343" s="48">
        <v>1986072</v>
      </c>
      <c r="H343" s="45">
        <f>F343/G343*100</f>
        <v>77.94858393854804</v>
      </c>
      <c r="I343" s="162">
        <v>9989173</v>
      </c>
      <c r="J343" s="162">
        <v>9032167</v>
      </c>
      <c r="K343" s="1">
        <f t="shared" si="170"/>
        <v>110.59553039707967</v>
      </c>
      <c r="L343" s="48">
        <v>6843878</v>
      </c>
      <c r="M343" s="87">
        <v>6628656</v>
      </c>
      <c r="N343" s="25">
        <f t="shared" si="165"/>
        <v>103.24684219546165</v>
      </c>
      <c r="O343" s="48">
        <v>0</v>
      </c>
      <c r="P343" s="48">
        <v>0</v>
      </c>
      <c r="Q343" s="25" t="e">
        <f t="shared" si="166"/>
        <v>#DIV/0!</v>
      </c>
      <c r="R343" s="87">
        <v>6843878</v>
      </c>
      <c r="S343" s="87">
        <v>6628656</v>
      </c>
      <c r="T343" s="45">
        <f t="shared" si="167"/>
        <v>103.24684219546165</v>
      </c>
      <c r="U343" s="199">
        <v>62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</row>
    <row r="344" spans="1:188" s="23" customFormat="1" ht="17.25" x14ac:dyDescent="0.25">
      <c r="A344" s="236">
        <v>6</v>
      </c>
      <c r="B344" s="11" t="s">
        <v>183</v>
      </c>
      <c r="C344" s="48">
        <v>0</v>
      </c>
      <c r="D344" s="48">
        <v>0</v>
      </c>
      <c r="E344" s="45" t="e">
        <f t="shared" si="168"/>
        <v>#DIV/0!</v>
      </c>
      <c r="F344" s="48">
        <v>0</v>
      </c>
      <c r="G344" s="48">
        <v>0</v>
      </c>
      <c r="H344" s="45" t="e">
        <f t="shared" ref="H344:H347" si="171">F344/G344*100</f>
        <v>#DIV/0!</v>
      </c>
      <c r="I344" s="48">
        <v>0</v>
      </c>
      <c r="J344" s="48">
        <v>0</v>
      </c>
      <c r="K344" s="45" t="e">
        <f t="shared" si="170"/>
        <v>#DIV/0!</v>
      </c>
      <c r="L344" s="48">
        <v>0</v>
      </c>
      <c r="M344" s="87">
        <v>0</v>
      </c>
      <c r="N344" s="25" t="e">
        <f t="shared" si="165"/>
        <v>#DIV/0!</v>
      </c>
      <c r="O344" s="48">
        <v>0</v>
      </c>
      <c r="P344" s="48">
        <v>0</v>
      </c>
      <c r="Q344" s="25" t="e">
        <f t="shared" si="166"/>
        <v>#DIV/0!</v>
      </c>
      <c r="R344" s="44">
        <v>0</v>
      </c>
      <c r="S344" s="44">
        <v>0</v>
      </c>
      <c r="T344" s="45" t="e">
        <f t="shared" si="167"/>
        <v>#DIV/0!</v>
      </c>
      <c r="U344" s="199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</row>
    <row r="345" spans="1:188" s="23" customFormat="1" ht="17.25" x14ac:dyDescent="0.25">
      <c r="A345" s="236">
        <v>7</v>
      </c>
      <c r="B345" s="16" t="s">
        <v>279</v>
      </c>
      <c r="C345" s="48">
        <v>509957</v>
      </c>
      <c r="D345" s="48">
        <v>1406884</v>
      </c>
      <c r="E345" s="1">
        <f t="shared" si="168"/>
        <v>36.247267009931164</v>
      </c>
      <c r="F345" s="48">
        <v>110674</v>
      </c>
      <c r="G345" s="48">
        <v>288401</v>
      </c>
      <c r="H345" s="1">
        <f t="shared" si="171"/>
        <v>38.375040308459404</v>
      </c>
      <c r="I345" s="48">
        <v>699813</v>
      </c>
      <c r="J345" s="48">
        <v>1477018</v>
      </c>
      <c r="K345" s="1">
        <f t="shared" si="170"/>
        <v>47.380126714772601</v>
      </c>
      <c r="L345" s="48">
        <v>699266</v>
      </c>
      <c r="M345" s="87">
        <v>1472258</v>
      </c>
      <c r="N345" s="1">
        <f t="shared" si="165"/>
        <v>47.496158961269018</v>
      </c>
      <c r="O345" s="48">
        <v>649377</v>
      </c>
      <c r="P345" s="48">
        <v>1392771</v>
      </c>
      <c r="Q345" s="1">
        <f t="shared" si="166"/>
        <v>46.62482202745462</v>
      </c>
      <c r="R345" s="46">
        <v>49889</v>
      </c>
      <c r="S345" s="46">
        <v>79487</v>
      </c>
      <c r="T345" s="1">
        <f t="shared" si="167"/>
        <v>62.763722369695671</v>
      </c>
      <c r="U345" s="199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</row>
    <row r="346" spans="1:188" s="23" customFormat="1" ht="17.25" x14ac:dyDescent="0.25">
      <c r="A346" s="237">
        <v>8</v>
      </c>
      <c r="B346" s="16" t="s">
        <v>280</v>
      </c>
      <c r="C346" s="48"/>
      <c r="D346" s="48"/>
      <c r="E346" s="1" t="e">
        <f t="shared" si="168"/>
        <v>#DIV/0!</v>
      </c>
      <c r="F346" s="48"/>
      <c r="G346" s="48"/>
      <c r="H346" s="1" t="e">
        <f t="shared" si="171"/>
        <v>#DIV/0!</v>
      </c>
      <c r="I346" s="48"/>
      <c r="J346" s="48"/>
      <c r="K346" s="1" t="e">
        <f t="shared" si="170"/>
        <v>#DIV/0!</v>
      </c>
      <c r="L346" s="48"/>
      <c r="M346" s="48"/>
      <c r="N346" s="1" t="e">
        <f t="shared" si="165"/>
        <v>#DIV/0!</v>
      </c>
      <c r="O346" s="48"/>
      <c r="P346" s="48"/>
      <c r="Q346" s="1" t="e">
        <f t="shared" si="166"/>
        <v>#DIV/0!</v>
      </c>
      <c r="R346" s="46"/>
      <c r="S346" s="46"/>
      <c r="T346" s="1" t="e">
        <f t="shared" si="167"/>
        <v>#DIV/0!</v>
      </c>
      <c r="U346" s="199">
        <v>20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</row>
    <row r="347" spans="1:188" s="23" customFormat="1" ht="34.5" x14ac:dyDescent="0.25">
      <c r="A347" s="236">
        <v>9</v>
      </c>
      <c r="B347" s="16" t="s">
        <v>281</v>
      </c>
      <c r="C347" s="46">
        <v>288937</v>
      </c>
      <c r="D347" s="46">
        <v>563250</v>
      </c>
      <c r="E347" s="1">
        <f t="shared" si="168"/>
        <v>51.298180204172219</v>
      </c>
      <c r="F347" s="46">
        <v>67456</v>
      </c>
      <c r="G347" s="46">
        <v>201830</v>
      </c>
      <c r="H347" s="1">
        <f t="shared" si="171"/>
        <v>33.422186989050189</v>
      </c>
      <c r="I347" s="46">
        <v>288937</v>
      </c>
      <c r="J347" s="46">
        <v>563250</v>
      </c>
      <c r="K347" s="1">
        <f t="shared" si="170"/>
        <v>51.298180204172219</v>
      </c>
      <c r="L347" s="46">
        <v>288937</v>
      </c>
      <c r="M347" s="46">
        <v>563250</v>
      </c>
      <c r="N347" s="1">
        <f t="shared" si="165"/>
        <v>51.298180204172219</v>
      </c>
      <c r="O347" s="48">
        <v>0</v>
      </c>
      <c r="P347" s="48">
        <v>0</v>
      </c>
      <c r="Q347" s="1" t="e">
        <f t="shared" si="166"/>
        <v>#DIV/0!</v>
      </c>
      <c r="R347" s="46">
        <v>288937</v>
      </c>
      <c r="S347" s="46">
        <v>563250</v>
      </c>
      <c r="T347" s="1">
        <f t="shared" si="167"/>
        <v>51.298180204172219</v>
      </c>
      <c r="U347" s="199">
        <v>34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</row>
    <row r="348" spans="1:188" s="23" customFormat="1" ht="17.25" x14ac:dyDescent="0.25">
      <c r="A348" s="237">
        <v>10</v>
      </c>
      <c r="B348" s="10" t="s">
        <v>184</v>
      </c>
      <c r="C348" s="48">
        <v>0</v>
      </c>
      <c r="D348" s="48">
        <v>0</v>
      </c>
      <c r="E348" s="25" t="e">
        <f t="shared" si="168"/>
        <v>#DIV/0!</v>
      </c>
      <c r="F348" s="48">
        <v>0</v>
      </c>
      <c r="G348" s="48">
        <v>0</v>
      </c>
      <c r="H348" s="25" t="e">
        <f>F348/G348*100</f>
        <v>#DIV/0!</v>
      </c>
      <c r="I348" s="48">
        <v>0</v>
      </c>
      <c r="J348" s="48">
        <v>0</v>
      </c>
      <c r="K348" s="25" t="e">
        <f t="shared" si="170"/>
        <v>#DIV/0!</v>
      </c>
      <c r="L348" s="48">
        <v>0</v>
      </c>
      <c r="M348" s="87">
        <v>0</v>
      </c>
      <c r="N348" s="25" t="e">
        <f t="shared" si="165"/>
        <v>#DIV/0!</v>
      </c>
      <c r="O348" s="48">
        <v>0</v>
      </c>
      <c r="P348" s="48">
        <v>0</v>
      </c>
      <c r="Q348" s="25" t="e">
        <f t="shared" si="166"/>
        <v>#DIV/0!</v>
      </c>
      <c r="R348" s="48">
        <v>0</v>
      </c>
      <c r="S348" s="48">
        <v>0</v>
      </c>
      <c r="T348" s="25" t="e">
        <f>R348/S348*100</f>
        <v>#DIV/0!</v>
      </c>
      <c r="U348" s="199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</row>
    <row r="349" spans="1:188" s="23" customFormat="1" ht="17.25" x14ac:dyDescent="0.25">
      <c r="A349" s="62">
        <v>11</v>
      </c>
      <c r="B349" s="10" t="s">
        <v>284</v>
      </c>
      <c r="C349" s="48">
        <v>3925</v>
      </c>
      <c r="D349" s="48">
        <v>359976</v>
      </c>
      <c r="E349" s="25">
        <f t="shared" si="168"/>
        <v>1.0903504678089651</v>
      </c>
      <c r="F349" s="48">
        <v>0</v>
      </c>
      <c r="G349" s="48">
        <v>115922</v>
      </c>
      <c r="H349" s="25">
        <f>F349/G349*100</f>
        <v>0</v>
      </c>
      <c r="I349" s="48">
        <v>0</v>
      </c>
      <c r="J349" s="48">
        <v>307042</v>
      </c>
      <c r="K349" s="25">
        <f t="shared" si="170"/>
        <v>0</v>
      </c>
      <c r="L349" s="48">
        <v>0</v>
      </c>
      <c r="M349" s="87">
        <v>267569</v>
      </c>
      <c r="N349" s="25">
        <f t="shared" si="165"/>
        <v>0</v>
      </c>
      <c r="O349" s="48">
        <v>0</v>
      </c>
      <c r="P349" s="48">
        <v>0</v>
      </c>
      <c r="Q349" s="25" t="e">
        <f t="shared" si="166"/>
        <v>#DIV/0!</v>
      </c>
      <c r="R349" s="48">
        <v>0</v>
      </c>
      <c r="S349" s="48">
        <v>267569</v>
      </c>
      <c r="T349" s="25">
        <f>R349/S349*100</f>
        <v>0</v>
      </c>
      <c r="U349" s="19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</row>
    <row r="350" spans="1:188" s="23" customFormat="1" ht="17.25" x14ac:dyDescent="0.25">
      <c r="A350" s="62">
        <v>12</v>
      </c>
      <c r="B350" s="16" t="s">
        <v>304</v>
      </c>
      <c r="C350" s="48">
        <v>229659</v>
      </c>
      <c r="D350" s="48">
        <v>0</v>
      </c>
      <c r="E350" s="25" t="e">
        <f t="shared" si="168"/>
        <v>#DIV/0!</v>
      </c>
      <c r="F350" s="48">
        <v>1814</v>
      </c>
      <c r="G350" s="48">
        <v>0</v>
      </c>
      <c r="H350" s="25" t="e">
        <f>F350/G350*100</f>
        <v>#DIV/0!</v>
      </c>
      <c r="I350" s="48">
        <v>112267</v>
      </c>
      <c r="J350" s="48">
        <v>0</v>
      </c>
      <c r="K350" s="25" t="e">
        <f t="shared" si="170"/>
        <v>#DIV/0!</v>
      </c>
      <c r="L350" s="48">
        <v>112267</v>
      </c>
      <c r="M350" s="165">
        <v>0</v>
      </c>
      <c r="N350" s="25" t="e">
        <f t="shared" si="165"/>
        <v>#DIV/0!</v>
      </c>
      <c r="O350" s="48">
        <v>112267</v>
      </c>
      <c r="P350" s="48">
        <v>0</v>
      </c>
      <c r="Q350" s="25" t="e">
        <f t="shared" si="166"/>
        <v>#DIV/0!</v>
      </c>
      <c r="R350" s="48">
        <v>0</v>
      </c>
      <c r="S350" s="48">
        <v>0</v>
      </c>
      <c r="T350" s="25" t="e">
        <f>R350/S350*100</f>
        <v>#DIV/0!</v>
      </c>
      <c r="U350" s="199">
        <v>60</v>
      </c>
    </row>
    <row r="351" spans="1:188" s="23" customFormat="1" ht="17.25" x14ac:dyDescent="0.25">
      <c r="A351" s="102"/>
      <c r="B351" s="103"/>
      <c r="C351" s="104"/>
      <c r="D351" s="104"/>
      <c r="E351" s="105"/>
      <c r="F351" s="104"/>
      <c r="G351" s="104"/>
      <c r="H351" s="105"/>
      <c r="I351" s="104"/>
      <c r="J351" s="104"/>
      <c r="K351" s="105"/>
      <c r="L351" s="106"/>
      <c r="M351" s="106"/>
      <c r="N351" s="105"/>
      <c r="O351" s="104"/>
      <c r="P351" s="104"/>
      <c r="Q351" s="105"/>
      <c r="R351" s="104"/>
      <c r="S351" s="104"/>
      <c r="T351" s="105"/>
      <c r="U351" s="200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17.25" x14ac:dyDescent="0.25">
      <c r="A352" s="354" t="s">
        <v>252</v>
      </c>
      <c r="B352" s="355"/>
      <c r="C352" s="121">
        <f>SUM(C353:C361)</f>
        <v>1171383.48</v>
      </c>
      <c r="D352" s="121">
        <f>SUM(D353:D361)</f>
        <v>438218</v>
      </c>
      <c r="E352" s="121">
        <f>C352/D352*100</f>
        <v>267.30610791888967</v>
      </c>
      <c r="F352" s="121">
        <f>SUM(F353:F361)</f>
        <v>239482.35</v>
      </c>
      <c r="G352" s="121">
        <f>SUM(G353:G361)</f>
        <v>102882</v>
      </c>
      <c r="H352" s="121">
        <f>F352/G352*100</f>
        <v>232.77380882953284</v>
      </c>
      <c r="I352" s="121">
        <f>SUM(I353:I361)</f>
        <v>1150596.45</v>
      </c>
      <c r="J352" s="121">
        <f>SUM(J353:J361)</f>
        <v>248185</v>
      </c>
      <c r="K352" s="121">
        <f>I352/J352*100</f>
        <v>463.60434756330966</v>
      </c>
      <c r="L352" s="121">
        <f>SUM(L353:L361)</f>
        <v>0</v>
      </c>
      <c r="M352" s="121">
        <f>SUM(M353:M361)</f>
        <v>0</v>
      </c>
      <c r="N352" s="125" t="e">
        <f t="shared" ref="N352:N361" si="172">L352/M352*100</f>
        <v>#DIV/0!</v>
      </c>
      <c r="O352" s="121">
        <f>SUM(O353:O361)</f>
        <v>0</v>
      </c>
      <c r="P352" s="121">
        <f>SUM(P353:P361)</f>
        <v>0</v>
      </c>
      <c r="Q352" s="125" t="e">
        <f t="shared" ref="Q352:Q361" si="173">O352/P352*100</f>
        <v>#DIV/0!</v>
      </c>
      <c r="R352" s="121">
        <f>SUM(R353:R361)</f>
        <v>0</v>
      </c>
      <c r="S352" s="121">
        <f>SUM(S353:S361)</f>
        <v>0</v>
      </c>
      <c r="T352" s="125" t="e">
        <f t="shared" ref="T352:T361" si="174">R352/S352*100</f>
        <v>#DIV/0!</v>
      </c>
      <c r="U352" s="198">
        <f>SUM(U353:U361)</f>
        <v>463</v>
      </c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</row>
    <row r="353" spans="1:203" s="23" customFormat="1" ht="34.5" x14ac:dyDescent="0.25">
      <c r="A353" s="2">
        <v>1</v>
      </c>
      <c r="B353" s="11" t="s">
        <v>190</v>
      </c>
      <c r="C353" s="48">
        <v>1073641.48</v>
      </c>
      <c r="D353" s="48">
        <v>315777</v>
      </c>
      <c r="E353" s="1">
        <f>C353/D353*100</f>
        <v>339.99989866266384</v>
      </c>
      <c r="F353" s="48">
        <v>220953.35</v>
      </c>
      <c r="G353" s="48">
        <v>77890</v>
      </c>
      <c r="H353" s="1">
        <f t="shared" ref="H353:H361" si="175">F353/G353*100</f>
        <v>283.673578122994</v>
      </c>
      <c r="I353" s="48">
        <v>1140162.45</v>
      </c>
      <c r="J353" s="48">
        <v>239234</v>
      </c>
      <c r="K353" s="44">
        <f t="shared" ref="K353:K361" si="176">I353/J353*100</f>
        <v>476.58880008694416</v>
      </c>
      <c r="L353" s="44">
        <v>0</v>
      </c>
      <c r="M353" s="44">
        <v>0</v>
      </c>
      <c r="N353" s="44" t="e">
        <f t="shared" si="172"/>
        <v>#DIV/0!</v>
      </c>
      <c r="O353" s="44">
        <v>0</v>
      </c>
      <c r="P353" s="44">
        <v>0</v>
      </c>
      <c r="Q353" s="44" t="e">
        <f t="shared" si="173"/>
        <v>#DIV/0!</v>
      </c>
      <c r="R353" s="44">
        <v>0</v>
      </c>
      <c r="S353" s="44">
        <v>0</v>
      </c>
      <c r="T353" s="45" t="e">
        <f t="shared" si="174"/>
        <v>#DIV/0!</v>
      </c>
      <c r="U353" s="205">
        <v>331</v>
      </c>
      <c r="V353"/>
      <c r="W353"/>
      <c r="X353"/>
      <c r="Y353"/>
      <c r="Z353"/>
      <c r="AA353"/>
      <c r="AB353"/>
      <c r="AC353"/>
    </row>
    <row r="354" spans="1:203" s="23" customFormat="1" ht="34.5" x14ac:dyDescent="0.25">
      <c r="A354" s="69">
        <v>2</v>
      </c>
      <c r="B354" s="11" t="s">
        <v>191</v>
      </c>
      <c r="C354" s="48">
        <v>62395</v>
      </c>
      <c r="D354" s="48">
        <v>66744</v>
      </c>
      <c r="E354" s="1">
        <f t="shared" ref="E354:E361" si="177">C354/D354*100</f>
        <v>93.484058492149103</v>
      </c>
      <c r="F354" s="48">
        <v>12113</v>
      </c>
      <c r="G354" s="48">
        <v>12828</v>
      </c>
      <c r="H354" s="1">
        <f t="shared" si="175"/>
        <v>94.426255067040842</v>
      </c>
      <c r="I354" s="48">
        <v>0</v>
      </c>
      <c r="J354" s="48">
        <v>0</v>
      </c>
      <c r="K354" s="44" t="e">
        <f t="shared" si="176"/>
        <v>#DIV/0!</v>
      </c>
      <c r="L354" s="44">
        <v>0</v>
      </c>
      <c r="M354" s="44">
        <v>0</v>
      </c>
      <c r="N354" s="44" t="e">
        <f t="shared" si="172"/>
        <v>#DIV/0!</v>
      </c>
      <c r="O354" s="44">
        <v>0</v>
      </c>
      <c r="P354" s="44">
        <v>0</v>
      </c>
      <c r="Q354" s="44" t="e">
        <f t="shared" si="173"/>
        <v>#DIV/0!</v>
      </c>
      <c r="R354" s="44">
        <v>0</v>
      </c>
      <c r="S354" s="44">
        <v>0</v>
      </c>
      <c r="T354" s="45" t="e">
        <f t="shared" si="174"/>
        <v>#DIV/0!</v>
      </c>
      <c r="U354" s="199">
        <v>82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</row>
    <row r="355" spans="1:203" s="23" customFormat="1" ht="34.5" x14ac:dyDescent="0.25">
      <c r="A355" s="2">
        <v>3</v>
      </c>
      <c r="B355" s="11" t="s">
        <v>192</v>
      </c>
      <c r="C355" s="48">
        <v>0</v>
      </c>
      <c r="D355" s="48">
        <v>0</v>
      </c>
      <c r="E355" s="1">
        <v>0</v>
      </c>
      <c r="F355" s="48">
        <v>0</v>
      </c>
      <c r="G355" s="48">
        <v>0</v>
      </c>
      <c r="H355" s="1" t="e">
        <f t="shared" si="175"/>
        <v>#DIV/0!</v>
      </c>
      <c r="I355" s="48">
        <v>0</v>
      </c>
      <c r="J355" s="48">
        <v>0</v>
      </c>
      <c r="K355" s="44">
        <v>0</v>
      </c>
      <c r="L355" s="44">
        <v>0</v>
      </c>
      <c r="M355" s="44">
        <v>0</v>
      </c>
      <c r="N355" s="44" t="e">
        <f t="shared" si="172"/>
        <v>#DIV/0!</v>
      </c>
      <c r="O355" s="44">
        <v>0</v>
      </c>
      <c r="P355" s="44">
        <v>0</v>
      </c>
      <c r="Q355" s="44" t="e">
        <f t="shared" si="173"/>
        <v>#DIV/0!</v>
      </c>
      <c r="R355" s="44">
        <v>0</v>
      </c>
      <c r="S355" s="44">
        <v>0</v>
      </c>
      <c r="T355" s="45" t="e">
        <f t="shared" si="174"/>
        <v>#DIV/0!</v>
      </c>
      <c r="U355" s="199">
        <v>2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</row>
    <row r="356" spans="1:203" s="23" customFormat="1" ht="17.25" x14ac:dyDescent="0.25">
      <c r="A356" s="69">
        <v>4</v>
      </c>
      <c r="B356" s="11" t="s">
        <v>193</v>
      </c>
      <c r="C356" s="48">
        <v>9773</v>
      </c>
      <c r="D356" s="48">
        <v>19568</v>
      </c>
      <c r="E356" s="1">
        <f t="shared" si="177"/>
        <v>49.943785772690106</v>
      </c>
      <c r="F356" s="48">
        <v>2418</v>
      </c>
      <c r="G356" s="48">
        <v>905</v>
      </c>
      <c r="H356" s="1">
        <f t="shared" si="175"/>
        <v>267.18232044198891</v>
      </c>
      <c r="I356" s="48">
        <v>0</v>
      </c>
      <c r="J356" s="48">
        <v>0</v>
      </c>
      <c r="K356" s="44" t="e">
        <f t="shared" si="176"/>
        <v>#DIV/0!</v>
      </c>
      <c r="L356" s="44">
        <v>0</v>
      </c>
      <c r="M356" s="44">
        <v>0</v>
      </c>
      <c r="N356" s="44" t="e">
        <f t="shared" si="172"/>
        <v>#DIV/0!</v>
      </c>
      <c r="O356" s="44">
        <v>0</v>
      </c>
      <c r="P356" s="44">
        <v>0</v>
      </c>
      <c r="Q356" s="44" t="e">
        <f t="shared" si="173"/>
        <v>#DIV/0!</v>
      </c>
      <c r="R356" s="44">
        <v>0</v>
      </c>
      <c r="S356" s="44">
        <v>0</v>
      </c>
      <c r="T356" s="45" t="e">
        <f t="shared" si="174"/>
        <v>#DIV/0!</v>
      </c>
      <c r="U356" s="199">
        <v>5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FR356" s="134"/>
      <c r="FS356" s="134"/>
      <c r="FT356" s="134"/>
      <c r="FU356" s="134"/>
      <c r="FV356" s="134"/>
      <c r="FW356" s="134"/>
      <c r="FX356" s="134"/>
      <c r="FY356" s="134"/>
      <c r="FZ356" s="134"/>
      <c r="GA356" s="134"/>
      <c r="GB356" s="134"/>
      <c r="GC356" s="134"/>
      <c r="GD356" s="134"/>
      <c r="GE356" s="134"/>
      <c r="GF356" s="134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</row>
    <row r="357" spans="1:203" s="23" customFormat="1" ht="17.25" x14ac:dyDescent="0.25">
      <c r="A357" s="2">
        <v>5</v>
      </c>
      <c r="B357" s="11" t="s">
        <v>194</v>
      </c>
      <c r="C357" s="48">
        <v>0</v>
      </c>
      <c r="D357" s="48">
        <v>0</v>
      </c>
      <c r="E357" s="1" t="e">
        <f t="shared" si="177"/>
        <v>#DIV/0!</v>
      </c>
      <c r="F357" s="48">
        <v>0</v>
      </c>
      <c r="G357" s="48">
        <v>0</v>
      </c>
      <c r="H357" s="1" t="e">
        <f t="shared" si="175"/>
        <v>#DIV/0!</v>
      </c>
      <c r="I357" s="48">
        <v>0</v>
      </c>
      <c r="J357" s="48">
        <v>0</v>
      </c>
      <c r="K357" s="44" t="e">
        <f t="shared" si="176"/>
        <v>#DIV/0!</v>
      </c>
      <c r="L357" s="44">
        <v>0</v>
      </c>
      <c r="M357" s="44">
        <v>0</v>
      </c>
      <c r="N357" s="44" t="e">
        <f t="shared" si="172"/>
        <v>#DIV/0!</v>
      </c>
      <c r="O357" s="44">
        <v>0</v>
      </c>
      <c r="P357" s="44">
        <v>0</v>
      </c>
      <c r="Q357" s="44" t="e">
        <f t="shared" si="173"/>
        <v>#DIV/0!</v>
      </c>
      <c r="R357" s="44">
        <v>0</v>
      </c>
      <c r="S357" s="44">
        <v>0</v>
      </c>
      <c r="T357" s="45">
        <v>0</v>
      </c>
      <c r="U357" s="199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</row>
    <row r="358" spans="1:203" s="23" customFormat="1" ht="17.25" customHeight="1" x14ac:dyDescent="0.25">
      <c r="A358" s="69">
        <v>6</v>
      </c>
      <c r="B358" s="16" t="s">
        <v>195</v>
      </c>
      <c r="C358" s="48">
        <v>16000</v>
      </c>
      <c r="D358" s="48">
        <v>27910</v>
      </c>
      <c r="E358" s="1">
        <f t="shared" si="177"/>
        <v>57.327122895019713</v>
      </c>
      <c r="F358" s="48">
        <v>2000</v>
      </c>
      <c r="G358" s="48">
        <v>10000</v>
      </c>
      <c r="H358" s="1">
        <f t="shared" si="175"/>
        <v>20</v>
      </c>
      <c r="I358" s="48">
        <v>466</v>
      </c>
      <c r="J358" s="48">
        <v>35</v>
      </c>
      <c r="K358" s="46">
        <f t="shared" si="176"/>
        <v>1331.4285714285716</v>
      </c>
      <c r="L358" s="46">
        <v>0</v>
      </c>
      <c r="M358" s="46">
        <v>0</v>
      </c>
      <c r="N358" s="46" t="e">
        <f t="shared" si="172"/>
        <v>#DIV/0!</v>
      </c>
      <c r="O358" s="46">
        <v>0</v>
      </c>
      <c r="P358" s="46">
        <v>0</v>
      </c>
      <c r="Q358" s="46" t="e">
        <f t="shared" si="173"/>
        <v>#DIV/0!</v>
      </c>
      <c r="R358" s="46">
        <v>0</v>
      </c>
      <c r="S358" s="46">
        <v>0</v>
      </c>
      <c r="T358" s="1" t="e">
        <f t="shared" si="174"/>
        <v>#DIV/0!</v>
      </c>
      <c r="U358" s="199">
        <v>16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</row>
    <row r="359" spans="1:203" s="23" customFormat="1" ht="52.5" customHeight="1" x14ac:dyDescent="0.25">
      <c r="A359" s="2">
        <v>7</v>
      </c>
      <c r="B359" s="11" t="s">
        <v>263</v>
      </c>
      <c r="C359" s="48">
        <v>0</v>
      </c>
      <c r="D359" s="48">
        <v>0</v>
      </c>
      <c r="E359" s="1" t="e">
        <f t="shared" si="177"/>
        <v>#DIV/0!</v>
      </c>
      <c r="F359" s="48">
        <v>0</v>
      </c>
      <c r="G359" s="48">
        <v>0</v>
      </c>
      <c r="H359" s="1" t="e">
        <f t="shared" si="175"/>
        <v>#DIV/0!</v>
      </c>
      <c r="I359" s="48">
        <v>0</v>
      </c>
      <c r="J359" s="48">
        <v>0</v>
      </c>
      <c r="K359" s="44" t="e">
        <f t="shared" si="176"/>
        <v>#DIV/0!</v>
      </c>
      <c r="L359" s="44">
        <v>0</v>
      </c>
      <c r="M359" s="44">
        <v>0</v>
      </c>
      <c r="N359" s="44" t="e">
        <f t="shared" si="172"/>
        <v>#DIV/0!</v>
      </c>
      <c r="O359" s="44">
        <v>0</v>
      </c>
      <c r="P359" s="44">
        <v>0</v>
      </c>
      <c r="Q359" s="44" t="e">
        <f t="shared" si="173"/>
        <v>#DIV/0!</v>
      </c>
      <c r="R359" s="44">
        <v>0</v>
      </c>
      <c r="S359" s="44">
        <v>0</v>
      </c>
      <c r="T359" s="45" t="e">
        <f t="shared" si="174"/>
        <v>#DIV/0!</v>
      </c>
      <c r="U359" s="19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</row>
    <row r="360" spans="1:203" s="23" customFormat="1" ht="17.25" x14ac:dyDescent="0.25">
      <c r="A360" s="69">
        <v>8</v>
      </c>
      <c r="B360" s="11" t="s">
        <v>196</v>
      </c>
      <c r="C360" s="48">
        <v>1520</v>
      </c>
      <c r="D360" s="48">
        <v>2105</v>
      </c>
      <c r="E360" s="1">
        <f>C360/D360*100</f>
        <v>72.209026128266032</v>
      </c>
      <c r="F360" s="48">
        <v>1010</v>
      </c>
      <c r="G360" s="48">
        <v>255</v>
      </c>
      <c r="H360" s="1">
        <f t="shared" si="175"/>
        <v>396.07843137254906</v>
      </c>
      <c r="I360" s="48">
        <v>1914</v>
      </c>
      <c r="J360" s="48">
        <v>2802</v>
      </c>
      <c r="K360" s="44">
        <f t="shared" si="176"/>
        <v>68.308351177730202</v>
      </c>
      <c r="L360" s="44">
        <v>0</v>
      </c>
      <c r="M360" s="44">
        <v>0</v>
      </c>
      <c r="N360" s="44" t="e">
        <f t="shared" si="172"/>
        <v>#DIV/0!</v>
      </c>
      <c r="O360" s="44">
        <v>0</v>
      </c>
      <c r="P360" s="44">
        <v>0</v>
      </c>
      <c r="Q360" s="44" t="e">
        <f t="shared" si="173"/>
        <v>#DIV/0!</v>
      </c>
      <c r="R360" s="44">
        <v>0</v>
      </c>
      <c r="S360" s="44">
        <v>0</v>
      </c>
      <c r="T360" s="45" t="e">
        <f t="shared" si="174"/>
        <v>#DIV/0!</v>
      </c>
      <c r="U360" s="199">
        <v>21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 s="154"/>
      <c r="FS360" s="154"/>
      <c r="FT360" s="154"/>
      <c r="FU360" s="154"/>
      <c r="FV360" s="154"/>
      <c r="FW360" s="154"/>
      <c r="FX360" s="154"/>
      <c r="FY360" s="154"/>
      <c r="FZ360" s="154"/>
      <c r="GA360" s="154"/>
      <c r="GB360" s="154"/>
      <c r="GC360" s="154"/>
      <c r="GD360" s="154"/>
      <c r="GE360" s="154"/>
      <c r="GF360" s="154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17.25" x14ac:dyDescent="0.25">
      <c r="A361" s="2">
        <v>9</v>
      </c>
      <c r="B361" s="11" t="s">
        <v>197</v>
      </c>
      <c r="C361" s="48">
        <v>8054</v>
      </c>
      <c r="D361" s="48">
        <v>6114</v>
      </c>
      <c r="E361" s="1">
        <f t="shared" si="177"/>
        <v>131.73045469414458</v>
      </c>
      <c r="F361" s="48">
        <v>988</v>
      </c>
      <c r="G361" s="48">
        <v>1004</v>
      </c>
      <c r="H361" s="1">
        <f t="shared" si="175"/>
        <v>98.406374501992033</v>
      </c>
      <c r="I361" s="48">
        <v>8054</v>
      </c>
      <c r="J361" s="48">
        <v>6114</v>
      </c>
      <c r="K361" s="44">
        <f t="shared" si="176"/>
        <v>131.73045469414458</v>
      </c>
      <c r="L361" s="44">
        <v>0</v>
      </c>
      <c r="M361" s="44">
        <v>0</v>
      </c>
      <c r="N361" s="44" t="e">
        <f t="shared" si="172"/>
        <v>#DIV/0!</v>
      </c>
      <c r="O361" s="44">
        <v>0</v>
      </c>
      <c r="P361" s="44">
        <v>0</v>
      </c>
      <c r="Q361" s="44" t="e">
        <f t="shared" si="173"/>
        <v>#DIV/0!</v>
      </c>
      <c r="R361" s="44">
        <v>0</v>
      </c>
      <c r="S361" s="44">
        <v>0</v>
      </c>
      <c r="T361" s="45" t="e">
        <f t="shared" si="174"/>
        <v>#DIV/0!</v>
      </c>
      <c r="U361" s="199">
        <v>6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s="23" customFormat="1" ht="17.25" customHeight="1" x14ac:dyDescent="0.25">
      <c r="A362" s="349"/>
      <c r="B362" s="350"/>
      <c r="C362" s="350"/>
      <c r="D362" s="350"/>
      <c r="E362" s="350"/>
      <c r="F362" s="350"/>
      <c r="G362" s="350"/>
      <c r="H362" s="350"/>
      <c r="I362" s="350"/>
      <c r="J362" s="350"/>
      <c r="K362" s="350"/>
      <c r="L362" s="350"/>
      <c r="M362" s="350"/>
      <c r="N362" s="350"/>
      <c r="O362" s="350"/>
      <c r="P362" s="350"/>
      <c r="Q362" s="350"/>
      <c r="R362" s="350"/>
      <c r="S362" s="350"/>
      <c r="T362" s="351"/>
      <c r="U362" s="200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ht="57.75" customHeight="1" x14ac:dyDescent="0.25">
      <c r="A363" s="356" t="s">
        <v>254</v>
      </c>
      <c r="B363" s="357"/>
      <c r="C363" s="116">
        <f>C364+C381+C389</f>
        <v>131623840</v>
      </c>
      <c r="D363" s="116">
        <f>D364+D381+D389</f>
        <v>133112251</v>
      </c>
      <c r="E363" s="127">
        <f t="shared" ref="E363:E379" si="178">C363/D363*100</f>
        <v>98.881837705531709</v>
      </c>
      <c r="F363" s="116">
        <f>F364+F381+F389</f>
        <v>18218331</v>
      </c>
      <c r="G363" s="116">
        <f>G364+G381+G389</f>
        <v>17522349</v>
      </c>
      <c r="H363" s="127">
        <f t="shared" ref="H363" si="179">F363/G363*100</f>
        <v>103.97196745710293</v>
      </c>
      <c r="I363" s="116">
        <f>I364+I381+I389</f>
        <v>131600618</v>
      </c>
      <c r="J363" s="116">
        <f>J364+J381+J389</f>
        <v>133112251</v>
      </c>
      <c r="K363" s="127">
        <f t="shared" ref="K363:K379" si="180">I363/J363*100</f>
        <v>98.864392278964615</v>
      </c>
      <c r="L363" s="116">
        <f>L364+L381+L389</f>
        <v>13773891</v>
      </c>
      <c r="M363" s="116">
        <f>M364+M381+M389</f>
        <v>12143638</v>
      </c>
      <c r="N363" s="128">
        <f t="shared" ref="N363:N383" si="181">L363/M363*100</f>
        <v>113.4247496508048</v>
      </c>
      <c r="O363" s="116">
        <f>O364+O381+O389</f>
        <v>0</v>
      </c>
      <c r="P363" s="116">
        <f>P364+P381+P389</f>
        <v>0</v>
      </c>
      <c r="Q363" s="128" t="e">
        <f t="shared" ref="Q363:Q383" si="182">O363/P363*100</f>
        <v>#DIV/0!</v>
      </c>
      <c r="R363" s="116">
        <f>R364+R381+R389</f>
        <v>0</v>
      </c>
      <c r="S363" s="116">
        <f>S364+S381+S389</f>
        <v>0</v>
      </c>
      <c r="T363" s="128" t="e">
        <f t="shared" ref="T363:T383" si="183">R363/S363*100</f>
        <v>#DIV/0!</v>
      </c>
      <c r="U363" s="196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</row>
    <row r="364" spans="1:203" ht="75" customHeight="1" x14ac:dyDescent="0.25">
      <c r="A364" s="352" t="s">
        <v>255</v>
      </c>
      <c r="B364" s="353"/>
      <c r="C364" s="41">
        <f>SUM(C365:C379)</f>
        <v>106108020</v>
      </c>
      <c r="D364" s="41">
        <f>SUM(D365:D379)</f>
        <v>108481033</v>
      </c>
      <c r="E364" s="41">
        <f>C364/D364*100</f>
        <v>97.812508846592564</v>
      </c>
      <c r="F364" s="41">
        <f>SUM(F365:F379)</f>
        <v>16063772</v>
      </c>
      <c r="G364" s="41">
        <f>SUM(G365:G379)</f>
        <v>15529367</v>
      </c>
      <c r="H364" s="41">
        <f>F364/G364*100</f>
        <v>103.44125423785786</v>
      </c>
      <c r="I364" s="41">
        <f>SUM(I365:I379)</f>
        <v>106084798</v>
      </c>
      <c r="J364" s="41">
        <f>SUM(J365:J379)</f>
        <v>108481033</v>
      </c>
      <c r="K364" s="41">
        <f>I364/J364*100</f>
        <v>97.791102339521416</v>
      </c>
      <c r="L364" s="41">
        <f>SUM(L365:L379)</f>
        <v>13773891</v>
      </c>
      <c r="M364" s="41">
        <f>SUM(M365:M379)</f>
        <v>12143638</v>
      </c>
      <c r="N364" s="151">
        <f t="shared" si="181"/>
        <v>113.4247496508048</v>
      </c>
      <c r="O364" s="41">
        <f>SUM(O365:O379)</f>
        <v>0</v>
      </c>
      <c r="P364" s="41">
        <f>SUM(P365:P379)</f>
        <v>0</v>
      </c>
      <c r="Q364" s="5" t="e">
        <f t="shared" si="182"/>
        <v>#DIV/0!</v>
      </c>
      <c r="R364" s="41">
        <f>SUM(R365:R379)</f>
        <v>0</v>
      </c>
      <c r="S364" s="41">
        <f>SUM(S365:S379)</f>
        <v>0</v>
      </c>
      <c r="T364" s="5" t="e">
        <f t="shared" si="183"/>
        <v>#DIV/0!</v>
      </c>
      <c r="U364" s="198">
        <f>SUM(U365:U375)</f>
        <v>13453</v>
      </c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</row>
    <row r="365" spans="1:203" ht="17.25" x14ac:dyDescent="0.25">
      <c r="A365" s="62">
        <v>1</v>
      </c>
      <c r="B365" s="12" t="s">
        <v>198</v>
      </c>
      <c r="C365" s="48">
        <v>12199453</v>
      </c>
      <c r="D365" s="48">
        <v>14181961</v>
      </c>
      <c r="E365" s="148">
        <f t="shared" si="178"/>
        <v>86.020917699604453</v>
      </c>
      <c r="F365" s="48">
        <v>0</v>
      </c>
      <c r="G365" s="48">
        <v>2495531</v>
      </c>
      <c r="H365" s="148">
        <f t="shared" ref="H365:H378" si="184">F365/G365*100</f>
        <v>0</v>
      </c>
      <c r="I365" s="48">
        <v>12199453</v>
      </c>
      <c r="J365" s="48">
        <v>14181961</v>
      </c>
      <c r="K365" s="148">
        <f t="shared" si="180"/>
        <v>86.020917699604453</v>
      </c>
      <c r="L365" s="150">
        <v>0</v>
      </c>
      <c r="M365" s="150">
        <v>0</v>
      </c>
      <c r="N365" s="68">
        <v>83.9</v>
      </c>
      <c r="O365" s="44">
        <v>0</v>
      </c>
      <c r="P365" s="44">
        <v>0</v>
      </c>
      <c r="Q365" s="68" t="e">
        <f t="shared" si="182"/>
        <v>#DIV/0!</v>
      </c>
      <c r="R365" s="68">
        <v>0</v>
      </c>
      <c r="S365" s="68">
        <v>0</v>
      </c>
      <c r="T365" s="68" t="e">
        <f t="shared" si="183"/>
        <v>#DIV/0!</v>
      </c>
      <c r="U365" s="68">
        <v>1755</v>
      </c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</row>
    <row r="366" spans="1:203" s="23" customFormat="1" ht="17.25" x14ac:dyDescent="0.25">
      <c r="A366" s="63">
        <v>2</v>
      </c>
      <c r="B366" s="9" t="s">
        <v>199</v>
      </c>
      <c r="C366" s="48">
        <v>21596502</v>
      </c>
      <c r="D366" s="48">
        <v>19752182</v>
      </c>
      <c r="E366" s="148">
        <f t="shared" si="178"/>
        <v>109.33729751983856</v>
      </c>
      <c r="F366" s="48">
        <v>3772665</v>
      </c>
      <c r="G366" s="48">
        <v>832965</v>
      </c>
      <c r="H366" s="148">
        <f t="shared" si="184"/>
        <v>452.91999063586104</v>
      </c>
      <c r="I366" s="48">
        <v>21596502</v>
      </c>
      <c r="J366" s="48">
        <v>19752182</v>
      </c>
      <c r="K366" s="148">
        <f t="shared" si="180"/>
        <v>109.33729751983856</v>
      </c>
      <c r="L366" s="48">
        <v>8650858</v>
      </c>
      <c r="M366" s="48">
        <f>9748934+2195954</f>
        <v>11944888</v>
      </c>
      <c r="N366" s="148">
        <f t="shared" si="181"/>
        <v>72.42309848363584</v>
      </c>
      <c r="O366" s="150">
        <v>0</v>
      </c>
      <c r="P366" s="150">
        <v>0</v>
      </c>
      <c r="Q366" s="68" t="e">
        <f t="shared" si="182"/>
        <v>#DIV/0!</v>
      </c>
      <c r="R366" s="68">
        <v>0</v>
      </c>
      <c r="S366" s="68">
        <v>0</v>
      </c>
      <c r="T366" s="68" t="e">
        <f t="shared" si="183"/>
        <v>#DIV/0!</v>
      </c>
      <c r="U366" s="68">
        <v>220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</row>
    <row r="367" spans="1:203" ht="17.25" x14ac:dyDescent="0.25">
      <c r="A367" s="62">
        <v>3</v>
      </c>
      <c r="B367" s="12" t="s">
        <v>258</v>
      </c>
      <c r="C367" s="48">
        <v>7026416</v>
      </c>
      <c r="D367" s="48">
        <v>7413109</v>
      </c>
      <c r="E367" s="148">
        <f t="shared" si="178"/>
        <v>94.78365959545448</v>
      </c>
      <c r="F367" s="48">
        <v>375804</v>
      </c>
      <c r="G367" s="48">
        <v>383080</v>
      </c>
      <c r="H367" s="148">
        <f t="shared" si="184"/>
        <v>98.100657826041555</v>
      </c>
      <c r="I367" s="48">
        <v>7026416</v>
      </c>
      <c r="J367" s="48">
        <v>7413109</v>
      </c>
      <c r="K367" s="148">
        <f t="shared" si="180"/>
        <v>94.78365959545448</v>
      </c>
      <c r="L367" s="150">
        <v>0</v>
      </c>
      <c r="M367" s="150">
        <v>0</v>
      </c>
      <c r="N367" s="68" t="e">
        <f t="shared" si="181"/>
        <v>#DIV/0!</v>
      </c>
      <c r="O367" s="44">
        <v>0</v>
      </c>
      <c r="P367" s="44">
        <v>0</v>
      </c>
      <c r="Q367" s="68" t="e">
        <f t="shared" si="182"/>
        <v>#DIV/0!</v>
      </c>
      <c r="R367" s="68">
        <v>0</v>
      </c>
      <c r="S367" s="68">
        <v>0</v>
      </c>
      <c r="T367" s="68" t="e">
        <f t="shared" si="183"/>
        <v>#DIV/0!</v>
      </c>
      <c r="U367" s="68">
        <v>618</v>
      </c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</row>
    <row r="368" spans="1:203" ht="86.25" x14ac:dyDescent="0.25">
      <c r="A368" s="62">
        <v>4</v>
      </c>
      <c r="B368" s="10" t="s">
        <v>276</v>
      </c>
      <c r="C368" s="48">
        <v>6607794</v>
      </c>
      <c r="D368" s="48">
        <v>6100831</v>
      </c>
      <c r="E368" s="148">
        <f t="shared" si="178"/>
        <v>108.30973682109864</v>
      </c>
      <c r="F368" s="48">
        <v>1092747</v>
      </c>
      <c r="G368" s="48">
        <v>954101</v>
      </c>
      <c r="H368" s="148">
        <f t="shared" si="184"/>
        <v>114.53158523049447</v>
      </c>
      <c r="I368" s="48">
        <v>6607794</v>
      </c>
      <c r="J368" s="48">
        <v>6100831</v>
      </c>
      <c r="K368" s="148">
        <f t="shared" si="180"/>
        <v>108.30973682109864</v>
      </c>
      <c r="L368" s="150">
        <v>0</v>
      </c>
      <c r="M368" s="150">
        <v>0</v>
      </c>
      <c r="N368" s="68" t="e">
        <f t="shared" si="181"/>
        <v>#DIV/0!</v>
      </c>
      <c r="O368" s="150">
        <v>0</v>
      </c>
      <c r="P368" s="150">
        <v>0</v>
      </c>
      <c r="Q368" s="68" t="e">
        <f t="shared" si="182"/>
        <v>#DIV/0!</v>
      </c>
      <c r="R368" s="68">
        <v>0</v>
      </c>
      <c r="S368" s="68">
        <v>0</v>
      </c>
      <c r="T368" s="68" t="e">
        <f t="shared" si="183"/>
        <v>#DIV/0!</v>
      </c>
      <c r="U368" s="68">
        <v>174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</row>
    <row r="369" spans="1:203" ht="34.5" x14ac:dyDescent="0.25">
      <c r="A369" s="62">
        <v>5</v>
      </c>
      <c r="B369" s="10" t="s">
        <v>200</v>
      </c>
      <c r="C369" s="48">
        <v>3164065</v>
      </c>
      <c r="D369" s="48">
        <v>2310074</v>
      </c>
      <c r="E369" s="148">
        <f t="shared" si="178"/>
        <v>136.96812309908685</v>
      </c>
      <c r="F369" s="48">
        <v>1046894</v>
      </c>
      <c r="G369" s="48">
        <v>509953</v>
      </c>
      <c r="H369" s="148">
        <f t="shared" si="184"/>
        <v>205.29225242326254</v>
      </c>
      <c r="I369" s="48">
        <v>3164065</v>
      </c>
      <c r="J369" s="48">
        <v>2310074</v>
      </c>
      <c r="K369" s="148">
        <f t="shared" si="180"/>
        <v>136.96812309908685</v>
      </c>
      <c r="L369" s="150">
        <v>0</v>
      </c>
      <c r="M369" s="150">
        <v>0</v>
      </c>
      <c r="N369" s="68" t="e">
        <f t="shared" si="181"/>
        <v>#DIV/0!</v>
      </c>
      <c r="O369" s="150">
        <v>0</v>
      </c>
      <c r="P369" s="150">
        <v>0</v>
      </c>
      <c r="Q369" s="68" t="e">
        <f t="shared" si="182"/>
        <v>#DIV/0!</v>
      </c>
      <c r="R369" s="68">
        <v>0</v>
      </c>
      <c r="S369" s="68">
        <v>0</v>
      </c>
      <c r="T369" s="68" t="e">
        <f t="shared" si="183"/>
        <v>#DIV/0!</v>
      </c>
      <c r="U369" s="68">
        <v>416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134"/>
      <c r="GH369" s="134"/>
      <c r="GI369" s="134"/>
      <c r="GJ369" s="134"/>
      <c r="GK369" s="134"/>
      <c r="GL369" s="134"/>
      <c r="GM369" s="134"/>
      <c r="GN369" s="134"/>
      <c r="GO369" s="134"/>
      <c r="GP369" s="134"/>
      <c r="GQ369" s="134"/>
      <c r="GR369" s="134"/>
      <c r="GS369" s="134"/>
      <c r="GT369" s="134"/>
      <c r="GU369" s="134"/>
    </row>
    <row r="370" spans="1:203" s="23" customFormat="1" ht="37.5" customHeight="1" x14ac:dyDescent="0.25">
      <c r="A370" s="63">
        <v>6</v>
      </c>
      <c r="B370" s="16" t="s">
        <v>201</v>
      </c>
      <c r="C370" s="48">
        <v>12550343</v>
      </c>
      <c r="D370" s="48">
        <v>225092</v>
      </c>
      <c r="E370" s="148">
        <f t="shared" si="178"/>
        <v>5575.6504007250369</v>
      </c>
      <c r="F370" s="48">
        <v>3265443</v>
      </c>
      <c r="G370" s="48">
        <v>0</v>
      </c>
      <c r="H370" s="148" t="e">
        <f t="shared" si="184"/>
        <v>#DIV/0!</v>
      </c>
      <c r="I370" s="48">
        <v>12550343</v>
      </c>
      <c r="J370" s="48">
        <v>225092</v>
      </c>
      <c r="K370" s="148">
        <f t="shared" si="180"/>
        <v>5575.6504007250369</v>
      </c>
      <c r="L370" s="48">
        <v>5123033</v>
      </c>
      <c r="M370" s="48">
        <v>198750</v>
      </c>
      <c r="N370" s="148">
        <f t="shared" si="181"/>
        <v>2577.626666666667</v>
      </c>
      <c r="O370" s="150">
        <v>0</v>
      </c>
      <c r="P370" s="150">
        <v>0</v>
      </c>
      <c r="Q370" s="68" t="e">
        <f t="shared" si="182"/>
        <v>#DIV/0!</v>
      </c>
      <c r="R370" s="68">
        <v>0</v>
      </c>
      <c r="S370" s="68">
        <v>0</v>
      </c>
      <c r="T370" s="68" t="e">
        <f t="shared" si="183"/>
        <v>#DIV/0!</v>
      </c>
      <c r="U370" s="68">
        <v>377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GG370" s="134"/>
      <c r="GH370" s="134"/>
      <c r="GI370" s="134"/>
      <c r="GJ370" s="134"/>
      <c r="GK370" s="134"/>
      <c r="GL370" s="134"/>
      <c r="GM370" s="134"/>
      <c r="GN370" s="134"/>
      <c r="GO370" s="134"/>
      <c r="GP370" s="134"/>
      <c r="GQ370" s="134"/>
      <c r="GR370" s="134"/>
      <c r="GS370" s="134"/>
      <c r="GT370" s="134"/>
      <c r="GU370" s="134"/>
    </row>
    <row r="371" spans="1:203" ht="21.75" customHeight="1" x14ac:dyDescent="0.25">
      <c r="A371" s="62">
        <v>7</v>
      </c>
      <c r="B371" s="12" t="s">
        <v>202</v>
      </c>
      <c r="C371" s="48">
        <v>11689872</v>
      </c>
      <c r="D371" s="48">
        <v>12551465</v>
      </c>
      <c r="E371" s="148">
        <f t="shared" si="178"/>
        <v>93.135518443464576</v>
      </c>
      <c r="F371" s="48">
        <v>2269219</v>
      </c>
      <c r="G371" s="48">
        <v>2826474</v>
      </c>
      <c r="H371" s="148">
        <f t="shared" si="184"/>
        <v>80.284446274757883</v>
      </c>
      <c r="I371" s="48">
        <v>11689872</v>
      </c>
      <c r="J371" s="48">
        <v>12551465</v>
      </c>
      <c r="K371" s="148">
        <f t="shared" si="180"/>
        <v>93.135518443464576</v>
      </c>
      <c r="L371" s="150">
        <v>0</v>
      </c>
      <c r="M371" s="150">
        <v>0</v>
      </c>
      <c r="N371" s="68" t="e">
        <f t="shared" si="181"/>
        <v>#DIV/0!</v>
      </c>
      <c r="O371" s="44">
        <v>0</v>
      </c>
      <c r="P371" s="44">
        <v>0</v>
      </c>
      <c r="Q371" s="68" t="e">
        <f t="shared" si="182"/>
        <v>#DIV/0!</v>
      </c>
      <c r="R371" s="68">
        <v>0</v>
      </c>
      <c r="S371" s="68">
        <v>0</v>
      </c>
      <c r="T371" s="68" t="e">
        <f t="shared" si="183"/>
        <v>#DIV/0!</v>
      </c>
      <c r="U371" s="68">
        <v>1499</v>
      </c>
      <c r="GG371" s="134"/>
      <c r="GH371" s="134"/>
      <c r="GI371" s="134"/>
      <c r="GJ371" s="134"/>
      <c r="GK371" s="134"/>
      <c r="GL371" s="134"/>
      <c r="GM371" s="134"/>
      <c r="GN371" s="134"/>
      <c r="GO371" s="134"/>
      <c r="GP371" s="134"/>
      <c r="GQ371" s="134"/>
      <c r="GR371" s="134"/>
      <c r="GS371" s="134"/>
      <c r="GT371" s="134"/>
      <c r="GU371" s="134"/>
    </row>
    <row r="372" spans="1:203" ht="27" customHeight="1" x14ac:dyDescent="0.25">
      <c r="A372" s="62">
        <v>8</v>
      </c>
      <c r="B372" s="12" t="s">
        <v>203</v>
      </c>
      <c r="C372" s="48">
        <v>5337294</v>
      </c>
      <c r="D372" s="48">
        <v>2528364</v>
      </c>
      <c r="E372" s="148">
        <f t="shared" si="178"/>
        <v>211.09674081738231</v>
      </c>
      <c r="F372" s="48">
        <v>873399</v>
      </c>
      <c r="G372" s="48">
        <v>336912</v>
      </c>
      <c r="H372" s="148">
        <f t="shared" si="184"/>
        <v>259.23653654366723</v>
      </c>
      <c r="I372" s="48">
        <v>5337294</v>
      </c>
      <c r="J372" s="48">
        <v>2528364</v>
      </c>
      <c r="K372" s="148">
        <f t="shared" si="180"/>
        <v>211.09674081738231</v>
      </c>
      <c r="L372" s="150">
        <v>0</v>
      </c>
      <c r="M372" s="150">
        <v>0</v>
      </c>
      <c r="N372" s="68" t="e">
        <f t="shared" si="181"/>
        <v>#DIV/0!</v>
      </c>
      <c r="O372" s="150">
        <v>0</v>
      </c>
      <c r="P372" s="150">
        <v>0</v>
      </c>
      <c r="Q372" s="68" t="e">
        <f t="shared" si="182"/>
        <v>#DIV/0!</v>
      </c>
      <c r="R372" s="68">
        <v>0</v>
      </c>
      <c r="S372" s="68">
        <v>0</v>
      </c>
      <c r="T372" s="68" t="e">
        <f t="shared" si="183"/>
        <v>#DIV/0!</v>
      </c>
      <c r="U372" s="68">
        <v>840</v>
      </c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</row>
    <row r="373" spans="1:203" s="23" customFormat="1" ht="34.5" x14ac:dyDescent="0.25">
      <c r="A373" s="63">
        <v>9</v>
      </c>
      <c r="B373" s="16" t="s">
        <v>204</v>
      </c>
      <c r="C373" s="48">
        <v>24842883</v>
      </c>
      <c r="D373" s="48">
        <v>42480746</v>
      </c>
      <c r="E373" s="148">
        <f t="shared" si="178"/>
        <v>58.480336009165192</v>
      </c>
      <c r="F373" s="48">
        <v>3172440</v>
      </c>
      <c r="G373" s="48">
        <v>7036372</v>
      </c>
      <c r="H373" s="148">
        <f t="shared" si="184"/>
        <v>45.086302998192821</v>
      </c>
      <c r="I373" s="48">
        <v>24819661</v>
      </c>
      <c r="J373" s="48">
        <v>42480746</v>
      </c>
      <c r="K373" s="148">
        <f t="shared" si="180"/>
        <v>58.425671244097266</v>
      </c>
      <c r="L373" s="150">
        <v>0</v>
      </c>
      <c r="M373" s="150">
        <v>0</v>
      </c>
      <c r="N373" s="68" t="e">
        <f t="shared" si="181"/>
        <v>#DIV/0!</v>
      </c>
      <c r="O373" s="150">
        <v>0</v>
      </c>
      <c r="P373" s="150">
        <v>0</v>
      </c>
      <c r="Q373" s="68" t="e">
        <f t="shared" si="182"/>
        <v>#DIV/0!</v>
      </c>
      <c r="R373" s="68">
        <v>0</v>
      </c>
      <c r="S373" s="68">
        <v>0</v>
      </c>
      <c r="T373" s="68" t="e">
        <f t="shared" si="183"/>
        <v>#DIV/0!</v>
      </c>
      <c r="U373" s="68">
        <v>7316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 s="154"/>
      <c r="GH373" s="154"/>
      <c r="GI373" s="154"/>
      <c r="GJ373" s="154"/>
      <c r="GK373" s="154"/>
      <c r="GL373" s="154"/>
      <c r="GM373" s="154"/>
      <c r="GN373" s="154"/>
      <c r="GO373" s="154"/>
      <c r="GP373" s="154"/>
      <c r="GQ373" s="154"/>
      <c r="GR373" s="154"/>
      <c r="GS373" s="154"/>
      <c r="GT373" s="154"/>
      <c r="GU373" s="154"/>
    </row>
    <row r="374" spans="1:203" ht="33" customHeight="1" x14ac:dyDescent="0.25">
      <c r="A374" s="62">
        <v>10</v>
      </c>
      <c r="B374" s="10" t="s">
        <v>206</v>
      </c>
      <c r="C374" s="48">
        <v>240954</v>
      </c>
      <c r="D374" s="48">
        <v>205479</v>
      </c>
      <c r="E374" s="148">
        <f t="shared" si="178"/>
        <v>117.26453798198355</v>
      </c>
      <c r="F374" s="48">
        <v>43239</v>
      </c>
      <c r="G374" s="48">
        <v>31398</v>
      </c>
      <c r="H374" s="148">
        <f t="shared" si="184"/>
        <v>137.71259315879993</v>
      </c>
      <c r="I374" s="48">
        <v>240954</v>
      </c>
      <c r="J374" s="48">
        <v>205479</v>
      </c>
      <c r="K374" s="148">
        <f t="shared" si="180"/>
        <v>117.26453798198355</v>
      </c>
      <c r="L374" s="150">
        <v>0</v>
      </c>
      <c r="M374" s="150">
        <v>0</v>
      </c>
      <c r="N374" s="68" t="e">
        <f t="shared" si="181"/>
        <v>#DIV/0!</v>
      </c>
      <c r="O374" s="150">
        <v>0</v>
      </c>
      <c r="P374" s="150">
        <v>0</v>
      </c>
      <c r="Q374" s="68" t="e">
        <f t="shared" si="182"/>
        <v>#DIV/0!</v>
      </c>
      <c r="R374" s="68">
        <v>0</v>
      </c>
      <c r="S374" s="68">
        <v>0</v>
      </c>
      <c r="T374" s="68" t="e">
        <f t="shared" si="183"/>
        <v>#DIV/0!</v>
      </c>
      <c r="U374" s="68">
        <v>47</v>
      </c>
    </row>
    <row r="375" spans="1:203" ht="51.75" x14ac:dyDescent="0.25">
      <c r="A375" s="130">
        <v>11</v>
      </c>
      <c r="B375" s="131" t="s">
        <v>207</v>
      </c>
      <c r="C375" s="48">
        <v>852444</v>
      </c>
      <c r="D375" s="48">
        <v>731730</v>
      </c>
      <c r="E375" s="148">
        <f t="shared" si="178"/>
        <v>116.49706859087368</v>
      </c>
      <c r="F375" s="48">
        <v>151922</v>
      </c>
      <c r="G375" s="48">
        <v>122581</v>
      </c>
      <c r="H375" s="148">
        <f t="shared" si="184"/>
        <v>123.9360096589194</v>
      </c>
      <c r="I375" s="48">
        <v>852444</v>
      </c>
      <c r="J375" s="48">
        <v>731730</v>
      </c>
      <c r="K375" s="148">
        <f t="shared" si="180"/>
        <v>116.49706859087368</v>
      </c>
      <c r="L375" s="150">
        <v>0</v>
      </c>
      <c r="M375" s="150">
        <v>0</v>
      </c>
      <c r="N375" s="68" t="e">
        <f t="shared" si="181"/>
        <v>#DIV/0!</v>
      </c>
      <c r="O375" s="150">
        <v>0</v>
      </c>
      <c r="P375" s="150">
        <v>0</v>
      </c>
      <c r="Q375" s="68" t="e">
        <f t="shared" si="182"/>
        <v>#DIV/0!</v>
      </c>
      <c r="R375" s="68">
        <v>0</v>
      </c>
      <c r="S375" s="68">
        <v>0</v>
      </c>
      <c r="T375" s="68" t="e">
        <f t="shared" si="183"/>
        <v>#DIV/0!</v>
      </c>
      <c r="U375" s="68">
        <v>191</v>
      </c>
    </row>
    <row r="376" spans="1:203" s="134" customFormat="1" ht="33.75" customHeight="1" x14ac:dyDescent="0.25">
      <c r="A376" s="62">
        <v>13</v>
      </c>
      <c r="B376" s="10" t="s">
        <v>208</v>
      </c>
      <c r="C376" s="48"/>
      <c r="D376" s="48"/>
      <c r="E376" s="148" t="e">
        <f t="shared" si="178"/>
        <v>#DIV/0!</v>
      </c>
      <c r="F376" s="48"/>
      <c r="G376" s="48"/>
      <c r="H376" s="68" t="e">
        <f t="shared" si="184"/>
        <v>#DIV/0!</v>
      </c>
      <c r="I376" s="48"/>
      <c r="J376" s="48"/>
      <c r="K376" s="148" t="e">
        <f t="shared" si="180"/>
        <v>#DIV/0!</v>
      </c>
      <c r="L376" s="44"/>
      <c r="M376" s="44"/>
      <c r="N376" s="68" t="e">
        <f t="shared" si="181"/>
        <v>#DIV/0!</v>
      </c>
      <c r="O376" s="68"/>
      <c r="P376" s="68"/>
      <c r="Q376" s="68" t="e">
        <f t="shared" si="182"/>
        <v>#DIV/0!</v>
      </c>
      <c r="R376" s="68"/>
      <c r="S376" s="68"/>
      <c r="T376" s="68"/>
      <c r="U376" s="19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</row>
    <row r="377" spans="1:203" s="134" customFormat="1" ht="17.25" x14ac:dyDescent="0.25">
      <c r="A377" s="62">
        <v>14</v>
      </c>
      <c r="B377" s="12" t="s">
        <v>209</v>
      </c>
      <c r="C377" s="48"/>
      <c r="D377" s="48"/>
      <c r="E377" s="148" t="e">
        <f t="shared" si="178"/>
        <v>#DIV/0!</v>
      </c>
      <c r="F377" s="48"/>
      <c r="G377" s="48"/>
      <c r="H377" s="68" t="e">
        <f t="shared" si="184"/>
        <v>#DIV/0!</v>
      </c>
      <c r="I377" s="68"/>
      <c r="J377" s="68"/>
      <c r="K377" s="148" t="e">
        <f t="shared" si="180"/>
        <v>#DIV/0!</v>
      </c>
      <c r="L377" s="149"/>
      <c r="M377" s="149"/>
      <c r="N377" s="68" t="e">
        <f t="shared" si="181"/>
        <v>#DIV/0!</v>
      </c>
      <c r="O377" s="68"/>
      <c r="P377" s="68"/>
      <c r="Q377" s="68" t="e">
        <f t="shared" si="182"/>
        <v>#DIV/0!</v>
      </c>
      <c r="R377" s="68"/>
      <c r="S377" s="68"/>
      <c r="T377" s="68" t="e">
        <f t="shared" si="183"/>
        <v>#DIV/0!</v>
      </c>
      <c r="U377" s="196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</row>
    <row r="378" spans="1:203" s="134" customFormat="1" ht="17.25" x14ac:dyDescent="0.25">
      <c r="A378" s="62">
        <v>15</v>
      </c>
      <c r="B378" s="12" t="s">
        <v>210</v>
      </c>
      <c r="C378" s="48"/>
      <c r="D378" s="48"/>
      <c r="E378" s="148" t="e">
        <f t="shared" si="178"/>
        <v>#DIV/0!</v>
      </c>
      <c r="F378" s="68"/>
      <c r="G378" s="68"/>
      <c r="H378" s="68" t="e">
        <f t="shared" si="184"/>
        <v>#DIV/0!</v>
      </c>
      <c r="I378" s="68"/>
      <c r="J378" s="68"/>
      <c r="K378" s="148" t="e">
        <f t="shared" si="180"/>
        <v>#DIV/0!</v>
      </c>
      <c r="L378" s="149"/>
      <c r="M378" s="149"/>
      <c r="N378" s="68" t="e">
        <f t="shared" si="181"/>
        <v>#DIV/0!</v>
      </c>
      <c r="O378" s="68"/>
      <c r="P378" s="68"/>
      <c r="Q378" s="68" t="e">
        <f t="shared" si="182"/>
        <v>#DIV/0!</v>
      </c>
      <c r="R378" s="68"/>
      <c r="S378" s="68"/>
      <c r="T378" s="68" t="e">
        <f t="shared" si="183"/>
        <v>#DIV/0!</v>
      </c>
      <c r="U378" s="196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</row>
    <row r="379" spans="1:203" s="134" customFormat="1" ht="51.75" x14ac:dyDescent="0.25">
      <c r="A379" s="62">
        <v>16</v>
      </c>
      <c r="B379" s="10" t="s">
        <v>211</v>
      </c>
      <c r="C379" s="68"/>
      <c r="D379" s="68"/>
      <c r="E379" s="148" t="e">
        <f t="shared" si="178"/>
        <v>#DIV/0!</v>
      </c>
      <c r="F379" s="68"/>
      <c r="G379" s="68"/>
      <c r="H379" s="68" t="e">
        <f>F379/G379*100</f>
        <v>#DIV/0!</v>
      </c>
      <c r="I379" s="68"/>
      <c r="J379" s="68"/>
      <c r="K379" s="148" t="e">
        <f t="shared" si="180"/>
        <v>#DIV/0!</v>
      </c>
      <c r="L379" s="68"/>
      <c r="M379" s="68"/>
      <c r="N379" s="68" t="e">
        <f t="shared" si="181"/>
        <v>#DIV/0!</v>
      </c>
      <c r="O379" s="68"/>
      <c r="P379" s="68"/>
      <c r="Q379" s="68" t="e">
        <f t="shared" si="182"/>
        <v>#DIV/0!</v>
      </c>
      <c r="R379" s="68"/>
      <c r="S379" s="68"/>
      <c r="T379" s="68" t="e">
        <f t="shared" si="183"/>
        <v>#DIV/0!</v>
      </c>
      <c r="U379" s="196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</row>
    <row r="380" spans="1:203" s="154" customFormat="1" ht="17.25" customHeight="1" x14ac:dyDescent="0.25">
      <c r="A380" s="358"/>
      <c r="B380" s="359"/>
      <c r="C380" s="359"/>
      <c r="D380" s="359"/>
      <c r="E380" s="359"/>
      <c r="F380" s="359"/>
      <c r="G380" s="359"/>
      <c r="H380" s="359"/>
      <c r="I380" s="359"/>
      <c r="J380" s="359"/>
      <c r="K380" s="360"/>
      <c r="L380" s="153"/>
      <c r="M380" s="153"/>
      <c r="N380" s="153"/>
      <c r="O380" s="153"/>
      <c r="P380" s="153"/>
      <c r="Q380" s="153"/>
      <c r="R380" s="153"/>
      <c r="S380" s="153"/>
      <c r="T380" s="153"/>
      <c r="U380" s="201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</row>
    <row r="381" spans="1:203" ht="84.75" customHeight="1" x14ac:dyDescent="0.25">
      <c r="A381" s="347" t="s">
        <v>256</v>
      </c>
      <c r="B381" s="348"/>
      <c r="C381" s="132">
        <f>SUM(C382:C383)</f>
        <v>25515820</v>
      </c>
      <c r="D381" s="132">
        <f>SUM(D382:D383)</f>
        <v>24631218</v>
      </c>
      <c r="E381" s="132">
        <f>C381/D381*100</f>
        <v>103.59138553359399</v>
      </c>
      <c r="F381" s="132">
        <f>SUM(F382:F383)</f>
        <v>2154559</v>
      </c>
      <c r="G381" s="132">
        <f>SUM(G382:G383)</f>
        <v>1992982</v>
      </c>
      <c r="H381" s="132">
        <f>F381/G381*100</f>
        <v>108.10729851047324</v>
      </c>
      <c r="I381" s="132">
        <f>SUM(I382:I383)</f>
        <v>25515820</v>
      </c>
      <c r="J381" s="132">
        <f>SUM(J382:J383)</f>
        <v>24631218</v>
      </c>
      <c r="K381" s="132">
        <f>I381/J381*100</f>
        <v>103.59138553359399</v>
      </c>
      <c r="L381" s="132">
        <f>SUM(L382:L383)</f>
        <v>0</v>
      </c>
      <c r="M381" s="132">
        <f>SUM(M382:M383)</f>
        <v>0</v>
      </c>
      <c r="N381" s="133" t="e">
        <f t="shared" si="181"/>
        <v>#DIV/0!</v>
      </c>
      <c r="O381" s="132">
        <f>SUM(O382:O383)</f>
        <v>0</v>
      </c>
      <c r="P381" s="132">
        <f>SUM(P382:P383)</f>
        <v>0</v>
      </c>
      <c r="Q381" s="133" t="e">
        <f t="shared" si="182"/>
        <v>#DIV/0!</v>
      </c>
      <c r="R381" s="132">
        <f>SUM(R382:R383)</f>
        <v>0</v>
      </c>
      <c r="S381" s="132">
        <f>SUM(S382:S383)</f>
        <v>0</v>
      </c>
      <c r="T381" s="133" t="e">
        <f t="shared" si="183"/>
        <v>#DIV/0!</v>
      </c>
      <c r="U381" s="198">
        <f>SUM(U382:U383)</f>
        <v>4778</v>
      </c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</row>
    <row r="382" spans="1:203" ht="75" customHeight="1" x14ac:dyDescent="0.25">
      <c r="A382" s="62">
        <v>1</v>
      </c>
      <c r="B382" s="10" t="s">
        <v>205</v>
      </c>
      <c r="C382" s="48">
        <v>25515820</v>
      </c>
      <c r="D382" s="48">
        <v>24631218</v>
      </c>
      <c r="E382" s="148">
        <f t="shared" ref="E382:E383" si="185">C382/D382*100</f>
        <v>103.59138553359399</v>
      </c>
      <c r="F382" s="48">
        <v>2154559</v>
      </c>
      <c r="G382" s="48">
        <v>1992982</v>
      </c>
      <c r="H382" s="20">
        <f t="shared" ref="H382:H383" si="186">F382/G382*100</f>
        <v>108.10729851047324</v>
      </c>
      <c r="I382" s="48">
        <v>25515820</v>
      </c>
      <c r="J382" s="48">
        <v>24631218</v>
      </c>
      <c r="K382" s="148">
        <f t="shared" ref="K382:K383" si="187">I382/J382*100</f>
        <v>103.59138553359399</v>
      </c>
      <c r="L382" s="48">
        <v>0</v>
      </c>
      <c r="M382" s="48">
        <v>0</v>
      </c>
      <c r="N382" s="68" t="e">
        <f t="shared" si="181"/>
        <v>#DIV/0!</v>
      </c>
      <c r="O382" s="150">
        <v>0</v>
      </c>
      <c r="P382" s="150">
        <v>0</v>
      </c>
      <c r="Q382" s="68" t="e">
        <f t="shared" si="182"/>
        <v>#DIV/0!</v>
      </c>
      <c r="R382" s="68">
        <v>0</v>
      </c>
      <c r="S382" s="68">
        <v>0</v>
      </c>
      <c r="T382" s="68" t="e">
        <f t="shared" si="183"/>
        <v>#DIV/0!</v>
      </c>
      <c r="U382" s="68">
        <v>4778</v>
      </c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ht="17.25" x14ac:dyDescent="0.25">
      <c r="A383" s="62">
        <v>2</v>
      </c>
      <c r="B383" s="12" t="s">
        <v>212</v>
      </c>
      <c r="C383" s="20"/>
      <c r="D383" s="20"/>
      <c r="E383" s="25" t="e">
        <f t="shared" si="185"/>
        <v>#DIV/0!</v>
      </c>
      <c r="F383" s="48"/>
      <c r="G383" s="48"/>
      <c r="H383" s="20" t="e">
        <f t="shared" si="186"/>
        <v>#DIV/0!</v>
      </c>
      <c r="I383" s="48"/>
      <c r="J383" s="48"/>
      <c r="K383" s="25" t="e">
        <f t="shared" si="187"/>
        <v>#DIV/0!</v>
      </c>
      <c r="L383" s="34"/>
      <c r="M383" s="34"/>
      <c r="N383" s="30" t="e">
        <f t="shared" si="181"/>
        <v>#DIV/0!</v>
      </c>
      <c r="O383" s="20"/>
      <c r="P383" s="20"/>
      <c r="Q383" s="30" t="e">
        <f t="shared" si="182"/>
        <v>#DIV/0!</v>
      </c>
      <c r="R383" s="20"/>
      <c r="S383" s="20"/>
      <c r="T383" s="20" t="e">
        <f t="shared" si="183"/>
        <v>#DIV/0!</v>
      </c>
      <c r="U383" s="134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s="23" customFormat="1" ht="17.25" x14ac:dyDescent="0.25">
      <c r="A384" s="63"/>
      <c r="B384" s="16"/>
      <c r="C384" s="46"/>
      <c r="D384" s="46"/>
      <c r="E384" s="1"/>
      <c r="F384" s="48"/>
      <c r="G384" s="48"/>
      <c r="H384" s="1"/>
      <c r="I384" s="46"/>
      <c r="J384" s="46"/>
      <c r="K384" s="1"/>
      <c r="L384" s="46"/>
      <c r="M384" s="46"/>
      <c r="N384" s="1"/>
      <c r="O384" s="46"/>
      <c r="P384" s="46"/>
      <c r="Q384" s="1"/>
      <c r="R384" s="46"/>
      <c r="S384" s="46"/>
      <c r="T384" s="1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</row>
    <row r="385" spans="1:203" s="23" customFormat="1" ht="17.25" x14ac:dyDescent="0.25">
      <c r="A385" s="63"/>
      <c r="B385" s="16"/>
      <c r="C385" s="46"/>
      <c r="D385" s="46"/>
      <c r="E385" s="1"/>
      <c r="F385" s="46"/>
      <c r="G385" s="46"/>
      <c r="H385" s="1"/>
      <c r="I385" s="46"/>
      <c r="J385" s="46"/>
      <c r="K385" s="1"/>
      <c r="L385" s="46"/>
      <c r="M385" s="46"/>
      <c r="N385" s="1"/>
      <c r="O385" s="46"/>
      <c r="P385" s="46"/>
      <c r="Q385" s="1"/>
      <c r="R385" s="46"/>
      <c r="S385" s="46"/>
      <c r="T385" s="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</row>
    <row r="386" spans="1:203" s="23" customFormat="1" ht="17.25" x14ac:dyDescent="0.25">
      <c r="A386" s="63"/>
      <c r="B386" s="16"/>
      <c r="C386" s="46"/>
      <c r="D386" s="46"/>
      <c r="E386" s="1"/>
      <c r="F386" s="46"/>
      <c r="G386" s="46"/>
      <c r="H386" s="1"/>
      <c r="I386" s="46"/>
      <c r="J386" s="46"/>
      <c r="K386" s="1"/>
      <c r="L386" s="46"/>
      <c r="M386" s="46"/>
      <c r="N386" s="1"/>
      <c r="O386" s="46"/>
      <c r="P386" s="46"/>
      <c r="Q386" s="1"/>
      <c r="R386" s="46"/>
      <c r="S386" s="46"/>
      <c r="T386" s="1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</row>
    <row r="387" spans="1:203" s="23" customFormat="1" ht="17.25" x14ac:dyDescent="0.25">
      <c r="A387" s="63"/>
      <c r="B387" s="16"/>
      <c r="C387" s="46"/>
      <c r="D387" s="46"/>
      <c r="E387" s="1"/>
      <c r="F387" s="46"/>
      <c r="G387" s="46"/>
      <c r="H387" s="1"/>
      <c r="I387" s="46"/>
      <c r="J387" s="46"/>
      <c r="K387" s="1"/>
      <c r="L387" s="46"/>
      <c r="M387" s="46"/>
      <c r="N387" s="1"/>
      <c r="O387" s="46"/>
      <c r="P387" s="46"/>
      <c r="Q387" s="1"/>
      <c r="R387" s="46"/>
      <c r="S387" s="46"/>
      <c r="T387" s="1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</row>
    <row r="388" spans="1:203" s="23" customFormat="1" x14ac:dyDescent="0.25">
      <c r="A388" s="349"/>
      <c r="B388" s="350"/>
      <c r="C388" s="350"/>
      <c r="D388" s="350"/>
      <c r="E388" s="350"/>
      <c r="F388" s="350"/>
      <c r="G388" s="350"/>
      <c r="H388" s="350"/>
      <c r="I388" s="350"/>
      <c r="J388" s="350"/>
      <c r="K388" s="350"/>
      <c r="L388" s="350"/>
      <c r="M388" s="350"/>
      <c r="N388" s="350"/>
      <c r="O388" s="350"/>
      <c r="P388" s="350"/>
      <c r="Q388" s="350"/>
      <c r="R388" s="350"/>
      <c r="S388" s="350"/>
      <c r="T388" s="35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7.25" customHeight="1" x14ac:dyDescent="0.25">
      <c r="A389" s="352" t="s">
        <v>257</v>
      </c>
      <c r="B389" s="353"/>
      <c r="C389" s="41">
        <f>SUM(C390:C397)</f>
        <v>0</v>
      </c>
      <c r="D389" s="41">
        <f>SUM(D390:D397)</f>
        <v>0</v>
      </c>
      <c r="E389" s="41" t="e">
        <f>C389/D389*100</f>
        <v>#DIV/0!</v>
      </c>
      <c r="F389" s="41">
        <f>SUM(F390:F397)</f>
        <v>0</v>
      </c>
      <c r="G389" s="41">
        <f>SUM(G390:G397)</f>
        <v>0</v>
      </c>
      <c r="H389" s="41" t="e">
        <f>F389/G389*100</f>
        <v>#DIV/0!</v>
      </c>
      <c r="I389" s="41">
        <f>SUM(I390:I397)</f>
        <v>0</v>
      </c>
      <c r="J389" s="41">
        <f>SUM(J390:J397)</f>
        <v>0</v>
      </c>
      <c r="K389" s="41" t="e">
        <f>I389/J389*100</f>
        <v>#DIV/0!</v>
      </c>
      <c r="L389" s="35">
        <f>SUM(L390:L397)</f>
        <v>0</v>
      </c>
      <c r="M389" s="35">
        <f>SUM(M390:M397)</f>
        <v>0</v>
      </c>
      <c r="N389" s="5" t="e">
        <f t="shared" ref="N389" si="188">L389/M389*100</f>
        <v>#DIV/0!</v>
      </c>
      <c r="O389" s="5">
        <f>SUM(O390:O397)</f>
        <v>0</v>
      </c>
      <c r="P389" s="5">
        <f>SUM(P390:P397)</f>
        <v>0</v>
      </c>
      <c r="Q389" s="5" t="e">
        <f t="shared" ref="Q389" si="189">O389/P389*100</f>
        <v>#DIV/0!</v>
      </c>
      <c r="R389" s="5">
        <f>SUM(R390:R397)</f>
        <v>0</v>
      </c>
      <c r="S389" s="5">
        <f>SUM(S390:S397)</f>
        <v>0</v>
      </c>
      <c r="T389" s="5" t="e">
        <f t="shared" ref="T389" si="190">R389/S389*100</f>
        <v>#DIV/0!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ht="18" customHeight="1" x14ac:dyDescent="0.2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6"/>
      <c r="M390" s="136"/>
      <c r="N390" s="136"/>
      <c r="O390" s="136"/>
      <c r="P390" s="136"/>
      <c r="Q390" s="136"/>
      <c r="R390" s="136"/>
      <c r="S390" s="136"/>
      <c r="T390" s="136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ht="18" customHeight="1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</row>
    <row r="392" spans="1:203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3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3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3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9:B69"/>
    <mergeCell ref="A70:B70"/>
    <mergeCell ref="A117:T117"/>
    <mergeCell ref="A118:B118"/>
    <mergeCell ref="A148:T148"/>
    <mergeCell ref="A149:B149"/>
    <mergeCell ref="I43:K43"/>
    <mergeCell ref="L43:T43"/>
    <mergeCell ref="A46:B46"/>
    <mergeCell ref="A47:B47"/>
    <mergeCell ref="A55:B55"/>
    <mergeCell ref="A68:T68"/>
    <mergeCell ref="A193:B193"/>
    <mergeCell ref="A201:T201"/>
    <mergeCell ref="A202:B202"/>
    <mergeCell ref="A207:T207"/>
    <mergeCell ref="A208:B208"/>
    <mergeCell ref="A215:T215"/>
    <mergeCell ref="A154:T154"/>
    <mergeCell ref="A155:B155"/>
    <mergeCell ref="A166:T166"/>
    <mergeCell ref="A167:B167"/>
    <mergeCell ref="A183:T183"/>
    <mergeCell ref="A184:B184"/>
    <mergeCell ref="A240:B240"/>
    <mergeCell ref="A251:T251"/>
    <mergeCell ref="A252:B252"/>
    <mergeCell ref="A260:T260"/>
    <mergeCell ref="A261:B261"/>
    <mergeCell ref="A266:T266"/>
    <mergeCell ref="A216:B216"/>
    <mergeCell ref="A223:T223"/>
    <mergeCell ref="A224:B224"/>
    <mergeCell ref="A232:T232"/>
    <mergeCell ref="A233:B233"/>
    <mergeCell ref="A239:T239"/>
    <mergeCell ref="A320:T320"/>
    <mergeCell ref="A321:B321"/>
    <mergeCell ref="A328:T328"/>
    <mergeCell ref="A329:B329"/>
    <mergeCell ref="A330:B330"/>
    <mergeCell ref="A337:T337"/>
    <mergeCell ref="A267:B267"/>
    <mergeCell ref="A280:T280"/>
    <mergeCell ref="A281:B281"/>
    <mergeCell ref="A291:B291"/>
    <mergeCell ref="A312:T312"/>
    <mergeCell ref="A313:B313"/>
    <mergeCell ref="A381:B381"/>
    <mergeCell ref="A388:T388"/>
    <mergeCell ref="A389:B389"/>
    <mergeCell ref="A338:B338"/>
    <mergeCell ref="A352:B352"/>
    <mergeCell ref="A362:T362"/>
    <mergeCell ref="A363:B363"/>
    <mergeCell ref="A364:B364"/>
    <mergeCell ref="A380:K380"/>
  </mergeCells>
  <pageMargins left="0.7" right="0.7" top="0.75" bottom="0.75" header="0.3" footer="0.3"/>
  <pageSetup paperSize="9" scale="8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1"/>
  <sheetViews>
    <sheetView topLeftCell="A72" zoomScale="77" zoomScaleNormal="77" workbookViewId="0">
      <selection activeCell="A239" sqref="A239:T239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7109375" customWidth="1"/>
    <col min="4" max="4" width="14.28515625" customWidth="1"/>
    <col min="5" max="5" width="11" customWidth="1"/>
    <col min="6" max="6" width="13.42578125" customWidth="1"/>
    <col min="7" max="7" width="14.140625" customWidth="1"/>
    <col min="8" max="8" width="11.28515625" customWidth="1"/>
    <col min="9" max="9" width="14.7109375" customWidth="1"/>
    <col min="10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8" x14ac:dyDescent="0.25">
      <c r="A1" s="402" t="s">
        <v>410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8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8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8" ht="16.5" customHeight="1" x14ac:dyDescent="0.25">
      <c r="A4" s="405"/>
      <c r="B4" s="408"/>
      <c r="C4" s="394" t="s">
        <v>411</v>
      </c>
      <c r="D4" s="394" t="s">
        <v>412</v>
      </c>
      <c r="E4" s="394" t="s">
        <v>5</v>
      </c>
      <c r="F4" s="394" t="s">
        <v>413</v>
      </c>
      <c r="G4" s="394" t="s">
        <v>302</v>
      </c>
      <c r="H4" s="394" t="s">
        <v>5</v>
      </c>
      <c r="I4" s="394" t="s">
        <v>411</v>
      </c>
      <c r="J4" s="394" t="s">
        <v>412</v>
      </c>
      <c r="K4" s="394" t="s">
        <v>5</v>
      </c>
      <c r="L4" s="394" t="s">
        <v>411</v>
      </c>
      <c r="M4" s="394" t="s">
        <v>412</v>
      </c>
      <c r="N4" s="394" t="s">
        <v>5</v>
      </c>
      <c r="O4" s="384" t="s">
        <v>414</v>
      </c>
      <c r="P4" s="384" t="s">
        <v>415</v>
      </c>
      <c r="Q4" s="394" t="s">
        <v>5</v>
      </c>
      <c r="R4" s="384" t="s">
        <v>416</v>
      </c>
      <c r="S4" s="384" t="s">
        <v>417</v>
      </c>
      <c r="T4" s="394" t="s">
        <v>5</v>
      </c>
    </row>
    <row r="5" spans="1:28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8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8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8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8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  <c r="V9" s="154"/>
      <c r="W9" s="154"/>
    </row>
    <row r="10" spans="1:28" s="23" customFormat="1" ht="43.5" customHeight="1" thickBot="1" x14ac:dyDescent="0.3">
      <c r="A10" s="388" t="s">
        <v>6</v>
      </c>
      <c r="B10" s="389"/>
      <c r="C10" s="109">
        <f>C11+C38</f>
        <v>687.88756782899998</v>
      </c>
      <c r="D10" s="109">
        <f>D11+D38</f>
        <v>592.57632431399998</v>
      </c>
      <c r="E10" s="110">
        <f>C10/D10*100</f>
        <v>116.08421389857884</v>
      </c>
      <c r="F10" s="109">
        <f>F11+F38</f>
        <v>102.97123324899999</v>
      </c>
      <c r="G10" s="109">
        <f>G11+G38</f>
        <v>86.615759314000002</v>
      </c>
      <c r="H10" s="110">
        <f>F10/G10*100</f>
        <v>118.88279230539101</v>
      </c>
      <c r="I10" s="109">
        <f>I11+I38</f>
        <v>669.50579227900005</v>
      </c>
      <c r="J10" s="109">
        <f>J11+J38</f>
        <v>575.32359431400005</v>
      </c>
      <c r="K10" s="111">
        <f>I10/J10*100</f>
        <v>116.37029993134564</v>
      </c>
      <c r="L10" s="174">
        <f>L11+L38</f>
        <v>356.321527</v>
      </c>
      <c r="M10" s="172">
        <f>M11+M38</f>
        <v>300.99717099999998</v>
      </c>
      <c r="N10" s="173">
        <f>L10/M10*100</f>
        <v>118.38035746854246</v>
      </c>
      <c r="O10" s="173">
        <f>O11+O38</f>
        <v>53.601997000000004</v>
      </c>
      <c r="P10" s="173">
        <f>P11+P38</f>
        <v>35.978700000000003</v>
      </c>
      <c r="Q10" s="173">
        <f>O10/P10*100</f>
        <v>148.98258414006065</v>
      </c>
      <c r="R10" s="172">
        <f>R11+R38</f>
        <v>285.58646699999997</v>
      </c>
      <c r="S10" s="172">
        <f>S11+S38</f>
        <v>252.21470699999998</v>
      </c>
      <c r="T10" s="175">
        <f t="shared" ref="T10:T40" si="0">R10/S10*100</f>
        <v>113.23148851902599</v>
      </c>
      <c r="V10" s="98">
        <v>246.9</v>
      </c>
      <c r="W10" s="98">
        <v>215.1</v>
      </c>
      <c r="X10" s="98">
        <v>190.5</v>
      </c>
      <c r="Y10" s="98">
        <v>172.9</v>
      </c>
      <c r="Z10" s="98">
        <f>V10-X10</f>
        <v>56.400000000000006</v>
      </c>
      <c r="AA10" s="98">
        <f>W10-Y10</f>
        <v>42.199999999999989</v>
      </c>
      <c r="AB10" s="98">
        <f>Z10*100/AA10</f>
        <v>133.64928909952613</v>
      </c>
    </row>
    <row r="11" spans="1:28" ht="38.25" customHeight="1" thickBot="1" x14ac:dyDescent="0.3">
      <c r="A11" s="390" t="s">
        <v>7</v>
      </c>
      <c r="B11" s="391"/>
      <c r="C11" s="89">
        <f>C12+C13</f>
        <v>535.01615607999997</v>
      </c>
      <c r="D11" s="89">
        <f>D12+D13</f>
        <v>440.05364299999997</v>
      </c>
      <c r="E11" s="89">
        <f>C11/D11*100</f>
        <v>121.57975842049784</v>
      </c>
      <c r="F11" s="89">
        <f>F12+F13</f>
        <v>81.7236616</v>
      </c>
      <c r="G11" s="89">
        <f>G12+G13</f>
        <v>67.205328000000009</v>
      </c>
      <c r="H11" s="89">
        <f>F11/G11*100</f>
        <v>121.60295028989367</v>
      </c>
      <c r="I11" s="89">
        <f>I12+I13</f>
        <v>516.63438053000004</v>
      </c>
      <c r="J11" s="89">
        <f>J12+J13</f>
        <v>422.80091300000004</v>
      </c>
      <c r="K11" s="90">
        <f>I11/J11*100</f>
        <v>122.19329822733852</v>
      </c>
      <c r="L11" s="91">
        <f>L12+L13</f>
        <v>339.18885499999999</v>
      </c>
      <c r="M11" s="91">
        <f>M12+M13</f>
        <v>288.19340699999998</v>
      </c>
      <c r="N11" s="92">
        <f t="shared" ref="N11:N13" si="1">L11/M11*100</f>
        <v>117.6948697511321</v>
      </c>
      <c r="O11" s="89">
        <f>O12+O13</f>
        <v>53.601997000000004</v>
      </c>
      <c r="P11" s="89">
        <f>P12+P13</f>
        <v>35.978700000000003</v>
      </c>
      <c r="Q11" s="92">
        <f>O11/P11*100</f>
        <v>148.98258414006065</v>
      </c>
      <c r="R11" s="89">
        <f>R12+R13</f>
        <v>285.58646699999997</v>
      </c>
      <c r="S11" s="89">
        <f>S12+S13</f>
        <v>252.21470699999998</v>
      </c>
      <c r="T11" s="93">
        <f t="shared" si="0"/>
        <v>113.23148851902599</v>
      </c>
      <c r="V11" s="98">
        <v>236.3</v>
      </c>
      <c r="W11" s="98">
        <v>203</v>
      </c>
      <c r="X11" s="98">
        <v>183.3</v>
      </c>
      <c r="Y11" s="98">
        <v>162.6</v>
      </c>
      <c r="Z11" s="98">
        <f t="shared" ref="Z11:AA14" si="2">V11-X11</f>
        <v>53</v>
      </c>
      <c r="AA11" s="98">
        <f t="shared" si="2"/>
        <v>40.400000000000006</v>
      </c>
      <c r="AB11" s="98">
        <f t="shared" ref="AB11:AB14" si="3">Z11*100/AA11</f>
        <v>131.18811881188117</v>
      </c>
    </row>
    <row r="12" spans="1:28" ht="54.75" customHeight="1" thickBot="1" x14ac:dyDescent="0.3">
      <c r="A12" s="392" t="s">
        <v>259</v>
      </c>
      <c r="B12" s="393"/>
      <c r="C12" s="113">
        <f>C46/1000000</f>
        <v>170.682547</v>
      </c>
      <c r="D12" s="113">
        <f>D46/1000000</f>
        <v>131.46022199999999</v>
      </c>
      <c r="E12" s="113">
        <f>C12/D12*100</f>
        <v>129.83588830391602</v>
      </c>
      <c r="F12" s="112">
        <f>F46/1000000</f>
        <v>25.896747999999999</v>
      </c>
      <c r="G12" s="112">
        <f>G46/1000000</f>
        <v>19.875440999999999</v>
      </c>
      <c r="H12" s="113">
        <f>F12/G12*100</f>
        <v>130.29521206598636</v>
      </c>
      <c r="I12" s="112">
        <f>I46/1000000</f>
        <v>160.908241</v>
      </c>
      <c r="J12" s="112">
        <f>J46/1000000</f>
        <v>124.295596</v>
      </c>
      <c r="K12" s="113">
        <f>I12/J12*100</f>
        <v>129.45610800241064</v>
      </c>
      <c r="L12" s="112">
        <f>L46/1000000</f>
        <v>119.675808</v>
      </c>
      <c r="M12" s="112">
        <f>M46/1000000</f>
        <v>116.140232</v>
      </c>
      <c r="N12" s="113">
        <f t="shared" si="1"/>
        <v>103.04423018545374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119.675808</v>
      </c>
      <c r="S12" s="112">
        <f>S46/1000000</f>
        <v>116.140232</v>
      </c>
      <c r="T12" s="114">
        <f t="shared" si="0"/>
        <v>103.04423018545374</v>
      </c>
      <c r="V12" s="98">
        <v>81.41</v>
      </c>
      <c r="W12" s="98">
        <v>78.790000000000006</v>
      </c>
      <c r="X12" s="98">
        <v>63.5</v>
      </c>
      <c r="Y12" s="98">
        <v>63.6</v>
      </c>
      <c r="Z12" s="98">
        <f t="shared" si="2"/>
        <v>17.909999999999997</v>
      </c>
      <c r="AA12" s="98">
        <f t="shared" si="2"/>
        <v>15.190000000000005</v>
      </c>
      <c r="AB12" s="98">
        <f t="shared" si="3"/>
        <v>117.90651744568788</v>
      </c>
    </row>
    <row r="13" spans="1:28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364.33360907999997</v>
      </c>
      <c r="D13" s="115">
        <f>D14+D15+D16+D17+D18+D19+D20+D21+D22+D23+D24+D25+D26+D27+D28+D29+D30+D31+D32+D33+D34+D37</f>
        <v>308.59342099999998</v>
      </c>
      <c r="E13" s="113">
        <f t="shared" ref="E13:E40" si="4">C13/D13*100</f>
        <v>118.06266248300868</v>
      </c>
      <c r="F13" s="115">
        <f>F14+F15+F16+F17+F18+F19+F20+F21+F22+F23+F24+F25+F26+F27+F28+F29+F30+F31+F32+F33+F34+F37</f>
        <v>55.826913599999997</v>
      </c>
      <c r="G13" s="115">
        <f>G14+G15+G16+G17+G18+G19+G20+G21+G22+G23+G24+G25+G26+G27+G28+G29+G30+G31+G32+G33+G34+G37</f>
        <v>47.329887000000006</v>
      </c>
      <c r="H13" s="113">
        <f t="shared" ref="H13:H40" si="5">F13/G13*100</f>
        <v>117.95277178667254</v>
      </c>
      <c r="I13" s="115">
        <f>I14+I15+I16+I17+I18+I19+I20+I21+I22+I23+I24+I25+I26+I27+I28+I29+I30+I31+I32+I33+I34+I37</f>
        <v>355.72613953000001</v>
      </c>
      <c r="J13" s="115">
        <f>J14+J15+J16+J17+J18+J19+J20+J21+J22+J23+J24+J25+J26+J27+J28+J29+J30+J31+J32+J33+J34+J37</f>
        <v>298.50531700000005</v>
      </c>
      <c r="K13" s="113">
        <f t="shared" ref="K13:K40" si="6">I13/J13*100</f>
        <v>119.16911333609509</v>
      </c>
      <c r="L13" s="115">
        <f>L14+L15+L16+L17+L18+L19+L20+L21+L22+L23+L24+L25+L26+L27+L28+L29+L30+L31+L32+L33+L34+L37</f>
        <v>219.513047</v>
      </c>
      <c r="M13" s="115">
        <f>M14+M15+M16+M17+M18+M19+M20+M21+M22+M23+M24+M25+M26+M27+M28+M29+M30+M31+M32+M33+M34+M37</f>
        <v>172.05317500000001</v>
      </c>
      <c r="N13" s="113">
        <f t="shared" si="1"/>
        <v>127.58442092103211</v>
      </c>
      <c r="O13" s="115">
        <f>O14+O15+O16+O17+O18+O19+O20+O21+O22+O23+O24+O25+O26+O27+O28+O29+O30+O31+O32+O33+O34+O37</f>
        <v>53.601997000000004</v>
      </c>
      <c r="P13" s="115">
        <f>P14+P15+P16+P17+P18+P19+P20+P21+P22+P23+P24+P25+P26+P27+P28+P29+P30+P31+P32+P33+P34+P37</f>
        <v>35.978700000000003</v>
      </c>
      <c r="Q13" s="113">
        <f t="shared" ref="Q13:Q40" si="7">O13/P13*100</f>
        <v>148.98258414006065</v>
      </c>
      <c r="R13" s="115">
        <f>R14+R15+R16+R17+R18+R19+R20+R21+R22+R23+R24+R25+R26+R27+R28+R29+R30+R31+R32+R33+R34+R37</f>
        <v>165.91065899999995</v>
      </c>
      <c r="S13" s="115">
        <f>S14+S15+S16+S17+S18+S19+S20+S21+S22+S23+S24+S25+S26+S27+S28+S29+S30+S31+S32+S33+S34+S37</f>
        <v>136.07447499999998</v>
      </c>
      <c r="T13" s="114">
        <f t="shared" si="0"/>
        <v>121.92636348587784</v>
      </c>
      <c r="V13" s="98">
        <v>154.9</v>
      </c>
      <c r="W13" s="98">
        <v>124.2</v>
      </c>
      <c r="X13" s="98">
        <v>119.9</v>
      </c>
      <c r="Y13" s="98">
        <v>99</v>
      </c>
      <c r="Z13" s="98">
        <f t="shared" si="2"/>
        <v>35</v>
      </c>
      <c r="AA13" s="98">
        <f t="shared" si="2"/>
        <v>25.200000000000003</v>
      </c>
      <c r="AB13" s="98">
        <f t="shared" si="3"/>
        <v>138.88888888888889</v>
      </c>
    </row>
    <row r="14" spans="1:28" ht="40.5" customHeight="1" thickBot="1" x14ac:dyDescent="0.3">
      <c r="A14" s="371" t="s">
        <v>228</v>
      </c>
      <c r="B14" s="372" t="s">
        <v>111</v>
      </c>
      <c r="C14" s="94">
        <f>C70/1000000</f>
        <v>80.644045000000006</v>
      </c>
      <c r="D14" s="94">
        <f>D70/1000000</f>
        <v>69.846850000000003</v>
      </c>
      <c r="E14" s="94">
        <f t="shared" si="4"/>
        <v>115.45838502380565</v>
      </c>
      <c r="F14" s="94">
        <f>F70/1000000</f>
        <v>11.555006000000001</v>
      </c>
      <c r="G14" s="94">
        <f>G70/1000000</f>
        <v>14.206181000000001</v>
      </c>
      <c r="H14" s="94">
        <f t="shared" si="5"/>
        <v>81.337876801654147</v>
      </c>
      <c r="I14" s="94">
        <f>I70/1000000</f>
        <v>76.303066000000001</v>
      </c>
      <c r="J14" s="94">
        <f>J70/1000000</f>
        <v>65.995099999999994</v>
      </c>
      <c r="K14" s="95">
        <f t="shared" si="6"/>
        <v>115.6192899169787</v>
      </c>
      <c r="L14" s="94">
        <f>L70/1000000</f>
        <v>8.0400329999999993</v>
      </c>
      <c r="M14" s="94">
        <f>M70/1000000</f>
        <v>4.6938409999999999</v>
      </c>
      <c r="N14" s="94">
        <f>L14/M14*100</f>
        <v>171.28899338516152</v>
      </c>
      <c r="O14" s="94">
        <f>O70/1000000</f>
        <v>5.9430740000000002</v>
      </c>
      <c r="P14" s="94">
        <f>P70/1000000</f>
        <v>2.60622</v>
      </c>
      <c r="Q14" s="94">
        <f t="shared" si="7"/>
        <v>228.03424116152894</v>
      </c>
      <c r="R14" s="94">
        <f>R70/1000000</f>
        <v>2.096959</v>
      </c>
      <c r="S14" s="94">
        <f>S70/1000000</f>
        <v>2.0876209999999999</v>
      </c>
      <c r="T14" s="95">
        <f t="shared" si="0"/>
        <v>100.44730341379015</v>
      </c>
      <c r="V14" s="98">
        <v>10.6</v>
      </c>
      <c r="W14" s="98">
        <v>12.1</v>
      </c>
      <c r="X14" s="98">
        <v>7.1</v>
      </c>
      <c r="Y14" s="98">
        <v>10.4</v>
      </c>
      <c r="Z14" s="98">
        <f t="shared" si="2"/>
        <v>3.5</v>
      </c>
      <c r="AA14" s="98">
        <f t="shared" si="2"/>
        <v>1.6999999999999993</v>
      </c>
      <c r="AB14" s="98">
        <f t="shared" si="3"/>
        <v>205.88235294117655</v>
      </c>
    </row>
    <row r="15" spans="1:28" ht="19.5" customHeight="1" thickBot="1" x14ac:dyDescent="0.3">
      <c r="A15" s="382" t="s">
        <v>229</v>
      </c>
      <c r="B15" s="383" t="s">
        <v>111</v>
      </c>
      <c r="C15" s="94">
        <f>C118/1000000</f>
        <v>57.158369</v>
      </c>
      <c r="D15" s="94">
        <f>D118/1000000</f>
        <v>43.896089000000003</v>
      </c>
      <c r="E15" s="94">
        <f t="shared" si="4"/>
        <v>130.21289664325221</v>
      </c>
      <c r="F15" s="94">
        <f>F118/1000000</f>
        <v>9.6604849999999995</v>
      </c>
      <c r="G15" s="94">
        <f>G118/1000000</f>
        <v>5.5918169999999998</v>
      </c>
      <c r="H15" s="94">
        <f t="shared" si="5"/>
        <v>172.76110788317999</v>
      </c>
      <c r="I15" s="94">
        <f>I118/1000000</f>
        <v>56.426794999999998</v>
      </c>
      <c r="J15" s="94">
        <f>J118/1000000</f>
        <v>43.054395</v>
      </c>
      <c r="K15" s="95">
        <f t="shared" si="6"/>
        <v>131.05931461817079</v>
      </c>
      <c r="L15" s="94">
        <f>L118/1000000</f>
        <v>40.249079000000002</v>
      </c>
      <c r="M15" s="94">
        <f>M118/1000000</f>
        <v>29.096461999999999</v>
      </c>
      <c r="N15" s="94">
        <f t="shared" ref="N15:N40" si="8">L15/M15*100</f>
        <v>138.32980449650546</v>
      </c>
      <c r="O15" s="94">
        <f>O118/1000000</f>
        <v>34.891226000000003</v>
      </c>
      <c r="P15" s="94">
        <f>P118/1000000</f>
        <v>24.100680000000001</v>
      </c>
      <c r="Q15" s="94">
        <f t="shared" si="7"/>
        <v>144.77278649399105</v>
      </c>
      <c r="R15" s="94">
        <f>R118/1000000</f>
        <v>5.3578530000000004</v>
      </c>
      <c r="S15" s="94">
        <f>S118/1000000</f>
        <v>4.9957820000000002</v>
      </c>
      <c r="T15" s="95">
        <f t="shared" si="0"/>
        <v>107.24753401969902</v>
      </c>
    </row>
    <row r="16" spans="1:28" ht="19.5" customHeight="1" thickBot="1" x14ac:dyDescent="0.3">
      <c r="A16" s="371" t="s">
        <v>230</v>
      </c>
      <c r="B16" s="372" t="s">
        <v>139</v>
      </c>
      <c r="C16" s="94">
        <f>C149/1000000</f>
        <v>82.438541999999998</v>
      </c>
      <c r="D16" s="94">
        <f>D149/1000000</f>
        <v>66.324534999999997</v>
      </c>
      <c r="E16" s="94">
        <f t="shared" si="4"/>
        <v>124.29569540140764</v>
      </c>
      <c r="F16" s="94">
        <f>F149/1000000</f>
        <v>11.767626999999999</v>
      </c>
      <c r="G16" s="94">
        <f>G149/1000000</f>
        <v>7.49838</v>
      </c>
      <c r="H16" s="94">
        <f t="shared" si="5"/>
        <v>156.93559142108026</v>
      </c>
      <c r="I16" s="94">
        <f>I149/1000000</f>
        <v>76.761927999999997</v>
      </c>
      <c r="J16" s="94">
        <f>J149/1000000</f>
        <v>64.437273000000005</v>
      </c>
      <c r="K16" s="95">
        <f t="shared" si="6"/>
        <v>119.12659308223672</v>
      </c>
      <c r="L16" s="94">
        <f>L149/1000000</f>
        <v>59.193289999999998</v>
      </c>
      <c r="M16" s="94">
        <f>M149/1000000</f>
        <v>46.540050999999998</v>
      </c>
      <c r="N16" s="94">
        <f t="shared" si="8"/>
        <v>127.18784945035834</v>
      </c>
      <c r="O16" s="94">
        <f>O149/1000000</f>
        <v>4.2920509999999998</v>
      </c>
      <c r="P16" s="94">
        <f>P149/1000000</f>
        <v>2.6455690000000001</v>
      </c>
      <c r="Q16" s="94">
        <f t="shared" si="7"/>
        <v>162.23545861022711</v>
      </c>
      <c r="R16" s="94">
        <f>R149/1000000</f>
        <v>54.901238999999997</v>
      </c>
      <c r="S16" s="94">
        <f>S149/1000000</f>
        <v>43.894481999999996</v>
      </c>
      <c r="T16" s="95">
        <f t="shared" si="0"/>
        <v>125.07549126562196</v>
      </c>
    </row>
    <row r="17" spans="1:20" ht="56.25" customHeight="1" thickBot="1" x14ac:dyDescent="0.3">
      <c r="A17" s="371" t="s">
        <v>231</v>
      </c>
      <c r="B17" s="372"/>
      <c r="C17" s="142">
        <f>C155/1000000</f>
        <v>0.13201199999999999</v>
      </c>
      <c r="D17" s="142">
        <f>D155/1000000</f>
        <v>9.1227000000000003E-2</v>
      </c>
      <c r="E17" s="94">
        <f t="shared" si="4"/>
        <v>144.70715906475056</v>
      </c>
      <c r="F17" s="142">
        <f>F155/1000000</f>
        <v>4.6396E-2</v>
      </c>
      <c r="G17" s="142">
        <f>G155/1000000</f>
        <v>1.9732E-2</v>
      </c>
      <c r="H17" s="94">
        <f t="shared" si="5"/>
        <v>235.13075207784308</v>
      </c>
      <c r="I17" s="142">
        <f>I155/1000000</f>
        <v>0.14780699999999999</v>
      </c>
      <c r="J17" s="142">
        <f>J155/1000000</f>
        <v>0.186365</v>
      </c>
      <c r="K17" s="95">
        <f t="shared" si="6"/>
        <v>79.310492850052313</v>
      </c>
      <c r="L17" s="94">
        <f>L155/1000000</f>
        <v>0</v>
      </c>
      <c r="M17" s="94">
        <f>M155/1000000</f>
        <v>5.9649999999999998E-3</v>
      </c>
      <c r="N17" s="94">
        <f t="shared" si="8"/>
        <v>0</v>
      </c>
      <c r="O17" s="94">
        <f>O155/1000000</f>
        <v>0</v>
      </c>
      <c r="P17" s="94">
        <f>P155/1000000</f>
        <v>5.9649999999999998E-3</v>
      </c>
      <c r="Q17" s="94">
        <f t="shared" si="7"/>
        <v>0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4.3830359999999997</v>
      </c>
      <c r="D18" s="94">
        <f>D167/1000000</f>
        <v>3.936887</v>
      </c>
      <c r="E18" s="94">
        <f t="shared" si="4"/>
        <v>111.33253253141378</v>
      </c>
      <c r="F18" s="94">
        <f>F167/1000000</f>
        <v>0.76434599999999997</v>
      </c>
      <c r="G18" s="94">
        <f>G167/1000000</f>
        <v>0.62665899999999997</v>
      </c>
      <c r="H18" s="94">
        <f t="shared" si="5"/>
        <v>121.97159858870614</v>
      </c>
      <c r="I18" s="141">
        <f>I167/1000000</f>
        <v>4.6281090000000003</v>
      </c>
      <c r="J18" s="141">
        <f>J167/1000000</f>
        <v>3.758302</v>
      </c>
      <c r="K18" s="95">
        <f t="shared" si="6"/>
        <v>123.14361645232341</v>
      </c>
      <c r="L18" s="141">
        <f>L167/1000000</f>
        <v>3.7978809999999998</v>
      </c>
      <c r="M18" s="141">
        <f>M167/1000000</f>
        <v>2.7709410000000001</v>
      </c>
      <c r="N18" s="94">
        <f t="shared" si="8"/>
        <v>137.06105615384809</v>
      </c>
      <c r="O18" s="94">
        <f>O167/1000000</f>
        <v>2.0140039999999999</v>
      </c>
      <c r="P18" s="94">
        <f>P167/1000000</f>
        <v>0.533748</v>
      </c>
      <c r="Q18" s="94">
        <f t="shared" si="7"/>
        <v>377.33237407915345</v>
      </c>
      <c r="R18" s="94">
        <f>R167/1000000</f>
        <v>1.7834859999999999</v>
      </c>
      <c r="S18" s="94">
        <f>S167/1000000</f>
        <v>2.237193</v>
      </c>
      <c r="T18" s="95">
        <f t="shared" si="0"/>
        <v>79.719809600691576</v>
      </c>
    </row>
    <row r="19" spans="1:20" ht="63" customHeight="1" thickBot="1" x14ac:dyDescent="0.3">
      <c r="A19" s="371" t="s">
        <v>233</v>
      </c>
      <c r="B19" s="372"/>
      <c r="C19" s="143">
        <f>C184/1000000</f>
        <v>0.130245</v>
      </c>
      <c r="D19" s="143">
        <f>D184/1000000</f>
        <v>0.109276</v>
      </c>
      <c r="E19" s="94">
        <f t="shared" si="4"/>
        <v>119.1890259526337</v>
      </c>
      <c r="F19" s="143">
        <f>F184/1000000</f>
        <v>1.9219E-2</v>
      </c>
      <c r="G19" s="143">
        <f>G184/1000000</f>
        <v>2.1500999999999999E-2</v>
      </c>
      <c r="H19" s="94">
        <f t="shared" si="5"/>
        <v>89.386540160922749</v>
      </c>
      <c r="I19" s="142">
        <f>I184/1000000</f>
        <v>0.154531</v>
      </c>
      <c r="J19" s="142">
        <f>J184/1000000</f>
        <v>0.21973200000000001</v>
      </c>
      <c r="K19" s="95">
        <f t="shared" si="6"/>
        <v>70.327034751424449</v>
      </c>
      <c r="L19" s="143">
        <f>L184/1000000</f>
        <v>4.6498999999999999E-2</v>
      </c>
      <c r="M19" s="143">
        <f>M184/1000000</f>
        <v>5.0273999999999999E-2</v>
      </c>
      <c r="N19" s="94">
        <f t="shared" si="8"/>
        <v>92.491148506186093</v>
      </c>
      <c r="O19" s="142">
        <f>O184/1000000</f>
        <v>4.6498999999999999E-2</v>
      </c>
      <c r="P19" s="142">
        <f>P184/1000000</f>
        <v>4.6240000000000003E-2</v>
      </c>
      <c r="Q19" s="94">
        <f t="shared" si="7"/>
        <v>100.56012110726643</v>
      </c>
      <c r="R19" s="142">
        <f>R184/1000000</f>
        <v>0</v>
      </c>
      <c r="S19" s="142">
        <f>S184/1000000</f>
        <v>4.0340000000000003E-3</v>
      </c>
      <c r="T19" s="95">
        <f t="shared" si="0"/>
        <v>0</v>
      </c>
    </row>
    <row r="20" spans="1:20" ht="88.5" customHeight="1" thickBot="1" x14ac:dyDescent="0.3">
      <c r="A20" s="371" t="s">
        <v>235</v>
      </c>
      <c r="B20" s="372"/>
      <c r="C20" s="94">
        <f>C193/1000000</f>
        <v>0</v>
      </c>
      <c r="D20" s="94">
        <f>D193/1000000</f>
        <v>0</v>
      </c>
      <c r="E20" s="94" t="e">
        <f t="shared" si="4"/>
        <v>#DIV/0!</v>
      </c>
      <c r="F20" s="94">
        <f>F193/1000000</f>
        <v>0</v>
      </c>
      <c r="G20" s="94">
        <f>G193/1000000</f>
        <v>0</v>
      </c>
      <c r="H20" s="94" t="e">
        <f t="shared" si="5"/>
        <v>#DIV/0!</v>
      </c>
      <c r="I20" s="94">
        <f>I193/1000000</f>
        <v>0</v>
      </c>
      <c r="J20" s="94">
        <f>J193/1000000</f>
        <v>0</v>
      </c>
      <c r="K20" s="95" t="e">
        <f t="shared" si="6"/>
        <v>#DIV/0!</v>
      </c>
      <c r="L20" s="94">
        <f>L193/1000000</f>
        <v>0</v>
      </c>
      <c r="M20" s="94">
        <f>M193/1000000</f>
        <v>0</v>
      </c>
      <c r="N20" s="94" t="e">
        <f t="shared" si="8"/>
        <v>#DIV/0!</v>
      </c>
      <c r="O20" s="94">
        <f>O193/1000000</f>
        <v>0</v>
      </c>
      <c r="P20" s="94">
        <f>P193/1000000</f>
        <v>0</v>
      </c>
      <c r="Q20" s="94" t="e">
        <f t="shared" si="7"/>
        <v>#DIV/0!</v>
      </c>
      <c r="R20" s="94">
        <f>R193/1000000</f>
        <v>0</v>
      </c>
      <c r="S20" s="94">
        <f>S193/1000000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C202/1000000</f>
        <v>0</v>
      </c>
      <c r="D21" s="94">
        <f>D202/1000000</f>
        <v>0</v>
      </c>
      <c r="E21" s="94" t="e">
        <f t="shared" si="4"/>
        <v>#DIV/0!</v>
      </c>
      <c r="F21" s="94">
        <f>F202/1000000</f>
        <v>0</v>
      </c>
      <c r="G21" s="94">
        <f>G202/1000000</f>
        <v>0</v>
      </c>
      <c r="H21" s="94" t="e">
        <f t="shared" si="5"/>
        <v>#DIV/0!</v>
      </c>
      <c r="I21" s="94">
        <f>I202/1000000</f>
        <v>0</v>
      </c>
      <c r="J21" s="94">
        <f>J202/1000000</f>
        <v>0</v>
      </c>
      <c r="K21" s="95" t="e">
        <f t="shared" si="6"/>
        <v>#DIV/0!</v>
      </c>
      <c r="L21" s="94">
        <f>L202/1000000</f>
        <v>0</v>
      </c>
      <c r="M21" s="94">
        <f>M202/1000000</f>
        <v>0</v>
      </c>
      <c r="N21" s="94" t="e">
        <f t="shared" si="8"/>
        <v>#DIV/0!</v>
      </c>
      <c r="O21" s="94">
        <f>O202/1000000</f>
        <v>0</v>
      </c>
      <c r="P21" s="94">
        <f>P202/1000000</f>
        <v>0</v>
      </c>
      <c r="Q21" s="94" t="e">
        <f t="shared" si="7"/>
        <v>#DIV/0!</v>
      </c>
      <c r="R21" s="94">
        <f>R202/1000000</f>
        <v>0</v>
      </c>
      <c r="S21" s="94">
        <f>S202/1000000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C208/1000000</f>
        <v>0.51453000000000004</v>
      </c>
      <c r="D22" s="142">
        <f>D208/1000000</f>
        <v>0.282082</v>
      </c>
      <c r="E22" s="94">
        <f t="shared" si="4"/>
        <v>182.40440722910361</v>
      </c>
      <c r="F22" s="142">
        <f>F208/1000000</f>
        <v>3.1085000000000002E-2</v>
      </c>
      <c r="G22" s="142">
        <f>G208/1000000</f>
        <v>3.3284000000000001E-2</v>
      </c>
      <c r="H22" s="94">
        <f t="shared" si="5"/>
        <v>93.393221968513402</v>
      </c>
      <c r="I22" s="142">
        <f>I208/1000000</f>
        <v>0.53483000000000003</v>
      </c>
      <c r="J22" s="142">
        <f>J208/1000000</f>
        <v>0.319073</v>
      </c>
      <c r="K22" s="95">
        <f t="shared" si="6"/>
        <v>167.61994903987488</v>
      </c>
      <c r="L22" s="94">
        <f>L208/1000000</f>
        <v>0</v>
      </c>
      <c r="M22" s="94">
        <f>M208/1000000</f>
        <v>0</v>
      </c>
      <c r="N22" s="94" t="e">
        <f t="shared" si="8"/>
        <v>#DIV/0!</v>
      </c>
      <c r="O22" s="94">
        <f>O208/1000000</f>
        <v>0</v>
      </c>
      <c r="P22" s="94">
        <f>P208/1000000</f>
        <v>0</v>
      </c>
      <c r="Q22" s="94" t="e">
        <f t="shared" si="7"/>
        <v>#DIV/0!</v>
      </c>
      <c r="R22" s="94">
        <f>R208/1000000</f>
        <v>0</v>
      </c>
      <c r="S22" s="94">
        <f>S208/1000000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C216/1000000</f>
        <v>0.19700999999999999</v>
      </c>
      <c r="D23" s="141">
        <f>D216/1000000</f>
        <v>0.213452</v>
      </c>
      <c r="E23" s="94">
        <f t="shared" si="4"/>
        <v>92.297097239660431</v>
      </c>
      <c r="F23" s="141">
        <f>F216/1000000</f>
        <v>3.1954999999999997E-2</v>
      </c>
      <c r="G23" s="141">
        <f>G216/1000000</f>
        <v>3.2875000000000001E-2</v>
      </c>
      <c r="H23" s="94">
        <f t="shared" si="5"/>
        <v>97.201520912547508</v>
      </c>
      <c r="I23" s="141">
        <f>I216/1000000</f>
        <v>0.239537</v>
      </c>
      <c r="J23" s="141">
        <f>J216/1000000</f>
        <v>0.21202399999999999</v>
      </c>
      <c r="K23" s="95">
        <f t="shared" si="6"/>
        <v>112.97636116666038</v>
      </c>
      <c r="L23" s="142">
        <f>L216/1000000</f>
        <v>8.9097999999999997E-2</v>
      </c>
      <c r="M23" s="142">
        <f>M216/1000000</f>
        <v>7.3356000000000005E-2</v>
      </c>
      <c r="N23" s="94">
        <f t="shared" si="8"/>
        <v>121.45973062871475</v>
      </c>
      <c r="O23" s="142">
        <f>O216/1000000</f>
        <v>3.9682000000000002E-2</v>
      </c>
      <c r="P23" s="142">
        <f>P216/1000000</f>
        <v>0</v>
      </c>
      <c r="Q23" s="94" t="e">
        <f t="shared" si="7"/>
        <v>#DIV/0!</v>
      </c>
      <c r="R23" s="142">
        <f>R216/1000000</f>
        <v>4.9416000000000002E-2</v>
      </c>
      <c r="S23" s="142">
        <f>S216/1000000</f>
        <v>7.3356000000000005E-2</v>
      </c>
      <c r="T23" s="95">
        <f t="shared" si="0"/>
        <v>67.364632749877302</v>
      </c>
    </row>
    <row r="24" spans="1:20" ht="47.25" customHeight="1" thickBot="1" x14ac:dyDescent="0.3">
      <c r="A24" s="371" t="s">
        <v>239</v>
      </c>
      <c r="B24" s="372"/>
      <c r="C24" s="141">
        <f>C224/1000000</f>
        <v>4.7188239999999997</v>
      </c>
      <c r="D24" s="141">
        <f>D224/1000000</f>
        <v>3.7390509999999999</v>
      </c>
      <c r="E24" s="94">
        <f t="shared" si="4"/>
        <v>126.20378807349779</v>
      </c>
      <c r="F24" s="141">
        <f>F224/1000000</f>
        <v>0.72928300000000001</v>
      </c>
      <c r="G24" s="141">
        <f>G224/1000000</f>
        <v>0.54532400000000003</v>
      </c>
      <c r="H24" s="94">
        <f t="shared" si="5"/>
        <v>133.73389031108113</v>
      </c>
      <c r="I24" s="141">
        <f>I224/1000000</f>
        <v>4.0986909999999996</v>
      </c>
      <c r="J24" s="141">
        <f>J224/1000000</f>
        <v>3.488699</v>
      </c>
      <c r="K24" s="95">
        <f t="shared" si="6"/>
        <v>117.48479877455749</v>
      </c>
      <c r="L24" s="141">
        <f>L224/1000000</f>
        <v>2.4086669999999999</v>
      </c>
      <c r="M24" s="141">
        <f>M224/1000000</f>
        <v>1.9673369999999999</v>
      </c>
      <c r="N24" s="94">
        <f t="shared" si="8"/>
        <v>122.43286229049725</v>
      </c>
      <c r="O24" s="141">
        <f>O224/1000000</f>
        <v>1.5973539999999999</v>
      </c>
      <c r="P24" s="141">
        <f>P224/1000000</f>
        <v>1.154833</v>
      </c>
      <c r="Q24" s="94">
        <f t="shared" si="7"/>
        <v>138.31904699640555</v>
      </c>
      <c r="R24" s="142">
        <f>R224/1000000</f>
        <v>0.81131299999999995</v>
      </c>
      <c r="S24" s="142">
        <f>S224/1000000</f>
        <v>0.812504</v>
      </c>
      <c r="T24" s="95">
        <f t="shared" si="0"/>
        <v>99.853416106259161</v>
      </c>
    </row>
    <row r="25" spans="1:20" ht="58.5" customHeight="1" thickBot="1" x14ac:dyDescent="0.3">
      <c r="A25" s="371" t="s">
        <v>240</v>
      </c>
      <c r="B25" s="372"/>
      <c r="C25" s="142">
        <f>C233/1000000</f>
        <v>2.027628</v>
      </c>
      <c r="D25" s="142">
        <f>D233/1000000</f>
        <v>1.8978889999999999</v>
      </c>
      <c r="E25" s="94">
        <f t="shared" si="4"/>
        <v>106.83596353632905</v>
      </c>
      <c r="F25" s="142">
        <f>F233/1000000</f>
        <v>1.941975</v>
      </c>
      <c r="G25" s="142">
        <f>G233/1000000</f>
        <v>0.37449700000000002</v>
      </c>
      <c r="H25" s="94">
        <f t="shared" si="5"/>
        <v>518.55555585224977</v>
      </c>
      <c r="I25" s="141">
        <f>I233/1000000</f>
        <v>2.230664</v>
      </c>
      <c r="J25" s="141">
        <f>J233/1000000</f>
        <v>2.0609190000000002</v>
      </c>
      <c r="K25" s="95">
        <f t="shared" si="6"/>
        <v>108.23637416123584</v>
      </c>
      <c r="L25" s="94">
        <f>L233/1000000</f>
        <v>9.3515000000000001E-2</v>
      </c>
      <c r="M25" s="94">
        <f>M233/1000000</f>
        <v>8.7148000000000003E-2</v>
      </c>
      <c r="N25" s="94">
        <f t="shared" si="8"/>
        <v>107.3059622710791</v>
      </c>
      <c r="O25" s="94">
        <f>O233/1000000</f>
        <v>0</v>
      </c>
      <c r="P25" s="94">
        <f>P233/1000000</f>
        <v>0</v>
      </c>
      <c r="Q25" s="94" t="e">
        <f t="shared" si="7"/>
        <v>#DIV/0!</v>
      </c>
      <c r="R25" s="94">
        <f>R233/1000000</f>
        <v>9.3515000000000001E-2</v>
      </c>
      <c r="S25" s="94">
        <f>S233/1000000</f>
        <v>8.7148000000000003E-2</v>
      </c>
      <c r="T25" s="95">
        <f t="shared" si="0"/>
        <v>107.3059622710791</v>
      </c>
    </row>
    <row r="26" spans="1:20" ht="69" customHeight="1" thickBot="1" x14ac:dyDescent="0.3">
      <c r="A26" s="371" t="s">
        <v>241</v>
      </c>
      <c r="B26" s="372"/>
      <c r="C26" s="94">
        <f>C240/1000000</f>
        <v>11.633044999999999</v>
      </c>
      <c r="D26" s="94">
        <f>D240/1000000</f>
        <v>11.659383</v>
      </c>
      <c r="E26" s="94">
        <f t="shared" si="4"/>
        <v>99.774104684613235</v>
      </c>
      <c r="F26" s="94">
        <f>F240/1000000</f>
        <v>1.9578420000000001</v>
      </c>
      <c r="G26" s="94">
        <f>G240/1000000</f>
        <v>1.9820599999999999</v>
      </c>
      <c r="H26" s="94">
        <f t="shared" si="5"/>
        <v>98.778139915037897</v>
      </c>
      <c r="I26" s="94">
        <f>I240/1000000</f>
        <v>10.905405</v>
      </c>
      <c r="J26" s="94">
        <f>J240/1000000</f>
        <v>10.954639999999999</v>
      </c>
      <c r="K26" s="95">
        <f t="shared" si="6"/>
        <v>99.55055574624086</v>
      </c>
      <c r="L26" s="141">
        <f>L240/1000000</f>
        <v>2.4482219999999999</v>
      </c>
      <c r="M26" s="141">
        <f>M240/1000000</f>
        <v>1.7148330000000001</v>
      </c>
      <c r="N26" s="94">
        <f t="shared" si="8"/>
        <v>142.76737151664329</v>
      </c>
      <c r="O26" s="94">
        <f>O240/1000000</f>
        <v>2.4479609999999998</v>
      </c>
      <c r="P26" s="94">
        <f>P240/1000000</f>
        <v>1.697392</v>
      </c>
      <c r="Q26" s="94">
        <f t="shared" si="7"/>
        <v>144.21895472583822</v>
      </c>
      <c r="R26" s="94">
        <f>R240/1000000</f>
        <v>2.61E-4</v>
      </c>
      <c r="S26" s="94">
        <f>S240/1000000</f>
        <v>1.7441000000000002E-2</v>
      </c>
      <c r="T26" s="95">
        <f t="shared" si="0"/>
        <v>1.4964738260420847</v>
      </c>
    </row>
    <row r="27" spans="1:20" ht="37.5" customHeight="1" thickBot="1" x14ac:dyDescent="0.3">
      <c r="A27" s="371" t="s">
        <v>242</v>
      </c>
      <c r="B27" s="372"/>
      <c r="C27" s="94">
        <f>C252/1000000</f>
        <v>96.521420000000006</v>
      </c>
      <c r="D27" s="94">
        <f>D252/1000000</f>
        <v>82.790577999999996</v>
      </c>
      <c r="E27" s="94">
        <f t="shared" si="4"/>
        <v>116.58502976027056</v>
      </c>
      <c r="F27" s="94">
        <f>F252/1000000</f>
        <v>14.036243000000001</v>
      </c>
      <c r="G27" s="94">
        <f>G252/1000000</f>
        <v>13.080886</v>
      </c>
      <c r="H27" s="94">
        <f t="shared" si="5"/>
        <v>107.30345788503929</v>
      </c>
      <c r="I27" s="94">
        <f>I252/1000000</f>
        <v>98.308255000000003</v>
      </c>
      <c r="J27" s="94">
        <f>J252/1000000</f>
        <v>79.495282000000003</v>
      </c>
      <c r="K27" s="95">
        <f t="shared" si="6"/>
        <v>123.66552143308328</v>
      </c>
      <c r="L27" s="94">
        <f>L252/1000000</f>
        <v>88.415127999999996</v>
      </c>
      <c r="M27" s="94">
        <f>M252/1000000</f>
        <v>69.900779999999997</v>
      </c>
      <c r="N27" s="94">
        <f t="shared" si="8"/>
        <v>126.48661145125992</v>
      </c>
      <c r="O27" s="94">
        <f>O252/1000000</f>
        <v>0.53783700000000001</v>
      </c>
      <c r="P27" s="94">
        <f>P252/1000000</f>
        <v>0</v>
      </c>
      <c r="Q27" s="94" t="e">
        <f t="shared" si="7"/>
        <v>#DIV/0!</v>
      </c>
      <c r="R27" s="94">
        <f>R252/1000000</f>
        <v>87.877291</v>
      </c>
      <c r="S27" s="94">
        <f>S252/1000000</f>
        <v>69.900779999999997</v>
      </c>
      <c r="T27" s="95">
        <f t="shared" si="0"/>
        <v>125.7171822689246</v>
      </c>
    </row>
    <row r="28" spans="1:20" ht="83.25" customHeight="1" thickBot="1" x14ac:dyDescent="0.3">
      <c r="A28" s="371" t="s">
        <v>243</v>
      </c>
      <c r="B28" s="372"/>
      <c r="C28" s="94">
        <f>C261/1000000</f>
        <v>3.3264819999999999</v>
      </c>
      <c r="D28" s="94">
        <f>D261/1000000</f>
        <v>3.1876180000000001</v>
      </c>
      <c r="E28" s="94">
        <f t="shared" si="4"/>
        <v>104.35635637645413</v>
      </c>
      <c r="F28" s="94">
        <f>F261/1000000</f>
        <v>0.43432399999999999</v>
      </c>
      <c r="G28" s="94">
        <f>G261/1000000</f>
        <v>0.38089499999999998</v>
      </c>
      <c r="H28" s="94">
        <f t="shared" si="5"/>
        <v>114.02722535081847</v>
      </c>
      <c r="I28" s="94">
        <f>I261/1000000</f>
        <v>3.9204300000000001</v>
      </c>
      <c r="J28" s="94">
        <f>J261/1000000</f>
        <v>3.7030699999999999</v>
      </c>
      <c r="K28" s="95">
        <f t="shared" si="6"/>
        <v>105.86972430982942</v>
      </c>
      <c r="L28" s="94">
        <f>L261/1000000</f>
        <v>0</v>
      </c>
      <c r="M28" s="94">
        <f>M261/1000000</f>
        <v>0</v>
      </c>
      <c r="N28" s="94" t="e">
        <f t="shared" si="8"/>
        <v>#DIV/0!</v>
      </c>
      <c r="O28" s="94">
        <f>O261/1000000</f>
        <v>0</v>
      </c>
      <c r="P28" s="94">
        <f>P261/1000000</f>
        <v>0</v>
      </c>
      <c r="Q28" s="94" t="e">
        <f t="shared" si="7"/>
        <v>#DIV/0!</v>
      </c>
      <c r="R28" s="94">
        <f>R261/1000000</f>
        <v>0</v>
      </c>
      <c r="S28" s="94">
        <f>S261/1000000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C267/1000000</f>
        <v>0.94227399999999994</v>
      </c>
      <c r="D29" s="94">
        <f>D267/1000000</f>
        <v>1.734205</v>
      </c>
      <c r="E29" s="94">
        <f t="shared" si="4"/>
        <v>54.334637485187734</v>
      </c>
      <c r="F29" s="94">
        <f>F267/1000000</f>
        <v>0.33146799999999998</v>
      </c>
      <c r="G29" s="94">
        <f>G267/1000000</f>
        <v>0.30791000000000002</v>
      </c>
      <c r="H29" s="94">
        <f t="shared" si="5"/>
        <v>107.65093696209931</v>
      </c>
      <c r="I29" s="94">
        <f>I267/1000000</f>
        <v>0.843109</v>
      </c>
      <c r="J29" s="94">
        <f>J267/1000000</f>
        <v>1.8284320000000001</v>
      </c>
      <c r="K29" s="95">
        <f t="shared" si="6"/>
        <v>46.111039404254569</v>
      </c>
      <c r="L29" s="141">
        <f>L267/1000000</f>
        <v>0.214675</v>
      </c>
      <c r="M29" s="141">
        <f>M267/1000000</f>
        <v>0.78991900000000004</v>
      </c>
      <c r="N29" s="94">
        <f t="shared" si="8"/>
        <v>27.176837118742554</v>
      </c>
      <c r="O29" s="94">
        <f>O267/1000000</f>
        <v>0.145372</v>
      </c>
      <c r="P29" s="94">
        <f>P267/1000000</f>
        <v>0.64886699999999997</v>
      </c>
      <c r="Q29" s="94">
        <f t="shared" si="7"/>
        <v>22.403974928606328</v>
      </c>
      <c r="R29" s="94">
        <f>R267/1000000</f>
        <v>6.9303000000000003E-2</v>
      </c>
      <c r="S29" s="94">
        <f>S267/1000000</f>
        <v>0.14105200000000001</v>
      </c>
      <c r="T29" s="95">
        <f t="shared" si="0"/>
        <v>49.132943878853183</v>
      </c>
    </row>
    <row r="30" spans="1:20" ht="33" customHeight="1" thickBot="1" x14ac:dyDescent="0.3">
      <c r="A30" s="371" t="s">
        <v>245</v>
      </c>
      <c r="B30" s="372"/>
      <c r="C30" s="141">
        <f>C281/1000000</f>
        <v>0.28249299999999999</v>
      </c>
      <c r="D30" s="141">
        <f>D281/1000000</f>
        <v>0.26005299999999998</v>
      </c>
      <c r="E30" s="94">
        <f t="shared" si="4"/>
        <v>108.62901024022027</v>
      </c>
      <c r="F30" s="141">
        <f>F281/1000000</f>
        <v>3.3652000000000001E-2</v>
      </c>
      <c r="G30" s="141">
        <f>G281/1000000</f>
        <v>4.972E-2</v>
      </c>
      <c r="H30" s="94">
        <f t="shared" si="5"/>
        <v>67.683024939662104</v>
      </c>
      <c r="I30" s="141">
        <f>I281/1000000</f>
        <v>0.27353</v>
      </c>
      <c r="J30" s="141">
        <f>J281/1000000</f>
        <v>0.276675</v>
      </c>
      <c r="K30" s="95">
        <f t="shared" si="6"/>
        <v>98.863287250384019</v>
      </c>
      <c r="L30" s="143">
        <f>L281/1000000</f>
        <v>0</v>
      </c>
      <c r="M30" s="142">
        <f>M281/1000000</f>
        <v>1.7670000000000002E-2</v>
      </c>
      <c r="N30" s="94">
        <f t="shared" si="8"/>
        <v>0</v>
      </c>
      <c r="O30" s="141">
        <f>O281/1000000</f>
        <v>0</v>
      </c>
      <c r="P30" s="141">
        <f>P281/1000000</f>
        <v>9.6500000000000004E-4</v>
      </c>
      <c r="Q30" s="94">
        <f t="shared" si="7"/>
        <v>0</v>
      </c>
      <c r="R30" s="141">
        <f>R281/1000000</f>
        <v>0</v>
      </c>
      <c r="S30" s="141">
        <f>S281/1000000</f>
        <v>1.6705000000000001E-2</v>
      </c>
      <c r="T30" s="95">
        <f t="shared" si="0"/>
        <v>0</v>
      </c>
    </row>
    <row r="31" spans="1:20" ht="71.25" customHeight="1" thickBot="1" x14ac:dyDescent="0.3">
      <c r="A31" s="371" t="s">
        <v>246</v>
      </c>
      <c r="B31" s="372"/>
      <c r="C31" s="141">
        <f>C291/1000000</f>
        <v>0.89793000000000001</v>
      </c>
      <c r="D31" s="141">
        <f>D291/1000000</f>
        <v>0.884772</v>
      </c>
      <c r="E31" s="94">
        <f t="shared" si="4"/>
        <v>101.48716279448264</v>
      </c>
      <c r="F31" s="141">
        <f>F291/1000000</f>
        <v>8.1172999999999995E-2</v>
      </c>
      <c r="G31" s="141">
        <f>G291/1000000</f>
        <v>0.150752</v>
      </c>
      <c r="H31" s="94">
        <f t="shared" si="5"/>
        <v>53.845388452557842</v>
      </c>
      <c r="I31" s="141">
        <f>I291/1000000</f>
        <v>0.92466800000000005</v>
      </c>
      <c r="J31" s="141">
        <f>J291/1000000</f>
        <v>0.95508599999999999</v>
      </c>
      <c r="K31" s="95">
        <f t="shared" si="6"/>
        <v>96.815155912661282</v>
      </c>
      <c r="L31" s="142">
        <f>L291/1000000</f>
        <v>0.318749</v>
      </c>
      <c r="M31" s="142">
        <f>M291/1000000</f>
        <v>0.38668599999999997</v>
      </c>
      <c r="N31" s="94">
        <f t="shared" si="8"/>
        <v>82.430964658663626</v>
      </c>
      <c r="O31" s="141">
        <f>O291/1000000</f>
        <v>0.318749</v>
      </c>
      <c r="P31" s="141">
        <f>P291/1000000</f>
        <v>0.28278199999999998</v>
      </c>
      <c r="Q31" s="94">
        <f t="shared" si="7"/>
        <v>112.71898494246453</v>
      </c>
      <c r="R31" s="142">
        <f>R291/1000000</f>
        <v>0</v>
      </c>
      <c r="S31" s="142">
        <f>S291/1000000</f>
        <v>0.103904</v>
      </c>
      <c r="T31" s="95">
        <f t="shared" si="0"/>
        <v>0</v>
      </c>
    </row>
    <row r="32" spans="1:20" ht="53.25" customHeight="1" thickBot="1" x14ac:dyDescent="0.3">
      <c r="A32" s="371" t="s">
        <v>247</v>
      </c>
      <c r="B32" s="372"/>
      <c r="C32" s="94">
        <f>C313/1000000</f>
        <v>0</v>
      </c>
      <c r="D32" s="94">
        <f>D313/1000000</f>
        <v>0</v>
      </c>
      <c r="E32" s="94" t="e">
        <f t="shared" si="4"/>
        <v>#DIV/0!</v>
      </c>
      <c r="F32" s="94">
        <f>F313/1000000</f>
        <v>0</v>
      </c>
      <c r="G32" s="94">
        <f>G313/1000000</f>
        <v>0</v>
      </c>
      <c r="H32" s="94" t="e">
        <f t="shared" si="5"/>
        <v>#DIV/0!</v>
      </c>
      <c r="I32" s="94">
        <f>I313/1000000</f>
        <v>0</v>
      </c>
      <c r="J32" s="94">
        <f>J313/1000000</f>
        <v>0</v>
      </c>
      <c r="K32" s="95" t="e">
        <f t="shared" si="6"/>
        <v>#DIV/0!</v>
      </c>
      <c r="L32" s="94">
        <f>L313/1000000</f>
        <v>0</v>
      </c>
      <c r="M32" s="94">
        <f>M313/1000000</f>
        <v>0</v>
      </c>
      <c r="N32" s="94" t="e">
        <f t="shared" si="8"/>
        <v>#DIV/0!</v>
      </c>
      <c r="O32" s="94">
        <f>O313/1000000</f>
        <v>0</v>
      </c>
      <c r="P32" s="94">
        <f>P313/1000000</f>
        <v>0</v>
      </c>
      <c r="Q32" s="94" t="e">
        <f t="shared" si="7"/>
        <v>#DIV/0!</v>
      </c>
      <c r="R32" s="94">
        <f>R313/1000000</f>
        <v>0</v>
      </c>
      <c r="S32" s="94">
        <f>S313/1000000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C321/1000000</f>
        <v>5.3716E-2</v>
      </c>
      <c r="D33" s="142">
        <f>D321/1000000</f>
        <v>8.5861999999999994E-2</v>
      </c>
      <c r="E33" s="94">
        <f t="shared" si="4"/>
        <v>62.560853462532904</v>
      </c>
      <c r="F33" s="142">
        <f>F321/1000000</f>
        <v>2.0799999999999999E-4</v>
      </c>
      <c r="G33" s="142">
        <f>G321/1000000</f>
        <v>3.9149999999999997E-2</v>
      </c>
      <c r="H33" s="94">
        <f t="shared" si="5"/>
        <v>0.53128991060025543</v>
      </c>
      <c r="I33" s="142">
        <f>I321/1000000</f>
        <v>2.9328E-2</v>
      </c>
      <c r="J33" s="94">
        <f>J321/1000000</f>
        <v>6.1573999999999997E-2</v>
      </c>
      <c r="K33" s="95">
        <f t="shared" si="6"/>
        <v>47.630493390067244</v>
      </c>
      <c r="L33" s="94">
        <f>L321/1000000</f>
        <v>2.5101999999999999E-2</v>
      </c>
      <c r="M33" s="94">
        <f>M321/1000000</f>
        <v>5.8820000000000001E-3</v>
      </c>
      <c r="N33" s="94">
        <f t="shared" si="8"/>
        <v>426.75960557633454</v>
      </c>
      <c r="O33" s="94">
        <f>O321/1000000</f>
        <v>2.5101999999999999E-2</v>
      </c>
      <c r="P33" s="94">
        <f>P321/1000000</f>
        <v>5.8820000000000001E-3</v>
      </c>
      <c r="Q33" s="94">
        <f t="shared" si="7"/>
        <v>426.75960557633454</v>
      </c>
      <c r="R33" s="94">
        <f>R321/1000000</f>
        <v>0</v>
      </c>
      <c r="S33" s="94">
        <f>S321/1000000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C329/1000000</f>
        <v>18.332008079999998</v>
      </c>
      <c r="D34" s="141">
        <f>D329/1000000</f>
        <v>17.653611999999999</v>
      </c>
      <c r="E34" s="94">
        <f t="shared" si="4"/>
        <v>103.84281743588789</v>
      </c>
      <c r="F34" s="141">
        <f>F329/1000000</f>
        <v>2.4046266000000003</v>
      </c>
      <c r="G34" s="141">
        <f>G329/1000000</f>
        <v>2.3882639999999999</v>
      </c>
      <c r="H34" s="94">
        <f t="shared" si="5"/>
        <v>100.68512526253382</v>
      </c>
      <c r="I34" s="94">
        <f>I329/1000000</f>
        <v>18.995456530000002</v>
      </c>
      <c r="J34" s="94">
        <f>J329/1000000</f>
        <v>17.498676</v>
      </c>
      <c r="K34" s="95">
        <f t="shared" si="6"/>
        <v>108.55367874689492</v>
      </c>
      <c r="L34" s="141">
        <f>L329/1000000</f>
        <v>14.173109</v>
      </c>
      <c r="M34" s="141">
        <f>M329/1000000</f>
        <v>13.952030000000001</v>
      </c>
      <c r="N34" s="94">
        <f t="shared" si="8"/>
        <v>101.58456511346377</v>
      </c>
      <c r="O34" s="94">
        <f>O329/1000000</f>
        <v>1.303086</v>
      </c>
      <c r="P34" s="94">
        <f>P329/1000000</f>
        <v>2.2495569999999998</v>
      </c>
      <c r="Q34" s="94">
        <f t="shared" si="7"/>
        <v>57.926338385735512</v>
      </c>
      <c r="R34" s="94">
        <f>R329/1000000</f>
        <v>12.870023</v>
      </c>
      <c r="S34" s="94">
        <f>S329/1000000</f>
        <v>11.702472999999999</v>
      </c>
      <c r="T34" s="95">
        <f t="shared" si="0"/>
        <v>109.97695102565072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C330/1000000</f>
        <v>0.66046099999999996</v>
      </c>
      <c r="D35" s="158">
        <f>D330/1000000</f>
        <v>0.89461500000000005</v>
      </c>
      <c r="E35" s="139">
        <f t="shared" si="4"/>
        <v>73.826282814395</v>
      </c>
      <c r="F35" s="158">
        <f>F330/1000000</f>
        <v>6.4237000000000002E-2</v>
      </c>
      <c r="G35" s="158">
        <f>G330/1000000</f>
        <v>9.4898999999999997E-2</v>
      </c>
      <c r="H35" s="139">
        <f t="shared" si="5"/>
        <v>67.689859745624304</v>
      </c>
      <c r="I35" s="158">
        <f>I330/1000000</f>
        <v>0.86648099999999995</v>
      </c>
      <c r="J35" s="158">
        <f>J330/1000000</f>
        <v>1.044832</v>
      </c>
      <c r="K35" s="140">
        <f t="shared" si="6"/>
        <v>82.930174420385285</v>
      </c>
      <c r="L35" s="158">
        <f>L330/1000000</f>
        <v>0.61549799999999999</v>
      </c>
      <c r="M35" s="158">
        <f>M330/1000000</f>
        <v>0.83537300000000003</v>
      </c>
      <c r="N35" s="139">
        <f t="shared" si="8"/>
        <v>73.67942224611042</v>
      </c>
      <c r="O35" s="139">
        <f>O330/1000000</f>
        <v>0.38111600000000001</v>
      </c>
      <c r="P35" s="139">
        <f>P330/1000000</f>
        <v>0.46159299999999998</v>
      </c>
      <c r="Q35" s="139">
        <f t="shared" si="7"/>
        <v>82.565376857967948</v>
      </c>
      <c r="R35" s="139">
        <f>R330/1000000</f>
        <v>0.23438200000000001</v>
      </c>
      <c r="S35" s="139">
        <f>S330/1000000</f>
        <v>0.37378</v>
      </c>
      <c r="T35" s="140">
        <f t="shared" si="0"/>
        <v>62.705869762962173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C338/1000000</f>
        <v>16.326650000000001</v>
      </c>
      <c r="D36" s="158">
        <f>D338/1000000</f>
        <v>16.225597</v>
      </c>
      <c r="E36" s="139">
        <f t="shared" si="4"/>
        <v>100.62279988834926</v>
      </c>
      <c r="F36" s="158">
        <f>F338/1000000</f>
        <v>2.1668759999999998</v>
      </c>
      <c r="G36" s="158">
        <f>G338/1000000</f>
        <v>2.1981730000000002</v>
      </c>
      <c r="H36" s="139">
        <f t="shared" si="5"/>
        <v>98.57622671191028</v>
      </c>
      <c r="I36" s="139">
        <f>I338/1000000</f>
        <v>16.817311</v>
      </c>
      <c r="J36" s="139">
        <f>J338/1000000</f>
        <v>16.082477000000001</v>
      </c>
      <c r="K36" s="140">
        <f t="shared" si="6"/>
        <v>104.56915934031802</v>
      </c>
      <c r="L36" s="139">
        <f>L338/1000000</f>
        <v>13.557611</v>
      </c>
      <c r="M36" s="139">
        <f>M338/1000000</f>
        <v>13.116657</v>
      </c>
      <c r="N36" s="139">
        <f t="shared" si="8"/>
        <v>103.36178646739027</v>
      </c>
      <c r="O36" s="139">
        <f>O338/1000000</f>
        <v>0.92196999999999996</v>
      </c>
      <c r="P36" s="139">
        <f>P338/1000000</f>
        <v>1.7879640000000001</v>
      </c>
      <c r="Q36" s="139">
        <f t="shared" si="7"/>
        <v>51.565355902020393</v>
      </c>
      <c r="R36" s="139">
        <f>R338/1000000</f>
        <v>12.635641</v>
      </c>
      <c r="S36" s="139">
        <f>S338/1000000</f>
        <v>11.328692999999999</v>
      </c>
      <c r="T36" s="140">
        <f t="shared" si="0"/>
        <v>111.53661768396408</v>
      </c>
    </row>
    <row r="37" spans="1:21" ht="58.5" customHeight="1" thickBot="1" x14ac:dyDescent="0.3">
      <c r="A37" s="371" t="s">
        <v>253</v>
      </c>
      <c r="B37" s="372"/>
      <c r="C37" s="141">
        <f>C359/1000000</f>
        <v>0</v>
      </c>
      <c r="D37" s="141">
        <f>D359/1000000</f>
        <v>0</v>
      </c>
      <c r="E37" s="94" t="e">
        <f t="shared" si="4"/>
        <v>#DIV/0!</v>
      </c>
      <c r="F37" s="94">
        <f>F359/1000000</f>
        <v>0</v>
      </c>
      <c r="G37" s="94">
        <f>G359/1000000</f>
        <v>0</v>
      </c>
      <c r="H37" s="94" t="e">
        <f t="shared" si="5"/>
        <v>#DIV/0!</v>
      </c>
      <c r="I37" s="94">
        <f>I359/1000000</f>
        <v>0</v>
      </c>
      <c r="J37" s="94">
        <f>J359/1000000</f>
        <v>0</v>
      </c>
      <c r="K37" s="95" t="e">
        <f t="shared" si="6"/>
        <v>#DIV/0!</v>
      </c>
      <c r="L37" s="94">
        <f>L359/1000000</f>
        <v>0</v>
      </c>
      <c r="M37" s="94">
        <f>M359/1000000</f>
        <v>0</v>
      </c>
      <c r="N37" s="94" t="e">
        <f t="shared" si="8"/>
        <v>#DIV/0!</v>
      </c>
      <c r="O37" s="94">
        <f>O359/1000000</f>
        <v>0</v>
      </c>
      <c r="P37" s="94">
        <f>P359/1000000</f>
        <v>0</v>
      </c>
      <c r="Q37" s="94" t="e">
        <f t="shared" si="7"/>
        <v>#DIV/0!</v>
      </c>
      <c r="R37" s="94">
        <f>R359/1000000</f>
        <v>0</v>
      </c>
      <c r="S37" s="94">
        <f>S359/1000000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C363/1000000</f>
        <v>152.87141174899998</v>
      </c>
      <c r="D38" s="137">
        <f>D363/1000000</f>
        <v>152.52268131400001</v>
      </c>
      <c r="E38" s="137">
        <f t="shared" si="4"/>
        <v>100.22864168921998</v>
      </c>
      <c r="F38" s="137">
        <f>F363/1000000</f>
        <v>21.247571648999998</v>
      </c>
      <c r="G38" s="137">
        <f>G363/1000000</f>
        <v>19.410431313999993</v>
      </c>
      <c r="H38" s="137">
        <f t="shared" si="5"/>
        <v>109.46470640080494</v>
      </c>
      <c r="I38" s="137">
        <f>I363/1000000</f>
        <v>152.87141174899998</v>
      </c>
      <c r="J38" s="137">
        <f>J363/1000000</f>
        <v>152.52268131400001</v>
      </c>
      <c r="K38" s="138">
        <f t="shared" si="6"/>
        <v>100.22864168921998</v>
      </c>
      <c r="L38" s="137">
        <f>L363/1000000</f>
        <v>17.132671999999999</v>
      </c>
      <c r="M38" s="137">
        <f>M363/1000000</f>
        <v>12.803763999999999</v>
      </c>
      <c r="N38" s="137">
        <f t="shared" si="8"/>
        <v>133.80965159932657</v>
      </c>
      <c r="O38" s="137">
        <f>O363/1000000</f>
        <v>0</v>
      </c>
      <c r="P38" s="137">
        <f>P363/1000000</f>
        <v>0</v>
      </c>
      <c r="Q38" s="137" t="e">
        <f t="shared" si="7"/>
        <v>#DIV/0!</v>
      </c>
      <c r="R38" s="137">
        <f>R363/1000000</f>
        <v>0</v>
      </c>
      <c r="S38" s="137">
        <f>S363/1000000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C364/1000000</f>
        <v>125.36550974899998</v>
      </c>
      <c r="D39" s="94">
        <f>D364/1000000</f>
        <v>125.41983731399999</v>
      </c>
      <c r="E39" s="94">
        <f t="shared" si="4"/>
        <v>99.956683435281462</v>
      </c>
      <c r="F39" s="94">
        <f>F364/1000000</f>
        <v>19.257488648999995</v>
      </c>
      <c r="G39" s="94">
        <f>G364/1000000</f>
        <v>16.938804313999992</v>
      </c>
      <c r="H39" s="94">
        <f t="shared" si="5"/>
        <v>113.68859508627538</v>
      </c>
      <c r="I39" s="94">
        <f>I364/1000000</f>
        <v>125.36550974899998</v>
      </c>
      <c r="J39" s="94">
        <f>J364/1000000</f>
        <v>125.41983731399999</v>
      </c>
      <c r="K39" s="95">
        <f t="shared" si="6"/>
        <v>99.956683435281462</v>
      </c>
      <c r="L39" s="94">
        <f>L364/1000000</f>
        <v>17.132671999999999</v>
      </c>
      <c r="M39" s="94">
        <f>M364/1000000</f>
        <v>12.803763999999999</v>
      </c>
      <c r="N39" s="94">
        <f t="shared" si="8"/>
        <v>133.80965159932657</v>
      </c>
      <c r="O39" s="94">
        <f>O364/1000000</f>
        <v>0</v>
      </c>
      <c r="P39" s="94">
        <f>P364/1000000</f>
        <v>0</v>
      </c>
      <c r="Q39" s="94" t="e">
        <f t="shared" si="7"/>
        <v>#DIV/0!</v>
      </c>
      <c r="R39" s="94">
        <f>R364/1000000</f>
        <v>0</v>
      </c>
      <c r="S39" s="94">
        <f>S364/1000000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C381/1000000</f>
        <v>27.505901999999999</v>
      </c>
      <c r="D40" s="94">
        <f>D381/1000000</f>
        <v>27.102844000000001</v>
      </c>
      <c r="E40" s="94">
        <f t="shared" si="4"/>
        <v>101.48714282530645</v>
      </c>
      <c r="F40" s="94">
        <f>F381/1000000</f>
        <v>1.990083</v>
      </c>
      <c r="G40" s="94">
        <f>G381/1000000</f>
        <v>2.4716269999999998</v>
      </c>
      <c r="H40" s="94">
        <f t="shared" si="5"/>
        <v>80.517124954533998</v>
      </c>
      <c r="I40" s="94">
        <f>I381/1000000</f>
        <v>27.505901999999999</v>
      </c>
      <c r="J40" s="94">
        <f>J381/1000000</f>
        <v>27.102844000000001</v>
      </c>
      <c r="K40" s="95">
        <f t="shared" si="6"/>
        <v>101.48714282530645</v>
      </c>
      <c r="L40" s="94">
        <f>L381/1000000</f>
        <v>0</v>
      </c>
      <c r="M40" s="94">
        <f>M381/1000000</f>
        <v>0</v>
      </c>
      <c r="N40" s="94" t="e">
        <f t="shared" si="8"/>
        <v>#DIV/0!</v>
      </c>
      <c r="O40" s="94">
        <f>O381/1000000</f>
        <v>0</v>
      </c>
      <c r="P40" s="94">
        <f>P381/1000000</f>
        <v>0</v>
      </c>
      <c r="Q40" s="94" t="e">
        <f t="shared" si="7"/>
        <v>#DIV/0!</v>
      </c>
      <c r="R40" s="94">
        <f>R381/1000000</f>
        <v>0</v>
      </c>
      <c r="S40" s="94">
        <f>S381/1000000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411</v>
      </c>
      <c r="D44" s="38" t="s">
        <v>412</v>
      </c>
      <c r="E44" s="38" t="s">
        <v>10</v>
      </c>
      <c r="F44" s="38" t="s">
        <v>418</v>
      </c>
      <c r="G44" s="38" t="s">
        <v>419</v>
      </c>
      <c r="H44" s="38" t="s">
        <v>10</v>
      </c>
      <c r="I44" s="38" t="s">
        <v>411</v>
      </c>
      <c r="J44" s="38" t="s">
        <v>412</v>
      </c>
      <c r="K44" s="38" t="s">
        <v>10</v>
      </c>
      <c r="L44" s="38" t="s">
        <v>411</v>
      </c>
      <c r="M44" s="38" t="s">
        <v>412</v>
      </c>
      <c r="N44" s="159" t="s">
        <v>10</v>
      </c>
      <c r="O44" s="160" t="s">
        <v>420</v>
      </c>
      <c r="P44" s="160" t="s">
        <v>421</v>
      </c>
      <c r="Q44" s="160" t="s">
        <v>5</v>
      </c>
      <c r="R44" s="160" t="s">
        <v>422</v>
      </c>
      <c r="S44" s="160" t="s">
        <v>423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170682547</v>
      </c>
      <c r="D46" s="116">
        <f>D47+D55</f>
        <v>131460222</v>
      </c>
      <c r="E46" s="117">
        <f>C46/D46*100</f>
        <v>129.83588830391599</v>
      </c>
      <c r="F46" s="116">
        <f>F47+F55</f>
        <v>25896748</v>
      </c>
      <c r="G46" s="116">
        <f>G47+G55</f>
        <v>19875441</v>
      </c>
      <c r="H46" s="117">
        <f>F46/G46*100</f>
        <v>130.29521206598636</v>
      </c>
      <c r="I46" s="116">
        <f>I47+I55</f>
        <v>160908241</v>
      </c>
      <c r="J46" s="116">
        <f>J47+J55</f>
        <v>124295596</v>
      </c>
      <c r="K46" s="117">
        <f>I46/J46*100</f>
        <v>129.45610800241064</v>
      </c>
      <c r="L46" s="118">
        <f>L47+L55</f>
        <v>119675808</v>
      </c>
      <c r="M46" s="118">
        <f>M47+M55</f>
        <v>116140232</v>
      </c>
      <c r="N46" s="119">
        <f t="shared" ref="N46:N53" si="9">L46/M46*100</f>
        <v>103.04423018545374</v>
      </c>
      <c r="O46" s="120">
        <f>O47+O55</f>
        <v>0</v>
      </c>
      <c r="P46" s="120">
        <f>P47+P55</f>
        <v>0</v>
      </c>
      <c r="Q46" s="120" t="e">
        <f t="shared" ref="Q46:Q53" si="10">O46/P46*100</f>
        <v>#DIV/0!</v>
      </c>
      <c r="R46" s="120">
        <f>R47+R55</f>
        <v>119675808</v>
      </c>
      <c r="S46" s="120">
        <f>S47+S55</f>
        <v>116140232</v>
      </c>
      <c r="T46" s="119">
        <f t="shared" ref="T46:T53" si="11">R46/S46*100</f>
        <v>103.04423018545374</v>
      </c>
      <c r="U46" s="203">
        <f>U47+U55+U70+U118+U149+U155+U167+U184+U208+U216+U224+U233+U240+U252+U261+U267+U281+U291+U321+U330+U338+U352+U364+U381</f>
        <v>49249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170652132</v>
      </c>
      <c r="D47" s="41">
        <f>SUM(D48:D53)</f>
        <v>131435303</v>
      </c>
      <c r="E47" s="50">
        <f>C47/D47*100</f>
        <v>129.83736340608581</v>
      </c>
      <c r="F47" s="41">
        <f>SUM(F48:F53)</f>
        <v>25889556</v>
      </c>
      <c r="G47" s="41">
        <f>SUM(G48:G53)</f>
        <v>19866049</v>
      </c>
      <c r="H47" s="50">
        <f>F47/G47*100</f>
        <v>130.32060879342438</v>
      </c>
      <c r="I47" s="41">
        <f>SUM(I48:I53)</f>
        <v>160877826</v>
      </c>
      <c r="J47" s="41">
        <f>SUM(J48:J53)</f>
        <v>124270677</v>
      </c>
      <c r="K47" s="50">
        <f>I47/J47*100</f>
        <v>129.45759199493216</v>
      </c>
      <c r="L47" s="41">
        <f>SUM(L48:L53)</f>
        <v>119675808</v>
      </c>
      <c r="M47" s="41">
        <f>SUM(M48:M53)</f>
        <v>116140232</v>
      </c>
      <c r="N47" s="6">
        <f t="shared" si="9"/>
        <v>103.04423018545374</v>
      </c>
      <c r="O47" s="41">
        <f>SUM(O48:O53)</f>
        <v>0</v>
      </c>
      <c r="P47" s="41">
        <f>SUM(P48:P53)</f>
        <v>0</v>
      </c>
      <c r="Q47" s="5" t="e">
        <f t="shared" si="10"/>
        <v>#DIV/0!</v>
      </c>
      <c r="R47" s="41">
        <f>SUM(R48:R53)</f>
        <v>119675808</v>
      </c>
      <c r="S47" s="41">
        <f>SUM(S48:S53)</f>
        <v>116140232</v>
      </c>
      <c r="T47" s="6">
        <f t="shared" si="11"/>
        <v>103.04423018545374</v>
      </c>
      <c r="U47" s="196">
        <f>SUM(U48:U53)</f>
        <v>6675</v>
      </c>
    </row>
    <row r="48" spans="1:21" ht="18.75" customHeight="1" x14ac:dyDescent="0.25">
      <c r="A48" s="62">
        <v>1</v>
      </c>
      <c r="B48" s="4" t="s">
        <v>94</v>
      </c>
      <c r="C48" s="44">
        <v>103711097</v>
      </c>
      <c r="D48" s="44">
        <v>74050719</v>
      </c>
      <c r="E48" s="45">
        <f t="shared" ref="E48:E53" si="12">C48/D48*100</f>
        <v>140.05413910970938</v>
      </c>
      <c r="F48" s="44">
        <v>15629172</v>
      </c>
      <c r="G48" s="44">
        <v>11094850</v>
      </c>
      <c r="H48" s="45">
        <f t="shared" ref="H48:H53" si="13">F48/G48*100</f>
        <v>140.86870935614272</v>
      </c>
      <c r="I48" s="44">
        <v>101096238</v>
      </c>
      <c r="J48" s="44">
        <v>71443281</v>
      </c>
      <c r="K48" s="45">
        <f t="shared" ref="K48:K53" si="14">I48/J48*100</f>
        <v>141.50559238733732</v>
      </c>
      <c r="L48" s="44">
        <v>76881738</v>
      </c>
      <c r="M48" s="44">
        <v>71443281</v>
      </c>
      <c r="N48" s="25">
        <f t="shared" si="9"/>
        <v>107.61227217434204</v>
      </c>
      <c r="O48" s="163">
        <v>0</v>
      </c>
      <c r="P48" s="44">
        <v>0</v>
      </c>
      <c r="Q48" s="25" t="e">
        <f t="shared" si="10"/>
        <v>#DIV/0!</v>
      </c>
      <c r="R48" s="44">
        <v>76881738</v>
      </c>
      <c r="S48" s="44">
        <v>71443281</v>
      </c>
      <c r="T48" s="45">
        <f t="shared" si="11"/>
        <v>107.61227217434204</v>
      </c>
      <c r="U48" s="196">
        <v>3197</v>
      </c>
    </row>
    <row r="49" spans="1:35" ht="27.75" customHeight="1" x14ac:dyDescent="0.25">
      <c r="A49" s="62">
        <v>2</v>
      </c>
      <c r="B49" s="4" t="s">
        <v>95</v>
      </c>
      <c r="C49" s="44">
        <v>9534315</v>
      </c>
      <c r="D49" s="44">
        <v>9378214</v>
      </c>
      <c r="E49" s="45">
        <f t="shared" si="12"/>
        <v>101.66450669605108</v>
      </c>
      <c r="F49" s="44">
        <v>1839031</v>
      </c>
      <c r="G49" s="44">
        <v>1324910</v>
      </c>
      <c r="H49" s="45">
        <f t="shared" si="13"/>
        <v>138.80422066404509</v>
      </c>
      <c r="I49" s="44">
        <v>6611682</v>
      </c>
      <c r="J49" s="44">
        <v>6787256</v>
      </c>
      <c r="K49" s="45">
        <f t="shared" si="14"/>
        <v>97.413181409394312</v>
      </c>
      <c r="L49" s="44">
        <v>6611682</v>
      </c>
      <c r="M49" s="44">
        <v>6787256</v>
      </c>
      <c r="N49" s="25">
        <f t="shared" si="9"/>
        <v>97.413181409394312</v>
      </c>
      <c r="O49" s="163">
        <v>0</v>
      </c>
      <c r="P49" s="44">
        <v>0</v>
      </c>
      <c r="Q49" s="25" t="e">
        <f t="shared" si="10"/>
        <v>#DIV/0!</v>
      </c>
      <c r="R49" s="44">
        <v>6611682</v>
      </c>
      <c r="S49" s="44">
        <v>6787256</v>
      </c>
      <c r="T49" s="45">
        <f t="shared" si="11"/>
        <v>97.413181409394312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44">
        <v>16690401</v>
      </c>
      <c r="D50" s="44">
        <v>10597716</v>
      </c>
      <c r="E50" s="45">
        <f t="shared" si="12"/>
        <v>157.49054796335363</v>
      </c>
      <c r="F50" s="44">
        <v>2527176</v>
      </c>
      <c r="G50" s="44">
        <v>2314968</v>
      </c>
      <c r="H50" s="45">
        <f t="shared" si="13"/>
        <v>109.16677897923428</v>
      </c>
      <c r="I50" s="44">
        <v>13183238</v>
      </c>
      <c r="J50" s="44">
        <v>9862061</v>
      </c>
      <c r="K50" s="45">
        <f t="shared" si="14"/>
        <v>133.67629747980672</v>
      </c>
      <c r="L50" s="44">
        <v>13183238</v>
      </c>
      <c r="M50" s="44">
        <v>9862061</v>
      </c>
      <c r="N50" s="25">
        <f t="shared" si="9"/>
        <v>133.67629747980672</v>
      </c>
      <c r="O50" s="163">
        <v>0</v>
      </c>
      <c r="P50" s="44">
        <v>0</v>
      </c>
      <c r="Q50" s="25" t="e">
        <f t="shared" si="10"/>
        <v>#DIV/0!</v>
      </c>
      <c r="R50" s="44">
        <v>13183238</v>
      </c>
      <c r="S50" s="44">
        <v>9862061</v>
      </c>
      <c r="T50" s="45">
        <f t="shared" si="11"/>
        <v>133.67629747980672</v>
      </c>
      <c r="U50" s="196">
        <v>978</v>
      </c>
    </row>
    <row r="51" spans="1:35" ht="21.75" customHeight="1" x14ac:dyDescent="0.25">
      <c r="A51" s="62">
        <v>4</v>
      </c>
      <c r="B51" s="3" t="s">
        <v>96</v>
      </c>
      <c r="C51" s="44">
        <v>3422190</v>
      </c>
      <c r="D51" s="44">
        <v>1633435</v>
      </c>
      <c r="E51" s="45">
        <f t="shared" si="12"/>
        <v>209.50879588107273</v>
      </c>
      <c r="F51" s="44">
        <v>574548</v>
      </c>
      <c r="G51" s="44">
        <v>211104</v>
      </c>
      <c r="H51" s="45">
        <f t="shared" si="13"/>
        <v>272.16348340154616</v>
      </c>
      <c r="I51" s="44">
        <v>3137131</v>
      </c>
      <c r="J51" s="44">
        <v>1441594</v>
      </c>
      <c r="K51" s="45">
        <f t="shared" si="14"/>
        <v>217.61543125179489</v>
      </c>
      <c r="L51" s="44">
        <v>3137131</v>
      </c>
      <c r="M51" s="44">
        <v>1441594</v>
      </c>
      <c r="N51" s="25">
        <f t="shared" si="9"/>
        <v>217.61543125179489</v>
      </c>
      <c r="O51" s="163">
        <v>0</v>
      </c>
      <c r="P51" s="44">
        <v>0</v>
      </c>
      <c r="Q51" s="25" t="e">
        <f t="shared" si="10"/>
        <v>#DIV/0!</v>
      </c>
      <c r="R51" s="44">
        <v>3137131</v>
      </c>
      <c r="S51" s="44">
        <v>1441594</v>
      </c>
      <c r="T51" s="45">
        <f t="shared" si="11"/>
        <v>217.61543125179489</v>
      </c>
      <c r="U51" s="196">
        <v>395</v>
      </c>
    </row>
    <row r="52" spans="1:35" ht="21" customHeight="1" x14ac:dyDescent="0.25">
      <c r="A52" s="62">
        <v>5</v>
      </c>
      <c r="B52" s="4" t="s">
        <v>97</v>
      </c>
      <c r="C52" s="44">
        <v>0</v>
      </c>
      <c r="D52" s="44">
        <v>0</v>
      </c>
      <c r="E52" s="45" t="e">
        <f t="shared" si="12"/>
        <v>#DIV/0!</v>
      </c>
      <c r="F52" s="44">
        <v>0</v>
      </c>
      <c r="G52" s="44">
        <v>0</v>
      </c>
      <c r="H52" s="45" t="e">
        <f t="shared" si="13"/>
        <v>#DIV/0!</v>
      </c>
      <c r="I52" s="44">
        <v>0</v>
      </c>
      <c r="J52" s="44">
        <v>0</v>
      </c>
      <c r="K52" s="45" t="e">
        <f t="shared" si="14"/>
        <v>#DIV/0!</v>
      </c>
      <c r="L52" s="44">
        <v>0</v>
      </c>
      <c r="M52" s="44">
        <v>0</v>
      </c>
      <c r="N52" s="25" t="e">
        <f t="shared" si="9"/>
        <v>#DIV/0!</v>
      </c>
      <c r="O52" s="163">
        <v>0</v>
      </c>
      <c r="P52" s="44">
        <v>0</v>
      </c>
      <c r="Q52" s="25" t="e">
        <f t="shared" si="10"/>
        <v>#DIV/0!</v>
      </c>
      <c r="R52" s="44">
        <v>0</v>
      </c>
      <c r="S52" s="44">
        <v>0</v>
      </c>
      <c r="T52" s="45" t="e">
        <f t="shared" si="11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44">
        <v>37294129</v>
      </c>
      <c r="D53" s="44">
        <v>35775219</v>
      </c>
      <c r="E53" s="25">
        <f t="shared" si="12"/>
        <v>104.24570426808569</v>
      </c>
      <c r="F53" s="44">
        <v>5319629</v>
      </c>
      <c r="G53" s="44">
        <v>4920217</v>
      </c>
      <c r="H53" s="25">
        <f t="shared" si="13"/>
        <v>108.11777204135508</v>
      </c>
      <c r="I53" s="44">
        <v>36849537</v>
      </c>
      <c r="J53" s="44">
        <v>34736485</v>
      </c>
      <c r="K53" s="25">
        <f t="shared" si="14"/>
        <v>106.08309102086754</v>
      </c>
      <c r="L53" s="44">
        <v>19862019</v>
      </c>
      <c r="M53" s="44">
        <v>26606040</v>
      </c>
      <c r="N53" s="25">
        <f t="shared" si="9"/>
        <v>74.652293238678141</v>
      </c>
      <c r="O53" s="44">
        <v>0</v>
      </c>
      <c r="P53" s="44">
        <v>0</v>
      </c>
      <c r="Q53" s="48" t="e">
        <f t="shared" si="10"/>
        <v>#DIV/0!</v>
      </c>
      <c r="R53" s="44">
        <v>19862019</v>
      </c>
      <c r="S53" s="44">
        <v>26606040</v>
      </c>
      <c r="T53" s="25">
        <f t="shared" si="11"/>
        <v>74.652293238678141</v>
      </c>
      <c r="U53" s="197">
        <v>1183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30415</v>
      </c>
      <c r="D55" s="41">
        <f>SUM(D56:D67)</f>
        <v>24919</v>
      </c>
      <c r="E55" s="50">
        <f>C55/D55*100</f>
        <v>122.05545968939364</v>
      </c>
      <c r="F55" s="41">
        <f>SUM(F56:F67)</f>
        <v>7192</v>
      </c>
      <c r="G55" s="41">
        <f>SUM(G56:G67)</f>
        <v>9392</v>
      </c>
      <c r="H55" s="50">
        <f>F55/G55*100</f>
        <v>76.57580919931857</v>
      </c>
      <c r="I55" s="41">
        <f>SUM(I56:I67)</f>
        <v>30415</v>
      </c>
      <c r="J55" s="41">
        <f>SUM(J56:J67)</f>
        <v>24919</v>
      </c>
      <c r="K55" s="50">
        <f>I55/J55*100</f>
        <v>122.05545968939364</v>
      </c>
      <c r="L55" s="41">
        <f>SUM(L56:L67)</f>
        <v>0</v>
      </c>
      <c r="M55" s="41">
        <f>SUM(M56:M67)</f>
        <v>0</v>
      </c>
      <c r="N55" s="6" t="e">
        <f t="shared" ref="N55" si="15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6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7">R55/S55*100</f>
        <v>#DIV/0!</v>
      </c>
      <c r="U55" s="198">
        <f>SUM(U56:U58)</f>
        <v>28</v>
      </c>
      <c r="V55" s="168"/>
      <c r="W55" s="168"/>
      <c r="X55" s="168"/>
      <c r="Y55" s="168"/>
      <c r="Z55" s="168"/>
      <c r="AA55" s="168"/>
      <c r="AB55" s="168"/>
      <c r="AC55" s="168"/>
    </row>
    <row r="56" spans="1:35" s="44" customFormat="1" ht="18.75" customHeight="1" x14ac:dyDescent="0.25">
      <c r="A56" s="48">
        <v>1</v>
      </c>
      <c r="B56" s="4" t="s">
        <v>266</v>
      </c>
      <c r="C56" s="46">
        <v>11014</v>
      </c>
      <c r="D56" s="46">
        <v>16919</v>
      </c>
      <c r="E56" s="44">
        <f>C56/D56*100</f>
        <v>65.098410071517236</v>
      </c>
      <c r="F56" s="46">
        <v>3243</v>
      </c>
      <c r="G56" s="46">
        <v>1392</v>
      </c>
      <c r="H56" s="44">
        <f>F56/G56*100</f>
        <v>232.97413793103448</v>
      </c>
      <c r="I56" s="46">
        <v>11014</v>
      </c>
      <c r="J56" s="46">
        <v>16919</v>
      </c>
      <c r="K56" s="44">
        <f>I56/J56*100</f>
        <v>65.098410071517236</v>
      </c>
      <c r="L56" s="46">
        <f>O56+R56</f>
        <v>0</v>
      </c>
      <c r="M56" s="46">
        <f>P56+S56</f>
        <v>0</v>
      </c>
      <c r="N56" s="44" t="e">
        <f>L56/M56*100</f>
        <v>#DIV/0!</v>
      </c>
      <c r="O56" s="46">
        <v>0</v>
      </c>
      <c r="P56" s="46">
        <v>0</v>
      </c>
      <c r="Q56" s="44" t="e">
        <f>O56/P56*100</f>
        <v>#DIV/0!</v>
      </c>
      <c r="R56" s="46">
        <v>0</v>
      </c>
      <c r="S56" s="46">
        <v>0</v>
      </c>
      <c r="T56" s="44" t="e">
        <f>R56/S56*100</f>
        <v>#DIV/0!</v>
      </c>
      <c r="U56" s="44">
        <v>22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48">
        <v>2</v>
      </c>
      <c r="B57" s="4" t="s">
        <v>291</v>
      </c>
      <c r="C57" s="46">
        <v>19401</v>
      </c>
      <c r="D57" s="46">
        <v>8000</v>
      </c>
      <c r="E57" s="44">
        <f>C57/D57*100</f>
        <v>242.51249999999999</v>
      </c>
      <c r="F57" s="46">
        <v>3949</v>
      </c>
      <c r="G57" s="46">
        <v>8000</v>
      </c>
      <c r="H57" s="44">
        <f>F57/G57*100</f>
        <v>49.362499999999997</v>
      </c>
      <c r="I57" s="46">
        <v>19401</v>
      </c>
      <c r="J57" s="46">
        <v>8000</v>
      </c>
      <c r="K57" s="44">
        <f>I57/J57*100</f>
        <v>242.51249999999999</v>
      </c>
      <c r="L57" s="46">
        <f t="shared" ref="L57:M58" si="18">O57+R57</f>
        <v>0</v>
      </c>
      <c r="M57" s="46">
        <f t="shared" si="18"/>
        <v>0</v>
      </c>
      <c r="N57" s="44" t="e">
        <f>L57/M57*100</f>
        <v>#DIV/0!</v>
      </c>
      <c r="O57" s="46">
        <v>0</v>
      </c>
      <c r="P57" s="46">
        <v>0</v>
      </c>
      <c r="Q57" s="44" t="e">
        <f>O57/P57*100</f>
        <v>#DIV/0!</v>
      </c>
      <c r="R57" s="46">
        <v>0</v>
      </c>
      <c r="S57" s="46">
        <v>0</v>
      </c>
      <c r="T57" s="44" t="e">
        <f>R57/S57*100</f>
        <v>#DIV/0!</v>
      </c>
      <c r="U57" s="44">
        <v>6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46"/>
      <c r="D58" s="46"/>
      <c r="E58" s="1" t="e">
        <f t="shared" ref="E58" si="19">C58/D58*100</f>
        <v>#DIV/0!</v>
      </c>
      <c r="F58" s="46"/>
      <c r="G58" s="46"/>
      <c r="H58" s="1" t="e">
        <f t="shared" ref="H58" si="20">F58/G58*100</f>
        <v>#DIV/0!</v>
      </c>
      <c r="I58" s="46"/>
      <c r="J58" s="46"/>
      <c r="K58" s="1" t="e">
        <f t="shared" ref="K58" si="21">I58/J58*100</f>
        <v>#DIV/0!</v>
      </c>
      <c r="L58" s="46">
        <f t="shared" si="18"/>
        <v>0</v>
      </c>
      <c r="M58" s="46">
        <f t="shared" si="18"/>
        <v>0</v>
      </c>
      <c r="N58" s="1" t="e">
        <f t="shared" ref="N58" si="22">L58/M58*100</f>
        <v>#DIV/0!</v>
      </c>
      <c r="O58" s="46">
        <v>0</v>
      </c>
      <c r="P58" s="46">
        <v>0</v>
      </c>
      <c r="Q58" s="1" t="e">
        <f t="shared" ref="Q58" si="23">O58/P58*100</f>
        <v>#DIV/0!</v>
      </c>
      <c r="R58" s="46">
        <v>0</v>
      </c>
      <c r="S58" s="46">
        <v>0</v>
      </c>
      <c r="T58" s="1" t="e">
        <f t="shared" ref="T58" si="24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C70+C118+C149+C155+C167+C184+C193+C202+C208+C216+C224+C233+C240+C252+C261+C267+C281+C291+C313+C321+C329+C359</f>
        <v>364333609.07999998</v>
      </c>
      <c r="D69" s="116">
        <f>D70+D118+D149+D155+D167+D184+D193+D202+D208+D216+D224+D233+D240+D252+D261+D267+D281+D291+D313+D321+D329+D359</f>
        <v>308593421</v>
      </c>
      <c r="E69" s="117">
        <f>C69/D69*100</f>
        <v>118.06266248300868</v>
      </c>
      <c r="F69" s="116">
        <f>F70+F118+F149+F155+F167+F184+F193+F202+F208+F216+F224+F233+F240+F252+F261+F267+F281+F291+F313+F321+F329+F359</f>
        <v>55826913.600000001</v>
      </c>
      <c r="G69" s="116">
        <f>G70+G118+G149+G155+G167+G184+G193+G202+G208+G216+G224+G233+G240+G252+G261+G267+G281+G291+G313+G321+G329+G359</f>
        <v>47329887</v>
      </c>
      <c r="H69" s="117">
        <f>F69/G69*100</f>
        <v>117.95277178667256</v>
      </c>
      <c r="I69" s="116">
        <f>I70+I118+I149+I155+I167+I184+I193+I202+I208+I216+I224+I233+I240+I252+I261+I267+I281+I291+I313+I321+I329+I359</f>
        <v>355726139.52999997</v>
      </c>
      <c r="J69" s="116">
        <f>J70+J118+J149+J155+J167+J184+J193+J202+J208+J216+J224+J233+J240+J252+J261+J267+J281+J291+J313+J321+J329+J359</f>
        <v>298505317</v>
      </c>
      <c r="K69" s="117">
        <f>I69/J69*100</f>
        <v>119.16911333609509</v>
      </c>
      <c r="L69" s="116">
        <f>L70+L118+L149+L155+L167+L184+L193+L202+L208+L216+L224+L233+L240+L252+L261+L267+L281+L291+L313+L321+L329+L359</f>
        <v>219513047</v>
      </c>
      <c r="M69" s="116">
        <f>M70+M118+M149+M155+M167+M184+M193+M202+M208+M216+M224+M233+M240+M252+M261+M267+M281+M291+M313+M321+M329+M359</f>
        <v>172053175</v>
      </c>
      <c r="N69" s="119">
        <f t="shared" ref="N69:N139" si="25">L69/M69*100</f>
        <v>127.58442092103212</v>
      </c>
      <c r="O69" s="116">
        <f>O70+O118+O149+O155+O167+O184+O193+O202+O208+O216+O224+O233+O240+O252+O261+O267+O281+O291+O313+O321+O329+O359</f>
        <v>53601997</v>
      </c>
      <c r="P69" s="116">
        <f>P70+P118+P149+P155+P167+P184+P193+P202+P208+P216+P224+P233+P240+P252+P261+P267+P281+P291+P313+P321+P329+P359</f>
        <v>35978700</v>
      </c>
      <c r="Q69" s="120">
        <f t="shared" ref="Q69:Q139" si="26">O69/P69*100</f>
        <v>148.98258414006065</v>
      </c>
      <c r="R69" s="116">
        <f>R70+R118+R149+R155+R167+R184+R193+R202+R208+R216+R224+R233+R240+R252+R261+R267+R281+R291+R313+R321+R329+R359</f>
        <v>165910659</v>
      </c>
      <c r="S69" s="116">
        <f>S70+S118+S149+S155+S167+S184+S193+S202+S208+S216+S224+S233+S240+S252+S261+S267+S281+S291+S313+S321+S329+S359</f>
        <v>136074475</v>
      </c>
      <c r="T69" s="119">
        <f t="shared" ref="T69:T137" si="27">R69/S69*100</f>
        <v>121.92636348587786</v>
      </c>
    </row>
    <row r="70" spans="1:35" ht="39.75" customHeight="1" x14ac:dyDescent="0.25">
      <c r="A70" s="352" t="s">
        <v>228</v>
      </c>
      <c r="B70" s="353" t="s">
        <v>111</v>
      </c>
      <c r="C70" s="41">
        <f>SUM(C71:C116)</f>
        <v>80644045</v>
      </c>
      <c r="D70" s="41">
        <f>SUM(D71:D116)</f>
        <v>69846850</v>
      </c>
      <c r="E70" s="50">
        <f>C70/D70*100</f>
        <v>115.45838502380565</v>
      </c>
      <c r="F70" s="41">
        <f>SUM(F71:F116)</f>
        <v>11555006</v>
      </c>
      <c r="G70" s="41">
        <f>SUM(G71:G116)</f>
        <v>14206181</v>
      </c>
      <c r="H70" s="50">
        <f>F70/G70*100</f>
        <v>81.337876801654147</v>
      </c>
      <c r="I70" s="41">
        <f>SUM(I71:I116)</f>
        <v>76303066</v>
      </c>
      <c r="J70" s="41">
        <f>SUM(J71:J116)</f>
        <v>65995100</v>
      </c>
      <c r="K70" s="50">
        <f>I70/J70*100</f>
        <v>115.6192899169787</v>
      </c>
      <c r="L70" s="41">
        <f>SUM(L71:L116)</f>
        <v>8040033</v>
      </c>
      <c r="M70" s="41">
        <f>SUM(M71:M116)</f>
        <v>4693841</v>
      </c>
      <c r="N70" s="6">
        <f t="shared" si="25"/>
        <v>171.28899338516152</v>
      </c>
      <c r="O70" s="41">
        <f>SUM(O71:O116)</f>
        <v>5943074</v>
      </c>
      <c r="P70" s="41">
        <f>SUM(P71:P116)</f>
        <v>2606220</v>
      </c>
      <c r="Q70" s="5">
        <f t="shared" si="26"/>
        <v>228.03424116152894</v>
      </c>
      <c r="R70" s="41">
        <f>SUM(R71:R116)</f>
        <v>2096959</v>
      </c>
      <c r="S70" s="41">
        <f>SUM(S71:S116)</f>
        <v>2087621</v>
      </c>
      <c r="T70" s="6">
        <f t="shared" si="27"/>
        <v>100.44730341379015</v>
      </c>
      <c r="U70" s="198">
        <f>SUM(U71:U116)</f>
        <v>5402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46">
        <v>19621</v>
      </c>
      <c r="D71" s="46">
        <v>14211</v>
      </c>
      <c r="E71" s="45">
        <f t="shared" ref="E71:E105" si="28">C71/D71*100</f>
        <v>138.06910140032369</v>
      </c>
      <c r="F71" s="46">
        <v>13582</v>
      </c>
      <c r="G71" s="46">
        <v>7959</v>
      </c>
      <c r="H71" s="45">
        <f t="shared" ref="H71:H74" si="29">F71/G71*100</f>
        <v>170.64957909285084</v>
      </c>
      <c r="I71" s="46">
        <v>24860</v>
      </c>
      <c r="J71" s="46">
        <v>15032</v>
      </c>
      <c r="K71" s="45">
        <f t="shared" ref="K71:K93" si="30">I71/J71*100</f>
        <v>165.38052155401809</v>
      </c>
      <c r="L71" s="46">
        <v>22810</v>
      </c>
      <c r="M71" s="46">
        <v>14499</v>
      </c>
      <c r="N71" s="25">
        <f t="shared" si="25"/>
        <v>157.32119456514241</v>
      </c>
      <c r="O71" s="46">
        <v>22810</v>
      </c>
      <c r="P71" s="46">
        <v>14499</v>
      </c>
      <c r="Q71" s="25">
        <f t="shared" si="26"/>
        <v>157.32119456514241</v>
      </c>
      <c r="R71" s="46">
        <v>0</v>
      </c>
      <c r="S71" s="46">
        <v>0</v>
      </c>
      <c r="T71" s="45" t="e">
        <f t="shared" si="27"/>
        <v>#DIV/0!</v>
      </c>
      <c r="U71" s="196">
        <v>21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46">
        <v>848209</v>
      </c>
      <c r="D72" s="46">
        <v>1185784</v>
      </c>
      <c r="E72" s="25">
        <f t="shared" si="28"/>
        <v>71.53149308811723</v>
      </c>
      <c r="F72" s="46">
        <v>65500</v>
      </c>
      <c r="G72" s="46">
        <v>154362</v>
      </c>
      <c r="H72" s="25">
        <f t="shared" si="29"/>
        <v>42.432723079514389</v>
      </c>
      <c r="I72" s="46">
        <v>699122</v>
      </c>
      <c r="J72" s="46">
        <v>889820</v>
      </c>
      <c r="K72" s="25">
        <f t="shared" si="30"/>
        <v>78.568924052055465</v>
      </c>
      <c r="L72" s="46">
        <v>523377</v>
      </c>
      <c r="M72" s="46">
        <v>549480</v>
      </c>
      <c r="N72" s="25">
        <f t="shared" si="25"/>
        <v>95.249508626337629</v>
      </c>
      <c r="O72" s="64">
        <v>451047</v>
      </c>
      <c r="P72" s="64">
        <v>505208</v>
      </c>
      <c r="Q72" s="25">
        <f t="shared" si="26"/>
        <v>89.279465091605843</v>
      </c>
      <c r="R72" s="44">
        <v>72330</v>
      </c>
      <c r="S72" s="44">
        <v>44272</v>
      </c>
      <c r="T72" s="25">
        <f t="shared" si="27"/>
        <v>163.37640043368268</v>
      </c>
      <c r="U72" s="197">
        <v>117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0" t="s">
        <v>300</v>
      </c>
      <c r="C73" s="46">
        <v>153026</v>
      </c>
      <c r="D73" s="46">
        <v>294441</v>
      </c>
      <c r="E73" s="25">
        <f t="shared" si="28"/>
        <v>51.971702310479863</v>
      </c>
      <c r="F73" s="46">
        <v>78647</v>
      </c>
      <c r="G73" s="46">
        <v>89258</v>
      </c>
      <c r="H73" s="1">
        <f t="shared" si="29"/>
        <v>88.111989961684117</v>
      </c>
      <c r="I73" s="46">
        <v>327217</v>
      </c>
      <c r="J73" s="46">
        <v>496486</v>
      </c>
      <c r="K73" s="1">
        <f t="shared" si="30"/>
        <v>65.906591525239378</v>
      </c>
      <c r="L73" s="46">
        <v>277223</v>
      </c>
      <c r="M73" s="46">
        <v>451164</v>
      </c>
      <c r="N73" s="1">
        <f t="shared" si="25"/>
        <v>61.446170350471228</v>
      </c>
      <c r="O73" s="46">
        <v>80718</v>
      </c>
      <c r="P73" s="46">
        <v>102547</v>
      </c>
      <c r="Q73" s="1">
        <f t="shared" si="26"/>
        <v>78.713175422001612</v>
      </c>
      <c r="R73" s="46">
        <v>196505</v>
      </c>
      <c r="S73" s="46">
        <v>348617</v>
      </c>
      <c r="T73" s="1">
        <f t="shared" si="27"/>
        <v>56.367015951603051</v>
      </c>
      <c r="U73" s="199">
        <v>181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46">
        <v>1110072</v>
      </c>
      <c r="D74" s="46">
        <v>1220980</v>
      </c>
      <c r="E74" s="1">
        <f t="shared" si="28"/>
        <v>90.916476928369022</v>
      </c>
      <c r="F74" s="46">
        <v>79201</v>
      </c>
      <c r="G74" s="46">
        <v>164771</v>
      </c>
      <c r="H74" s="1">
        <f t="shared" si="29"/>
        <v>48.067317671192136</v>
      </c>
      <c r="I74" s="46">
        <v>1214600</v>
      </c>
      <c r="J74" s="46">
        <v>1244535</v>
      </c>
      <c r="K74" s="1">
        <f t="shared" si="30"/>
        <v>97.594683958265534</v>
      </c>
      <c r="L74" s="46">
        <v>857294</v>
      </c>
      <c r="M74" s="46">
        <v>910323</v>
      </c>
      <c r="N74" s="1">
        <f t="shared" si="25"/>
        <v>94.174705022283305</v>
      </c>
      <c r="O74" s="46">
        <v>619792</v>
      </c>
      <c r="P74" s="46">
        <v>681919</v>
      </c>
      <c r="Q74" s="1">
        <f t="shared" si="26"/>
        <v>90.889387155952534</v>
      </c>
      <c r="R74" s="46">
        <v>237502</v>
      </c>
      <c r="S74" s="46">
        <v>228404</v>
      </c>
      <c r="T74" s="1">
        <f t="shared" si="27"/>
        <v>103.98329276194814</v>
      </c>
      <c r="U74" s="199">
        <v>210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3" customFormat="1" ht="17.25" x14ac:dyDescent="0.25">
      <c r="A75" s="62">
        <v>5</v>
      </c>
      <c r="B75" s="10" t="s">
        <v>147</v>
      </c>
      <c r="C75" s="46">
        <v>1212041</v>
      </c>
      <c r="D75" s="46">
        <v>28840934</v>
      </c>
      <c r="E75" s="1">
        <f t="shared" si="28"/>
        <v>4.2025025957897197</v>
      </c>
      <c r="F75" s="46">
        <v>0</v>
      </c>
      <c r="G75" s="46">
        <v>5507892</v>
      </c>
      <c r="H75" s="1">
        <f>F75/G75*100</f>
        <v>0</v>
      </c>
      <c r="I75" s="46">
        <v>3507280</v>
      </c>
      <c r="J75" s="46">
        <v>22619693</v>
      </c>
      <c r="K75" s="1">
        <f t="shared" si="30"/>
        <v>15.505427063046346</v>
      </c>
      <c r="L75" s="46">
        <v>0</v>
      </c>
      <c r="M75" s="46">
        <v>150490</v>
      </c>
      <c r="N75" s="1">
        <f t="shared" si="25"/>
        <v>0</v>
      </c>
      <c r="O75" s="46">
        <v>0</v>
      </c>
      <c r="P75" s="46">
        <v>0</v>
      </c>
      <c r="Q75" s="1" t="e">
        <f t="shared" si="26"/>
        <v>#DIV/0!</v>
      </c>
      <c r="R75" s="46">
        <v>0</v>
      </c>
      <c r="S75" s="46">
        <v>150490</v>
      </c>
      <c r="T75" s="1">
        <f t="shared" si="27"/>
        <v>0</v>
      </c>
      <c r="U75" s="199"/>
    </row>
    <row r="76" spans="1:35" s="24" customFormat="1" ht="17.25" x14ac:dyDescent="0.25">
      <c r="A76" s="62">
        <v>6</v>
      </c>
      <c r="B76" s="10" t="s">
        <v>359</v>
      </c>
      <c r="C76" s="46">
        <v>30141383</v>
      </c>
      <c r="D76" s="46">
        <v>0</v>
      </c>
      <c r="E76" s="25" t="e">
        <f t="shared" si="28"/>
        <v>#DIV/0!</v>
      </c>
      <c r="F76" s="46">
        <v>2073698</v>
      </c>
      <c r="G76" s="46">
        <v>0</v>
      </c>
      <c r="H76" s="25" t="e">
        <f>F76/G76*100</f>
        <v>#DIV/0!</v>
      </c>
      <c r="I76" s="46">
        <v>18705562</v>
      </c>
      <c r="J76" s="46">
        <v>0</v>
      </c>
      <c r="K76" s="25" t="e">
        <f t="shared" si="30"/>
        <v>#DIV/0!</v>
      </c>
      <c r="L76" s="46">
        <v>124270</v>
      </c>
      <c r="M76" s="46">
        <v>0</v>
      </c>
      <c r="N76" s="25" t="e">
        <f t="shared" si="25"/>
        <v>#DIV/0!</v>
      </c>
      <c r="O76" s="46">
        <v>0</v>
      </c>
      <c r="P76" s="44">
        <v>0</v>
      </c>
      <c r="Q76" s="1" t="e">
        <f t="shared" si="26"/>
        <v>#DIV/0!</v>
      </c>
      <c r="R76" s="46">
        <v>124270</v>
      </c>
      <c r="S76" s="44">
        <v>0</v>
      </c>
      <c r="T76" s="25" t="e">
        <f t="shared" si="27"/>
        <v>#DIV/0!</v>
      </c>
      <c r="U76" s="197">
        <v>645</v>
      </c>
      <c r="AD76"/>
      <c r="AE76"/>
      <c r="AF76"/>
      <c r="AG76"/>
      <c r="AH76"/>
      <c r="AI76"/>
    </row>
    <row r="77" spans="1:35" s="23" customFormat="1" ht="17.25" x14ac:dyDescent="0.25">
      <c r="A77" s="62">
        <v>7</v>
      </c>
      <c r="B77" s="10" t="s">
        <v>301</v>
      </c>
      <c r="C77" s="46"/>
      <c r="D77" s="46"/>
      <c r="E77" s="1" t="e">
        <f t="shared" si="28"/>
        <v>#DIV/0!</v>
      </c>
      <c r="F77" s="46"/>
      <c r="G77" s="46"/>
      <c r="H77" s="1" t="e">
        <f t="shared" ref="H77:H89" si="31">F77/G77*100</f>
        <v>#DIV/0!</v>
      </c>
      <c r="I77" s="46"/>
      <c r="J77" s="46"/>
      <c r="K77" s="1" t="e">
        <f t="shared" si="30"/>
        <v>#DIV/0!</v>
      </c>
      <c r="L77" s="46"/>
      <c r="M77" s="46"/>
      <c r="N77" s="1" t="e">
        <f t="shared" si="25"/>
        <v>#DIV/0!</v>
      </c>
      <c r="O77" s="46"/>
      <c r="P77" s="46"/>
      <c r="Q77" s="1" t="e">
        <f t="shared" si="26"/>
        <v>#DIV/0!</v>
      </c>
      <c r="R77" s="46"/>
      <c r="S77" s="46"/>
      <c r="T77" s="1" t="e">
        <f t="shared" si="27"/>
        <v>#DIV/0!</v>
      </c>
      <c r="U77" s="199"/>
    </row>
    <row r="78" spans="1:35" s="24" customFormat="1" ht="17.25" x14ac:dyDescent="0.25">
      <c r="A78" s="65">
        <v>8</v>
      </c>
      <c r="B78" s="10" t="s">
        <v>148</v>
      </c>
      <c r="C78" s="46">
        <v>583653</v>
      </c>
      <c r="D78" s="46">
        <v>739467</v>
      </c>
      <c r="E78" s="25">
        <f t="shared" si="28"/>
        <v>78.928877150704494</v>
      </c>
      <c r="F78" s="46">
        <v>0</v>
      </c>
      <c r="G78" s="46">
        <v>141669</v>
      </c>
      <c r="H78" s="25">
        <f t="shared" si="31"/>
        <v>0</v>
      </c>
      <c r="I78" s="46">
        <v>771989</v>
      </c>
      <c r="J78" s="46">
        <v>957025</v>
      </c>
      <c r="K78" s="25">
        <f t="shared" si="30"/>
        <v>80.665499856325596</v>
      </c>
      <c r="L78" s="46">
        <v>214995</v>
      </c>
      <c r="M78" s="46">
        <v>188809</v>
      </c>
      <c r="N78" s="25">
        <f t="shared" si="25"/>
        <v>113.86904225963805</v>
      </c>
      <c r="O78" s="46">
        <v>43627</v>
      </c>
      <c r="P78" s="46">
        <v>142196</v>
      </c>
      <c r="Q78" s="25">
        <f t="shared" si="26"/>
        <v>30.68089116430842</v>
      </c>
      <c r="R78" s="46">
        <v>171368</v>
      </c>
      <c r="S78" s="46">
        <v>46613</v>
      </c>
      <c r="T78" s="25">
        <f t="shared" si="27"/>
        <v>367.63992877523435</v>
      </c>
      <c r="U78" s="197">
        <v>5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46">
        <v>17126</v>
      </c>
      <c r="D79" s="46">
        <v>31094</v>
      </c>
      <c r="E79" s="1">
        <f t="shared" si="28"/>
        <v>55.078150125426127</v>
      </c>
      <c r="F79" s="46">
        <v>3201</v>
      </c>
      <c r="G79" s="46">
        <v>9513</v>
      </c>
      <c r="H79" s="1">
        <f t="shared" si="31"/>
        <v>33.64869126458531</v>
      </c>
      <c r="I79" s="46">
        <v>32245</v>
      </c>
      <c r="J79" s="46">
        <v>73403</v>
      </c>
      <c r="K79" s="1">
        <f t="shared" si="30"/>
        <v>43.928722259308202</v>
      </c>
      <c r="L79" s="46">
        <v>8085</v>
      </c>
      <c r="M79" s="46">
        <v>18763</v>
      </c>
      <c r="N79" s="1">
        <f t="shared" si="25"/>
        <v>43.090124180568139</v>
      </c>
      <c r="O79" s="46">
        <v>0</v>
      </c>
      <c r="P79" s="46">
        <v>0</v>
      </c>
      <c r="Q79" s="1" t="e">
        <f t="shared" si="26"/>
        <v>#DIV/0!</v>
      </c>
      <c r="R79" s="46">
        <v>8085</v>
      </c>
      <c r="S79" s="46">
        <v>18763</v>
      </c>
      <c r="T79" s="1">
        <f t="shared" si="27"/>
        <v>43.090124180568139</v>
      </c>
      <c r="U79" s="199">
        <v>8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46">
        <v>2746011</v>
      </c>
      <c r="D80" s="46">
        <v>1807220</v>
      </c>
      <c r="E80" s="25">
        <f t="shared" si="28"/>
        <v>151.94669160367857</v>
      </c>
      <c r="F80" s="46">
        <v>497800</v>
      </c>
      <c r="G80" s="46">
        <v>346706</v>
      </c>
      <c r="H80" s="25">
        <f t="shared" si="31"/>
        <v>143.57986305399965</v>
      </c>
      <c r="I80" s="46">
        <v>2742585</v>
      </c>
      <c r="J80" s="46">
        <v>1804108</v>
      </c>
      <c r="K80" s="25">
        <f t="shared" si="30"/>
        <v>152.01889243881186</v>
      </c>
      <c r="L80" s="46">
        <v>74225</v>
      </c>
      <c r="M80" s="46">
        <v>74396</v>
      </c>
      <c r="N80" s="25">
        <f t="shared" si="25"/>
        <v>99.770148932738323</v>
      </c>
      <c r="O80" s="46">
        <v>0</v>
      </c>
      <c r="P80" s="46">
        <v>0</v>
      </c>
      <c r="Q80" s="25" t="e">
        <f t="shared" si="26"/>
        <v>#DIV/0!</v>
      </c>
      <c r="R80" s="46">
        <v>74225</v>
      </c>
      <c r="S80" s="46">
        <v>74396</v>
      </c>
      <c r="T80" s="25">
        <f t="shared" si="27"/>
        <v>99.770148932738323</v>
      </c>
      <c r="U80" s="197">
        <v>323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46">
        <v>1258988</v>
      </c>
      <c r="D81" s="46">
        <v>1006217</v>
      </c>
      <c r="E81" s="1">
        <f t="shared" si="28"/>
        <v>125.12092322033914</v>
      </c>
      <c r="F81" s="46">
        <v>228910</v>
      </c>
      <c r="G81" s="46">
        <v>144038</v>
      </c>
      <c r="H81" s="1">
        <f t="shared" si="31"/>
        <v>158.92333967425262</v>
      </c>
      <c r="I81" s="46">
        <v>1258988</v>
      </c>
      <c r="J81" s="46">
        <v>1006217</v>
      </c>
      <c r="K81" s="1">
        <f t="shared" si="30"/>
        <v>125.12092322033914</v>
      </c>
      <c r="L81" s="46">
        <v>1029206</v>
      </c>
      <c r="M81" s="46">
        <v>424547</v>
      </c>
      <c r="N81" s="1">
        <f t="shared" si="25"/>
        <v>242.42451365808733</v>
      </c>
      <c r="O81" s="46">
        <v>907901</v>
      </c>
      <c r="P81" s="46">
        <v>255951</v>
      </c>
      <c r="Q81" s="1">
        <f t="shared" si="26"/>
        <v>354.71672312278525</v>
      </c>
      <c r="R81" s="46">
        <v>121305</v>
      </c>
      <c r="S81" s="46">
        <v>168596</v>
      </c>
      <c r="T81" s="1">
        <f t="shared" si="27"/>
        <v>71.950105577831025</v>
      </c>
      <c r="U81" s="199">
        <v>118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46">
        <v>181299</v>
      </c>
      <c r="D82" s="46">
        <v>140782</v>
      </c>
      <c r="E82" s="25">
        <f t="shared" si="28"/>
        <v>128.77995766504239</v>
      </c>
      <c r="F82" s="46">
        <v>31589</v>
      </c>
      <c r="G82" s="46">
        <v>25928</v>
      </c>
      <c r="H82" s="25">
        <f t="shared" si="31"/>
        <v>121.83353903116323</v>
      </c>
      <c r="I82" s="46">
        <v>181299</v>
      </c>
      <c r="J82" s="46">
        <v>140782</v>
      </c>
      <c r="K82" s="25">
        <f t="shared" si="30"/>
        <v>128.77995766504239</v>
      </c>
      <c r="L82" s="46">
        <v>72039</v>
      </c>
      <c r="M82" s="46">
        <v>0</v>
      </c>
      <c r="N82" s="25" t="e">
        <f t="shared" si="25"/>
        <v>#DIV/0!</v>
      </c>
      <c r="O82" s="46">
        <v>72039</v>
      </c>
      <c r="P82" s="46">
        <v>0</v>
      </c>
      <c r="Q82" s="25" t="e">
        <f t="shared" si="26"/>
        <v>#DIV/0!</v>
      </c>
      <c r="R82" s="46">
        <v>0</v>
      </c>
      <c r="S82" s="46">
        <v>0</v>
      </c>
      <c r="T82" s="25" t="e">
        <f t="shared" si="27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46">
        <v>1544057</v>
      </c>
      <c r="D83" s="46">
        <v>816884</v>
      </c>
      <c r="E83" s="25">
        <f t="shared" si="28"/>
        <v>189.01790217460496</v>
      </c>
      <c r="F83" s="46">
        <v>183962</v>
      </c>
      <c r="G83" s="46">
        <v>117229</v>
      </c>
      <c r="H83" s="25">
        <f t="shared" si="31"/>
        <v>156.92533417499084</v>
      </c>
      <c r="I83" s="46">
        <v>1417684</v>
      </c>
      <c r="J83" s="46">
        <v>1302152</v>
      </c>
      <c r="K83" s="25">
        <f t="shared" si="30"/>
        <v>108.87238970565649</v>
      </c>
      <c r="L83" s="46">
        <v>78482</v>
      </c>
      <c r="M83" s="46">
        <v>77589</v>
      </c>
      <c r="N83" s="25">
        <f t="shared" si="25"/>
        <v>101.15093634406939</v>
      </c>
      <c r="O83" s="46">
        <v>0</v>
      </c>
      <c r="P83" s="46">
        <v>77589</v>
      </c>
      <c r="Q83" s="25">
        <f t="shared" si="26"/>
        <v>0</v>
      </c>
      <c r="R83" s="46">
        <v>78482</v>
      </c>
      <c r="S83" s="46">
        <v>0</v>
      </c>
      <c r="T83" s="25" t="e">
        <f t="shared" si="27"/>
        <v>#DIV/0!</v>
      </c>
      <c r="U83" s="197">
        <v>93</v>
      </c>
    </row>
    <row r="84" spans="1:636" s="24" customFormat="1" ht="17.25" x14ac:dyDescent="0.25">
      <c r="A84" s="62">
        <v>14</v>
      </c>
      <c r="B84" s="10" t="s">
        <v>154</v>
      </c>
      <c r="C84" s="46">
        <v>746942</v>
      </c>
      <c r="D84" s="46">
        <v>621511</v>
      </c>
      <c r="E84" s="25">
        <f t="shared" si="28"/>
        <v>120.18162188601649</v>
      </c>
      <c r="F84" s="46">
        <v>96550</v>
      </c>
      <c r="G84" s="46">
        <v>75052</v>
      </c>
      <c r="H84" s="25">
        <f t="shared" si="31"/>
        <v>128.64414006288973</v>
      </c>
      <c r="I84" s="46">
        <v>742222</v>
      </c>
      <c r="J84" s="46">
        <v>567783</v>
      </c>
      <c r="K84" s="25">
        <f t="shared" si="30"/>
        <v>130.7228289681093</v>
      </c>
      <c r="L84" s="46">
        <v>0</v>
      </c>
      <c r="M84" s="46">
        <v>0</v>
      </c>
      <c r="N84" s="25" t="e">
        <f t="shared" si="25"/>
        <v>#DIV/0!</v>
      </c>
      <c r="O84" s="46">
        <v>0</v>
      </c>
      <c r="P84" s="46">
        <v>0</v>
      </c>
      <c r="Q84" s="25" t="e">
        <f t="shared" si="26"/>
        <v>#DIV/0!</v>
      </c>
      <c r="R84" s="46">
        <v>0</v>
      </c>
      <c r="S84" s="46">
        <v>0</v>
      </c>
      <c r="T84" s="25" t="e">
        <f t="shared" si="27"/>
        <v>#DIV/0!</v>
      </c>
      <c r="U84" s="197">
        <v>89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46">
        <v>21510</v>
      </c>
      <c r="D85" s="46">
        <v>18469</v>
      </c>
      <c r="E85" s="25">
        <f t="shared" si="28"/>
        <v>116.46542855595862</v>
      </c>
      <c r="F85" s="46">
        <v>0</v>
      </c>
      <c r="G85" s="46">
        <v>0</v>
      </c>
      <c r="H85" s="25" t="e">
        <f t="shared" si="31"/>
        <v>#DIV/0!</v>
      </c>
      <c r="I85" s="46">
        <v>38161</v>
      </c>
      <c r="J85" s="46">
        <v>26320</v>
      </c>
      <c r="K85" s="25">
        <f t="shared" si="30"/>
        <v>144.98860182370819</v>
      </c>
      <c r="L85" s="46">
        <v>0</v>
      </c>
      <c r="M85" s="46">
        <v>0</v>
      </c>
      <c r="N85" s="25" t="e">
        <f t="shared" si="25"/>
        <v>#DIV/0!</v>
      </c>
      <c r="O85" s="46">
        <v>0</v>
      </c>
      <c r="P85" s="46">
        <v>0</v>
      </c>
      <c r="Q85" s="25" t="e">
        <f t="shared" si="26"/>
        <v>#DIV/0!</v>
      </c>
      <c r="R85" s="46">
        <v>0</v>
      </c>
      <c r="S85" s="46">
        <v>0</v>
      </c>
      <c r="T85" s="25" t="e">
        <f t="shared" si="27"/>
        <v>#DIV/0!</v>
      </c>
      <c r="U85" s="197">
        <v>18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46">
        <v>1539216</v>
      </c>
      <c r="D86" s="46">
        <v>1150199</v>
      </c>
      <c r="E86" s="1">
        <f t="shared" si="28"/>
        <v>133.82171259060388</v>
      </c>
      <c r="F86" s="46">
        <v>212251</v>
      </c>
      <c r="G86" s="46">
        <v>143774</v>
      </c>
      <c r="H86" s="1">
        <f t="shared" si="31"/>
        <v>147.62822207074993</v>
      </c>
      <c r="I86" s="46">
        <v>1449114</v>
      </c>
      <c r="J86" s="46">
        <v>1068115</v>
      </c>
      <c r="K86" s="1">
        <f t="shared" si="30"/>
        <v>135.67022277563746</v>
      </c>
      <c r="L86" s="46">
        <v>0</v>
      </c>
      <c r="M86" s="46">
        <v>0</v>
      </c>
      <c r="N86" s="1" t="e">
        <f t="shared" si="25"/>
        <v>#DIV/0!</v>
      </c>
      <c r="O86" s="46">
        <v>0</v>
      </c>
      <c r="P86" s="46">
        <v>0</v>
      </c>
      <c r="Q86" s="25" t="e">
        <f t="shared" si="26"/>
        <v>#DIV/0!</v>
      </c>
      <c r="R86" s="46">
        <v>0</v>
      </c>
      <c r="S86" s="46">
        <v>0</v>
      </c>
      <c r="T86" s="1" t="e">
        <f t="shared" si="27"/>
        <v>#DIV/0!</v>
      </c>
      <c r="U86" s="199"/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46">
        <v>13448949</v>
      </c>
      <c r="D87" s="46">
        <v>11339925</v>
      </c>
      <c r="E87" s="45">
        <f t="shared" si="28"/>
        <v>118.59821824218415</v>
      </c>
      <c r="F87" s="46">
        <v>2805531</v>
      </c>
      <c r="G87" s="46">
        <v>2376711</v>
      </c>
      <c r="H87" s="45">
        <f t="shared" si="31"/>
        <v>118.04258069239381</v>
      </c>
      <c r="I87" s="46">
        <v>13083817</v>
      </c>
      <c r="J87" s="46">
        <v>11230190</v>
      </c>
      <c r="K87" s="45">
        <f t="shared" si="30"/>
        <v>116.50574923487491</v>
      </c>
      <c r="L87" s="46">
        <v>1798492</v>
      </c>
      <c r="M87" s="46">
        <v>769028</v>
      </c>
      <c r="N87" s="25">
        <f t="shared" si="25"/>
        <v>233.86560697399835</v>
      </c>
      <c r="O87" s="46">
        <v>1102259</v>
      </c>
      <c r="P87" s="46">
        <v>88264</v>
      </c>
      <c r="Q87" s="25">
        <f t="shared" si="26"/>
        <v>1248.8205837034352</v>
      </c>
      <c r="R87" s="46">
        <v>696233</v>
      </c>
      <c r="S87" s="46">
        <v>680764</v>
      </c>
      <c r="T87" s="45">
        <f t="shared" si="27"/>
        <v>102.27229994535551</v>
      </c>
      <c r="U87" s="196">
        <v>1440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46">
        <v>72067</v>
      </c>
      <c r="D88" s="46">
        <v>38259</v>
      </c>
      <c r="E88" s="1">
        <f t="shared" si="28"/>
        <v>188.36613607255811</v>
      </c>
      <c r="F88" s="46">
        <v>18864</v>
      </c>
      <c r="G88" s="46">
        <v>13131</v>
      </c>
      <c r="H88" s="1">
        <f t="shared" si="31"/>
        <v>143.66004112405756</v>
      </c>
      <c r="I88" s="46">
        <v>102535</v>
      </c>
      <c r="J88" s="46">
        <v>52105</v>
      </c>
      <c r="K88" s="1">
        <f t="shared" si="30"/>
        <v>196.78533729968333</v>
      </c>
      <c r="L88" s="46">
        <v>0</v>
      </c>
      <c r="M88" s="46">
        <v>0</v>
      </c>
      <c r="N88" s="1" t="e">
        <f t="shared" si="25"/>
        <v>#DIV/0!</v>
      </c>
      <c r="O88" s="46">
        <v>0</v>
      </c>
      <c r="P88" s="46">
        <v>0</v>
      </c>
      <c r="Q88" s="1" t="e">
        <f t="shared" si="26"/>
        <v>#DIV/0!</v>
      </c>
      <c r="R88" s="46">
        <v>0</v>
      </c>
      <c r="S88" s="46">
        <v>0</v>
      </c>
      <c r="T88" s="1" t="e">
        <f t="shared" si="27"/>
        <v>#DIV/0!</v>
      </c>
      <c r="U88" s="199">
        <v>14</v>
      </c>
    </row>
    <row r="89" spans="1:636" s="23" customFormat="1" ht="17.25" x14ac:dyDescent="0.25">
      <c r="A89" s="62">
        <v>19</v>
      </c>
      <c r="B89" s="10" t="s">
        <v>158</v>
      </c>
      <c r="C89" s="46">
        <v>0</v>
      </c>
      <c r="D89" s="46">
        <v>0</v>
      </c>
      <c r="E89" s="1" t="e">
        <f t="shared" si="28"/>
        <v>#DIV/0!</v>
      </c>
      <c r="F89" s="46">
        <v>0</v>
      </c>
      <c r="G89" s="46">
        <v>0</v>
      </c>
      <c r="H89" s="1" t="e">
        <f t="shared" si="31"/>
        <v>#DIV/0!</v>
      </c>
      <c r="I89" s="46"/>
      <c r="J89" s="46"/>
      <c r="K89" s="1" t="e">
        <f t="shared" si="30"/>
        <v>#DIV/0!</v>
      </c>
      <c r="L89" s="46">
        <v>0</v>
      </c>
      <c r="M89" s="46"/>
      <c r="N89" s="1" t="e">
        <f t="shared" si="25"/>
        <v>#DIV/0!</v>
      </c>
      <c r="O89" s="46">
        <v>0</v>
      </c>
      <c r="P89" s="46"/>
      <c r="Q89" s="1" t="e">
        <f t="shared" si="26"/>
        <v>#DIV/0!</v>
      </c>
      <c r="R89" s="46">
        <v>0</v>
      </c>
      <c r="S89" s="46"/>
      <c r="T89" s="1" t="e">
        <f t="shared" si="27"/>
        <v>#DIV/0!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46">
        <v>8036143</v>
      </c>
      <c r="D90" s="46">
        <v>9372476</v>
      </c>
      <c r="E90" s="1">
        <f t="shared" si="28"/>
        <v>85.741942684089025</v>
      </c>
      <c r="F90" s="46">
        <v>2623849</v>
      </c>
      <c r="G90" s="46">
        <v>2740526</v>
      </c>
      <c r="H90" s="1">
        <f>F90/G90*100</f>
        <v>95.742532637895067</v>
      </c>
      <c r="I90" s="46">
        <v>12913840</v>
      </c>
      <c r="J90" s="46">
        <v>11383459</v>
      </c>
      <c r="K90" s="1">
        <f>I90/J90*100</f>
        <v>113.44390136600835</v>
      </c>
      <c r="L90" s="46">
        <v>0</v>
      </c>
      <c r="M90" s="46">
        <v>0</v>
      </c>
      <c r="N90" s="1" t="e">
        <f t="shared" si="25"/>
        <v>#DIV/0!</v>
      </c>
      <c r="O90" s="46">
        <v>0</v>
      </c>
      <c r="P90" s="46">
        <v>0</v>
      </c>
      <c r="Q90" s="1" t="e">
        <f t="shared" si="26"/>
        <v>#DIV/0!</v>
      </c>
      <c r="R90" s="46">
        <v>0</v>
      </c>
      <c r="S90" s="46">
        <v>0</v>
      </c>
      <c r="T90" s="1" t="e">
        <f t="shared" si="27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46">
        <v>704405</v>
      </c>
      <c r="D91" s="46">
        <v>736352</v>
      </c>
      <c r="E91" s="25">
        <f t="shared" si="28"/>
        <v>95.661449958715394</v>
      </c>
      <c r="F91" s="46">
        <v>74958</v>
      </c>
      <c r="G91" s="46">
        <v>88467</v>
      </c>
      <c r="H91" s="25">
        <f t="shared" ref="H91:H108" si="32">F91/G91*100</f>
        <v>84.729899284478961</v>
      </c>
      <c r="I91" s="46">
        <v>703377</v>
      </c>
      <c r="J91" s="46">
        <v>701735</v>
      </c>
      <c r="K91" s="25">
        <f t="shared" si="30"/>
        <v>100.2339914640142</v>
      </c>
      <c r="L91" s="46">
        <v>1635</v>
      </c>
      <c r="M91" s="46">
        <v>0</v>
      </c>
      <c r="N91" s="25" t="e">
        <f t="shared" si="25"/>
        <v>#DIV/0!</v>
      </c>
      <c r="O91" s="46">
        <v>1635</v>
      </c>
      <c r="P91" s="46">
        <v>0</v>
      </c>
      <c r="Q91" s="25" t="e">
        <f t="shared" si="26"/>
        <v>#DIV/0!</v>
      </c>
      <c r="R91" s="46">
        <v>0</v>
      </c>
      <c r="S91" s="46">
        <v>0</v>
      </c>
      <c r="T91" s="25" t="e">
        <f t="shared" si="27"/>
        <v>#DIV/0!</v>
      </c>
      <c r="U91" s="197">
        <v>270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46">
        <v>465107</v>
      </c>
      <c r="D92" s="46">
        <v>224997</v>
      </c>
      <c r="E92" s="1">
        <f t="shared" si="28"/>
        <v>206.71697844860154</v>
      </c>
      <c r="F92" s="46">
        <v>110594</v>
      </c>
      <c r="G92" s="46">
        <v>57349</v>
      </c>
      <c r="H92" s="1">
        <f t="shared" si="32"/>
        <v>192.84381593401804</v>
      </c>
      <c r="I92" s="46">
        <v>470000</v>
      </c>
      <c r="J92" s="46">
        <v>300518</v>
      </c>
      <c r="K92" s="1">
        <f t="shared" si="30"/>
        <v>156.39662183296841</v>
      </c>
      <c r="L92" s="46">
        <v>134484</v>
      </c>
      <c r="M92" s="46">
        <v>58294</v>
      </c>
      <c r="N92" s="1">
        <f t="shared" si="25"/>
        <v>230.69955741585756</v>
      </c>
      <c r="O92" s="46">
        <v>134484</v>
      </c>
      <c r="P92" s="46">
        <v>58294</v>
      </c>
      <c r="Q92" s="1">
        <f t="shared" si="26"/>
        <v>230.69955741585756</v>
      </c>
      <c r="R92" s="46">
        <v>0</v>
      </c>
      <c r="S92" s="46">
        <v>0</v>
      </c>
      <c r="T92" s="1" t="e">
        <f t="shared" si="27"/>
        <v>#DIV/0!</v>
      </c>
      <c r="U92" s="199">
        <v>49</v>
      </c>
      <c r="AD92" s="24"/>
      <c r="AE92" s="24"/>
      <c r="AF92" s="24"/>
      <c r="AG92" s="24"/>
      <c r="AH92" s="24"/>
      <c r="AI92" s="24"/>
    </row>
    <row r="93" spans="1:636" ht="34.5" x14ac:dyDescent="0.25">
      <c r="A93" s="62">
        <v>23</v>
      </c>
      <c r="B93" s="10" t="s">
        <v>161</v>
      </c>
      <c r="C93" s="46">
        <v>3187381</v>
      </c>
      <c r="D93" s="46">
        <v>2617307</v>
      </c>
      <c r="E93" s="25">
        <f t="shared" si="28"/>
        <v>121.78093742919727</v>
      </c>
      <c r="F93" s="46">
        <v>423178</v>
      </c>
      <c r="G93" s="46">
        <v>363871</v>
      </c>
      <c r="H93" s="25">
        <f t="shared" si="32"/>
        <v>116.29890812952941</v>
      </c>
      <c r="I93" s="46">
        <v>3113878</v>
      </c>
      <c r="J93" s="46">
        <v>2617307</v>
      </c>
      <c r="K93" s="25">
        <f t="shared" si="30"/>
        <v>118.97259282155284</v>
      </c>
      <c r="L93" s="46">
        <v>217696</v>
      </c>
      <c r="M93" s="46">
        <v>66010</v>
      </c>
      <c r="N93" s="25">
        <f t="shared" si="25"/>
        <v>329.79245568853207</v>
      </c>
      <c r="O93" s="46">
        <v>217696</v>
      </c>
      <c r="P93" s="46">
        <v>66010</v>
      </c>
      <c r="Q93" s="25">
        <f>O93/P93*100</f>
        <v>329.79245568853207</v>
      </c>
      <c r="R93" s="46">
        <v>0</v>
      </c>
      <c r="S93" s="46">
        <v>0</v>
      </c>
      <c r="T93" s="25" t="e">
        <f>R93/S93*100</f>
        <v>#DIV/0!</v>
      </c>
      <c r="U93" s="196">
        <v>280</v>
      </c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46">
        <v>46936</v>
      </c>
      <c r="D94" s="46">
        <v>38515</v>
      </c>
      <c r="E94" s="1">
        <f t="shared" si="28"/>
        <v>121.86420874983772</v>
      </c>
      <c r="F94" s="46">
        <v>5954</v>
      </c>
      <c r="G94" s="46">
        <v>5828</v>
      </c>
      <c r="H94" s="1">
        <f t="shared" si="32"/>
        <v>102.16197666437886</v>
      </c>
      <c r="I94" s="46">
        <v>47961</v>
      </c>
      <c r="J94" s="46">
        <v>41255</v>
      </c>
      <c r="K94" s="1">
        <f>I94/J94*100</f>
        <v>116.25499939401284</v>
      </c>
      <c r="L94" s="46">
        <v>0</v>
      </c>
      <c r="M94" s="46">
        <v>0</v>
      </c>
      <c r="N94" s="1" t="e">
        <f t="shared" si="25"/>
        <v>#DIV/0!</v>
      </c>
      <c r="O94" s="46">
        <v>0</v>
      </c>
      <c r="P94" s="46">
        <v>0</v>
      </c>
      <c r="Q94" s="1" t="e">
        <f t="shared" si="26"/>
        <v>#DIV/0!</v>
      </c>
      <c r="R94" s="46">
        <v>0</v>
      </c>
      <c r="S94" s="46">
        <v>0</v>
      </c>
      <c r="T94" s="1" t="e">
        <f t="shared" si="27"/>
        <v>#DIV/0!</v>
      </c>
      <c r="U94" s="199">
        <v>7</v>
      </c>
    </row>
    <row r="95" spans="1:636" s="23" customFormat="1" ht="17.25" x14ac:dyDescent="0.25">
      <c r="A95" s="62">
        <v>25</v>
      </c>
      <c r="B95" s="10" t="s">
        <v>163</v>
      </c>
      <c r="C95" s="46">
        <v>539334</v>
      </c>
      <c r="D95" s="46">
        <v>360677</v>
      </c>
      <c r="E95" s="1">
        <f t="shared" si="28"/>
        <v>149.53379339408946</v>
      </c>
      <c r="F95" s="46">
        <v>144246</v>
      </c>
      <c r="G95" s="46">
        <v>133698</v>
      </c>
      <c r="H95" s="1">
        <f t="shared" si="32"/>
        <v>107.88942242965489</v>
      </c>
      <c r="I95" s="46">
        <v>627816</v>
      </c>
      <c r="J95" s="46">
        <v>455575</v>
      </c>
      <c r="K95" s="1">
        <f t="shared" ref="K95:K104" si="33">I95/J95*100</f>
        <v>137.80738627009822</v>
      </c>
      <c r="L95" s="46">
        <v>228446</v>
      </c>
      <c r="M95" s="46">
        <v>232682</v>
      </c>
      <c r="N95" s="1">
        <f t="shared" si="25"/>
        <v>98.179489603836998</v>
      </c>
      <c r="O95" s="46">
        <v>187274</v>
      </c>
      <c r="P95" s="46">
        <v>192216</v>
      </c>
      <c r="Q95" s="1">
        <f t="shared" si="26"/>
        <v>97.428934115786404</v>
      </c>
      <c r="R95" s="46">
        <v>41172</v>
      </c>
      <c r="S95" s="46">
        <v>40466</v>
      </c>
      <c r="T95" s="1">
        <f t="shared" si="27"/>
        <v>101.74467454159046</v>
      </c>
      <c r="U95" s="199">
        <v>39</v>
      </c>
    </row>
    <row r="96" spans="1:636" s="23" customFormat="1" ht="34.5" x14ac:dyDescent="0.25">
      <c r="A96" s="62">
        <v>26</v>
      </c>
      <c r="B96" s="10" t="s">
        <v>164</v>
      </c>
      <c r="C96" s="46">
        <v>511371</v>
      </c>
      <c r="D96" s="46">
        <v>368213</v>
      </c>
      <c r="E96" s="1">
        <f t="shared" si="28"/>
        <v>138.87912702701968</v>
      </c>
      <c r="F96" s="46">
        <v>34636</v>
      </c>
      <c r="G96" s="46">
        <v>62263</v>
      </c>
      <c r="H96" s="1">
        <f t="shared" si="32"/>
        <v>55.628543436712008</v>
      </c>
      <c r="I96" s="46">
        <v>491151</v>
      </c>
      <c r="J96" s="46">
        <v>522118</v>
      </c>
      <c r="K96" s="1">
        <f t="shared" si="33"/>
        <v>94.0689652530654</v>
      </c>
      <c r="L96" s="46">
        <v>204354</v>
      </c>
      <c r="M96" s="46">
        <v>89618</v>
      </c>
      <c r="N96" s="1">
        <f t="shared" si="25"/>
        <v>228.02785154768017</v>
      </c>
      <c r="O96" s="46">
        <v>138124</v>
      </c>
      <c r="P96" s="46">
        <v>32497</v>
      </c>
      <c r="Q96" s="1">
        <f t="shared" si="26"/>
        <v>425.03615718374004</v>
      </c>
      <c r="R96" s="46">
        <v>66230</v>
      </c>
      <c r="S96" s="46">
        <v>57121</v>
      </c>
      <c r="T96" s="1">
        <f t="shared" si="27"/>
        <v>115.94684966999877</v>
      </c>
      <c r="U96" s="199">
        <v>50</v>
      </c>
    </row>
    <row r="97" spans="1:636" s="23" customFormat="1" ht="17.25" x14ac:dyDescent="0.25">
      <c r="A97" s="62">
        <v>27</v>
      </c>
      <c r="B97" s="10" t="s">
        <v>166</v>
      </c>
      <c r="C97" s="46"/>
      <c r="D97" s="46"/>
      <c r="E97" s="1" t="e">
        <f t="shared" si="28"/>
        <v>#DIV/0!</v>
      </c>
      <c r="F97" s="46"/>
      <c r="G97" s="46"/>
      <c r="H97" s="1" t="e">
        <f t="shared" si="32"/>
        <v>#DIV/0!</v>
      </c>
      <c r="I97" s="46"/>
      <c r="J97" s="46"/>
      <c r="K97" s="1" t="e">
        <f t="shared" si="33"/>
        <v>#DIV/0!</v>
      </c>
      <c r="L97" s="46"/>
      <c r="M97" s="46"/>
      <c r="N97" s="1" t="e">
        <f t="shared" si="25"/>
        <v>#DIV/0!</v>
      </c>
      <c r="O97" s="46"/>
      <c r="P97" s="64"/>
      <c r="Q97" s="1" t="e">
        <f t="shared" si="26"/>
        <v>#DIV/0!</v>
      </c>
      <c r="R97" s="46"/>
      <c r="S97" s="44"/>
      <c r="T97" s="1" t="e">
        <f t="shared" si="27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46">
        <v>1220725</v>
      </c>
      <c r="D98" s="46">
        <v>1158186</v>
      </c>
      <c r="E98" s="1">
        <f t="shared" si="28"/>
        <v>105.3997371752033</v>
      </c>
      <c r="F98" s="46">
        <v>181316</v>
      </c>
      <c r="G98" s="46">
        <v>201323</v>
      </c>
      <c r="H98" s="1">
        <f t="shared" si="32"/>
        <v>90.062238293687258</v>
      </c>
      <c r="I98" s="46">
        <v>1194377</v>
      </c>
      <c r="J98" s="46">
        <v>1177830</v>
      </c>
      <c r="K98" s="1">
        <f t="shared" si="33"/>
        <v>101.4048716707844</v>
      </c>
      <c r="L98" s="46">
        <v>10337</v>
      </c>
      <c r="M98" s="46">
        <v>4994</v>
      </c>
      <c r="N98" s="1">
        <f t="shared" si="25"/>
        <v>206.98838606327593</v>
      </c>
      <c r="O98" s="46">
        <v>0</v>
      </c>
      <c r="P98" s="46">
        <v>0</v>
      </c>
      <c r="Q98" s="1" t="e">
        <f t="shared" si="26"/>
        <v>#DIV/0!</v>
      </c>
      <c r="R98" s="46">
        <v>10337</v>
      </c>
      <c r="S98" s="46">
        <v>4994</v>
      </c>
      <c r="T98" s="1">
        <f t="shared" si="27"/>
        <v>206.98838606327593</v>
      </c>
      <c r="U98" s="199">
        <v>312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46">
        <v>173434</v>
      </c>
      <c r="D99" s="46">
        <v>68476</v>
      </c>
      <c r="E99" s="45">
        <f t="shared" si="28"/>
        <v>253.27706057596822</v>
      </c>
      <c r="F99" s="46">
        <v>23111</v>
      </c>
      <c r="G99" s="46">
        <v>11241</v>
      </c>
      <c r="H99" s="45">
        <f t="shared" si="32"/>
        <v>205.59558758117603</v>
      </c>
      <c r="I99" s="46">
        <v>173434</v>
      </c>
      <c r="J99" s="46">
        <v>68476</v>
      </c>
      <c r="K99" s="45">
        <f t="shared" si="33"/>
        <v>253.27706057596822</v>
      </c>
      <c r="L99" s="46">
        <v>0</v>
      </c>
      <c r="M99" s="46">
        <v>0</v>
      </c>
      <c r="N99" s="25" t="e">
        <f t="shared" si="25"/>
        <v>#DIV/0!</v>
      </c>
      <c r="O99" s="46">
        <v>0</v>
      </c>
      <c r="P99" s="46">
        <v>0</v>
      </c>
      <c r="Q99" s="25" t="e">
        <f t="shared" si="26"/>
        <v>#DIV/0!</v>
      </c>
      <c r="R99" s="46">
        <v>0</v>
      </c>
      <c r="S99" s="46">
        <v>0</v>
      </c>
      <c r="T99" s="45" t="e">
        <f t="shared" si="27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0" t="s">
        <v>169</v>
      </c>
      <c r="C100" s="46">
        <v>70280</v>
      </c>
      <c r="D100" s="46">
        <v>65911</v>
      </c>
      <c r="E100" s="45">
        <f t="shared" si="28"/>
        <v>106.62863558434859</v>
      </c>
      <c r="F100" s="46">
        <v>12144</v>
      </c>
      <c r="G100" s="46">
        <v>12521</v>
      </c>
      <c r="H100" s="45">
        <f t="shared" si="32"/>
        <v>96.989058381918383</v>
      </c>
      <c r="I100" s="46">
        <v>70280</v>
      </c>
      <c r="J100" s="46">
        <v>65911</v>
      </c>
      <c r="K100" s="45">
        <f t="shared" si="33"/>
        <v>106.62863558434859</v>
      </c>
      <c r="L100" s="46">
        <v>0</v>
      </c>
      <c r="M100" s="46">
        <v>0</v>
      </c>
      <c r="N100" s="25" t="e">
        <f t="shared" si="25"/>
        <v>#DIV/0!</v>
      </c>
      <c r="O100" s="46">
        <v>0</v>
      </c>
      <c r="P100" s="46">
        <v>0</v>
      </c>
      <c r="Q100" s="25" t="e">
        <f t="shared" si="26"/>
        <v>#DIV/0!</v>
      </c>
      <c r="R100" s="46">
        <v>0</v>
      </c>
      <c r="S100" s="46">
        <v>0</v>
      </c>
      <c r="T100" s="45" t="e">
        <f t="shared" si="27"/>
        <v>#DIV/0!</v>
      </c>
      <c r="U100" s="196">
        <v>6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46">
        <v>58804</v>
      </c>
      <c r="D101" s="46">
        <v>38092</v>
      </c>
      <c r="E101" s="1">
        <f t="shared" si="28"/>
        <v>154.37362175784941</v>
      </c>
      <c r="F101" s="46">
        <v>12693</v>
      </c>
      <c r="G101" s="46">
        <v>8859</v>
      </c>
      <c r="H101" s="1">
        <f t="shared" si="32"/>
        <v>143.27802235015238</v>
      </c>
      <c r="I101" s="46">
        <v>38661</v>
      </c>
      <c r="J101" s="46">
        <v>27850</v>
      </c>
      <c r="K101" s="1">
        <f t="shared" si="33"/>
        <v>138.81867145421901</v>
      </c>
      <c r="L101" s="46">
        <v>2623</v>
      </c>
      <c r="M101" s="46">
        <v>1911</v>
      </c>
      <c r="N101" s="1">
        <f t="shared" si="25"/>
        <v>137.25798011512299</v>
      </c>
      <c r="O101" s="46">
        <v>0</v>
      </c>
      <c r="P101" s="46">
        <v>0</v>
      </c>
      <c r="Q101" s="1" t="e">
        <f t="shared" si="26"/>
        <v>#DIV/0!</v>
      </c>
      <c r="R101" s="46">
        <v>2623</v>
      </c>
      <c r="S101" s="46">
        <v>1911</v>
      </c>
      <c r="T101" s="1">
        <f t="shared" si="27"/>
        <v>137.25798011512299</v>
      </c>
      <c r="U101" s="199">
        <v>14</v>
      </c>
      <c r="AD101" s="24"/>
      <c r="AE101" s="24"/>
      <c r="AF101" s="24"/>
      <c r="AG101" s="24"/>
      <c r="AH101" s="24"/>
      <c r="AI101" s="24"/>
    </row>
    <row r="102" spans="1:636" ht="34.5" x14ac:dyDescent="0.25">
      <c r="A102" s="63">
        <v>32</v>
      </c>
      <c r="B102" s="16" t="s">
        <v>171</v>
      </c>
      <c r="C102" s="46">
        <v>167581</v>
      </c>
      <c r="D102" s="46">
        <v>128616</v>
      </c>
      <c r="E102" s="45">
        <f t="shared" si="28"/>
        <v>130.29560863345151</v>
      </c>
      <c r="F102" s="46">
        <v>21801</v>
      </c>
      <c r="G102" s="46">
        <v>31051</v>
      </c>
      <c r="H102" s="45">
        <f t="shared" si="32"/>
        <v>70.210299185211426</v>
      </c>
      <c r="I102" s="46">
        <v>161002</v>
      </c>
      <c r="J102" s="46">
        <v>125874</v>
      </c>
      <c r="K102" s="45">
        <f t="shared" si="33"/>
        <v>127.9072723517168</v>
      </c>
      <c r="L102" s="46">
        <v>0</v>
      </c>
      <c r="M102" s="46">
        <v>0</v>
      </c>
      <c r="N102" s="25" t="e">
        <f t="shared" si="25"/>
        <v>#DIV/0!</v>
      </c>
      <c r="O102" s="46">
        <v>0</v>
      </c>
      <c r="P102" s="46">
        <v>0</v>
      </c>
      <c r="Q102" s="1" t="e">
        <f t="shared" si="26"/>
        <v>#DIV/0!</v>
      </c>
      <c r="R102" s="46">
        <v>0</v>
      </c>
      <c r="S102" s="46">
        <v>0</v>
      </c>
      <c r="T102" s="45" t="e">
        <f t="shared" si="27"/>
        <v>#DIV/0!</v>
      </c>
      <c r="U102" s="196">
        <v>23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 x14ac:dyDescent="0.25">
      <c r="A103" s="62">
        <v>33</v>
      </c>
      <c r="B103" s="10" t="s">
        <v>224</v>
      </c>
      <c r="C103" s="46">
        <v>86212</v>
      </c>
      <c r="D103" s="46">
        <v>62895</v>
      </c>
      <c r="E103" s="1">
        <f t="shared" si="28"/>
        <v>137.07289927657206</v>
      </c>
      <c r="F103" s="46">
        <v>21019</v>
      </c>
      <c r="G103" s="46">
        <v>9994</v>
      </c>
      <c r="H103" s="1">
        <f t="shared" si="32"/>
        <v>210.31618971382829</v>
      </c>
      <c r="I103" s="46">
        <v>116214</v>
      </c>
      <c r="J103" s="46">
        <v>79111</v>
      </c>
      <c r="K103" s="1">
        <f t="shared" si="33"/>
        <v>146.89992542124358</v>
      </c>
      <c r="L103" s="46">
        <v>52826</v>
      </c>
      <c r="M103" s="46">
        <v>50782</v>
      </c>
      <c r="N103" s="25">
        <f t="shared" si="25"/>
        <v>104.0250482454413</v>
      </c>
      <c r="O103" s="46">
        <v>52826</v>
      </c>
      <c r="P103" s="46">
        <v>50782</v>
      </c>
      <c r="Q103" s="1">
        <f t="shared" si="26"/>
        <v>104.0250482454413</v>
      </c>
      <c r="R103" s="46">
        <v>0</v>
      </c>
      <c r="S103" s="46">
        <v>0</v>
      </c>
      <c r="T103" s="1" t="e">
        <f t="shared" si="27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s="23" customFormat="1" ht="17.25" x14ac:dyDescent="0.25">
      <c r="A104" s="63">
        <v>34</v>
      </c>
      <c r="B104" s="16" t="s">
        <v>172</v>
      </c>
      <c r="C104" s="46">
        <v>263960</v>
      </c>
      <c r="D104" s="46">
        <v>147285</v>
      </c>
      <c r="E104" s="1">
        <f t="shared" si="28"/>
        <v>179.2171640017653</v>
      </c>
      <c r="F104" s="46">
        <v>3387</v>
      </c>
      <c r="G104" s="46">
        <v>46275</v>
      </c>
      <c r="H104" s="1">
        <f t="shared" si="32"/>
        <v>7.3192868719611015</v>
      </c>
      <c r="I104" s="46">
        <v>263960</v>
      </c>
      <c r="J104" s="46">
        <v>7061</v>
      </c>
      <c r="K104" s="1">
        <f t="shared" si="33"/>
        <v>3738.2806967851579</v>
      </c>
      <c r="L104" s="46">
        <v>250217</v>
      </c>
      <c r="M104" s="46">
        <v>147285</v>
      </c>
      <c r="N104" s="1">
        <f t="shared" si="25"/>
        <v>169.88627490918967</v>
      </c>
      <c r="O104" s="46">
        <v>250217</v>
      </c>
      <c r="P104" s="46">
        <v>147285</v>
      </c>
      <c r="Q104" s="46">
        <f t="shared" si="26"/>
        <v>169.88627490918967</v>
      </c>
      <c r="R104" s="46">
        <v>0</v>
      </c>
      <c r="S104" s="46">
        <v>0</v>
      </c>
      <c r="T104" s="1" t="e">
        <f t="shared" si="27"/>
        <v>#DIV/0!</v>
      </c>
      <c r="U104" s="199">
        <v>13</v>
      </c>
      <c r="AD104" s="24"/>
      <c r="AE104" s="24"/>
      <c r="AF104" s="24"/>
      <c r="AG104" s="24"/>
      <c r="AH104" s="24"/>
      <c r="AI104" s="24"/>
    </row>
    <row r="105" spans="1:636" ht="17.25" x14ac:dyDescent="0.25">
      <c r="A105" s="62">
        <v>35</v>
      </c>
      <c r="B105" s="10" t="s">
        <v>173</v>
      </c>
      <c r="C105" s="46"/>
      <c r="D105" s="46"/>
      <c r="E105" s="45" t="e">
        <f t="shared" si="28"/>
        <v>#DIV/0!</v>
      </c>
      <c r="F105" s="46"/>
      <c r="G105" s="46"/>
      <c r="H105" s="45" t="e">
        <f t="shared" si="32"/>
        <v>#DIV/0!</v>
      </c>
      <c r="I105" s="46"/>
      <c r="J105" s="46"/>
      <c r="K105" s="45" t="e">
        <f>I105/J105*100</f>
        <v>#DIV/0!</v>
      </c>
      <c r="L105" s="46"/>
      <c r="M105" s="46"/>
      <c r="N105" s="25" t="e">
        <f t="shared" si="25"/>
        <v>#DIV/0!</v>
      </c>
      <c r="O105" s="46"/>
      <c r="P105" s="46"/>
      <c r="Q105" s="25" t="e">
        <f t="shared" si="26"/>
        <v>#DIV/0!</v>
      </c>
      <c r="R105" s="46"/>
      <c r="S105" s="46"/>
      <c r="T105" s="45" t="e">
        <f t="shared" si="27"/>
        <v>#DIV/0!</v>
      </c>
      <c r="U105" s="196"/>
      <c r="V105" s="24"/>
      <c r="W105" s="24"/>
      <c r="X105" s="24"/>
      <c r="Y105" s="24"/>
      <c r="Z105" s="24"/>
      <c r="AA105" s="24"/>
      <c r="AB105" s="24"/>
      <c r="AC105" s="24"/>
      <c r="AD105" s="23"/>
      <c r="AE105" s="23"/>
      <c r="AF105" s="23"/>
      <c r="AG105" s="23"/>
      <c r="AH105" s="23"/>
      <c r="AI105" s="23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 x14ac:dyDescent="0.25">
      <c r="A106" s="62">
        <v>36</v>
      </c>
      <c r="B106" s="10" t="s">
        <v>174</v>
      </c>
      <c r="C106" s="46">
        <v>246760</v>
      </c>
      <c r="D106" s="46">
        <v>233705</v>
      </c>
      <c r="E106" s="1">
        <f>C106/D106*100</f>
        <v>105.58610213730985</v>
      </c>
      <c r="F106" s="46">
        <v>38166</v>
      </c>
      <c r="G106" s="46">
        <v>29890</v>
      </c>
      <c r="H106" s="1">
        <f t="shared" si="32"/>
        <v>127.68819003011041</v>
      </c>
      <c r="I106" s="46">
        <v>246760</v>
      </c>
      <c r="J106" s="46">
        <v>233705</v>
      </c>
      <c r="K106" s="1">
        <f t="shared" ref="K106:K114" si="34">I106/J106*100</f>
        <v>105.58610213730985</v>
      </c>
      <c r="L106" s="46">
        <v>0</v>
      </c>
      <c r="M106" s="46">
        <v>0</v>
      </c>
      <c r="N106" s="1" t="e">
        <f t="shared" si="25"/>
        <v>#DIV/0!</v>
      </c>
      <c r="O106" s="46">
        <v>0</v>
      </c>
      <c r="P106" s="46">
        <v>0</v>
      </c>
      <c r="Q106" s="1" t="e">
        <f t="shared" si="26"/>
        <v>#DIV/0!</v>
      </c>
      <c r="R106" s="46">
        <v>0</v>
      </c>
      <c r="S106" s="46">
        <v>0</v>
      </c>
      <c r="T106" s="1" t="e">
        <f t="shared" si="27"/>
        <v>#DIV/0!</v>
      </c>
      <c r="U106" s="199">
        <v>141</v>
      </c>
      <c r="AD106" s="24"/>
      <c r="AE106" s="24"/>
      <c r="AF106" s="24"/>
      <c r="AG106" s="24"/>
      <c r="AH106" s="24"/>
      <c r="AI106" s="2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</row>
    <row r="107" spans="1:636" s="23" customFormat="1" ht="17.25" x14ac:dyDescent="0.25">
      <c r="A107" s="62">
        <v>37</v>
      </c>
      <c r="B107" s="10" t="s">
        <v>358</v>
      </c>
      <c r="C107" s="46">
        <v>5724348</v>
      </c>
      <c r="D107" s="46">
        <v>3513596</v>
      </c>
      <c r="E107" s="1">
        <f>C107/D107*100</f>
        <v>162.91992591066247</v>
      </c>
      <c r="F107" s="46">
        <v>726406</v>
      </c>
      <c r="G107" s="46">
        <v>726202</v>
      </c>
      <c r="H107" s="1">
        <f t="shared" si="32"/>
        <v>100.02809135750108</v>
      </c>
      <c r="I107" s="46">
        <v>5781930</v>
      </c>
      <c r="J107" s="46">
        <v>3215758</v>
      </c>
      <c r="K107" s="1">
        <f t="shared" si="34"/>
        <v>179.79991031663451</v>
      </c>
      <c r="L107" s="46">
        <v>189617</v>
      </c>
      <c r="M107" s="46">
        <v>181073</v>
      </c>
      <c r="N107" s="1">
        <f t="shared" si="25"/>
        <v>104.71853893181202</v>
      </c>
      <c r="O107" s="46">
        <v>94846</v>
      </c>
      <c r="P107" s="46">
        <v>115480</v>
      </c>
      <c r="Q107" s="1">
        <f t="shared" si="26"/>
        <v>82.13197090405265</v>
      </c>
      <c r="R107" s="46">
        <v>94771</v>
      </c>
      <c r="S107" s="46">
        <v>65593</v>
      </c>
      <c r="T107" s="1">
        <f t="shared" si="27"/>
        <v>144.48340524141295</v>
      </c>
      <c r="U107" s="199">
        <v>442</v>
      </c>
      <c r="V107" s="24"/>
      <c r="W107" s="24"/>
      <c r="X107" s="24"/>
      <c r="Y107" s="24"/>
      <c r="Z107" s="24"/>
      <c r="AA107" s="24"/>
      <c r="AB107" s="24"/>
      <c r="AC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</row>
    <row r="108" spans="1:636" ht="17.25" x14ac:dyDescent="0.25">
      <c r="A108" s="65">
        <v>38</v>
      </c>
      <c r="B108" s="10" t="s">
        <v>175</v>
      </c>
      <c r="C108" s="46">
        <v>0</v>
      </c>
      <c r="D108" s="46">
        <v>0</v>
      </c>
      <c r="E108" s="45" t="e">
        <f>C108/D108*100</f>
        <v>#DIV/0!</v>
      </c>
      <c r="F108" s="46">
        <v>0</v>
      </c>
      <c r="G108" s="46">
        <v>0</v>
      </c>
      <c r="H108" s="1" t="e">
        <f t="shared" si="32"/>
        <v>#DIV/0!</v>
      </c>
      <c r="I108" s="46">
        <v>0</v>
      </c>
      <c r="J108" s="46">
        <v>0</v>
      </c>
      <c r="K108" s="1" t="e">
        <f t="shared" si="34"/>
        <v>#DIV/0!</v>
      </c>
      <c r="L108" s="46">
        <v>0</v>
      </c>
      <c r="M108" s="46">
        <v>0</v>
      </c>
      <c r="N108" s="25" t="e">
        <f t="shared" si="25"/>
        <v>#DIV/0!</v>
      </c>
      <c r="O108" s="46">
        <v>0</v>
      </c>
      <c r="P108" s="46">
        <v>0</v>
      </c>
      <c r="Q108" s="25" t="e">
        <f t="shared" si="26"/>
        <v>#DIV/0!</v>
      </c>
      <c r="R108" s="46">
        <v>0</v>
      </c>
      <c r="S108" s="46">
        <v>0</v>
      </c>
      <c r="T108" s="1" t="e">
        <f t="shared" si="27"/>
        <v>#DIV/0!</v>
      </c>
      <c r="U108" s="196"/>
      <c r="AD108" s="24"/>
      <c r="AE108" s="24"/>
      <c r="AF108" s="24"/>
      <c r="AG108" s="24"/>
      <c r="AH108" s="24"/>
      <c r="AI108" s="24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6" customFormat="1" ht="21" customHeight="1" x14ac:dyDescent="0.25">
      <c r="A109" s="48">
        <v>39</v>
      </c>
      <c r="B109" s="10" t="s">
        <v>176</v>
      </c>
      <c r="C109" s="46">
        <v>991130</v>
      </c>
      <c r="D109" s="46">
        <v>747166</v>
      </c>
      <c r="E109" s="45">
        <f>C109/D109*100</f>
        <v>132.65191403249077</v>
      </c>
      <c r="F109" s="46">
        <v>247635</v>
      </c>
      <c r="G109" s="46">
        <v>181198</v>
      </c>
      <c r="H109" s="46">
        <f>F109/G109*100</f>
        <v>136.66541573306549</v>
      </c>
      <c r="I109" s="46">
        <v>977327</v>
      </c>
      <c r="J109" s="46">
        <v>757392</v>
      </c>
      <c r="K109" s="46">
        <f t="shared" si="34"/>
        <v>129.03846356972349</v>
      </c>
      <c r="L109" s="46">
        <v>44700</v>
      </c>
      <c r="M109" s="46">
        <v>70575</v>
      </c>
      <c r="N109" s="46">
        <f t="shared" si="25"/>
        <v>63.336875664187033</v>
      </c>
      <c r="O109" s="46">
        <v>3800</v>
      </c>
      <c r="P109" s="46">
        <v>5920</v>
      </c>
      <c r="Q109" s="46">
        <f t="shared" si="26"/>
        <v>64.189189189189193</v>
      </c>
      <c r="R109" s="46">
        <v>40900</v>
      </c>
      <c r="S109" s="46">
        <v>64655</v>
      </c>
      <c r="T109" s="46">
        <f t="shared" si="27"/>
        <v>63.258835356894281</v>
      </c>
      <c r="U109" s="46">
        <v>212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</row>
    <row r="110" spans="1:636" s="24" customFormat="1" ht="17.25" x14ac:dyDescent="0.25">
      <c r="A110" s="63">
        <v>40</v>
      </c>
      <c r="B110" s="10" t="s">
        <v>177</v>
      </c>
      <c r="C110" s="46">
        <v>36940</v>
      </c>
      <c r="D110" s="46">
        <v>42898</v>
      </c>
      <c r="E110" s="25">
        <f>C110/D110*100</f>
        <v>86.111240617278199</v>
      </c>
      <c r="F110" s="46">
        <v>4345</v>
      </c>
      <c r="G110" s="46">
        <v>6169</v>
      </c>
      <c r="H110" s="25">
        <f>F110/G110*100</f>
        <v>70.432809207326954</v>
      </c>
      <c r="I110" s="46">
        <v>41285</v>
      </c>
      <c r="J110" s="46">
        <v>42898</v>
      </c>
      <c r="K110" s="25">
        <f t="shared" si="34"/>
        <v>96.239917944892539</v>
      </c>
      <c r="L110" s="46">
        <v>0</v>
      </c>
      <c r="M110" s="46">
        <v>0</v>
      </c>
      <c r="N110" s="25" t="e">
        <f t="shared" si="25"/>
        <v>#DIV/0!</v>
      </c>
      <c r="O110" s="46">
        <v>0</v>
      </c>
      <c r="P110" s="46">
        <v>0</v>
      </c>
      <c r="Q110" s="25" t="e">
        <f t="shared" si="26"/>
        <v>#DIV/0!</v>
      </c>
      <c r="R110" s="46">
        <v>0</v>
      </c>
      <c r="S110" s="46">
        <v>0</v>
      </c>
      <c r="T110" s="25" t="e">
        <f t="shared" si="27"/>
        <v>#DIV/0!</v>
      </c>
      <c r="U110" s="197">
        <v>12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</row>
    <row r="111" spans="1:636" s="23" customFormat="1" ht="17.25" x14ac:dyDescent="0.25">
      <c r="A111" s="48">
        <v>41</v>
      </c>
      <c r="B111" s="155" t="s">
        <v>133</v>
      </c>
      <c r="C111" s="46">
        <v>221878</v>
      </c>
      <c r="D111" s="46">
        <v>135817</v>
      </c>
      <c r="E111" s="1">
        <f t="shared" ref="E111:E114" si="35">C111/D111*100</f>
        <v>163.36541081013422</v>
      </c>
      <c r="F111" s="46">
        <v>36066</v>
      </c>
      <c r="G111" s="46">
        <v>25867</v>
      </c>
      <c r="H111" s="1">
        <f t="shared" ref="H111:H114" si="36">F111/G111*100</f>
        <v>139.42861561062358</v>
      </c>
      <c r="I111" s="46">
        <v>298534</v>
      </c>
      <c r="J111" s="46">
        <v>142396</v>
      </c>
      <c r="K111" s="1">
        <f t="shared" si="34"/>
        <v>209.65055198179724</v>
      </c>
      <c r="L111" s="46">
        <v>0</v>
      </c>
      <c r="M111" s="46">
        <v>0</v>
      </c>
      <c r="N111" s="1" t="e">
        <f t="shared" si="25"/>
        <v>#DIV/0!</v>
      </c>
      <c r="O111" s="46">
        <v>0</v>
      </c>
      <c r="P111" s="46">
        <v>0</v>
      </c>
      <c r="Q111" s="1" t="e">
        <f t="shared" si="26"/>
        <v>#DIV/0!</v>
      </c>
      <c r="R111" s="46">
        <v>0</v>
      </c>
      <c r="S111" s="46">
        <v>0</v>
      </c>
      <c r="T111" s="1" t="e">
        <f t="shared" si="27"/>
        <v>#DIV/0!</v>
      </c>
      <c r="U111" s="199">
        <v>7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 s="145"/>
      <c r="DM111" s="145"/>
      <c r="DN111" s="145"/>
      <c r="DO111" s="145"/>
      <c r="DP111" s="145"/>
      <c r="DQ111" s="145"/>
      <c r="DR111" s="145"/>
      <c r="DS111" s="145"/>
      <c r="DT111" s="145"/>
      <c r="DU111" s="145"/>
      <c r="DV111" s="145"/>
      <c r="DW111" s="145"/>
      <c r="DX111" s="145"/>
      <c r="DY111" s="145"/>
      <c r="DZ111" s="145"/>
      <c r="EA111" s="145"/>
      <c r="EB111" s="145"/>
      <c r="EC111" s="145"/>
      <c r="ED111" s="145"/>
      <c r="EE111" s="145"/>
      <c r="EF111" s="145"/>
      <c r="EG111" s="145"/>
      <c r="EH111" s="145"/>
      <c r="EI111" s="145"/>
      <c r="EJ111" s="145"/>
      <c r="EK111" s="145"/>
      <c r="EL111" s="145"/>
      <c r="EM111" s="145"/>
      <c r="EN111" s="145"/>
      <c r="EO111" s="145"/>
      <c r="EP111" s="145"/>
      <c r="EQ111" s="145"/>
      <c r="ER111" s="145"/>
      <c r="ES111" s="145"/>
      <c r="ET111" s="145"/>
      <c r="EU111" s="145"/>
      <c r="EV111" s="145"/>
      <c r="EW111" s="145"/>
      <c r="EX111" s="145"/>
      <c r="EY111" s="145"/>
      <c r="EZ111" s="145"/>
      <c r="FA111" s="145"/>
      <c r="FB111" s="145"/>
      <c r="FC111" s="145"/>
      <c r="FD111" s="145"/>
      <c r="FE111" s="145"/>
      <c r="FF111" s="145"/>
      <c r="FG111" s="145"/>
      <c r="FH111" s="145"/>
      <c r="FI111" s="145"/>
      <c r="FJ111" s="145"/>
      <c r="FK111" s="145"/>
      <c r="FL111" s="145"/>
      <c r="FM111" s="145"/>
      <c r="FN111" s="145"/>
      <c r="FO111" s="145"/>
      <c r="FP111" s="145"/>
      <c r="FQ111" s="145"/>
    </row>
    <row r="112" spans="1:636" s="23" customFormat="1" ht="17.25" x14ac:dyDescent="0.25">
      <c r="A112" s="62">
        <v>42</v>
      </c>
      <c r="B112" s="10" t="s">
        <v>220</v>
      </c>
      <c r="C112" s="46">
        <v>228586</v>
      </c>
      <c r="D112" s="46">
        <v>332738</v>
      </c>
      <c r="E112" s="1">
        <f t="shared" si="35"/>
        <v>68.698495512986185</v>
      </c>
      <c r="F112" s="46">
        <v>28796</v>
      </c>
      <c r="G112" s="46">
        <v>57859</v>
      </c>
      <c r="H112" s="1">
        <f t="shared" si="36"/>
        <v>49.769266665514436</v>
      </c>
      <c r="I112" s="46">
        <v>224340</v>
      </c>
      <c r="J112" s="46">
        <v>309272</v>
      </c>
      <c r="K112" s="1">
        <f t="shared" si="34"/>
        <v>72.538089448770009</v>
      </c>
      <c r="L112" s="46">
        <v>0</v>
      </c>
      <c r="M112" s="46">
        <v>0</v>
      </c>
      <c r="N112" s="1" t="e">
        <f t="shared" si="25"/>
        <v>#DIV/0!</v>
      </c>
      <c r="O112" s="46">
        <v>0</v>
      </c>
      <c r="P112" s="46">
        <v>0</v>
      </c>
      <c r="Q112" s="1" t="e">
        <f t="shared" si="26"/>
        <v>#DIV/0!</v>
      </c>
      <c r="R112" s="46">
        <v>0</v>
      </c>
      <c r="S112" s="46">
        <v>0</v>
      </c>
      <c r="T112" s="1" t="e">
        <f t="shared" si="27"/>
        <v>#DIV/0!</v>
      </c>
      <c r="U112" s="199">
        <v>42</v>
      </c>
      <c r="V112" s="24"/>
      <c r="W112" s="24"/>
      <c r="X112" s="24"/>
      <c r="Y112" s="24"/>
      <c r="Z112" s="24"/>
      <c r="AA112" s="24"/>
      <c r="AB112" s="24"/>
      <c r="AC112" s="2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48">
        <v>43</v>
      </c>
      <c r="B113" s="155" t="s">
        <v>299</v>
      </c>
      <c r="C113" s="46"/>
      <c r="D113" s="46"/>
      <c r="E113" s="1" t="e">
        <f t="shared" si="35"/>
        <v>#DIV/0!</v>
      </c>
      <c r="F113" s="46"/>
      <c r="G113" s="46"/>
      <c r="H113" s="1" t="e">
        <f t="shared" si="36"/>
        <v>#DIV/0!</v>
      </c>
      <c r="I113" s="46"/>
      <c r="J113" s="46"/>
      <c r="K113" s="1" t="e">
        <f t="shared" si="34"/>
        <v>#DIV/0!</v>
      </c>
      <c r="L113" s="46"/>
      <c r="M113" s="46"/>
      <c r="N113" s="1" t="e">
        <f t="shared" si="25"/>
        <v>#DIV/0!</v>
      </c>
      <c r="O113" s="46"/>
      <c r="P113" s="46"/>
      <c r="Q113" s="1" t="e">
        <f t="shared" si="26"/>
        <v>#DIV/0!</v>
      </c>
      <c r="R113" s="46"/>
      <c r="S113" s="46"/>
      <c r="T113" s="1" t="e">
        <f t="shared" si="27"/>
        <v>#DIV/0!</v>
      </c>
      <c r="U113" s="199"/>
      <c r="AD113" s="24"/>
      <c r="AE113" s="24"/>
      <c r="AF113" s="24"/>
      <c r="AG113" s="24"/>
      <c r="AH113" s="24"/>
      <c r="AI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177">
        <v>44</v>
      </c>
      <c r="B114" s="176" t="s">
        <v>298</v>
      </c>
      <c r="C114" s="104">
        <v>0</v>
      </c>
      <c r="D114" s="104">
        <v>0</v>
      </c>
      <c r="E114" s="178" t="e">
        <f t="shared" si="35"/>
        <v>#DIV/0!</v>
      </c>
      <c r="F114" s="104">
        <v>0</v>
      </c>
      <c r="G114" s="104">
        <v>0</v>
      </c>
      <c r="H114" s="178" t="e">
        <f t="shared" si="36"/>
        <v>#DIV/0!</v>
      </c>
      <c r="I114" s="104"/>
      <c r="J114" s="104">
        <v>0</v>
      </c>
      <c r="K114" s="178" t="e">
        <f t="shared" si="34"/>
        <v>#DIV/0!</v>
      </c>
      <c r="L114" s="177"/>
      <c r="M114" s="177">
        <v>0</v>
      </c>
      <c r="N114" s="178" t="e">
        <f t="shared" si="25"/>
        <v>#DIV/0!</v>
      </c>
      <c r="O114" s="177"/>
      <c r="P114" s="177">
        <v>0</v>
      </c>
      <c r="Q114" s="178" t="e">
        <f t="shared" si="26"/>
        <v>#DIV/0!</v>
      </c>
      <c r="R114" s="177">
        <v>0</v>
      </c>
      <c r="S114" s="177">
        <v>0</v>
      </c>
      <c r="T114" s="178" t="e">
        <f t="shared" si="27"/>
        <v>#DIV/0!</v>
      </c>
      <c r="U114" s="199">
        <v>16</v>
      </c>
      <c r="V114" s="24"/>
      <c r="W114" s="24"/>
      <c r="X114" s="24"/>
      <c r="Y114" s="24"/>
      <c r="Z114" s="24"/>
      <c r="AA114" s="24"/>
      <c r="AB114" s="24"/>
      <c r="AC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</row>
    <row r="115" spans="1:173" s="23" customFormat="1" ht="17.25" x14ac:dyDescent="0.25">
      <c r="A115" s="46">
        <v>45</v>
      </c>
      <c r="B115" s="16" t="s">
        <v>297</v>
      </c>
      <c r="C115" s="46">
        <v>336818</v>
      </c>
      <c r="D115" s="46">
        <v>186555</v>
      </c>
      <c r="E115" s="1">
        <f>C115/D115*100</f>
        <v>180.54621961351879</v>
      </c>
      <c r="F115" s="46">
        <v>119434</v>
      </c>
      <c r="G115" s="46">
        <v>87737</v>
      </c>
      <c r="H115" s="46">
        <f>F115/G115*100</f>
        <v>136.12728951297629</v>
      </c>
      <c r="I115" s="46">
        <v>365917</v>
      </c>
      <c r="J115" s="46">
        <v>225833</v>
      </c>
      <c r="K115" s="46">
        <f>I115/J115*100</f>
        <v>162.02990705521336</v>
      </c>
      <c r="L115" s="46">
        <v>173832</v>
      </c>
      <c r="M115" s="46">
        <v>161529</v>
      </c>
      <c r="N115" s="46">
        <f>L115/M115*100</f>
        <v>107.61658897163977</v>
      </c>
      <c r="O115" s="46">
        <v>113211</v>
      </c>
      <c r="P115" s="46">
        <v>69563</v>
      </c>
      <c r="Q115" s="46">
        <f>O115/P115*100</f>
        <v>162.74600002875093</v>
      </c>
      <c r="R115" s="46">
        <v>60621</v>
      </c>
      <c r="S115" s="46">
        <v>91966</v>
      </c>
      <c r="T115" s="46">
        <f>R115/S115*100</f>
        <v>65.916751843072447</v>
      </c>
      <c r="U115" s="199">
        <v>37</v>
      </c>
      <c r="V115"/>
      <c r="W115"/>
      <c r="X115"/>
      <c r="Y115"/>
      <c r="Z115"/>
      <c r="AA115"/>
      <c r="AB115"/>
      <c r="AC115"/>
      <c r="AD115" s="24"/>
      <c r="AE115" s="24"/>
      <c r="AF115" s="24"/>
      <c r="AG115" s="24"/>
      <c r="AH115" s="24"/>
      <c r="AI115" s="24"/>
    </row>
    <row r="116" spans="1:173" s="23" customFormat="1" ht="26.25" customHeight="1" x14ac:dyDescent="0.25">
      <c r="A116" s="48">
        <v>46</v>
      </c>
      <c r="B116" s="10" t="s">
        <v>303</v>
      </c>
      <c r="C116" s="46">
        <v>1681742</v>
      </c>
      <c r="D116" s="46">
        <v>0</v>
      </c>
      <c r="E116" s="1" t="e">
        <f>C116/D116*100</f>
        <v>#DIV/0!</v>
      </c>
      <c r="F116" s="46">
        <v>271986</v>
      </c>
      <c r="G116" s="46">
        <v>0</v>
      </c>
      <c r="H116" s="46" t="e">
        <f>F116/G116*100</f>
        <v>#DIV/0!</v>
      </c>
      <c r="I116" s="46">
        <v>1681742</v>
      </c>
      <c r="J116" s="46">
        <v>0</v>
      </c>
      <c r="K116" s="46" t="e">
        <f>I116/J116*100</f>
        <v>#DIV/0!</v>
      </c>
      <c r="L116" s="46">
        <v>1448768</v>
      </c>
      <c r="M116" s="46">
        <v>0</v>
      </c>
      <c r="N116" s="46" t="e">
        <f>L116/M116*100</f>
        <v>#DIV/0!</v>
      </c>
      <c r="O116" s="46">
        <v>1448768</v>
      </c>
      <c r="P116" s="46">
        <v>0</v>
      </c>
      <c r="Q116" s="46" t="e">
        <f>O116/P116*100</f>
        <v>#DIV/0!</v>
      </c>
      <c r="R116" s="46">
        <v>0</v>
      </c>
      <c r="S116" s="46">
        <v>0</v>
      </c>
      <c r="T116" s="46" t="e">
        <f>R116/S116*100</f>
        <v>#DIV/0!</v>
      </c>
      <c r="U116" s="199">
        <v>62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</row>
    <row r="117" spans="1:173" s="23" customFormat="1" ht="17.25" customHeight="1" x14ac:dyDescent="0.25">
      <c r="A117" s="349"/>
      <c r="B117" s="350"/>
      <c r="C117" s="350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1"/>
      <c r="U117" s="200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</row>
    <row r="118" spans="1:173" ht="29.25" customHeight="1" x14ac:dyDescent="0.25">
      <c r="A118" s="366" t="s">
        <v>229</v>
      </c>
      <c r="B118" s="367" t="s">
        <v>111</v>
      </c>
      <c r="C118" s="41">
        <f>SUM(C119:C147)</f>
        <v>57158369</v>
      </c>
      <c r="D118" s="41">
        <f>SUM(D119:D147)</f>
        <v>43896089</v>
      </c>
      <c r="E118" s="50">
        <f>C118/D118*100</f>
        <v>130.21289664325221</v>
      </c>
      <c r="F118" s="41">
        <f>SUM(F119:F147)</f>
        <v>9660485</v>
      </c>
      <c r="G118" s="41">
        <f>SUM(G119:G147)</f>
        <v>5591817</v>
      </c>
      <c r="H118" s="50">
        <f>F118/G118*100</f>
        <v>172.76110788318002</v>
      </c>
      <c r="I118" s="41">
        <f>SUM(I119:I147)</f>
        <v>56426795</v>
      </c>
      <c r="J118" s="41">
        <f>SUM(J119:J147)</f>
        <v>43054395</v>
      </c>
      <c r="K118" s="50">
        <f>I118/J118*100</f>
        <v>131.05931461817079</v>
      </c>
      <c r="L118" s="41">
        <f>SUM(L119:L147)</f>
        <v>40249079</v>
      </c>
      <c r="M118" s="41">
        <f>SUM(M119:M147)</f>
        <v>29096462</v>
      </c>
      <c r="N118" s="6">
        <f t="shared" si="25"/>
        <v>138.32980449650546</v>
      </c>
      <c r="O118" s="41">
        <f>SUM(O119:O147)</f>
        <v>34891226</v>
      </c>
      <c r="P118" s="41">
        <f>SUM(P119:P147)</f>
        <v>24100680</v>
      </c>
      <c r="Q118" s="5">
        <f t="shared" si="26"/>
        <v>144.77278649399102</v>
      </c>
      <c r="R118" s="41">
        <f>SUM(R119:R147)</f>
        <v>5357853</v>
      </c>
      <c r="S118" s="41">
        <f>SUM(S119:S147)</f>
        <v>4995782</v>
      </c>
      <c r="T118" s="6">
        <f t="shared" si="27"/>
        <v>107.24753401969902</v>
      </c>
      <c r="U118" s="198">
        <f>SUM(U119:U146)</f>
        <v>3256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</row>
    <row r="119" spans="1:173" ht="36.75" customHeight="1" x14ac:dyDescent="0.25">
      <c r="A119" s="146">
        <v>1</v>
      </c>
      <c r="B119" s="10" t="s">
        <v>112</v>
      </c>
      <c r="C119" s="46">
        <v>14217428</v>
      </c>
      <c r="D119" s="46">
        <v>12586235</v>
      </c>
      <c r="E119" s="45">
        <f t="shared" ref="E119:E144" si="37">C119/D119*100</f>
        <v>112.96013462326104</v>
      </c>
      <c r="F119" s="46">
        <v>3221449</v>
      </c>
      <c r="G119" s="46">
        <v>986950</v>
      </c>
      <c r="H119" s="45">
        <f t="shared" ref="H119:H144" si="38">F119/G119*100</f>
        <v>326.40447844369015</v>
      </c>
      <c r="I119" s="46">
        <v>14560706</v>
      </c>
      <c r="J119" s="46">
        <v>12986191</v>
      </c>
      <c r="K119" s="45">
        <f t="shared" ref="K119:K127" si="39">I119/J119*100</f>
        <v>112.12453289806072</v>
      </c>
      <c r="L119" s="46">
        <v>12587542</v>
      </c>
      <c r="M119" s="46">
        <v>11657478</v>
      </c>
      <c r="N119" s="25">
        <f t="shared" si="25"/>
        <v>107.97826082107981</v>
      </c>
      <c r="O119" s="46">
        <v>10741454</v>
      </c>
      <c r="P119" s="46">
        <v>10370934</v>
      </c>
      <c r="Q119" s="25">
        <f t="shared" si="26"/>
        <v>103.57267725356269</v>
      </c>
      <c r="R119" s="46">
        <v>1846088</v>
      </c>
      <c r="S119" s="46">
        <v>1286544</v>
      </c>
      <c r="T119" s="45">
        <f t="shared" si="27"/>
        <v>143.49202203733412</v>
      </c>
      <c r="U119" s="196">
        <v>261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ht="17.25" x14ac:dyDescent="0.25">
      <c r="A120" s="146">
        <v>2</v>
      </c>
      <c r="B120" s="9" t="s">
        <v>113</v>
      </c>
      <c r="C120" s="46">
        <v>1594830</v>
      </c>
      <c r="D120" s="46">
        <v>1441442</v>
      </c>
      <c r="E120" s="1">
        <f t="shared" si="37"/>
        <v>110.64128837650075</v>
      </c>
      <c r="F120" s="46">
        <v>354564</v>
      </c>
      <c r="G120" s="46">
        <v>63099</v>
      </c>
      <c r="H120" s="1">
        <f t="shared" si="38"/>
        <v>561.91698759092856</v>
      </c>
      <c r="I120" s="46">
        <v>1565682</v>
      </c>
      <c r="J120" s="46">
        <v>1410636</v>
      </c>
      <c r="K120" s="1">
        <f t="shared" si="39"/>
        <v>110.99121247437327</v>
      </c>
      <c r="L120" s="46">
        <v>1393133</v>
      </c>
      <c r="M120" s="46">
        <v>1217468</v>
      </c>
      <c r="N120" s="25">
        <f t="shared" si="25"/>
        <v>114.42871599089257</v>
      </c>
      <c r="O120" s="46">
        <v>1196521</v>
      </c>
      <c r="P120" s="46">
        <v>1108119</v>
      </c>
      <c r="Q120" s="25">
        <f t="shared" si="26"/>
        <v>107.97766304882417</v>
      </c>
      <c r="R120" s="46">
        <v>196612</v>
      </c>
      <c r="S120" s="46">
        <v>109349</v>
      </c>
      <c r="T120" s="1">
        <f t="shared" si="27"/>
        <v>179.80228442875563</v>
      </c>
      <c r="U120" s="196">
        <v>99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</row>
    <row r="121" spans="1:173" s="24" customFormat="1" ht="21.75" customHeight="1" x14ac:dyDescent="0.25">
      <c r="A121" s="146">
        <v>3</v>
      </c>
      <c r="B121" s="12" t="s">
        <v>114</v>
      </c>
      <c r="C121" s="46">
        <v>1006884</v>
      </c>
      <c r="D121" s="46">
        <v>973549</v>
      </c>
      <c r="E121" s="25">
        <f t="shared" si="37"/>
        <v>103.42407007762321</v>
      </c>
      <c r="F121" s="46">
        <v>45094</v>
      </c>
      <c r="G121" s="46">
        <v>94316</v>
      </c>
      <c r="H121" s="25">
        <f t="shared" si="38"/>
        <v>47.811612027651726</v>
      </c>
      <c r="I121" s="46">
        <v>1735098</v>
      </c>
      <c r="J121" s="46">
        <v>1215589</v>
      </c>
      <c r="K121" s="25">
        <f t="shared" si="39"/>
        <v>142.73722450598024</v>
      </c>
      <c r="L121" s="46">
        <v>1723973</v>
      </c>
      <c r="M121" s="46">
        <v>1215589</v>
      </c>
      <c r="N121" s="25">
        <f t="shared" si="25"/>
        <v>141.82203030794125</v>
      </c>
      <c r="O121" s="46">
        <v>1723973</v>
      </c>
      <c r="P121" s="46">
        <v>1206228</v>
      </c>
      <c r="Q121" s="25">
        <f t="shared" si="26"/>
        <v>142.92264812290878</v>
      </c>
      <c r="R121" s="46">
        <v>0</v>
      </c>
      <c r="S121" s="46">
        <v>9361</v>
      </c>
      <c r="T121" s="25">
        <f t="shared" si="27"/>
        <v>0</v>
      </c>
      <c r="U121" s="197">
        <v>59</v>
      </c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</row>
    <row r="122" spans="1:173" s="23" customFormat="1" ht="17.25" x14ac:dyDescent="0.25">
      <c r="A122" s="146">
        <v>4</v>
      </c>
      <c r="B122" s="12" t="s">
        <v>115</v>
      </c>
      <c r="C122" s="46">
        <v>905395</v>
      </c>
      <c r="D122" s="46">
        <v>639188</v>
      </c>
      <c r="E122" s="1">
        <f t="shared" si="37"/>
        <v>141.64768424939143</v>
      </c>
      <c r="F122" s="46">
        <v>126604</v>
      </c>
      <c r="G122" s="46">
        <v>56032</v>
      </c>
      <c r="H122" s="1">
        <f t="shared" si="38"/>
        <v>225.94945745288408</v>
      </c>
      <c r="I122" s="46">
        <v>1284016</v>
      </c>
      <c r="J122" s="46">
        <v>948330</v>
      </c>
      <c r="K122" s="1">
        <f t="shared" si="39"/>
        <v>135.39759366465262</v>
      </c>
      <c r="L122" s="46">
        <v>994770</v>
      </c>
      <c r="M122" s="46">
        <v>603552</v>
      </c>
      <c r="N122" s="1">
        <f t="shared" si="25"/>
        <v>164.81926992206141</v>
      </c>
      <c r="O122" s="46">
        <v>621276</v>
      </c>
      <c r="P122" s="46">
        <v>363126</v>
      </c>
      <c r="Q122" s="1">
        <f t="shared" si="26"/>
        <v>171.09102625534939</v>
      </c>
      <c r="R122" s="46">
        <v>373494</v>
      </c>
      <c r="S122" s="46">
        <v>240426</v>
      </c>
      <c r="T122" s="1">
        <f t="shared" si="27"/>
        <v>155.34675950188415</v>
      </c>
      <c r="U122" s="199">
        <v>129</v>
      </c>
      <c r="V122"/>
      <c r="W122"/>
      <c r="X122"/>
      <c r="Y122"/>
      <c r="Z122"/>
      <c r="AA122"/>
      <c r="AB122"/>
      <c r="AC122"/>
    </row>
    <row r="123" spans="1:173" s="24" customFormat="1" ht="33.75" customHeight="1" x14ac:dyDescent="0.25">
      <c r="A123" s="146">
        <v>5</v>
      </c>
      <c r="B123" s="10" t="s">
        <v>116</v>
      </c>
      <c r="C123" s="48">
        <v>8315937</v>
      </c>
      <c r="D123" s="46">
        <v>3299015</v>
      </c>
      <c r="E123" s="25">
        <f t="shared" si="37"/>
        <v>252.07333097909529</v>
      </c>
      <c r="F123" s="48">
        <v>1073589</v>
      </c>
      <c r="G123" s="46">
        <v>257312</v>
      </c>
      <c r="H123" s="25">
        <f t="shared" si="38"/>
        <v>417.23238714090292</v>
      </c>
      <c r="I123" s="48">
        <v>6488882</v>
      </c>
      <c r="J123" s="46">
        <v>2783412</v>
      </c>
      <c r="K123" s="25">
        <f t="shared" si="39"/>
        <v>233.12689605419536</v>
      </c>
      <c r="L123" s="48">
        <v>6272043</v>
      </c>
      <c r="M123" s="46">
        <v>2591580</v>
      </c>
      <c r="N123" s="25">
        <f t="shared" si="25"/>
        <v>242.01618317782976</v>
      </c>
      <c r="O123" s="48">
        <v>6159740</v>
      </c>
      <c r="P123" s="46">
        <v>2473338</v>
      </c>
      <c r="Q123" s="25">
        <f t="shared" si="26"/>
        <v>249.04562174680532</v>
      </c>
      <c r="R123" s="48">
        <v>112303</v>
      </c>
      <c r="S123" s="46">
        <v>118242</v>
      </c>
      <c r="T123" s="25">
        <f t="shared" si="27"/>
        <v>94.977250046514769</v>
      </c>
      <c r="U123" s="197">
        <v>253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ht="42.75" customHeight="1" x14ac:dyDescent="0.25">
      <c r="A124" s="146">
        <v>6</v>
      </c>
      <c r="B124" s="10" t="s">
        <v>117</v>
      </c>
      <c r="C124" s="46">
        <v>6864740</v>
      </c>
      <c r="D124" s="46">
        <v>3452492</v>
      </c>
      <c r="E124" s="25">
        <f t="shared" si="37"/>
        <v>198.83434921789828</v>
      </c>
      <c r="F124" s="46">
        <v>949740</v>
      </c>
      <c r="G124" s="46">
        <v>604880</v>
      </c>
      <c r="H124" s="25">
        <f t="shared" si="38"/>
        <v>157.01296124851208</v>
      </c>
      <c r="I124" s="46">
        <v>6864740</v>
      </c>
      <c r="J124" s="46">
        <v>3452492</v>
      </c>
      <c r="K124" s="25">
        <f t="shared" si="39"/>
        <v>198.83434921789828</v>
      </c>
      <c r="L124" s="46">
        <v>5144146</v>
      </c>
      <c r="M124" s="46">
        <v>2411295</v>
      </c>
      <c r="N124" s="25">
        <f t="shared" si="25"/>
        <v>213.3354069079063</v>
      </c>
      <c r="O124" s="46">
        <v>3852449</v>
      </c>
      <c r="P124" s="46">
        <v>1073586</v>
      </c>
      <c r="Q124" s="25">
        <f t="shared" si="26"/>
        <v>358.83934775602512</v>
      </c>
      <c r="R124" s="46">
        <v>1291697</v>
      </c>
      <c r="S124" s="46">
        <v>1337709</v>
      </c>
      <c r="T124" s="25">
        <f t="shared" si="27"/>
        <v>96.560387946855414</v>
      </c>
      <c r="U124" s="196">
        <v>353</v>
      </c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s="145" customFormat="1" ht="16.5" customHeight="1" x14ac:dyDescent="0.25">
      <c r="A125" s="166">
        <v>7</v>
      </c>
      <c r="B125" s="10" t="s">
        <v>118</v>
      </c>
      <c r="C125" s="46">
        <v>1536665</v>
      </c>
      <c r="D125" s="46">
        <v>3459510</v>
      </c>
      <c r="E125" s="46">
        <f t="shared" si="37"/>
        <v>44.418573728649434</v>
      </c>
      <c r="F125" s="46">
        <v>137126</v>
      </c>
      <c r="G125" s="46">
        <v>374972</v>
      </c>
      <c r="H125" s="46">
        <f t="shared" si="38"/>
        <v>36.569663868235494</v>
      </c>
      <c r="I125" s="46">
        <v>1581875</v>
      </c>
      <c r="J125" s="46">
        <v>2128978</v>
      </c>
      <c r="K125" s="46">
        <f t="shared" si="39"/>
        <v>74.302082971266032</v>
      </c>
      <c r="L125" s="46">
        <v>1019541</v>
      </c>
      <c r="M125" s="46">
        <v>1121180</v>
      </c>
      <c r="N125" s="46">
        <f t="shared" si="25"/>
        <v>90.934640289694784</v>
      </c>
      <c r="O125" s="46">
        <v>0</v>
      </c>
      <c r="P125" s="46">
        <v>0</v>
      </c>
      <c r="Q125" s="46" t="e">
        <f t="shared" si="26"/>
        <v>#DIV/0!</v>
      </c>
      <c r="R125" s="46">
        <v>1019541</v>
      </c>
      <c r="S125" s="46">
        <v>1121180</v>
      </c>
      <c r="T125" s="46">
        <f t="shared" si="27"/>
        <v>90.934640289694784</v>
      </c>
      <c r="V125" s="23"/>
      <c r="W125" s="23"/>
      <c r="X125" s="23"/>
      <c r="Y125" s="23"/>
      <c r="Z125" s="23"/>
      <c r="AA125" s="23"/>
      <c r="AB125" s="23"/>
      <c r="AC125" s="23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</row>
    <row r="126" spans="1:173" ht="21.75" customHeight="1" x14ac:dyDescent="0.25">
      <c r="A126" s="146">
        <v>8</v>
      </c>
      <c r="B126" s="13" t="s">
        <v>119</v>
      </c>
      <c r="C126" s="46">
        <v>1846782</v>
      </c>
      <c r="D126" s="46">
        <v>1543824</v>
      </c>
      <c r="E126" s="25">
        <f t="shared" si="37"/>
        <v>119.62386904206697</v>
      </c>
      <c r="F126" s="46">
        <v>526451</v>
      </c>
      <c r="G126" s="46">
        <v>406336</v>
      </c>
      <c r="H126" s="25">
        <f t="shared" si="38"/>
        <v>129.56051149787368</v>
      </c>
      <c r="I126" s="46">
        <v>1638224</v>
      </c>
      <c r="J126" s="46">
        <v>1568790</v>
      </c>
      <c r="K126" s="25">
        <f t="shared" si="39"/>
        <v>104.42595886001314</v>
      </c>
      <c r="L126" s="46">
        <v>41342</v>
      </c>
      <c r="M126" s="46">
        <v>24063</v>
      </c>
      <c r="N126" s="25">
        <f t="shared" si="25"/>
        <v>171.80733906827911</v>
      </c>
      <c r="O126" s="46">
        <v>41342</v>
      </c>
      <c r="P126" s="46">
        <v>24063</v>
      </c>
      <c r="Q126" s="25">
        <f t="shared" si="26"/>
        <v>171.80733906827911</v>
      </c>
      <c r="R126" s="46">
        <v>0</v>
      </c>
      <c r="S126" s="46">
        <v>0</v>
      </c>
      <c r="T126" s="25" t="e">
        <f t="shared" si="27"/>
        <v>#DIV/0!</v>
      </c>
      <c r="U126" s="196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173" ht="35.25" customHeight="1" x14ac:dyDescent="0.25">
      <c r="A127" s="2">
        <v>9</v>
      </c>
      <c r="B127" s="14" t="s">
        <v>120</v>
      </c>
      <c r="C127" s="46">
        <v>3266972</v>
      </c>
      <c r="D127" s="46">
        <v>1717867</v>
      </c>
      <c r="E127" s="45">
        <f t="shared" si="37"/>
        <v>190.17607300215906</v>
      </c>
      <c r="F127" s="46">
        <v>504664</v>
      </c>
      <c r="G127" s="46">
        <v>190162</v>
      </c>
      <c r="H127" s="45">
        <f t="shared" si="38"/>
        <v>265.38635479222978</v>
      </c>
      <c r="I127" s="46">
        <v>3266972</v>
      </c>
      <c r="J127" s="46">
        <v>1717867</v>
      </c>
      <c r="K127" s="45">
        <f t="shared" si="39"/>
        <v>190.17607300215906</v>
      </c>
      <c r="L127" s="46">
        <v>2113844</v>
      </c>
      <c r="M127" s="46">
        <v>1151019</v>
      </c>
      <c r="N127" s="25">
        <f t="shared" si="25"/>
        <v>183.6497920538236</v>
      </c>
      <c r="O127" s="46">
        <v>2005432</v>
      </c>
      <c r="P127" s="46">
        <v>1124690</v>
      </c>
      <c r="Q127" s="25">
        <f t="shared" si="26"/>
        <v>178.30975646622625</v>
      </c>
      <c r="R127" s="46">
        <v>108412</v>
      </c>
      <c r="S127" s="46">
        <v>26329</v>
      </c>
      <c r="T127" s="45">
        <f t="shared" si="27"/>
        <v>411.75889703368915</v>
      </c>
      <c r="U127" s="196">
        <v>87</v>
      </c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ht="31.5" customHeight="1" x14ac:dyDescent="0.25">
      <c r="A128" s="2">
        <v>10</v>
      </c>
      <c r="B128" s="14" t="s">
        <v>121</v>
      </c>
      <c r="C128" s="46">
        <v>845295</v>
      </c>
      <c r="D128" s="46">
        <v>575362</v>
      </c>
      <c r="E128" s="45">
        <f t="shared" si="37"/>
        <v>146.91533330320738</v>
      </c>
      <c r="F128" s="46">
        <v>128302</v>
      </c>
      <c r="G128" s="46">
        <v>105238</v>
      </c>
      <c r="H128" s="45">
        <f t="shared" si="38"/>
        <v>121.91603793306601</v>
      </c>
      <c r="I128" s="46">
        <v>824080</v>
      </c>
      <c r="J128" s="46">
        <v>587958</v>
      </c>
      <c r="K128" s="45">
        <f>I128/J128*100</f>
        <v>140.15967126903624</v>
      </c>
      <c r="L128" s="46">
        <v>547060</v>
      </c>
      <c r="M128" s="46">
        <v>362414</v>
      </c>
      <c r="N128" s="25">
        <f t="shared" si="25"/>
        <v>150.94891477702296</v>
      </c>
      <c r="O128" s="46">
        <v>547060</v>
      </c>
      <c r="P128" s="46">
        <v>355306</v>
      </c>
      <c r="Q128" s="25">
        <f t="shared" si="26"/>
        <v>153.96869177553995</v>
      </c>
      <c r="R128" s="46">
        <v>0</v>
      </c>
      <c r="S128" s="46">
        <v>7108</v>
      </c>
      <c r="T128" s="45">
        <f t="shared" si="27"/>
        <v>0</v>
      </c>
      <c r="U128" s="196">
        <v>165</v>
      </c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</row>
    <row r="129" spans="1:173" s="23" customFormat="1" ht="34.5" x14ac:dyDescent="0.25">
      <c r="A129" s="146">
        <v>11</v>
      </c>
      <c r="B129" s="14" t="s">
        <v>122</v>
      </c>
      <c r="C129" s="46">
        <v>46410</v>
      </c>
      <c r="D129" s="46">
        <v>28155</v>
      </c>
      <c r="E129" s="1">
        <f t="shared" si="37"/>
        <v>164.83750665956313</v>
      </c>
      <c r="F129" s="46">
        <v>3852</v>
      </c>
      <c r="G129" s="46">
        <v>3674</v>
      </c>
      <c r="H129" s="1">
        <f t="shared" si="38"/>
        <v>104.84485574305933</v>
      </c>
      <c r="I129" s="46">
        <v>46410</v>
      </c>
      <c r="J129" s="46">
        <v>28155</v>
      </c>
      <c r="K129" s="1">
        <f t="shared" ref="K129:K144" si="40">I129/J129*100</f>
        <v>164.83750665956313</v>
      </c>
      <c r="L129" s="46">
        <v>11861</v>
      </c>
      <c r="M129" s="46">
        <v>8486</v>
      </c>
      <c r="N129" s="1">
        <f t="shared" si="25"/>
        <v>139.77138816874853</v>
      </c>
      <c r="O129" s="46">
        <v>11861</v>
      </c>
      <c r="P129" s="46">
        <v>8486</v>
      </c>
      <c r="Q129" s="1">
        <f t="shared" si="26"/>
        <v>139.77138816874853</v>
      </c>
      <c r="R129" s="46">
        <v>0</v>
      </c>
      <c r="S129" s="46">
        <v>0</v>
      </c>
      <c r="T129" s="1" t="e">
        <f>R129/S129*100</f>
        <v>#DIV/0!</v>
      </c>
      <c r="U129" s="199">
        <v>9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</row>
    <row r="130" spans="1:173" s="24" customFormat="1" ht="29.25" customHeight="1" x14ac:dyDescent="0.25">
      <c r="A130" s="146">
        <v>12</v>
      </c>
      <c r="B130" s="13" t="s">
        <v>123</v>
      </c>
      <c r="C130" s="46">
        <v>2757184</v>
      </c>
      <c r="D130" s="46">
        <v>2650580</v>
      </c>
      <c r="E130" s="25">
        <f t="shared" si="37"/>
        <v>104.02191218525756</v>
      </c>
      <c r="F130" s="46">
        <v>742194</v>
      </c>
      <c r="G130" s="46">
        <v>616572</v>
      </c>
      <c r="H130" s="25">
        <f t="shared" si="38"/>
        <v>120.37426285981199</v>
      </c>
      <c r="I130" s="46">
        <v>2796208</v>
      </c>
      <c r="J130" s="46">
        <v>2671915</v>
      </c>
      <c r="K130" s="25">
        <f t="shared" si="40"/>
        <v>104.65183211292275</v>
      </c>
      <c r="L130" s="46">
        <v>449976</v>
      </c>
      <c r="M130" s="46">
        <v>420870</v>
      </c>
      <c r="N130" s="25">
        <f t="shared" si="25"/>
        <v>106.91567467388981</v>
      </c>
      <c r="O130" s="46">
        <v>411292</v>
      </c>
      <c r="P130" s="46">
        <v>344323</v>
      </c>
      <c r="Q130" s="25">
        <f t="shared" si="26"/>
        <v>119.44947041005103</v>
      </c>
      <c r="R130" s="46">
        <v>38684</v>
      </c>
      <c r="S130" s="46">
        <v>76547</v>
      </c>
      <c r="T130" s="25">
        <f t="shared" si="27"/>
        <v>50.536271832991496</v>
      </c>
      <c r="U130" s="197">
        <v>614</v>
      </c>
      <c r="V130"/>
      <c r="W130"/>
      <c r="X130"/>
      <c r="Y130"/>
      <c r="Z130"/>
      <c r="AA130"/>
      <c r="AB130"/>
      <c r="AC130"/>
      <c r="AD130" s="23"/>
      <c r="AE130" s="23"/>
      <c r="AF130" s="23"/>
      <c r="AG130" s="23"/>
      <c r="AH130" s="23"/>
      <c r="AI130" s="2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</row>
    <row r="131" spans="1:173" s="23" customFormat="1" ht="34.5" x14ac:dyDescent="0.25">
      <c r="A131" s="146">
        <v>13</v>
      </c>
      <c r="B131" s="215" t="s">
        <v>124</v>
      </c>
      <c r="C131" s="46">
        <v>49272</v>
      </c>
      <c r="D131" s="46">
        <v>13288</v>
      </c>
      <c r="E131" s="1">
        <f t="shared" si="37"/>
        <v>370.80072245635159</v>
      </c>
      <c r="F131" s="46">
        <v>17098</v>
      </c>
      <c r="G131" s="46">
        <v>1877</v>
      </c>
      <c r="H131" s="1">
        <f t="shared" si="38"/>
        <v>910.92168353755994</v>
      </c>
      <c r="I131" s="46">
        <v>49272</v>
      </c>
      <c r="J131" s="46">
        <v>13288</v>
      </c>
      <c r="K131" s="1">
        <f t="shared" si="40"/>
        <v>370.80072245635159</v>
      </c>
      <c r="L131" s="46">
        <v>0</v>
      </c>
      <c r="M131" s="46">
        <v>0</v>
      </c>
      <c r="N131" s="1" t="e">
        <f t="shared" si="25"/>
        <v>#DIV/0!</v>
      </c>
      <c r="O131" s="46">
        <v>0</v>
      </c>
      <c r="P131" s="46">
        <v>0</v>
      </c>
      <c r="Q131" s="25" t="e">
        <f t="shared" si="26"/>
        <v>#DIV/0!</v>
      </c>
      <c r="R131" s="46">
        <v>0</v>
      </c>
      <c r="S131" s="46">
        <v>0</v>
      </c>
      <c r="T131" s="1" t="e">
        <f>R131/S131*100</f>
        <v>#DIV/0!</v>
      </c>
      <c r="U131" s="199">
        <v>8</v>
      </c>
      <c r="V131" s="24"/>
      <c r="W131" s="24"/>
      <c r="X131" s="24"/>
      <c r="Y131" s="24"/>
      <c r="Z131" s="24"/>
      <c r="AA131" s="24"/>
      <c r="AB131" s="24"/>
      <c r="AC131" s="24"/>
      <c r="AD131"/>
      <c r="AE131"/>
      <c r="AF131"/>
      <c r="AG131"/>
      <c r="AH131"/>
      <c r="AI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s="24" customFormat="1" ht="24.75" customHeight="1" x14ac:dyDescent="0.25">
      <c r="A132" s="146">
        <v>14</v>
      </c>
      <c r="B132" s="13" t="s">
        <v>125</v>
      </c>
      <c r="C132" s="46">
        <v>1180636</v>
      </c>
      <c r="D132" s="46">
        <v>897613</v>
      </c>
      <c r="E132" s="25">
        <f t="shared" si="37"/>
        <v>131.53062622756133</v>
      </c>
      <c r="F132" s="46">
        <v>160238</v>
      </c>
      <c r="G132" s="46">
        <v>152703</v>
      </c>
      <c r="H132" s="25">
        <f t="shared" si="38"/>
        <v>104.93441517193507</v>
      </c>
      <c r="I132" s="46">
        <v>1180636</v>
      </c>
      <c r="J132" s="46">
        <v>897613</v>
      </c>
      <c r="K132" s="25">
        <f t="shared" si="40"/>
        <v>131.53062622756133</v>
      </c>
      <c r="L132" s="46">
        <v>911687</v>
      </c>
      <c r="M132" s="46">
        <v>797010</v>
      </c>
      <c r="N132" s="25">
        <f t="shared" si="25"/>
        <v>114.38840165117125</v>
      </c>
      <c r="O132" s="46">
        <v>825507</v>
      </c>
      <c r="P132" s="46">
        <v>750621</v>
      </c>
      <c r="Q132" s="25">
        <f t="shared" si="26"/>
        <v>109.97653942535581</v>
      </c>
      <c r="R132" s="46">
        <v>86180</v>
      </c>
      <c r="S132" s="46">
        <v>46389</v>
      </c>
      <c r="T132" s="25">
        <f t="shared" si="27"/>
        <v>185.77680053460949</v>
      </c>
      <c r="U132" s="197">
        <v>66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</row>
    <row r="133" spans="1:173" ht="27" customHeight="1" x14ac:dyDescent="0.25">
      <c r="A133" s="2">
        <v>15</v>
      </c>
      <c r="B133" s="15" t="s">
        <v>126</v>
      </c>
      <c r="C133" s="46">
        <v>3535416</v>
      </c>
      <c r="D133" s="46">
        <v>3453337</v>
      </c>
      <c r="E133" s="25">
        <f t="shared" si="37"/>
        <v>102.37680249567302</v>
      </c>
      <c r="F133" s="46">
        <v>647142</v>
      </c>
      <c r="G133" s="46">
        <v>540598</v>
      </c>
      <c r="H133" s="25">
        <f t="shared" si="38"/>
        <v>119.70854498166845</v>
      </c>
      <c r="I133" s="46">
        <v>3456840</v>
      </c>
      <c r="J133" s="46">
        <v>3411319</v>
      </c>
      <c r="K133" s="25">
        <f t="shared" si="40"/>
        <v>101.33441053152754</v>
      </c>
      <c r="L133" s="46">
        <v>1278235</v>
      </c>
      <c r="M133" s="46">
        <v>1173054</v>
      </c>
      <c r="N133" s="25">
        <f t="shared" si="25"/>
        <v>108.96642439307995</v>
      </c>
      <c r="O133" s="46">
        <v>1105428</v>
      </c>
      <c r="P133" s="46">
        <v>1041095</v>
      </c>
      <c r="Q133" s="25">
        <f t="shared" si="26"/>
        <v>106.17935923234671</v>
      </c>
      <c r="R133" s="46">
        <v>172807</v>
      </c>
      <c r="S133" s="46">
        <v>131959</v>
      </c>
      <c r="T133" s="25">
        <f t="shared" si="27"/>
        <v>130.95506937760973</v>
      </c>
      <c r="U133" s="196">
        <v>344</v>
      </c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</row>
    <row r="134" spans="1:173" ht="34.5" x14ac:dyDescent="0.25">
      <c r="A134" s="2">
        <v>16</v>
      </c>
      <c r="B134" s="16" t="s">
        <v>127</v>
      </c>
      <c r="C134" s="46">
        <v>1525001</v>
      </c>
      <c r="D134" s="46">
        <v>1215186</v>
      </c>
      <c r="E134" s="45">
        <f t="shared" si="37"/>
        <v>125.49527397451912</v>
      </c>
      <c r="F134" s="46">
        <v>286501</v>
      </c>
      <c r="G134" s="46">
        <v>182429</v>
      </c>
      <c r="H134" s="45">
        <f t="shared" si="38"/>
        <v>157.04794742064036</v>
      </c>
      <c r="I134" s="46">
        <v>1516995</v>
      </c>
      <c r="J134" s="46">
        <v>1300613</v>
      </c>
      <c r="K134" s="45">
        <f t="shared" si="40"/>
        <v>116.63692428108901</v>
      </c>
      <c r="L134" s="46">
        <v>0</v>
      </c>
      <c r="M134" s="46">
        <v>236611</v>
      </c>
      <c r="N134" s="25">
        <f t="shared" si="25"/>
        <v>0</v>
      </c>
      <c r="O134" s="46">
        <v>0</v>
      </c>
      <c r="P134" s="46">
        <v>1737</v>
      </c>
      <c r="Q134" s="25">
        <f t="shared" si="26"/>
        <v>0</v>
      </c>
      <c r="R134" s="46">
        <v>0</v>
      </c>
      <c r="S134" s="46">
        <v>234874</v>
      </c>
      <c r="T134" s="45">
        <f t="shared" si="27"/>
        <v>0</v>
      </c>
      <c r="U134" s="196">
        <v>131</v>
      </c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</row>
    <row r="135" spans="1:173" s="23" customFormat="1" ht="17.25" x14ac:dyDescent="0.25">
      <c r="A135" s="2">
        <v>17</v>
      </c>
      <c r="B135" s="9" t="s">
        <v>128</v>
      </c>
      <c r="C135" s="46">
        <v>118012</v>
      </c>
      <c r="D135" s="46">
        <v>94033</v>
      </c>
      <c r="E135" s="1">
        <f t="shared" si="37"/>
        <v>125.500622122021</v>
      </c>
      <c r="F135" s="46">
        <v>11560</v>
      </c>
      <c r="G135" s="46">
        <v>14100</v>
      </c>
      <c r="H135" s="1">
        <f t="shared" si="38"/>
        <v>81.98581560283688</v>
      </c>
      <c r="I135" s="46">
        <v>118012</v>
      </c>
      <c r="J135" s="46">
        <v>94033</v>
      </c>
      <c r="K135" s="1">
        <f t="shared" si="40"/>
        <v>125.500622122021</v>
      </c>
      <c r="L135" s="46">
        <v>118012</v>
      </c>
      <c r="M135" s="46">
        <v>94033</v>
      </c>
      <c r="N135" s="1">
        <f t="shared" si="25"/>
        <v>125.500622122021</v>
      </c>
      <c r="O135" s="46">
        <v>72119</v>
      </c>
      <c r="P135" s="46">
        <v>50836</v>
      </c>
      <c r="Q135" s="1">
        <f t="shared" si="26"/>
        <v>141.86600047210638</v>
      </c>
      <c r="R135" s="46">
        <v>45893</v>
      </c>
      <c r="S135" s="46">
        <v>43197</v>
      </c>
      <c r="T135" s="1">
        <f t="shared" si="27"/>
        <v>106.24117415561265</v>
      </c>
      <c r="U135" s="199">
        <v>9</v>
      </c>
      <c r="AD135"/>
      <c r="AE135"/>
      <c r="AF135"/>
      <c r="AG135"/>
      <c r="AH135"/>
      <c r="AI135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2">
        <v>18</v>
      </c>
      <c r="B136" s="16" t="s">
        <v>129</v>
      </c>
      <c r="C136" s="46">
        <v>1662666</v>
      </c>
      <c r="D136" s="46">
        <v>1634086</v>
      </c>
      <c r="E136" s="1">
        <f t="shared" si="37"/>
        <v>101.74898995524104</v>
      </c>
      <c r="F136" s="46">
        <v>310263</v>
      </c>
      <c r="G136" s="46">
        <v>306389</v>
      </c>
      <c r="H136" s="1">
        <f t="shared" si="38"/>
        <v>101.26440570647119</v>
      </c>
      <c r="I136" s="46">
        <v>1582521</v>
      </c>
      <c r="J136" s="46">
        <v>1495105</v>
      </c>
      <c r="K136" s="1">
        <f t="shared" si="40"/>
        <v>105.84681343450795</v>
      </c>
      <c r="L136" s="46">
        <v>158534</v>
      </c>
      <c r="M136" s="46">
        <v>111529</v>
      </c>
      <c r="N136" s="1">
        <f t="shared" si="25"/>
        <v>142.14598893561316</v>
      </c>
      <c r="O136" s="46">
        <v>131966</v>
      </c>
      <c r="P136" s="46">
        <v>100410</v>
      </c>
      <c r="Q136" s="1">
        <f t="shared" si="26"/>
        <v>131.42714869036948</v>
      </c>
      <c r="R136" s="46">
        <v>26568</v>
      </c>
      <c r="S136" s="46">
        <v>11119</v>
      </c>
      <c r="T136" s="1">
        <f t="shared" si="27"/>
        <v>238.9423509308391</v>
      </c>
      <c r="U136" s="199">
        <v>324</v>
      </c>
      <c r="V136"/>
      <c r="W136"/>
      <c r="X136"/>
      <c r="Y136"/>
      <c r="Z136"/>
      <c r="AA136"/>
      <c r="AB136"/>
      <c r="AC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19</v>
      </c>
      <c r="B137" s="147" t="s">
        <v>130</v>
      </c>
      <c r="C137" s="46"/>
      <c r="D137" s="46"/>
      <c r="E137" s="1" t="e">
        <f t="shared" si="37"/>
        <v>#DIV/0!</v>
      </c>
      <c r="F137" s="46"/>
      <c r="G137" s="46"/>
      <c r="H137" s="1" t="e">
        <f t="shared" si="38"/>
        <v>#DIV/0!</v>
      </c>
      <c r="I137" s="46"/>
      <c r="J137" s="46"/>
      <c r="K137" s="1" t="e">
        <f t="shared" si="40"/>
        <v>#DIV/0!</v>
      </c>
      <c r="L137" s="46"/>
      <c r="M137" s="46"/>
      <c r="N137" s="1" t="e">
        <f t="shared" si="25"/>
        <v>#DIV/0!</v>
      </c>
      <c r="O137" s="46"/>
      <c r="P137" s="46"/>
      <c r="Q137" s="1" t="e">
        <f t="shared" si="26"/>
        <v>#DIV/0!</v>
      </c>
      <c r="R137" s="46"/>
      <c r="S137" s="46"/>
      <c r="T137" s="1" t="e">
        <f t="shared" si="27"/>
        <v>#DIV/0!</v>
      </c>
      <c r="U137" s="199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  <c r="EI137" s="24"/>
      <c r="EJ137" s="24"/>
      <c r="EK137" s="24"/>
      <c r="EL137" s="24"/>
      <c r="EM137" s="24"/>
      <c r="EN137" s="24"/>
      <c r="EO137" s="24"/>
      <c r="EP137" s="24"/>
      <c r="EQ137" s="24"/>
      <c r="ER137" s="24"/>
      <c r="ES137" s="24"/>
      <c r="ET137" s="24"/>
      <c r="EU137" s="24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24"/>
      <c r="FI137" s="24"/>
      <c r="FJ137" s="24"/>
      <c r="FK137" s="24"/>
      <c r="FL137" s="24"/>
      <c r="FM137" s="24"/>
      <c r="FN137" s="24"/>
      <c r="FO137" s="24"/>
      <c r="FP137" s="24"/>
      <c r="FQ137" s="24"/>
    </row>
    <row r="138" spans="1:173" s="23" customFormat="1" ht="34.5" x14ac:dyDescent="0.25">
      <c r="A138" s="146">
        <v>20</v>
      </c>
      <c r="B138" s="147" t="s">
        <v>131</v>
      </c>
      <c r="C138" s="46">
        <v>175934</v>
      </c>
      <c r="D138" s="46">
        <v>99045</v>
      </c>
      <c r="E138" s="1">
        <f t="shared" si="37"/>
        <v>177.630370033823</v>
      </c>
      <c r="F138" s="46">
        <v>29830</v>
      </c>
      <c r="G138" s="46">
        <v>31609</v>
      </c>
      <c r="H138" s="1">
        <f t="shared" si="38"/>
        <v>94.371856116928726</v>
      </c>
      <c r="I138" s="46">
        <v>175934</v>
      </c>
      <c r="J138" s="46">
        <v>99045</v>
      </c>
      <c r="K138" s="1">
        <f t="shared" si="40"/>
        <v>177.630370033823</v>
      </c>
      <c r="L138" s="46">
        <v>175934</v>
      </c>
      <c r="M138" s="46">
        <v>99045</v>
      </c>
      <c r="N138" s="1">
        <f t="shared" si="25"/>
        <v>177.630370033823</v>
      </c>
      <c r="O138" s="46">
        <v>175934</v>
      </c>
      <c r="P138" s="46">
        <v>99045</v>
      </c>
      <c r="Q138" s="1">
        <f t="shared" si="26"/>
        <v>177.630370033823</v>
      </c>
      <c r="R138" s="46">
        <v>0</v>
      </c>
      <c r="S138" s="46">
        <v>0</v>
      </c>
      <c r="T138" s="1" t="e">
        <f t="shared" ref="T138:T145" si="41">R138/S138*100</f>
        <v>#DIV/0!</v>
      </c>
      <c r="U138" s="199">
        <v>29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</row>
    <row r="139" spans="1:173" s="23" customFormat="1" ht="17.25" x14ac:dyDescent="0.25">
      <c r="A139" s="146">
        <v>21</v>
      </c>
      <c r="B139" s="147" t="s">
        <v>132</v>
      </c>
      <c r="C139" s="46">
        <v>142620</v>
      </c>
      <c r="D139" s="46">
        <v>103660</v>
      </c>
      <c r="E139" s="25">
        <f t="shared" si="37"/>
        <v>137.58441057302718</v>
      </c>
      <c r="F139" s="46">
        <v>14644</v>
      </c>
      <c r="G139" s="46">
        <v>13408</v>
      </c>
      <c r="H139" s="25">
        <f t="shared" si="38"/>
        <v>109.21837708830549</v>
      </c>
      <c r="I139" s="46">
        <v>142620</v>
      </c>
      <c r="J139" s="46">
        <v>103660</v>
      </c>
      <c r="K139" s="25">
        <f t="shared" si="40"/>
        <v>137.58441057302718</v>
      </c>
      <c r="L139" s="46">
        <v>109919</v>
      </c>
      <c r="M139" s="46">
        <v>81151</v>
      </c>
      <c r="N139" s="25">
        <f t="shared" si="25"/>
        <v>135.4499636480142</v>
      </c>
      <c r="O139" s="46">
        <v>109919</v>
      </c>
      <c r="P139" s="46">
        <v>81151</v>
      </c>
      <c r="Q139" s="25">
        <f t="shared" si="26"/>
        <v>135.4499636480142</v>
      </c>
      <c r="R139" s="46">
        <v>0</v>
      </c>
      <c r="S139" s="46">
        <v>0</v>
      </c>
      <c r="T139" s="25" t="e">
        <f t="shared" si="41"/>
        <v>#DIV/0!</v>
      </c>
      <c r="U139" s="199">
        <v>12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</row>
    <row r="140" spans="1:173" ht="34.5" x14ac:dyDescent="0.25">
      <c r="A140" s="146">
        <v>22</v>
      </c>
      <c r="B140" s="147" t="s">
        <v>134</v>
      </c>
      <c r="C140" s="46">
        <v>4244779</v>
      </c>
      <c r="D140" s="46">
        <v>2603267</v>
      </c>
      <c r="E140" s="45">
        <f t="shared" si="37"/>
        <v>163.05584482882472</v>
      </c>
      <c r="F140" s="46">
        <v>216201</v>
      </c>
      <c r="G140" s="46">
        <v>302462</v>
      </c>
      <c r="H140" s="45">
        <f t="shared" si="38"/>
        <v>71.480384312740114</v>
      </c>
      <c r="I140" s="46">
        <v>4244779</v>
      </c>
      <c r="J140" s="46">
        <v>2603267</v>
      </c>
      <c r="K140" s="45">
        <f t="shared" si="40"/>
        <v>163.05584482882472</v>
      </c>
      <c r="L140" s="46">
        <v>4229936</v>
      </c>
      <c r="M140" s="46">
        <v>2593467</v>
      </c>
      <c r="N140" s="25">
        <f t="shared" ref="N140:N145" si="42">L140/M140*100</f>
        <v>163.09966542855568</v>
      </c>
      <c r="O140" s="46">
        <v>4229936</v>
      </c>
      <c r="P140" s="46">
        <v>2593467</v>
      </c>
      <c r="Q140" s="25">
        <f t="shared" ref="Q140:Q145" si="43">O140/P140*100</f>
        <v>163.09966542855568</v>
      </c>
      <c r="R140" s="46">
        <v>0</v>
      </c>
      <c r="S140" s="46">
        <v>0</v>
      </c>
      <c r="T140" s="45" t="e">
        <f t="shared" si="41"/>
        <v>#DIV/0!</v>
      </c>
      <c r="U140" s="196">
        <v>29</v>
      </c>
    </row>
    <row r="141" spans="1:173" ht="34.5" x14ac:dyDescent="0.25">
      <c r="A141" s="2">
        <v>23</v>
      </c>
      <c r="B141" s="17" t="s">
        <v>135</v>
      </c>
      <c r="C141" s="46">
        <v>80096</v>
      </c>
      <c r="D141" s="46">
        <v>153389</v>
      </c>
      <c r="E141" s="25">
        <f t="shared" si="37"/>
        <v>52.217564492890624</v>
      </c>
      <c r="F141" s="46">
        <v>596</v>
      </c>
      <c r="G141" s="46">
        <v>43855</v>
      </c>
      <c r="H141" s="25">
        <f t="shared" si="38"/>
        <v>1.3590240565499945</v>
      </c>
      <c r="I141" s="46">
        <v>80096</v>
      </c>
      <c r="J141" s="46">
        <v>153389</v>
      </c>
      <c r="K141" s="25">
        <f t="shared" si="40"/>
        <v>52.217564492890624</v>
      </c>
      <c r="L141" s="46">
        <v>77097</v>
      </c>
      <c r="M141" s="46">
        <v>150149</v>
      </c>
      <c r="N141" s="25">
        <f t="shared" si="42"/>
        <v>51.346995317984131</v>
      </c>
      <c r="O141" s="46">
        <v>77097</v>
      </c>
      <c r="P141" s="46">
        <v>150149</v>
      </c>
      <c r="Q141" s="25">
        <f t="shared" si="43"/>
        <v>51.346995317984131</v>
      </c>
      <c r="R141" s="46">
        <v>0</v>
      </c>
      <c r="S141" s="46">
        <v>0</v>
      </c>
      <c r="T141" s="25" t="e">
        <f t="shared" si="41"/>
        <v>#DIV/0!</v>
      </c>
      <c r="U141" s="196">
        <v>9</v>
      </c>
    </row>
    <row r="142" spans="1:173" ht="17.25" x14ac:dyDescent="0.25">
      <c r="A142" s="146">
        <v>24</v>
      </c>
      <c r="B142" s="147" t="s">
        <v>136</v>
      </c>
      <c r="C142" s="46">
        <v>57993</v>
      </c>
      <c r="D142" s="46">
        <v>65734</v>
      </c>
      <c r="E142" s="25">
        <f t="shared" si="37"/>
        <v>88.223750266224471</v>
      </c>
      <c r="F142" s="46">
        <v>7783</v>
      </c>
      <c r="G142" s="46">
        <v>8054</v>
      </c>
      <c r="H142" s="25">
        <f t="shared" si="38"/>
        <v>96.635212316861185</v>
      </c>
      <c r="I142" s="46">
        <v>57993</v>
      </c>
      <c r="J142" s="46">
        <v>65734</v>
      </c>
      <c r="K142" s="25">
        <f t="shared" si="40"/>
        <v>88.223750266224471</v>
      </c>
      <c r="L142" s="46">
        <v>0</v>
      </c>
      <c r="M142" s="46">
        <v>0</v>
      </c>
      <c r="N142" s="25" t="e">
        <f t="shared" si="42"/>
        <v>#DIV/0!</v>
      </c>
      <c r="O142" s="46">
        <v>0</v>
      </c>
      <c r="P142" s="46">
        <v>0</v>
      </c>
      <c r="Q142" s="25" t="e">
        <f t="shared" si="43"/>
        <v>#DIV/0!</v>
      </c>
      <c r="R142" s="46">
        <v>0</v>
      </c>
      <c r="S142" s="46">
        <v>0</v>
      </c>
      <c r="T142" s="25" t="e">
        <f t="shared" si="41"/>
        <v>#DIV/0!</v>
      </c>
      <c r="U142" s="196">
        <v>25</v>
      </c>
    </row>
    <row r="143" spans="1:173" s="23" customFormat="1" ht="17.25" x14ac:dyDescent="0.25">
      <c r="A143" s="146">
        <v>25</v>
      </c>
      <c r="B143" s="147" t="s">
        <v>137</v>
      </c>
      <c r="C143" s="46">
        <v>419021</v>
      </c>
      <c r="D143" s="46">
        <v>221454</v>
      </c>
      <c r="E143" s="1">
        <f t="shared" si="37"/>
        <v>189.21356128134963</v>
      </c>
      <c r="F143" s="46">
        <v>50450</v>
      </c>
      <c r="G143" s="46">
        <v>39246</v>
      </c>
      <c r="H143" s="1">
        <f t="shared" si="38"/>
        <v>128.54813229373693</v>
      </c>
      <c r="I143" s="46">
        <v>403186</v>
      </c>
      <c r="J143" s="46">
        <v>374911</v>
      </c>
      <c r="K143" s="1">
        <f t="shared" si="40"/>
        <v>107.54178991814057</v>
      </c>
      <c r="L143" s="46">
        <v>237795</v>
      </c>
      <c r="M143" s="46">
        <v>181581</v>
      </c>
      <c r="N143" s="1">
        <f t="shared" si="42"/>
        <v>130.95808482164983</v>
      </c>
      <c r="O143" s="46">
        <v>237795</v>
      </c>
      <c r="P143" s="46">
        <v>0</v>
      </c>
      <c r="Q143" s="1" t="e">
        <f t="shared" si="43"/>
        <v>#DIV/0!</v>
      </c>
      <c r="R143" s="46">
        <v>0</v>
      </c>
      <c r="S143" s="46">
        <v>181581</v>
      </c>
      <c r="T143" s="1">
        <f t="shared" si="41"/>
        <v>0</v>
      </c>
      <c r="U143" s="199">
        <v>122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s="23" customFormat="1" ht="34.5" x14ac:dyDescent="0.25">
      <c r="A144" s="146">
        <v>26</v>
      </c>
      <c r="B144" s="10" t="s">
        <v>138</v>
      </c>
      <c r="C144" s="46">
        <v>35363</v>
      </c>
      <c r="D144" s="46">
        <v>56013</v>
      </c>
      <c r="E144" s="1">
        <f t="shared" si="37"/>
        <v>63.133558281113309</v>
      </c>
      <c r="F144" s="46">
        <v>5700</v>
      </c>
      <c r="G144" s="46">
        <v>12238</v>
      </c>
      <c r="H144" s="1">
        <f t="shared" si="38"/>
        <v>46.576237947377024</v>
      </c>
      <c r="I144" s="46">
        <v>41320</v>
      </c>
      <c r="J144" s="46">
        <v>14786</v>
      </c>
      <c r="K144" s="1">
        <f t="shared" si="40"/>
        <v>279.45353712971735</v>
      </c>
      <c r="L144" s="46">
        <v>41320</v>
      </c>
      <c r="M144" s="46">
        <v>14786</v>
      </c>
      <c r="N144" s="1">
        <f t="shared" si="42"/>
        <v>279.45353712971735</v>
      </c>
      <c r="O144" s="46">
        <v>41320</v>
      </c>
      <c r="P144" s="46">
        <v>14786</v>
      </c>
      <c r="Q144" s="1">
        <f t="shared" si="43"/>
        <v>279.45353712971735</v>
      </c>
      <c r="R144" s="46">
        <v>0</v>
      </c>
      <c r="S144" s="46">
        <v>0</v>
      </c>
      <c r="T144" s="1" t="e">
        <f t="shared" si="41"/>
        <v>#DIV/0!</v>
      </c>
      <c r="U144" s="199">
        <v>21</v>
      </c>
      <c r="V144"/>
      <c r="W144"/>
      <c r="X144"/>
      <c r="Y144"/>
      <c r="Z144"/>
      <c r="AA144"/>
      <c r="AB144"/>
      <c r="AC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</row>
    <row r="145" spans="1:173" ht="17.25" x14ac:dyDescent="0.25">
      <c r="A145" s="146">
        <v>27</v>
      </c>
      <c r="B145" s="10" t="s">
        <v>218</v>
      </c>
      <c r="C145" s="46">
        <v>31065</v>
      </c>
      <c r="D145" s="46">
        <v>26352</v>
      </c>
      <c r="E145" s="25">
        <f>C145/D145*100</f>
        <v>117.88479052823315</v>
      </c>
      <c r="F145" s="46">
        <v>5338</v>
      </c>
      <c r="G145" s="46">
        <v>2683</v>
      </c>
      <c r="H145" s="25">
        <f>F145/G145*100</f>
        <v>198.95639209839732</v>
      </c>
      <c r="I145" s="46">
        <v>31065</v>
      </c>
      <c r="J145" s="46">
        <v>26352</v>
      </c>
      <c r="K145" s="25">
        <f>I145/J145*100</f>
        <v>117.88479052823315</v>
      </c>
      <c r="L145" s="46">
        <v>0</v>
      </c>
      <c r="M145" s="46">
        <v>0</v>
      </c>
      <c r="N145" s="25" t="e">
        <f t="shared" si="42"/>
        <v>#DIV/0!</v>
      </c>
      <c r="O145" s="46">
        <v>0</v>
      </c>
      <c r="P145" s="46">
        <v>0</v>
      </c>
      <c r="Q145" s="25" t="e">
        <f t="shared" si="43"/>
        <v>#DIV/0!</v>
      </c>
      <c r="R145" s="46">
        <v>0</v>
      </c>
      <c r="S145" s="46">
        <v>0</v>
      </c>
      <c r="T145" s="25" t="e">
        <f t="shared" si="41"/>
        <v>#DIV/0!</v>
      </c>
      <c r="U145" s="196">
        <v>11</v>
      </c>
      <c r="V145" s="23"/>
      <c r="W145" s="23"/>
      <c r="X145" s="23"/>
      <c r="Y145" s="23"/>
      <c r="Z145" s="23"/>
      <c r="AA145" s="23"/>
      <c r="AB145" s="23"/>
      <c r="AC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</row>
    <row r="146" spans="1:173" ht="34.5" x14ac:dyDescent="0.25">
      <c r="A146" s="146">
        <v>28</v>
      </c>
      <c r="B146" s="10" t="s">
        <v>222</v>
      </c>
      <c r="C146" s="46">
        <v>198881</v>
      </c>
      <c r="D146" s="46">
        <v>183826</v>
      </c>
      <c r="E146" s="1">
        <f>C146/D146*100</f>
        <v>108.18980992895455</v>
      </c>
      <c r="F146" s="46">
        <v>28368</v>
      </c>
      <c r="G146" s="46">
        <v>23864</v>
      </c>
      <c r="H146" s="1">
        <f>F146/G146*100</f>
        <v>118.87361716392893</v>
      </c>
      <c r="I146" s="46">
        <v>195541</v>
      </c>
      <c r="J146" s="46">
        <v>192380</v>
      </c>
      <c r="K146" s="1">
        <f>I146/J146*100</f>
        <v>101.64310219357522</v>
      </c>
      <c r="L146" s="46">
        <v>114287</v>
      </c>
      <c r="M146" s="46">
        <v>70465</v>
      </c>
      <c r="N146" s="1">
        <f>L146/M146*100</f>
        <v>162.18973958702904</v>
      </c>
      <c r="O146" s="46">
        <v>74713</v>
      </c>
      <c r="P146" s="46">
        <v>56597</v>
      </c>
      <c r="Q146" s="1">
        <f>O146/P146*100</f>
        <v>132.00876371539127</v>
      </c>
      <c r="R146" s="46">
        <v>39574</v>
      </c>
      <c r="S146" s="46">
        <v>13868</v>
      </c>
      <c r="T146" s="1">
        <f>R146/S146*100</f>
        <v>285.36198442457453</v>
      </c>
      <c r="U146" s="196">
        <v>87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146">
        <v>29</v>
      </c>
      <c r="B147" s="10" t="s">
        <v>165</v>
      </c>
      <c r="C147" s="46">
        <v>497092</v>
      </c>
      <c r="D147" s="46">
        <v>708587</v>
      </c>
      <c r="E147" s="1">
        <f>C147/D147*100</f>
        <v>70.152571243898066</v>
      </c>
      <c r="F147" s="46">
        <v>55144</v>
      </c>
      <c r="G147" s="46">
        <v>156759</v>
      </c>
      <c r="H147" s="1">
        <f>F147/G147*100</f>
        <v>35.177565562423844</v>
      </c>
      <c r="I147" s="46">
        <v>497092</v>
      </c>
      <c r="J147" s="46">
        <v>708587</v>
      </c>
      <c r="K147" s="1">
        <f>I147/J147*100</f>
        <v>70.152571243898066</v>
      </c>
      <c r="L147" s="46">
        <v>497092</v>
      </c>
      <c r="M147" s="46">
        <v>708587</v>
      </c>
      <c r="N147" s="1">
        <f>L147/M147*100</f>
        <v>70.152571243898066</v>
      </c>
      <c r="O147" s="46">
        <v>497092</v>
      </c>
      <c r="P147" s="46">
        <v>708587</v>
      </c>
      <c r="Q147" s="1">
        <f>O147/P147*100</f>
        <v>70.152571243898066</v>
      </c>
      <c r="R147" s="46">
        <v>0</v>
      </c>
      <c r="S147" s="46">
        <v>0</v>
      </c>
      <c r="T147" s="1" t="e">
        <f>R147/S147*100</f>
        <v>#DIV/0!</v>
      </c>
      <c r="U147" s="196">
        <v>48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82438542</v>
      </c>
      <c r="D149" s="41">
        <f>SUM(D150:D153)</f>
        <v>66324535</v>
      </c>
      <c r="E149" s="50">
        <f t="shared" ref="E149:E150" si="44">C149/D149*100</f>
        <v>124.29569540140764</v>
      </c>
      <c r="F149" s="41">
        <f>SUM(F150:F153)</f>
        <v>11767627</v>
      </c>
      <c r="G149" s="41">
        <f>SUM(G150:G153)</f>
        <v>7498380</v>
      </c>
      <c r="H149" s="50">
        <f t="shared" ref="H149:H153" si="45">F149/G149*100</f>
        <v>156.93559142108029</v>
      </c>
      <c r="I149" s="41">
        <f>SUM(I150:I153)</f>
        <v>76761928</v>
      </c>
      <c r="J149" s="41">
        <f>SUM(J150:J153)</f>
        <v>64437273</v>
      </c>
      <c r="K149" s="50">
        <f t="shared" ref="K149:K153" si="46">I149/J149*100</f>
        <v>119.12659308223674</v>
      </c>
      <c r="L149" s="35">
        <f>SUM(L150:L153)</f>
        <v>59193290</v>
      </c>
      <c r="M149" s="35">
        <f>SUM(M150:M153)</f>
        <v>46540051</v>
      </c>
      <c r="N149" s="6">
        <f t="shared" ref="N149:N153" si="47">L149/M149*100</f>
        <v>127.18784945035837</v>
      </c>
      <c r="O149" s="5">
        <f>SUM(O150:O153)</f>
        <v>4292051</v>
      </c>
      <c r="P149" s="5">
        <f>SUM(P150:P153)</f>
        <v>2645569</v>
      </c>
      <c r="Q149" s="5">
        <f>O149/P149*100</f>
        <v>162.23545861022714</v>
      </c>
      <c r="R149" s="5">
        <f>SUM(R150:R153)</f>
        <v>54901239</v>
      </c>
      <c r="S149" s="5">
        <f>SUM(S150:S153)</f>
        <v>43894482</v>
      </c>
      <c r="T149" s="6">
        <f>R149/S149*100</f>
        <v>125.07549126562196</v>
      </c>
      <c r="U149" s="198">
        <f>SUM(U150:U153)</f>
        <v>3177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46">
        <v>43057635</v>
      </c>
      <c r="D150" s="46">
        <v>39828947</v>
      </c>
      <c r="E150" s="25">
        <f t="shared" si="44"/>
        <v>108.10638553914067</v>
      </c>
      <c r="F150" s="48">
        <v>7484247</v>
      </c>
      <c r="G150" s="48">
        <v>5018194</v>
      </c>
      <c r="H150" s="25">
        <f t="shared" si="45"/>
        <v>149.14224121267532</v>
      </c>
      <c r="I150" s="48">
        <v>41794728</v>
      </c>
      <c r="J150" s="48">
        <v>38143466</v>
      </c>
      <c r="K150" s="25">
        <f t="shared" si="46"/>
        <v>109.57244420315658</v>
      </c>
      <c r="L150" s="87">
        <v>28599539</v>
      </c>
      <c r="M150" s="87">
        <v>25280504</v>
      </c>
      <c r="N150" s="25">
        <f t="shared" si="47"/>
        <v>113.12883239986039</v>
      </c>
      <c r="O150" s="48">
        <v>3897839</v>
      </c>
      <c r="P150" s="48">
        <v>1883193</v>
      </c>
      <c r="Q150" s="25">
        <f>O150/P150*100</f>
        <v>206.98032543663874</v>
      </c>
      <c r="R150" s="48">
        <v>24701700</v>
      </c>
      <c r="S150" s="48">
        <v>23397311</v>
      </c>
      <c r="T150" s="25">
        <f>R150/S150*100</f>
        <v>105.5749526088703</v>
      </c>
      <c r="U150" s="197">
        <v>1245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46">
        <v>1209684</v>
      </c>
      <c r="D151" s="46">
        <v>979378</v>
      </c>
      <c r="E151" s="25">
        <f>C151/D151*100</f>
        <v>123.51553741252101</v>
      </c>
      <c r="F151" s="48">
        <v>0</v>
      </c>
      <c r="G151" s="48">
        <v>0</v>
      </c>
      <c r="H151" s="25" t="e">
        <f t="shared" si="45"/>
        <v>#DIV/0!</v>
      </c>
      <c r="I151" s="48">
        <v>1192912</v>
      </c>
      <c r="J151" s="48">
        <v>1477094</v>
      </c>
      <c r="K151" s="25">
        <f t="shared" si="46"/>
        <v>80.760736960545501</v>
      </c>
      <c r="L151" s="87">
        <v>0</v>
      </c>
      <c r="M151" s="87">
        <v>0</v>
      </c>
      <c r="N151" s="25" t="e">
        <f t="shared" si="47"/>
        <v>#DIV/0!</v>
      </c>
      <c r="O151" s="48">
        <v>0</v>
      </c>
      <c r="P151" s="48">
        <v>0</v>
      </c>
      <c r="Q151" s="25" t="e">
        <f>O151/P151*100</f>
        <v>#DIV/0!</v>
      </c>
      <c r="R151" s="48">
        <v>0</v>
      </c>
      <c r="S151" s="48">
        <v>0</v>
      </c>
      <c r="T151" s="25" t="e">
        <f>R151/S151*100</f>
        <v>#DIV/0!</v>
      </c>
      <c r="U151" s="197">
        <v>237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46">
        <v>1852121</v>
      </c>
      <c r="D152" s="46">
        <v>1557495</v>
      </c>
      <c r="E152" s="25">
        <f t="shared" ref="E152:E153" si="48">C152/D152*100</f>
        <v>118.91665783838792</v>
      </c>
      <c r="F152" s="48">
        <v>213108</v>
      </c>
      <c r="G152" s="48">
        <v>153709</v>
      </c>
      <c r="H152" s="25">
        <f t="shared" si="45"/>
        <v>138.64380094854562</v>
      </c>
      <c r="I152" s="48">
        <v>1774344</v>
      </c>
      <c r="J152" s="48">
        <v>1427809</v>
      </c>
      <c r="K152" s="25">
        <f t="shared" si="46"/>
        <v>124.27040311414201</v>
      </c>
      <c r="L152" s="87">
        <v>810324</v>
      </c>
      <c r="M152" s="87">
        <v>575505</v>
      </c>
      <c r="N152" s="25">
        <f t="shared" si="47"/>
        <v>140.80225193525686</v>
      </c>
      <c r="O152" s="48">
        <v>386174</v>
      </c>
      <c r="P152" s="48">
        <v>283278</v>
      </c>
      <c r="Q152" s="25">
        <f>O152/P152*100</f>
        <v>136.32332902660991</v>
      </c>
      <c r="R152" s="48">
        <v>424150</v>
      </c>
      <c r="S152" s="48">
        <v>292227</v>
      </c>
      <c r="T152" s="25">
        <f>R152/S152*100</f>
        <v>145.14401475565228</v>
      </c>
      <c r="U152" s="197">
        <v>63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46">
        <v>36319102</v>
      </c>
      <c r="D153" s="46">
        <v>23958715</v>
      </c>
      <c r="E153" s="45">
        <f t="shared" si="48"/>
        <v>151.59035866489501</v>
      </c>
      <c r="F153" s="48">
        <v>4070272</v>
      </c>
      <c r="G153" s="48">
        <v>2326477</v>
      </c>
      <c r="H153" s="45">
        <f t="shared" si="45"/>
        <v>174.95431934207818</v>
      </c>
      <c r="I153" s="48">
        <v>31999944</v>
      </c>
      <c r="J153" s="48">
        <v>23388904</v>
      </c>
      <c r="K153" s="45">
        <f t="shared" si="46"/>
        <v>136.81677431315293</v>
      </c>
      <c r="L153" s="87">
        <v>29783427</v>
      </c>
      <c r="M153" s="87">
        <v>20684042</v>
      </c>
      <c r="N153" s="25">
        <f t="shared" si="47"/>
        <v>143.9922960899035</v>
      </c>
      <c r="O153" s="48">
        <v>8038</v>
      </c>
      <c r="P153" s="48">
        <v>479098</v>
      </c>
      <c r="Q153" s="25">
        <f>O153/P153*100</f>
        <v>1.6777360790485454</v>
      </c>
      <c r="R153" s="48">
        <v>29775389</v>
      </c>
      <c r="S153" s="48">
        <v>20204944</v>
      </c>
      <c r="T153" s="45">
        <f>R153/S153*100</f>
        <v>147.36684744090357</v>
      </c>
      <c r="U153" s="196">
        <v>1632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132012</v>
      </c>
      <c r="D155" s="41">
        <f>SUM(D156:D165)</f>
        <v>91227</v>
      </c>
      <c r="E155" s="50">
        <f>C155/D155*100</f>
        <v>144.70715906475056</v>
      </c>
      <c r="F155" s="41">
        <f>SUM(F156:F165)</f>
        <v>46396</v>
      </c>
      <c r="G155" s="41">
        <f>SUM(G156:G165)</f>
        <v>19732</v>
      </c>
      <c r="H155" s="50">
        <f>F155/G155*100</f>
        <v>235.13075207784308</v>
      </c>
      <c r="I155" s="41">
        <f>SUM(I156:I165)</f>
        <v>147807</v>
      </c>
      <c r="J155" s="41">
        <f>SUM(J156:J165)</f>
        <v>186365</v>
      </c>
      <c r="K155" s="50">
        <f>I155/J155*100</f>
        <v>79.310492850052313</v>
      </c>
      <c r="L155" s="33">
        <f>SUM(L156:L165)</f>
        <v>0</v>
      </c>
      <c r="M155" s="33">
        <f>SUM(M156:M165)</f>
        <v>5965</v>
      </c>
      <c r="N155" s="6">
        <f t="shared" ref="N155:N165" si="49">L155/M155*100</f>
        <v>0</v>
      </c>
      <c r="O155" s="5">
        <f>SUM(O156:O165)</f>
        <v>0</v>
      </c>
      <c r="P155" s="5">
        <f>SUM(P156:P165)</f>
        <v>5965</v>
      </c>
      <c r="Q155" s="5">
        <f t="shared" ref="Q155:Q165" si="50">O155/P155*100</f>
        <v>0</v>
      </c>
      <c r="R155" s="5">
        <f>SUM(R156:R165)</f>
        <v>0</v>
      </c>
      <c r="S155" s="5">
        <f>SUM(S156:S165)</f>
        <v>0</v>
      </c>
      <c r="T155" s="190" t="e">
        <f t="shared" ref="T155:T165" si="51">R155/S155*100</f>
        <v>#DIV/0!</v>
      </c>
      <c r="U155" s="198">
        <f>SUM(U157:U165)</f>
        <v>73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44">
        <v>0</v>
      </c>
      <c r="D157" s="44">
        <v>0</v>
      </c>
      <c r="E157" s="45" t="e">
        <f t="shared" ref="E157:E165" si="52">C157/D157*100</f>
        <v>#DIV/0!</v>
      </c>
      <c r="F157" s="44">
        <v>0</v>
      </c>
      <c r="G157" s="44">
        <v>0</v>
      </c>
      <c r="H157" s="45" t="e">
        <f t="shared" ref="H157:H162" si="53">F157/G157*100</f>
        <v>#DIV/0!</v>
      </c>
      <c r="I157" s="44">
        <v>0</v>
      </c>
      <c r="J157" s="44">
        <v>0</v>
      </c>
      <c r="K157" s="45" t="e">
        <f t="shared" ref="K157:K165" si="54">I157/J157*100</f>
        <v>#DIV/0!</v>
      </c>
      <c r="L157" s="87">
        <f t="shared" ref="L157:M165" si="55">O157+R157</f>
        <v>0</v>
      </c>
      <c r="M157" s="46">
        <f t="shared" si="55"/>
        <v>0</v>
      </c>
      <c r="N157" s="25" t="e">
        <f t="shared" si="49"/>
        <v>#DIV/0!</v>
      </c>
      <c r="O157" s="44">
        <v>0</v>
      </c>
      <c r="P157" s="44">
        <v>0</v>
      </c>
      <c r="Q157" s="25" t="e">
        <f t="shared" si="50"/>
        <v>#DIV/0!</v>
      </c>
      <c r="R157" s="44">
        <v>0</v>
      </c>
      <c r="S157" s="44">
        <v>0</v>
      </c>
      <c r="T157" s="191" t="e">
        <f t="shared" si="51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44">
        <v>0</v>
      </c>
      <c r="D158" s="44">
        <v>0</v>
      </c>
      <c r="E158" s="45" t="e">
        <f>C158/D158*100</f>
        <v>#DIV/0!</v>
      </c>
      <c r="F158" s="44">
        <v>0</v>
      </c>
      <c r="G158" s="44">
        <v>0</v>
      </c>
      <c r="H158" s="45" t="e">
        <f t="shared" si="53"/>
        <v>#DIV/0!</v>
      </c>
      <c r="I158" s="44">
        <v>0</v>
      </c>
      <c r="J158" s="44">
        <v>0</v>
      </c>
      <c r="K158" s="45" t="e">
        <f t="shared" si="54"/>
        <v>#DIV/0!</v>
      </c>
      <c r="L158" s="87">
        <f t="shared" si="55"/>
        <v>0</v>
      </c>
      <c r="M158" s="46">
        <f t="shared" si="55"/>
        <v>0</v>
      </c>
      <c r="N158" s="25" t="e">
        <f t="shared" si="49"/>
        <v>#DIV/0!</v>
      </c>
      <c r="O158" s="44">
        <v>0</v>
      </c>
      <c r="P158" s="44">
        <v>0</v>
      </c>
      <c r="Q158" s="25" t="e">
        <f t="shared" si="50"/>
        <v>#DIV/0!</v>
      </c>
      <c r="R158" s="44">
        <v>0</v>
      </c>
      <c r="S158" s="44">
        <v>0</v>
      </c>
      <c r="T158" s="191" t="e">
        <f t="shared" si="51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44">
        <v>0</v>
      </c>
      <c r="D159" s="44">
        <v>24965</v>
      </c>
      <c r="E159" s="45">
        <f t="shared" si="52"/>
        <v>0</v>
      </c>
      <c r="F159" s="44">
        <v>0</v>
      </c>
      <c r="G159" s="44">
        <v>3746</v>
      </c>
      <c r="H159" s="45">
        <f t="shared" si="53"/>
        <v>0</v>
      </c>
      <c r="I159" s="44">
        <v>0</v>
      </c>
      <c r="J159" s="44">
        <v>30642</v>
      </c>
      <c r="K159" s="45">
        <f t="shared" si="54"/>
        <v>0</v>
      </c>
      <c r="L159" s="87">
        <v>0</v>
      </c>
      <c r="M159" s="87">
        <v>5965</v>
      </c>
      <c r="N159" s="25">
        <f t="shared" si="49"/>
        <v>0</v>
      </c>
      <c r="O159" s="44">
        <v>0</v>
      </c>
      <c r="P159" s="87">
        <v>5965</v>
      </c>
      <c r="Q159" s="25">
        <f t="shared" si="50"/>
        <v>0</v>
      </c>
      <c r="R159" s="44">
        <v>0</v>
      </c>
      <c r="S159" s="44">
        <v>0</v>
      </c>
      <c r="T159" s="191" t="e">
        <f t="shared" si="51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44">
        <v>0</v>
      </c>
      <c r="D160" s="44">
        <v>0</v>
      </c>
      <c r="E160" s="45" t="e">
        <f t="shared" si="52"/>
        <v>#DIV/0!</v>
      </c>
      <c r="F160" s="44">
        <v>0</v>
      </c>
      <c r="G160" s="44">
        <v>0</v>
      </c>
      <c r="H160" s="45" t="e">
        <f t="shared" si="53"/>
        <v>#DIV/0!</v>
      </c>
      <c r="I160" s="44">
        <v>0</v>
      </c>
      <c r="J160" s="44">
        <v>0</v>
      </c>
      <c r="K160" s="45" t="e">
        <f t="shared" si="54"/>
        <v>#DIV/0!</v>
      </c>
      <c r="L160" s="87">
        <f t="shared" si="55"/>
        <v>0</v>
      </c>
      <c r="M160" s="46">
        <f t="shared" si="55"/>
        <v>0</v>
      </c>
      <c r="N160" s="25" t="e">
        <f t="shared" si="49"/>
        <v>#DIV/0!</v>
      </c>
      <c r="O160" s="44">
        <v>0</v>
      </c>
      <c r="P160" s="44">
        <v>0</v>
      </c>
      <c r="Q160" s="25" t="e">
        <f t="shared" si="50"/>
        <v>#DIV/0!</v>
      </c>
      <c r="R160" s="44">
        <v>0</v>
      </c>
      <c r="S160" s="44">
        <v>0</v>
      </c>
      <c r="T160" s="191" t="e">
        <f t="shared" si="51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44">
        <v>0</v>
      </c>
      <c r="D161" s="48">
        <v>0</v>
      </c>
      <c r="E161" s="25" t="e">
        <f t="shared" si="52"/>
        <v>#DIV/0!</v>
      </c>
      <c r="F161" s="44">
        <v>0</v>
      </c>
      <c r="G161" s="48">
        <v>0</v>
      </c>
      <c r="H161" s="25" t="e">
        <f t="shared" si="53"/>
        <v>#DIV/0!</v>
      </c>
      <c r="I161" s="44">
        <v>0</v>
      </c>
      <c r="J161" s="48">
        <v>0</v>
      </c>
      <c r="K161" s="25" t="e">
        <f t="shared" si="54"/>
        <v>#DIV/0!</v>
      </c>
      <c r="L161" s="87">
        <f t="shared" si="55"/>
        <v>0</v>
      </c>
      <c r="M161" s="87">
        <v>0</v>
      </c>
      <c r="N161" s="25" t="e">
        <f t="shared" si="49"/>
        <v>#DIV/0!</v>
      </c>
      <c r="O161" s="48">
        <v>0</v>
      </c>
      <c r="P161" s="48">
        <v>0</v>
      </c>
      <c r="Q161" s="25" t="e">
        <f t="shared" si="50"/>
        <v>#DIV/0!</v>
      </c>
      <c r="R161" s="48">
        <v>0</v>
      </c>
      <c r="S161" s="87">
        <v>0</v>
      </c>
      <c r="T161" s="192" t="e">
        <f t="shared" si="51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44">
        <v>0</v>
      </c>
      <c r="D162" s="44">
        <v>0</v>
      </c>
      <c r="E162" s="1" t="e">
        <f t="shared" si="52"/>
        <v>#DIV/0!</v>
      </c>
      <c r="F162" s="44">
        <v>0</v>
      </c>
      <c r="G162" s="44">
        <v>0</v>
      </c>
      <c r="H162" s="1" t="e">
        <f t="shared" si="53"/>
        <v>#DIV/0!</v>
      </c>
      <c r="I162" s="44">
        <v>0</v>
      </c>
      <c r="J162" s="44">
        <v>0</v>
      </c>
      <c r="K162" s="1" t="e">
        <f t="shared" si="54"/>
        <v>#DIV/0!</v>
      </c>
      <c r="L162" s="87">
        <f t="shared" si="55"/>
        <v>0</v>
      </c>
      <c r="M162" s="46">
        <f t="shared" si="55"/>
        <v>0</v>
      </c>
      <c r="N162" s="1" t="e">
        <f t="shared" si="49"/>
        <v>#DIV/0!</v>
      </c>
      <c r="O162" s="46">
        <v>0</v>
      </c>
      <c r="P162" s="46">
        <v>0</v>
      </c>
      <c r="Q162" s="1" t="e">
        <f t="shared" si="50"/>
        <v>#DIV/0!</v>
      </c>
      <c r="R162" s="46">
        <v>0</v>
      </c>
      <c r="S162" s="46">
        <v>0</v>
      </c>
      <c r="T162" s="193" t="e">
        <f t="shared" si="51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44">
        <v>0</v>
      </c>
      <c r="D163" s="44">
        <v>0</v>
      </c>
      <c r="E163" s="45" t="e">
        <f t="shared" si="52"/>
        <v>#DIV/0!</v>
      </c>
      <c r="F163" s="44">
        <v>0</v>
      </c>
      <c r="G163" s="44">
        <v>0</v>
      </c>
      <c r="H163" s="45" t="e">
        <f>F163/G163*100</f>
        <v>#DIV/0!</v>
      </c>
      <c r="I163" s="44">
        <v>0</v>
      </c>
      <c r="J163" s="44">
        <v>0</v>
      </c>
      <c r="K163" s="45" t="e">
        <f t="shared" si="54"/>
        <v>#DIV/0!</v>
      </c>
      <c r="L163" s="87">
        <f t="shared" si="55"/>
        <v>0</v>
      </c>
      <c r="M163" s="46">
        <f t="shared" si="55"/>
        <v>0</v>
      </c>
      <c r="N163" s="25" t="e">
        <f t="shared" si="49"/>
        <v>#DIV/0!</v>
      </c>
      <c r="O163" s="44">
        <v>0</v>
      </c>
      <c r="P163" s="44">
        <v>0</v>
      </c>
      <c r="Q163" s="25" t="e">
        <f t="shared" si="50"/>
        <v>#DIV/0!</v>
      </c>
      <c r="R163" s="44">
        <v>0</v>
      </c>
      <c r="S163" s="44">
        <v>0</v>
      </c>
      <c r="T163" s="191" t="e">
        <f t="shared" si="51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44">
        <v>0</v>
      </c>
      <c r="D164" s="44">
        <v>18744</v>
      </c>
      <c r="E164" s="1">
        <f t="shared" si="52"/>
        <v>0</v>
      </c>
      <c r="F164" s="44">
        <v>0</v>
      </c>
      <c r="G164" s="44">
        <v>9705</v>
      </c>
      <c r="H164" s="1">
        <f t="shared" ref="H164:H165" si="56">F164/G164*100</f>
        <v>0</v>
      </c>
      <c r="I164" s="44">
        <v>0</v>
      </c>
      <c r="J164" s="44">
        <v>18744</v>
      </c>
      <c r="K164" s="45">
        <f t="shared" si="54"/>
        <v>0</v>
      </c>
      <c r="L164" s="87">
        <f t="shared" si="55"/>
        <v>0</v>
      </c>
      <c r="M164" s="46">
        <f t="shared" si="55"/>
        <v>0</v>
      </c>
      <c r="N164" s="1" t="e">
        <f t="shared" si="49"/>
        <v>#DIV/0!</v>
      </c>
      <c r="O164" s="46">
        <v>0</v>
      </c>
      <c r="P164" s="46">
        <v>0</v>
      </c>
      <c r="Q164" s="1" t="e">
        <f t="shared" si="50"/>
        <v>#DIV/0!</v>
      </c>
      <c r="R164" s="46">
        <v>0</v>
      </c>
      <c r="S164" s="46">
        <v>0</v>
      </c>
      <c r="T164" s="193" t="e">
        <f t="shared" si="51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44">
        <v>132012</v>
      </c>
      <c r="D165" s="44">
        <v>47518</v>
      </c>
      <c r="E165" s="45">
        <f t="shared" si="52"/>
        <v>277.81472284187043</v>
      </c>
      <c r="F165" s="44">
        <v>46396</v>
      </c>
      <c r="G165" s="44">
        <v>6281</v>
      </c>
      <c r="H165" s="45">
        <f t="shared" si="56"/>
        <v>738.67218595765007</v>
      </c>
      <c r="I165" s="44">
        <v>147807</v>
      </c>
      <c r="J165" s="44">
        <v>136979</v>
      </c>
      <c r="K165" s="45">
        <f t="shared" si="54"/>
        <v>107.90486132910884</v>
      </c>
      <c r="L165" s="87">
        <f>O165+R165</f>
        <v>0</v>
      </c>
      <c r="M165" s="46">
        <f t="shared" si="55"/>
        <v>0</v>
      </c>
      <c r="N165" s="25" t="e">
        <f t="shared" si="49"/>
        <v>#DIV/0!</v>
      </c>
      <c r="O165" s="44">
        <v>0</v>
      </c>
      <c r="P165" s="44">
        <v>0</v>
      </c>
      <c r="Q165" s="25" t="e">
        <f t="shared" si="50"/>
        <v>#DIV/0!</v>
      </c>
      <c r="R165" s="44">
        <v>0</v>
      </c>
      <c r="S165" s="44">
        <v>0</v>
      </c>
      <c r="T165" s="191" t="e">
        <f t="shared" si="51"/>
        <v>#DIV/0!</v>
      </c>
      <c r="U165" s="196">
        <v>70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4383036</v>
      </c>
      <c r="D167" s="41">
        <f>SUM(D168:D182)</f>
        <v>3936887</v>
      </c>
      <c r="E167" s="50">
        <f t="shared" ref="E167:E182" si="57">C167/D167*100</f>
        <v>111.33253253141378</v>
      </c>
      <c r="F167" s="41">
        <f>SUM(F168:F182)</f>
        <v>764346</v>
      </c>
      <c r="G167" s="41">
        <f>SUM(G168:G182)</f>
        <v>626659</v>
      </c>
      <c r="H167" s="50">
        <f t="shared" ref="H167:H182" si="58">F167/G167*100</f>
        <v>121.97159858870614</v>
      </c>
      <c r="I167" s="41">
        <f>SUM(I168:I182)</f>
        <v>4628109</v>
      </c>
      <c r="J167" s="41">
        <f>SUM(J168:J182)</f>
        <v>3758302</v>
      </c>
      <c r="K167" s="50">
        <f t="shared" ref="K167:K182" si="59">I167/J167*100</f>
        <v>123.14361645232341</v>
      </c>
      <c r="L167" s="41">
        <f>SUM(L168:L182)</f>
        <v>3797881</v>
      </c>
      <c r="M167" s="41">
        <f>SUM(M168:M182)</f>
        <v>2770941</v>
      </c>
      <c r="N167" s="6">
        <f t="shared" ref="N167:N182" si="60">L167/M167*100</f>
        <v>137.06105615384809</v>
      </c>
      <c r="O167" s="41">
        <f>SUM(O168:O182)</f>
        <v>2014004</v>
      </c>
      <c r="P167" s="41">
        <f>SUM(P168:P182)</f>
        <v>533748</v>
      </c>
      <c r="Q167" s="5">
        <f t="shared" ref="Q167:Q182" si="61">O167/P167*100</f>
        <v>377.33237407915345</v>
      </c>
      <c r="R167" s="41">
        <f>SUM(R168:R182)</f>
        <v>1783486</v>
      </c>
      <c r="S167" s="41">
        <f>SUM(S168:S182)</f>
        <v>2237193</v>
      </c>
      <c r="T167" s="6">
        <f t="shared" ref="T167:T182" si="62">R167/S167*100</f>
        <v>79.719809600691576</v>
      </c>
      <c r="U167" s="198">
        <f>SUM(U168:U182)</f>
        <v>2875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44">
        <v>429146</v>
      </c>
      <c r="D168" s="44">
        <v>340586</v>
      </c>
      <c r="E168" s="45">
        <f t="shared" si="57"/>
        <v>126.00224319261508</v>
      </c>
      <c r="F168" s="44">
        <v>73087</v>
      </c>
      <c r="G168" s="44">
        <v>62672</v>
      </c>
      <c r="H168" s="45">
        <f t="shared" si="58"/>
        <v>116.61826653050804</v>
      </c>
      <c r="I168" s="44">
        <v>424716</v>
      </c>
      <c r="J168" s="44">
        <v>329560</v>
      </c>
      <c r="K168" s="45">
        <f t="shared" si="59"/>
        <v>128.8736497147712</v>
      </c>
      <c r="L168" s="44">
        <v>422841</v>
      </c>
      <c r="M168" s="44">
        <v>329560</v>
      </c>
      <c r="N168" s="25">
        <f t="shared" si="60"/>
        <v>128.30470930938219</v>
      </c>
      <c r="O168" s="46">
        <v>0</v>
      </c>
      <c r="P168" s="46">
        <v>0</v>
      </c>
      <c r="Q168" s="25" t="e">
        <f t="shared" si="61"/>
        <v>#DIV/0!</v>
      </c>
      <c r="R168" s="64">
        <v>422841</v>
      </c>
      <c r="S168" s="64">
        <v>329560</v>
      </c>
      <c r="T168" s="45">
        <f t="shared" si="62"/>
        <v>128.30470930938219</v>
      </c>
      <c r="U168" s="196">
        <v>328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8" t="s">
        <v>66</v>
      </c>
      <c r="C169" s="44">
        <v>0</v>
      </c>
      <c r="D169" s="44">
        <v>92900</v>
      </c>
      <c r="E169" s="1">
        <f t="shared" si="57"/>
        <v>0</v>
      </c>
      <c r="F169" s="44">
        <v>0</v>
      </c>
      <c r="G169" s="44">
        <v>0</v>
      </c>
      <c r="H169" s="1" t="e">
        <f t="shared" si="58"/>
        <v>#DIV/0!</v>
      </c>
      <c r="I169" s="44">
        <v>0</v>
      </c>
      <c r="J169" s="44">
        <v>91107</v>
      </c>
      <c r="K169" s="1">
        <f t="shared" si="59"/>
        <v>0</v>
      </c>
      <c r="L169" s="44">
        <v>0</v>
      </c>
      <c r="M169" s="44">
        <v>91107</v>
      </c>
      <c r="N169" s="1">
        <f t="shared" si="60"/>
        <v>0</v>
      </c>
      <c r="O169" s="46">
        <v>0</v>
      </c>
      <c r="P169" s="46">
        <v>0</v>
      </c>
      <c r="Q169" s="1" t="e">
        <f t="shared" si="61"/>
        <v>#DIV/0!</v>
      </c>
      <c r="R169" s="64">
        <v>0</v>
      </c>
      <c r="S169" s="64">
        <v>91107</v>
      </c>
      <c r="T169" s="1">
        <f t="shared" si="62"/>
        <v>0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44">
        <v>270525</v>
      </c>
      <c r="D170" s="44">
        <v>225391</v>
      </c>
      <c r="E170" s="1">
        <f t="shared" si="57"/>
        <v>120.02475697787401</v>
      </c>
      <c r="F170" s="44">
        <v>43663</v>
      </c>
      <c r="G170" s="44">
        <v>16589</v>
      </c>
      <c r="H170" s="1">
        <f t="shared" si="58"/>
        <v>263.2045331243595</v>
      </c>
      <c r="I170" s="44">
        <v>241710</v>
      </c>
      <c r="J170" s="44">
        <v>206172</v>
      </c>
      <c r="K170" s="1">
        <f t="shared" si="59"/>
        <v>117.2370641988243</v>
      </c>
      <c r="L170" s="44">
        <v>210440</v>
      </c>
      <c r="M170" s="44">
        <v>109879</v>
      </c>
      <c r="N170" s="1">
        <f t="shared" si="60"/>
        <v>191.51976264800373</v>
      </c>
      <c r="O170" s="46">
        <v>0</v>
      </c>
      <c r="P170" s="46">
        <v>0</v>
      </c>
      <c r="Q170" s="1" t="e">
        <f t="shared" si="61"/>
        <v>#DIV/0!</v>
      </c>
      <c r="R170" s="64">
        <v>210440</v>
      </c>
      <c r="S170" s="64">
        <v>109879</v>
      </c>
      <c r="T170" s="1">
        <f t="shared" si="62"/>
        <v>191.51976264800373</v>
      </c>
      <c r="U170" s="199">
        <v>332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44">
        <v>136127</v>
      </c>
      <c r="D171" s="44">
        <v>103371</v>
      </c>
      <c r="E171" s="25">
        <f t="shared" si="57"/>
        <v>131.68780412301322</v>
      </c>
      <c r="F171" s="44">
        <v>4102</v>
      </c>
      <c r="G171" s="44">
        <v>16410</v>
      </c>
      <c r="H171" s="25">
        <f t="shared" si="58"/>
        <v>24.996953077391833</v>
      </c>
      <c r="I171" s="44">
        <v>141347</v>
      </c>
      <c r="J171" s="44">
        <v>149321</v>
      </c>
      <c r="K171" s="25">
        <f t="shared" si="59"/>
        <v>94.659826816054007</v>
      </c>
      <c r="L171" s="44">
        <v>71800</v>
      </c>
      <c r="M171" s="44">
        <v>58643</v>
      </c>
      <c r="N171" s="25">
        <f t="shared" si="60"/>
        <v>122.43575533311734</v>
      </c>
      <c r="O171" s="46">
        <v>29171</v>
      </c>
      <c r="P171" s="46">
        <v>10616</v>
      </c>
      <c r="Q171" s="25">
        <f t="shared" si="61"/>
        <v>274.78334589299169</v>
      </c>
      <c r="R171" s="64">
        <v>42629</v>
      </c>
      <c r="S171" s="64">
        <v>48027</v>
      </c>
      <c r="T171" s="25">
        <f t="shared" si="62"/>
        <v>88.760488891665105</v>
      </c>
      <c r="U171" s="196">
        <v>72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6">
        <v>5</v>
      </c>
      <c r="B172" s="4" t="s">
        <v>70</v>
      </c>
      <c r="C172" s="44">
        <v>45419</v>
      </c>
      <c r="D172" s="44">
        <v>308699</v>
      </c>
      <c r="E172" s="25">
        <f t="shared" si="57"/>
        <v>14.713037619169484</v>
      </c>
      <c r="F172" s="44">
        <v>4746</v>
      </c>
      <c r="G172" s="44">
        <v>11250</v>
      </c>
      <c r="H172" s="25">
        <f t="shared" si="58"/>
        <v>42.186666666666667</v>
      </c>
      <c r="I172" s="44">
        <v>45419</v>
      </c>
      <c r="J172" s="44">
        <v>308699</v>
      </c>
      <c r="K172" s="25">
        <f t="shared" si="59"/>
        <v>14.713037619169484</v>
      </c>
      <c r="L172" s="44">
        <v>45419</v>
      </c>
      <c r="M172" s="44">
        <v>308699</v>
      </c>
      <c r="N172" s="25">
        <f t="shared" si="60"/>
        <v>14.713037619169484</v>
      </c>
      <c r="O172" s="46">
        <v>0</v>
      </c>
      <c r="P172" s="46">
        <v>0</v>
      </c>
      <c r="Q172" s="25" t="e">
        <f t="shared" si="61"/>
        <v>#DIV/0!</v>
      </c>
      <c r="R172" s="44">
        <v>45419</v>
      </c>
      <c r="S172" s="64">
        <v>308699</v>
      </c>
      <c r="T172" s="25">
        <f t="shared" si="62"/>
        <v>14.713037619169484</v>
      </c>
      <c r="U172" s="196">
        <v>85</v>
      </c>
    </row>
    <row r="173" spans="1:173" ht="18.75" customHeight="1" x14ac:dyDescent="0.25">
      <c r="A173" s="55">
        <v>6</v>
      </c>
      <c r="B173" s="8" t="s">
        <v>213</v>
      </c>
      <c r="C173" s="44">
        <v>0</v>
      </c>
      <c r="D173" s="44">
        <v>0</v>
      </c>
      <c r="E173" s="25" t="e">
        <f t="shared" si="57"/>
        <v>#DIV/0!</v>
      </c>
      <c r="F173" s="44">
        <v>0</v>
      </c>
      <c r="G173" s="44">
        <v>0</v>
      </c>
      <c r="H173" s="25" t="e">
        <f t="shared" si="58"/>
        <v>#DIV/0!</v>
      </c>
      <c r="I173" s="44">
        <v>0</v>
      </c>
      <c r="J173" s="44">
        <v>0</v>
      </c>
      <c r="K173" s="25" t="e">
        <f t="shared" si="59"/>
        <v>#DIV/0!</v>
      </c>
      <c r="L173" s="44">
        <v>0</v>
      </c>
      <c r="M173" s="44">
        <v>0</v>
      </c>
      <c r="N173" s="25" t="e">
        <f t="shared" si="60"/>
        <v>#DIV/0!</v>
      </c>
      <c r="O173" s="46">
        <v>0</v>
      </c>
      <c r="P173" s="46">
        <v>0</v>
      </c>
      <c r="Q173" s="25" t="e">
        <f t="shared" si="61"/>
        <v>#DIV/0!</v>
      </c>
      <c r="R173" s="64">
        <v>0</v>
      </c>
      <c r="S173" s="64"/>
      <c r="T173" s="25" t="e">
        <f t="shared" si="62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44">
        <v>8610</v>
      </c>
      <c r="D174" s="44">
        <v>26046</v>
      </c>
      <c r="E174" s="45">
        <f t="shared" si="57"/>
        <v>33.056899331951165</v>
      </c>
      <c r="F174" s="44">
        <v>5599</v>
      </c>
      <c r="G174" s="44">
        <v>3530</v>
      </c>
      <c r="H174" s="45">
        <f t="shared" si="58"/>
        <v>158.61189801699717</v>
      </c>
      <c r="I174" s="44">
        <v>10247</v>
      </c>
      <c r="J174" s="44">
        <v>20305</v>
      </c>
      <c r="K174" s="45">
        <f t="shared" si="59"/>
        <v>50.465402610194531</v>
      </c>
      <c r="L174" s="44">
        <v>391</v>
      </c>
      <c r="M174" s="44">
        <v>20363</v>
      </c>
      <c r="N174" s="25">
        <f t="shared" si="60"/>
        <v>1.92014929037961</v>
      </c>
      <c r="O174" s="46">
        <v>0</v>
      </c>
      <c r="P174" s="46">
        <v>0</v>
      </c>
      <c r="Q174" s="25" t="e">
        <f t="shared" si="61"/>
        <v>#DIV/0!</v>
      </c>
      <c r="R174" s="64">
        <v>0</v>
      </c>
      <c r="S174" s="64">
        <v>20363</v>
      </c>
      <c r="T174" s="45">
        <f t="shared" si="62"/>
        <v>0</v>
      </c>
      <c r="U174" s="196">
        <v>46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44">
        <v>0</v>
      </c>
      <c r="D175" s="44">
        <v>0</v>
      </c>
      <c r="E175" s="1" t="e">
        <f t="shared" si="57"/>
        <v>#DIV/0!</v>
      </c>
      <c r="F175" s="44">
        <v>0</v>
      </c>
      <c r="G175" s="44">
        <v>0</v>
      </c>
      <c r="H175" s="1" t="e">
        <f t="shared" si="58"/>
        <v>#DIV/0!</v>
      </c>
      <c r="I175" s="44">
        <v>0</v>
      </c>
      <c r="J175" s="44">
        <v>0</v>
      </c>
      <c r="K175" s="1" t="e">
        <f t="shared" si="59"/>
        <v>#DIV/0!</v>
      </c>
      <c r="L175" s="44">
        <v>0</v>
      </c>
      <c r="M175" s="44">
        <v>0</v>
      </c>
      <c r="N175" s="1" t="e">
        <f t="shared" si="60"/>
        <v>#DIV/0!</v>
      </c>
      <c r="O175" s="46">
        <v>0</v>
      </c>
      <c r="P175" s="46">
        <v>0</v>
      </c>
      <c r="Q175" s="1" t="e">
        <f t="shared" si="61"/>
        <v>#DIV/0!</v>
      </c>
      <c r="R175" s="64">
        <v>0</v>
      </c>
      <c r="S175" s="64">
        <v>0</v>
      </c>
      <c r="T175" s="1" t="e">
        <f t="shared" si="62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44">
        <v>1059458</v>
      </c>
      <c r="D176" s="44">
        <v>1387088</v>
      </c>
      <c r="E176" s="1">
        <f t="shared" si="57"/>
        <v>76.380013380549755</v>
      </c>
      <c r="F176" s="44">
        <v>178943</v>
      </c>
      <c r="G176" s="44">
        <v>212576</v>
      </c>
      <c r="H176" s="45">
        <f t="shared" si="58"/>
        <v>84.178364443775394</v>
      </c>
      <c r="I176" s="44">
        <v>1059458</v>
      </c>
      <c r="J176" s="44">
        <v>1387088</v>
      </c>
      <c r="K176" s="45">
        <f t="shared" si="59"/>
        <v>76.380013380549755</v>
      </c>
      <c r="L176" s="44">
        <v>1045958</v>
      </c>
      <c r="M176" s="44">
        <v>1387088</v>
      </c>
      <c r="N176" s="25">
        <f t="shared" si="60"/>
        <v>75.406751410148459</v>
      </c>
      <c r="O176" s="46">
        <v>0</v>
      </c>
      <c r="P176" s="46">
        <v>57530</v>
      </c>
      <c r="Q176" s="25">
        <f t="shared" si="61"/>
        <v>0</v>
      </c>
      <c r="R176" s="44">
        <v>1045958</v>
      </c>
      <c r="S176" s="64">
        <v>1329558</v>
      </c>
      <c r="T176" s="45">
        <f t="shared" si="62"/>
        <v>78.669602980840253</v>
      </c>
      <c r="U176" s="196">
        <v>889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44">
        <v>18076</v>
      </c>
      <c r="D177" s="44">
        <v>10975</v>
      </c>
      <c r="E177" s="25">
        <f t="shared" si="57"/>
        <v>164.70159453302961</v>
      </c>
      <c r="F177" s="44">
        <v>0</v>
      </c>
      <c r="G177" s="44">
        <v>0</v>
      </c>
      <c r="H177" s="25" t="e">
        <f t="shared" si="58"/>
        <v>#DIV/0!</v>
      </c>
      <c r="I177" s="44">
        <v>17176</v>
      </c>
      <c r="J177" s="44">
        <v>15470</v>
      </c>
      <c r="K177" s="25">
        <f t="shared" si="59"/>
        <v>111.02779573367809</v>
      </c>
      <c r="L177" s="44">
        <v>11104</v>
      </c>
      <c r="M177" s="44">
        <v>9293</v>
      </c>
      <c r="N177" s="25">
        <f t="shared" si="60"/>
        <v>119.48778650597222</v>
      </c>
      <c r="O177" s="46">
        <v>11104</v>
      </c>
      <c r="P177" s="46">
        <v>9293</v>
      </c>
      <c r="Q177" s="25">
        <f t="shared" si="61"/>
        <v>119.48778650597222</v>
      </c>
      <c r="R177" s="64">
        <v>0</v>
      </c>
      <c r="S177" s="64">
        <v>0</v>
      </c>
      <c r="T177" s="25" t="e">
        <f t="shared" si="62"/>
        <v>#DIV/0!</v>
      </c>
      <c r="U177" s="196">
        <v>3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7">
        <v>11</v>
      </c>
      <c r="B178" s="4" t="s">
        <v>86</v>
      </c>
      <c r="C178" s="44">
        <v>73171</v>
      </c>
      <c r="D178" s="44">
        <v>48478</v>
      </c>
      <c r="E178" s="25">
        <f t="shared" si="57"/>
        <v>150.93650728165352</v>
      </c>
      <c r="F178" s="44">
        <v>16585</v>
      </c>
      <c r="G178" s="44">
        <v>8528</v>
      </c>
      <c r="H178" s="25">
        <f t="shared" si="58"/>
        <v>194.47701688555347</v>
      </c>
      <c r="I178" s="44">
        <v>73171</v>
      </c>
      <c r="J178" s="44">
        <v>48478</v>
      </c>
      <c r="K178" s="25">
        <f t="shared" si="59"/>
        <v>150.93650728165352</v>
      </c>
      <c r="L178" s="44">
        <v>0</v>
      </c>
      <c r="M178" s="44">
        <v>0</v>
      </c>
      <c r="N178" s="25" t="e">
        <f t="shared" si="60"/>
        <v>#DIV/0!</v>
      </c>
      <c r="O178" s="46">
        <v>0</v>
      </c>
      <c r="P178" s="46">
        <v>0</v>
      </c>
      <c r="Q178" s="25" t="e">
        <f t="shared" si="61"/>
        <v>#DIV/0!</v>
      </c>
      <c r="R178" s="64">
        <v>0</v>
      </c>
      <c r="S178" s="64">
        <v>0</v>
      </c>
      <c r="T178" s="25" t="e">
        <f t="shared" si="62"/>
        <v>#DIV/0!</v>
      </c>
      <c r="U178" s="197">
        <v>42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44">
        <v>1006877</v>
      </c>
      <c r="D179" s="44">
        <v>453966</v>
      </c>
      <c r="E179" s="45">
        <f t="shared" si="57"/>
        <v>221.79568513941575</v>
      </c>
      <c r="F179" s="44">
        <v>149006</v>
      </c>
      <c r="G179" s="44">
        <v>102864</v>
      </c>
      <c r="H179" s="45">
        <f t="shared" si="58"/>
        <v>144.8572872919583</v>
      </c>
      <c r="I179" s="44">
        <v>936192</v>
      </c>
      <c r="J179" s="44">
        <v>416108</v>
      </c>
      <c r="K179" s="182">
        <f t="shared" si="59"/>
        <v>224.98774356657404</v>
      </c>
      <c r="L179" s="44">
        <v>932906</v>
      </c>
      <c r="M179" s="44">
        <v>408251</v>
      </c>
      <c r="N179" s="25">
        <f t="shared" si="60"/>
        <v>228.51285116264259</v>
      </c>
      <c r="O179" s="46">
        <v>932906</v>
      </c>
      <c r="P179" s="46">
        <v>408251</v>
      </c>
      <c r="Q179" s="25">
        <f t="shared" si="61"/>
        <v>228.51285116264259</v>
      </c>
      <c r="R179" s="64">
        <v>0</v>
      </c>
      <c r="S179" s="64">
        <v>0</v>
      </c>
      <c r="T179" s="45" t="e">
        <f t="shared" si="62"/>
        <v>#DIV/0!</v>
      </c>
      <c r="U179" s="197">
        <v>270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3" customFormat="1" ht="17.25" customHeight="1" x14ac:dyDescent="0.25">
      <c r="A180" s="56">
        <v>13</v>
      </c>
      <c r="B180" s="8" t="s">
        <v>219</v>
      </c>
      <c r="C180" s="46">
        <v>830687</v>
      </c>
      <c r="D180" s="44">
        <v>347071</v>
      </c>
      <c r="E180" s="1">
        <v>428.4</v>
      </c>
      <c r="F180" s="46">
        <v>210808</v>
      </c>
      <c r="G180" s="44">
        <v>65815</v>
      </c>
      <c r="H180" s="1">
        <v>404</v>
      </c>
      <c r="I180" s="46">
        <v>1201573</v>
      </c>
      <c r="J180" s="44">
        <v>210992</v>
      </c>
      <c r="K180" s="1">
        <v>2110.5</v>
      </c>
      <c r="L180" s="46">
        <v>1057022</v>
      </c>
      <c r="M180" s="44">
        <v>48058</v>
      </c>
      <c r="N180" s="1" t="e">
        <v>#DIV/0!</v>
      </c>
      <c r="O180" s="46">
        <v>1040823</v>
      </c>
      <c r="P180" s="46">
        <v>48058</v>
      </c>
      <c r="Q180" s="1" t="e">
        <v>#DIV/0!</v>
      </c>
      <c r="R180" s="87">
        <v>16199</v>
      </c>
      <c r="S180" s="64">
        <v>0</v>
      </c>
      <c r="T180" s="1" t="e">
        <v>#DIV/0!</v>
      </c>
      <c r="U180" s="199">
        <v>308</v>
      </c>
    </row>
    <row r="181" spans="1:173" ht="27" customHeight="1" x14ac:dyDescent="0.25">
      <c r="A181" s="55">
        <v>14</v>
      </c>
      <c r="B181" s="3" t="s">
        <v>214</v>
      </c>
      <c r="C181" s="44">
        <v>504940</v>
      </c>
      <c r="D181" s="44">
        <v>592316</v>
      </c>
      <c r="E181" s="45">
        <f t="shared" si="57"/>
        <v>85.248414697560079</v>
      </c>
      <c r="F181" s="44">
        <v>77807</v>
      </c>
      <c r="G181" s="44">
        <v>126425</v>
      </c>
      <c r="H181" s="45">
        <f t="shared" si="58"/>
        <v>61.543998418034406</v>
      </c>
      <c r="I181" s="44">
        <v>477100</v>
      </c>
      <c r="J181" s="44">
        <v>575002</v>
      </c>
      <c r="K181" s="45">
        <f t="shared" si="59"/>
        <v>82.97362443956716</v>
      </c>
      <c r="L181" s="44">
        <v>0</v>
      </c>
      <c r="M181" s="44">
        <v>0</v>
      </c>
      <c r="N181" s="25" t="e">
        <f t="shared" si="60"/>
        <v>#DIV/0!</v>
      </c>
      <c r="O181" s="46">
        <v>0</v>
      </c>
      <c r="P181" s="46">
        <v>0</v>
      </c>
      <c r="Q181" s="25" t="e">
        <f t="shared" si="61"/>
        <v>#DIV/0!</v>
      </c>
      <c r="R181" s="64">
        <v>0</v>
      </c>
      <c r="S181" s="64">
        <v>0</v>
      </c>
      <c r="T181" s="45" t="e">
        <f t="shared" si="62"/>
        <v>#DIV/0!</v>
      </c>
      <c r="U181" s="196">
        <v>205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s="23" customFormat="1" ht="27" customHeight="1" x14ac:dyDescent="0.25">
      <c r="A182" s="57">
        <v>15</v>
      </c>
      <c r="B182" s="4" t="s">
        <v>342</v>
      </c>
      <c r="C182" s="46"/>
      <c r="D182" s="46"/>
      <c r="E182" s="1" t="e">
        <f t="shared" si="57"/>
        <v>#DIV/0!</v>
      </c>
      <c r="F182" s="46"/>
      <c r="G182" s="46"/>
      <c r="H182" s="1" t="e">
        <f t="shared" si="58"/>
        <v>#DIV/0!</v>
      </c>
      <c r="I182" s="46"/>
      <c r="J182" s="46"/>
      <c r="K182" s="1" t="e">
        <f t="shared" si="59"/>
        <v>#DIV/0!</v>
      </c>
      <c r="L182" s="46"/>
      <c r="M182" s="46"/>
      <c r="N182" s="1" t="e">
        <f t="shared" si="60"/>
        <v>#DIV/0!</v>
      </c>
      <c r="O182" s="46"/>
      <c r="P182" s="46"/>
      <c r="Q182" s="1" t="e">
        <f t="shared" si="61"/>
        <v>#DIV/0!</v>
      </c>
      <c r="R182" s="46">
        <v>0</v>
      </c>
      <c r="S182" s="46">
        <v>0</v>
      </c>
      <c r="T182" s="1" t="e">
        <f t="shared" si="62"/>
        <v>#DIV/0!</v>
      </c>
      <c r="U182" s="199">
        <v>295</v>
      </c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SUM(C185:C191)</f>
        <v>130245</v>
      </c>
      <c r="D184" s="41">
        <f>SUM(D185:D191)</f>
        <v>109276</v>
      </c>
      <c r="E184" s="50">
        <f t="shared" ref="E184:E191" si="63">C184/D184*100</f>
        <v>119.1890259526337</v>
      </c>
      <c r="F184" s="41">
        <f>SUM(F185:F191)</f>
        <v>19219</v>
      </c>
      <c r="G184" s="41">
        <f>SUM(G185:G191)</f>
        <v>21501</v>
      </c>
      <c r="H184" s="50">
        <f t="shared" ref="H184:H191" si="64">F184/G184*100</f>
        <v>89.386540160922749</v>
      </c>
      <c r="I184" s="41">
        <f>SUM(I185:I191)</f>
        <v>154531</v>
      </c>
      <c r="J184" s="41">
        <f>SUM(J185:J191)</f>
        <v>219732</v>
      </c>
      <c r="K184" s="50">
        <f t="shared" ref="K184:K191" si="65">I184/J184*100</f>
        <v>70.327034751424463</v>
      </c>
      <c r="L184" s="41">
        <f>SUM(L185:L191)</f>
        <v>46499</v>
      </c>
      <c r="M184" s="41">
        <f>SUM(M185:M191)</f>
        <v>50274</v>
      </c>
      <c r="N184" s="6">
        <f t="shared" ref="N184:N191" si="66">L184/M184*100</f>
        <v>92.491148506186107</v>
      </c>
      <c r="O184" s="41">
        <f>SUM(O185:O191)</f>
        <v>46499</v>
      </c>
      <c r="P184" s="41">
        <f>SUM(P185:P191)</f>
        <v>46240</v>
      </c>
      <c r="Q184" s="5">
        <f t="shared" ref="Q184:Q189" si="67">O184/P184*100</f>
        <v>100.56012110726644</v>
      </c>
      <c r="R184" s="41">
        <f>SUM(R185:R191)</f>
        <v>0</v>
      </c>
      <c r="S184" s="41">
        <f>SUM(S185:S191)</f>
        <v>4034</v>
      </c>
      <c r="T184" s="6">
        <f t="shared" ref="T184:T191" si="68">R184/S184*100</f>
        <v>0</v>
      </c>
      <c r="U184" s="198">
        <f>SUM(U185:U191)</f>
        <v>67</v>
      </c>
    </row>
    <row r="185" spans="1:173" s="24" customFormat="1" ht="19.5" customHeight="1" x14ac:dyDescent="0.25">
      <c r="A185" s="56">
        <v>1</v>
      </c>
      <c r="B185" s="8" t="s">
        <v>78</v>
      </c>
      <c r="C185" s="48">
        <v>0</v>
      </c>
      <c r="D185" s="48">
        <v>0</v>
      </c>
      <c r="E185" s="25" t="e">
        <f t="shared" si="63"/>
        <v>#DIV/0!</v>
      </c>
      <c r="F185" s="48">
        <v>0</v>
      </c>
      <c r="G185" s="48">
        <v>0</v>
      </c>
      <c r="H185" s="25" t="e">
        <f t="shared" si="64"/>
        <v>#DIV/0!</v>
      </c>
      <c r="I185" s="48">
        <v>0</v>
      </c>
      <c r="J185" s="48">
        <v>0</v>
      </c>
      <c r="K185" s="25" t="e">
        <f t="shared" si="65"/>
        <v>#DIV/0!</v>
      </c>
      <c r="L185" s="48">
        <f t="shared" ref="L185:M186" si="69">O185+R185</f>
        <v>0</v>
      </c>
      <c r="M185" s="34">
        <f t="shared" si="69"/>
        <v>0</v>
      </c>
      <c r="N185" s="25" t="e">
        <f t="shared" si="66"/>
        <v>#DIV/0!</v>
      </c>
      <c r="O185" s="48">
        <v>0</v>
      </c>
      <c r="P185" s="48">
        <v>0</v>
      </c>
      <c r="Q185" s="25" t="e">
        <f t="shared" si="67"/>
        <v>#DIV/0!</v>
      </c>
      <c r="R185" s="48">
        <v>0</v>
      </c>
      <c r="S185" s="48">
        <v>0</v>
      </c>
      <c r="T185" s="25" t="e">
        <f t="shared" si="68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48">
        <v>0</v>
      </c>
      <c r="D186" s="48">
        <v>0</v>
      </c>
      <c r="E186" s="45" t="e">
        <f t="shared" si="63"/>
        <v>#DIV/0!</v>
      </c>
      <c r="F186" s="48">
        <v>0</v>
      </c>
      <c r="G186" s="48">
        <v>0</v>
      </c>
      <c r="H186" s="45" t="e">
        <f>E186</f>
        <v>#DIV/0!</v>
      </c>
      <c r="I186" s="48">
        <v>0</v>
      </c>
      <c r="J186" s="48">
        <v>0</v>
      </c>
      <c r="K186" s="45" t="e">
        <f t="shared" si="65"/>
        <v>#DIV/0!</v>
      </c>
      <c r="L186" s="48">
        <f t="shared" si="69"/>
        <v>0</v>
      </c>
      <c r="M186" s="34">
        <f t="shared" si="69"/>
        <v>0</v>
      </c>
      <c r="N186" s="25" t="e">
        <f t="shared" si="66"/>
        <v>#DIV/0!</v>
      </c>
      <c r="O186" s="48">
        <v>0</v>
      </c>
      <c r="P186" s="48">
        <v>0</v>
      </c>
      <c r="Q186" s="25" t="e">
        <f t="shared" si="67"/>
        <v>#DIV/0!</v>
      </c>
      <c r="R186" s="48">
        <v>0</v>
      </c>
      <c r="S186" s="48">
        <v>0</v>
      </c>
      <c r="T186" s="45" t="e">
        <f t="shared" si="68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3" t="s">
        <v>80</v>
      </c>
      <c r="C187" s="48">
        <v>16323</v>
      </c>
      <c r="D187" s="48">
        <v>12378</v>
      </c>
      <c r="E187" s="45">
        <f t="shared" si="63"/>
        <v>131.87106156083374</v>
      </c>
      <c r="F187" s="48">
        <v>1608</v>
      </c>
      <c r="G187" s="48">
        <v>2477</v>
      </c>
      <c r="H187" s="45">
        <f t="shared" si="64"/>
        <v>64.917238595074693</v>
      </c>
      <c r="I187" s="48">
        <v>16323</v>
      </c>
      <c r="J187" s="48">
        <v>12378</v>
      </c>
      <c r="K187" s="45">
        <f t="shared" si="65"/>
        <v>131.87106156083374</v>
      </c>
      <c r="L187" s="48">
        <v>16323</v>
      </c>
      <c r="M187" s="48">
        <v>12378</v>
      </c>
      <c r="N187" s="25">
        <f t="shared" si="66"/>
        <v>131.87106156083374</v>
      </c>
      <c r="O187" s="48">
        <v>16323</v>
      </c>
      <c r="P187" s="48">
        <v>12378</v>
      </c>
      <c r="Q187" s="25">
        <f t="shared" si="67"/>
        <v>131.87106156083374</v>
      </c>
      <c r="R187" s="48">
        <v>0</v>
      </c>
      <c r="S187" s="48">
        <v>0</v>
      </c>
      <c r="T187" s="45" t="e">
        <f t="shared" si="68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7">
        <v>4</v>
      </c>
      <c r="B188" s="4" t="s">
        <v>81</v>
      </c>
      <c r="C188" s="48">
        <v>12965</v>
      </c>
      <c r="D188" s="48">
        <v>11627</v>
      </c>
      <c r="E188" s="45">
        <f t="shared" si="63"/>
        <v>111.50769760041284</v>
      </c>
      <c r="F188" s="48">
        <v>0</v>
      </c>
      <c r="G188" s="48">
        <v>3290</v>
      </c>
      <c r="H188" s="45">
        <f t="shared" si="64"/>
        <v>0</v>
      </c>
      <c r="I188" s="48">
        <v>13965</v>
      </c>
      <c r="J188" s="48">
        <v>40788</v>
      </c>
      <c r="K188" s="45">
        <f t="shared" si="65"/>
        <v>34.238011179758757</v>
      </c>
      <c r="L188" s="48">
        <v>0</v>
      </c>
      <c r="M188" s="48">
        <v>2632</v>
      </c>
      <c r="N188" s="25">
        <f t="shared" si="66"/>
        <v>0</v>
      </c>
      <c r="O188" s="48">
        <v>0</v>
      </c>
      <c r="P188" s="48">
        <v>772</v>
      </c>
      <c r="Q188" s="25">
        <f t="shared" si="67"/>
        <v>0</v>
      </c>
      <c r="R188" s="48">
        <v>0</v>
      </c>
      <c r="S188" s="48">
        <v>1860</v>
      </c>
      <c r="T188" s="45">
        <f t="shared" si="68"/>
        <v>0</v>
      </c>
      <c r="U188" s="196">
        <v>12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48">
        <v>100957</v>
      </c>
      <c r="D189" s="48">
        <v>85271</v>
      </c>
      <c r="E189" s="25">
        <f t="shared" si="63"/>
        <v>118.39546856492828</v>
      </c>
      <c r="F189" s="48">
        <v>17611</v>
      </c>
      <c r="G189" s="48">
        <v>15734</v>
      </c>
      <c r="H189" s="25">
        <f t="shared" si="64"/>
        <v>111.92957925511631</v>
      </c>
      <c r="I189" s="48">
        <v>124243</v>
      </c>
      <c r="J189" s="48">
        <v>166566</v>
      </c>
      <c r="K189" s="25">
        <f t="shared" si="65"/>
        <v>74.590852875136576</v>
      </c>
      <c r="L189" s="48">
        <v>30176</v>
      </c>
      <c r="M189" s="48">
        <v>35264</v>
      </c>
      <c r="N189" s="25">
        <f t="shared" si="66"/>
        <v>85.57168784029038</v>
      </c>
      <c r="O189" s="48">
        <v>30176</v>
      </c>
      <c r="P189" s="48">
        <v>33090</v>
      </c>
      <c r="Q189" s="25">
        <f t="shared" si="67"/>
        <v>91.193714113025081</v>
      </c>
      <c r="R189" s="48">
        <v>0</v>
      </c>
      <c r="S189" s="48">
        <v>2174</v>
      </c>
      <c r="T189" s="25">
        <f t="shared" si="68"/>
        <v>0</v>
      </c>
      <c r="U189" s="196">
        <v>37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8.75" customHeight="1" x14ac:dyDescent="0.25">
      <c r="A190" s="57">
        <v>6</v>
      </c>
      <c r="B190" s="4" t="s">
        <v>262</v>
      </c>
      <c r="C190" s="48">
        <v>0</v>
      </c>
      <c r="D190" s="48">
        <v>0</v>
      </c>
      <c r="E190" s="25" t="e">
        <f t="shared" si="63"/>
        <v>#DIV/0!</v>
      </c>
      <c r="F190" s="48">
        <v>0</v>
      </c>
      <c r="G190" s="48">
        <v>0</v>
      </c>
      <c r="H190" s="25" t="e">
        <f t="shared" si="64"/>
        <v>#DIV/0!</v>
      </c>
      <c r="I190" s="48">
        <v>0</v>
      </c>
      <c r="J190" s="48">
        <v>0</v>
      </c>
      <c r="K190" s="25" t="e">
        <f t="shared" si="65"/>
        <v>#DIV/0!</v>
      </c>
      <c r="L190" s="48">
        <f t="shared" ref="L190:M191" si="70">O190+R190</f>
        <v>0</v>
      </c>
      <c r="M190" s="34">
        <f t="shared" si="70"/>
        <v>0</v>
      </c>
      <c r="N190" s="25" t="e">
        <f t="shared" si="66"/>
        <v>#DIV/0!</v>
      </c>
      <c r="O190" s="48">
        <v>0</v>
      </c>
      <c r="P190" s="48">
        <v>0</v>
      </c>
      <c r="Q190" s="25" t="e">
        <f>O190/P190*100</f>
        <v>#DIV/0!</v>
      </c>
      <c r="R190" s="48">
        <v>0</v>
      </c>
      <c r="S190" s="48">
        <v>0</v>
      </c>
      <c r="T190" s="25" t="e">
        <f t="shared" si="68"/>
        <v>#DIV/0!</v>
      </c>
      <c r="U190" s="196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s="23" customFormat="1" ht="21" customHeight="1" x14ac:dyDescent="0.25">
      <c r="A191" s="56">
        <v>7</v>
      </c>
      <c r="B191" s="8" t="s">
        <v>72</v>
      </c>
      <c r="C191" s="48">
        <v>0</v>
      </c>
      <c r="D191" s="48">
        <v>0</v>
      </c>
      <c r="E191" s="1" t="e">
        <f t="shared" si="63"/>
        <v>#DIV/0!</v>
      </c>
      <c r="F191" s="48">
        <v>0</v>
      </c>
      <c r="G191" s="48">
        <v>0</v>
      </c>
      <c r="H191" s="1" t="e">
        <f t="shared" si="64"/>
        <v>#DIV/0!</v>
      </c>
      <c r="I191" s="48">
        <v>0</v>
      </c>
      <c r="J191" s="48">
        <v>0</v>
      </c>
      <c r="K191" s="1" t="e">
        <f t="shared" si="65"/>
        <v>#DIV/0!</v>
      </c>
      <c r="L191" s="48">
        <f t="shared" si="70"/>
        <v>0</v>
      </c>
      <c r="M191" s="34">
        <f t="shared" si="70"/>
        <v>0</v>
      </c>
      <c r="N191" s="1" t="e">
        <f t="shared" si="66"/>
        <v>#DIV/0!</v>
      </c>
      <c r="O191" s="48">
        <v>0</v>
      </c>
      <c r="P191" s="48">
        <v>0</v>
      </c>
      <c r="Q191" s="1" t="e">
        <f>O191/P191*100</f>
        <v>#DIV/0!</v>
      </c>
      <c r="R191" s="48">
        <v>0</v>
      </c>
      <c r="S191" s="48">
        <v>0</v>
      </c>
      <c r="T191" s="1" t="e">
        <f t="shared" si="68"/>
        <v>#DIV/0!</v>
      </c>
      <c r="U191" s="199"/>
    </row>
    <row r="192" spans="1:173" s="23" customFormat="1" ht="17.25" x14ac:dyDescent="0.25">
      <c r="A192" s="10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8"/>
      <c r="U192" s="200"/>
    </row>
    <row r="193" spans="1:21" s="23" customFormat="1" ht="102" hidden="1" customHeight="1" x14ac:dyDescent="0.25">
      <c r="A193" s="352" t="s">
        <v>235</v>
      </c>
      <c r="B193" s="353"/>
      <c r="C193" s="41">
        <f>SUM(C194:C200)</f>
        <v>0</v>
      </c>
      <c r="D193" s="41">
        <f>SUM(D194:D200)</f>
        <v>0</v>
      </c>
      <c r="E193" s="50" t="e">
        <f>C193/D193*100</f>
        <v>#DIV/0!</v>
      </c>
      <c r="F193" s="41">
        <f>SUM(F194:F200)</f>
        <v>0</v>
      </c>
      <c r="G193" s="41">
        <f>SUM(G194:G200)</f>
        <v>0</v>
      </c>
      <c r="H193" s="50" t="e">
        <f>F193/G193*100</f>
        <v>#DIV/0!</v>
      </c>
      <c r="I193" s="41">
        <f>SUM(I194:I200)</f>
        <v>0</v>
      </c>
      <c r="J193" s="41">
        <f>SUM(J194:J200)</f>
        <v>0</v>
      </c>
      <c r="K193" s="50" t="e">
        <f>I193/J193*100</f>
        <v>#DIV/0!</v>
      </c>
      <c r="L193" s="41">
        <f>SUM(L194:L200)</f>
        <v>0</v>
      </c>
      <c r="M193" s="41">
        <f>SUM(M194:M200)</f>
        <v>0</v>
      </c>
      <c r="N193" s="6" t="e">
        <f t="shared" ref="N193" si="71">L193/M193*100</f>
        <v>#DIV/0!</v>
      </c>
      <c r="O193" s="41">
        <f>SUM(O194:O200)</f>
        <v>0</v>
      </c>
      <c r="P193" s="41">
        <f>SUM(P194:P200)</f>
        <v>0</v>
      </c>
      <c r="Q193" s="5" t="e">
        <f t="shared" ref="Q193" si="72">O193/P193*100</f>
        <v>#DIV/0!</v>
      </c>
      <c r="R193" s="41">
        <f>SUM(R194:R200)</f>
        <v>0</v>
      </c>
      <c r="S193" s="41">
        <f>SUM(S194:S200)</f>
        <v>0</v>
      </c>
      <c r="T193" s="6" t="e">
        <f t="shared" ref="T193" si="73">R193/S193*100</f>
        <v>#DIV/0!</v>
      </c>
      <c r="U193" s="200"/>
    </row>
    <row r="194" spans="1:21" s="23" customFormat="1" ht="17.25" hidden="1" x14ac:dyDescent="0.25">
      <c r="A194" s="63"/>
      <c r="B194" s="16"/>
      <c r="C194" s="46"/>
      <c r="D194" s="46"/>
      <c r="E194" s="1"/>
      <c r="F194" s="46"/>
      <c r="G194" s="46"/>
      <c r="H194" s="1"/>
      <c r="I194" s="46"/>
      <c r="J194" s="46"/>
      <c r="K194" s="1"/>
      <c r="L194" s="46"/>
      <c r="M194" s="46"/>
      <c r="N194" s="1"/>
      <c r="O194" s="46"/>
      <c r="P194" s="46"/>
      <c r="Q194" s="1"/>
      <c r="R194" s="46"/>
      <c r="S194" s="46"/>
      <c r="T194" s="1"/>
      <c r="U194" s="200"/>
    </row>
    <row r="195" spans="1:21" s="23" customFormat="1" ht="17.25" hidden="1" x14ac:dyDescent="0.25">
      <c r="A195" s="63"/>
      <c r="B195" s="16"/>
      <c r="C195" s="46"/>
      <c r="D195" s="46"/>
      <c r="E195" s="1"/>
      <c r="F195" s="46"/>
      <c r="G195" s="46"/>
      <c r="H195" s="1"/>
      <c r="I195" s="46"/>
      <c r="J195" s="46"/>
      <c r="K195" s="1"/>
      <c r="L195" s="46"/>
      <c r="M195" s="46"/>
      <c r="N195" s="1"/>
      <c r="O195" s="46"/>
      <c r="P195" s="46"/>
      <c r="Q195" s="1"/>
      <c r="R195" s="46"/>
      <c r="S195" s="46"/>
      <c r="T195" s="1"/>
      <c r="U195" s="200"/>
    </row>
    <row r="196" spans="1:21" s="23" customFormat="1" ht="17.25" hidden="1" x14ac:dyDescent="0.25">
      <c r="A196" s="63"/>
      <c r="B196" s="16"/>
      <c r="C196" s="46"/>
      <c r="D196" s="46"/>
      <c r="E196" s="1"/>
      <c r="F196" s="46"/>
      <c r="G196" s="46"/>
      <c r="H196" s="1"/>
      <c r="I196" s="46"/>
      <c r="J196" s="46"/>
      <c r="K196" s="1"/>
      <c r="L196" s="46"/>
      <c r="M196" s="46"/>
      <c r="N196" s="1"/>
      <c r="O196" s="46"/>
      <c r="P196" s="46"/>
      <c r="Q196" s="1"/>
      <c r="R196" s="46"/>
      <c r="S196" s="46"/>
      <c r="T196" s="1"/>
      <c r="U196" s="200"/>
    </row>
    <row r="197" spans="1:21" s="23" customFormat="1" ht="17.25" hidden="1" x14ac:dyDescent="0.25">
      <c r="A197" s="63"/>
      <c r="B197" s="16"/>
      <c r="C197" s="46"/>
      <c r="D197" s="46"/>
      <c r="E197" s="1"/>
      <c r="F197" s="46"/>
      <c r="G197" s="46"/>
      <c r="H197" s="1"/>
      <c r="I197" s="46"/>
      <c r="J197" s="46"/>
      <c r="K197" s="1"/>
      <c r="L197" s="46"/>
      <c r="M197" s="46"/>
      <c r="N197" s="1"/>
      <c r="O197" s="46"/>
      <c r="P197" s="46"/>
      <c r="Q197" s="1"/>
      <c r="R197" s="46"/>
      <c r="S197" s="46"/>
      <c r="T197" s="1"/>
      <c r="U197" s="200"/>
    </row>
    <row r="198" spans="1:21" s="23" customFormat="1" ht="17.25" hidden="1" x14ac:dyDescent="0.25">
      <c r="A198" s="63"/>
      <c r="B198" s="16"/>
      <c r="C198" s="46"/>
      <c r="D198" s="46"/>
      <c r="E198" s="1"/>
      <c r="F198" s="46"/>
      <c r="G198" s="46"/>
      <c r="H198" s="1"/>
      <c r="I198" s="46"/>
      <c r="J198" s="46"/>
      <c r="K198" s="1"/>
      <c r="L198" s="46"/>
      <c r="M198" s="46"/>
      <c r="N198" s="1"/>
      <c r="O198" s="46"/>
      <c r="P198" s="46"/>
      <c r="Q198" s="1"/>
      <c r="R198" s="46"/>
      <c r="S198" s="46"/>
      <c r="T198" s="1"/>
      <c r="U198" s="200"/>
    </row>
    <row r="199" spans="1:21" s="23" customFormat="1" ht="17.25" hidden="1" x14ac:dyDescent="0.25">
      <c r="A199" s="63"/>
      <c r="B199" s="16"/>
      <c r="C199" s="46"/>
      <c r="D199" s="46"/>
      <c r="E199" s="1"/>
      <c r="F199" s="46"/>
      <c r="G199" s="46"/>
      <c r="H199" s="1"/>
      <c r="I199" s="46"/>
      <c r="J199" s="46"/>
      <c r="K199" s="1"/>
      <c r="L199" s="46"/>
      <c r="M199" s="46"/>
      <c r="N199" s="1"/>
      <c r="O199" s="46"/>
      <c r="P199" s="46"/>
      <c r="Q199" s="1"/>
      <c r="R199" s="46"/>
      <c r="S199" s="46"/>
      <c r="T199" s="1"/>
      <c r="U199" s="200"/>
    </row>
    <row r="200" spans="1:21" s="23" customFormat="1" ht="17.25" hidden="1" x14ac:dyDescent="0.25">
      <c r="A200" s="63"/>
      <c r="B200" s="16"/>
      <c r="C200" s="46"/>
      <c r="D200" s="46"/>
      <c r="E200" s="1"/>
      <c r="F200" s="46"/>
      <c r="G200" s="46"/>
      <c r="H200" s="1"/>
      <c r="I200" s="46"/>
      <c r="J200" s="46"/>
      <c r="K200" s="1"/>
      <c r="L200" s="46"/>
      <c r="M200" s="46"/>
      <c r="N200" s="1"/>
      <c r="O200" s="46"/>
      <c r="P200" s="46"/>
      <c r="Q200" s="1"/>
      <c r="R200" s="46"/>
      <c r="S200" s="46"/>
      <c r="T200" s="1"/>
      <c r="U200" s="200"/>
    </row>
    <row r="201" spans="1:21" s="23" customFormat="1" ht="17.25" hidden="1" customHeight="1" x14ac:dyDescent="0.25">
      <c r="A201" s="363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5"/>
      <c r="U201" s="200"/>
    </row>
    <row r="202" spans="1:21" s="23" customFormat="1" ht="118.5" hidden="1" customHeight="1" x14ac:dyDescent="0.25">
      <c r="A202" s="352" t="s">
        <v>236</v>
      </c>
      <c r="B202" s="353"/>
      <c r="C202" s="41">
        <f>SUM(C203:C206)</f>
        <v>0</v>
      </c>
      <c r="D202" s="41">
        <f>SUM(D203:D206)</f>
        <v>0</v>
      </c>
      <c r="E202" s="50" t="e">
        <f>C202/D202*100</f>
        <v>#DIV/0!</v>
      </c>
      <c r="F202" s="41">
        <f>SUM(F203:F206)</f>
        <v>0</v>
      </c>
      <c r="G202" s="41">
        <f>SUM(G203:G206)</f>
        <v>0</v>
      </c>
      <c r="H202" s="50" t="e">
        <f>F202/G202*100</f>
        <v>#DIV/0!</v>
      </c>
      <c r="I202" s="41">
        <f>SUM(I203:I206)</f>
        <v>0</v>
      </c>
      <c r="J202" s="41">
        <f>SUM(J203:J206)</f>
        <v>0</v>
      </c>
      <c r="K202" s="50" t="e">
        <f>I202/J202*100</f>
        <v>#DIV/0!</v>
      </c>
      <c r="L202" s="41">
        <f>SUM(L203:L206)</f>
        <v>0</v>
      </c>
      <c r="M202" s="41">
        <f>SUM(M203:M206)</f>
        <v>0</v>
      </c>
      <c r="N202" s="6" t="e">
        <f t="shared" ref="N202" si="74">L202/M202*100</f>
        <v>#DIV/0!</v>
      </c>
      <c r="O202" s="41">
        <f>SUM(O203:O206)</f>
        <v>0</v>
      </c>
      <c r="P202" s="41">
        <f>SUM(P203:P206)</f>
        <v>0</v>
      </c>
      <c r="Q202" s="5" t="e">
        <f t="shared" ref="Q202" si="75">O202/P202*100</f>
        <v>#DIV/0!</v>
      </c>
      <c r="R202" s="41">
        <f>SUM(R203:R206)</f>
        <v>0</v>
      </c>
      <c r="S202" s="41">
        <f>SUM(S203:S206)</f>
        <v>0</v>
      </c>
      <c r="T202" s="6" t="e">
        <f t="shared" ref="T202" si="76">R202/S202*100</f>
        <v>#DIV/0!</v>
      </c>
      <c r="U202" s="200"/>
    </row>
    <row r="203" spans="1:21" s="23" customFormat="1" ht="17.25" hidden="1" x14ac:dyDescent="0.25">
      <c r="A203" s="63"/>
      <c r="B203" s="16"/>
      <c r="C203" s="46"/>
      <c r="D203" s="46"/>
      <c r="E203" s="1"/>
      <c r="F203" s="46"/>
      <c r="G203" s="46"/>
      <c r="H203" s="1"/>
      <c r="I203" s="46"/>
      <c r="J203" s="46"/>
      <c r="K203" s="1"/>
      <c r="L203" s="46"/>
      <c r="M203" s="46"/>
      <c r="N203" s="1"/>
      <c r="O203" s="46"/>
      <c r="P203" s="46"/>
      <c r="Q203" s="1"/>
      <c r="R203" s="46"/>
      <c r="S203" s="46"/>
      <c r="T203" s="1"/>
      <c r="U203" s="200"/>
    </row>
    <row r="204" spans="1:21" s="23" customFormat="1" ht="17.25" hidden="1" x14ac:dyDescent="0.25">
      <c r="A204" s="63"/>
      <c r="B204" s="16"/>
      <c r="C204" s="46"/>
      <c r="D204" s="46"/>
      <c r="E204" s="1"/>
      <c r="F204" s="46"/>
      <c r="G204" s="46"/>
      <c r="H204" s="1"/>
      <c r="I204" s="46"/>
      <c r="J204" s="46"/>
      <c r="K204" s="1"/>
      <c r="L204" s="46"/>
      <c r="M204" s="46"/>
      <c r="N204" s="1"/>
      <c r="O204" s="46"/>
      <c r="P204" s="46"/>
      <c r="Q204" s="1"/>
      <c r="R204" s="46"/>
      <c r="S204" s="46"/>
      <c r="T204" s="1"/>
      <c r="U204" s="200"/>
    </row>
    <row r="205" spans="1:21" s="23" customFormat="1" ht="17.25" hidden="1" x14ac:dyDescent="0.25">
      <c r="A205" s="63"/>
      <c r="B205" s="16"/>
      <c r="C205" s="46"/>
      <c r="D205" s="46"/>
      <c r="E205" s="1"/>
      <c r="F205" s="46"/>
      <c r="G205" s="46"/>
      <c r="H205" s="1"/>
      <c r="I205" s="46"/>
      <c r="J205" s="46"/>
      <c r="K205" s="1"/>
      <c r="L205" s="46"/>
      <c r="M205" s="46"/>
      <c r="N205" s="1"/>
      <c r="O205" s="46"/>
      <c r="P205" s="46"/>
      <c r="Q205" s="1"/>
      <c r="R205" s="46"/>
      <c r="S205" s="46"/>
      <c r="T205" s="1"/>
      <c r="U205" s="200"/>
    </row>
    <row r="206" spans="1:21" s="23" customFormat="1" ht="17.25" hidden="1" x14ac:dyDescent="0.25">
      <c r="A206" s="63"/>
      <c r="B206" s="16"/>
      <c r="C206" s="46"/>
      <c r="D206" s="46"/>
      <c r="E206" s="1"/>
      <c r="F206" s="46"/>
      <c r="G206" s="46"/>
      <c r="H206" s="1"/>
      <c r="I206" s="46"/>
      <c r="J206" s="46"/>
      <c r="K206" s="1"/>
      <c r="L206" s="46"/>
      <c r="M206" s="46"/>
      <c r="N206" s="1"/>
      <c r="O206" s="46"/>
      <c r="P206" s="46"/>
      <c r="Q206" s="1"/>
      <c r="R206" s="46"/>
      <c r="S206" s="46"/>
      <c r="T206" s="1"/>
      <c r="U206" s="200"/>
    </row>
    <row r="207" spans="1:21" s="23" customFormat="1" ht="17.25" hidden="1" customHeight="1" x14ac:dyDescent="0.25">
      <c r="A207" s="363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5"/>
      <c r="U207" s="200"/>
    </row>
    <row r="208" spans="1:21" s="23" customFormat="1" ht="69" customHeight="1" x14ac:dyDescent="0.25">
      <c r="A208" s="352" t="s">
        <v>237</v>
      </c>
      <c r="B208" s="353"/>
      <c r="C208" s="41">
        <f>SUM(C209:C214)</f>
        <v>514530</v>
      </c>
      <c r="D208" s="41">
        <f>SUM(D209:D214)</f>
        <v>282082</v>
      </c>
      <c r="E208" s="50">
        <f>C208/D208*100</f>
        <v>182.40440722910361</v>
      </c>
      <c r="F208" s="41">
        <f>SUM(F209:F214)</f>
        <v>31085</v>
      </c>
      <c r="G208" s="41">
        <f>SUM(G209:G214)</f>
        <v>33284</v>
      </c>
      <c r="H208" s="50">
        <f>F208/G208*100</f>
        <v>93.393221968513402</v>
      </c>
      <c r="I208" s="41">
        <f>SUM(I209:I214)</f>
        <v>534830</v>
      </c>
      <c r="J208" s="41">
        <f>SUM(J209:J214)</f>
        <v>319073</v>
      </c>
      <c r="K208" s="50">
        <f>I208/J208*100</f>
        <v>167.61994903987488</v>
      </c>
      <c r="L208" s="41">
        <f>SUM(L209:L214)</f>
        <v>0</v>
      </c>
      <c r="M208" s="41">
        <f>SUM(M209:M214)</f>
        <v>0</v>
      </c>
      <c r="N208" s="6" t="e">
        <f t="shared" ref="N208:N211" si="77">L208/M208*100</f>
        <v>#DIV/0!</v>
      </c>
      <c r="O208" s="41">
        <f>SUM(O209:O214)</f>
        <v>0</v>
      </c>
      <c r="P208" s="41">
        <f>SUM(P209:P214)</f>
        <v>0</v>
      </c>
      <c r="Q208" s="152"/>
      <c r="R208" s="41">
        <f>SUM(R209:R214)</f>
        <v>0</v>
      </c>
      <c r="S208" s="41">
        <f>SUM(S209:S214)</f>
        <v>0</v>
      </c>
      <c r="T208" s="6" t="e">
        <f t="shared" ref="T208:T212" si="78">R208/S208*100</f>
        <v>#DIV/0!</v>
      </c>
      <c r="U208" s="198">
        <f>SUM(U209:U211)</f>
        <v>86</v>
      </c>
    </row>
    <row r="209" spans="1:35" s="23" customFormat="1" ht="17.25" x14ac:dyDescent="0.25">
      <c r="A209" s="62">
        <v>1</v>
      </c>
      <c r="B209" s="10" t="s">
        <v>272</v>
      </c>
      <c r="C209" s="46">
        <v>346592</v>
      </c>
      <c r="D209" s="46">
        <v>113634</v>
      </c>
      <c r="E209" s="46">
        <f>C209/D209*100</f>
        <v>305.00730415192635</v>
      </c>
      <c r="F209" s="46">
        <v>4100</v>
      </c>
      <c r="G209" s="46">
        <v>4855</v>
      </c>
      <c r="H209" s="46">
        <f>F209/G209*100</f>
        <v>84.449021627188472</v>
      </c>
      <c r="I209" s="46">
        <v>366892</v>
      </c>
      <c r="J209" s="46">
        <v>150625</v>
      </c>
      <c r="K209" s="46">
        <f>I209/J209*100</f>
        <v>243.57975103734441</v>
      </c>
      <c r="L209" s="46">
        <v>0</v>
      </c>
      <c r="M209" s="46">
        <v>0</v>
      </c>
      <c r="N209" s="156" t="e">
        <f t="shared" si="77"/>
        <v>#DIV/0!</v>
      </c>
      <c r="O209" s="46">
        <v>0</v>
      </c>
      <c r="P209" s="46">
        <v>0</v>
      </c>
      <c r="Q209" s="157" t="e">
        <f>O208/P208*100</f>
        <v>#DIV/0!</v>
      </c>
      <c r="R209" s="46">
        <v>0</v>
      </c>
      <c r="S209" s="46">
        <v>0</v>
      </c>
      <c r="T209" s="1" t="e">
        <f t="shared" si="78"/>
        <v>#DIV/0!</v>
      </c>
      <c r="U209" s="199">
        <v>63</v>
      </c>
    </row>
    <row r="210" spans="1:35" s="23" customFormat="1" ht="17.25" x14ac:dyDescent="0.25">
      <c r="A210" s="62">
        <v>2</v>
      </c>
      <c r="B210" s="10" t="s">
        <v>273</v>
      </c>
      <c r="C210" s="46">
        <v>78490</v>
      </c>
      <c r="D210" s="46">
        <v>106771</v>
      </c>
      <c r="E210" s="48">
        <f t="shared" ref="E210:E211" si="79">C210/D210*100</f>
        <v>73.512470614680012</v>
      </c>
      <c r="F210" s="46">
        <v>12681</v>
      </c>
      <c r="G210" s="46">
        <v>20954</v>
      </c>
      <c r="H210" s="48">
        <f t="shared" ref="H210:H211" si="80">F210/G210*100</f>
        <v>60.518278133053357</v>
      </c>
      <c r="I210" s="46">
        <v>78490</v>
      </c>
      <c r="J210" s="46">
        <v>106771</v>
      </c>
      <c r="K210" s="48">
        <f t="shared" ref="K210:K211" si="81">I210/J210*100</f>
        <v>73.512470614680012</v>
      </c>
      <c r="L210" s="46">
        <v>0</v>
      </c>
      <c r="M210" s="46">
        <v>0</v>
      </c>
      <c r="N210" s="156" t="e">
        <f t="shared" si="77"/>
        <v>#DIV/0!</v>
      </c>
      <c r="O210" s="46">
        <v>0</v>
      </c>
      <c r="P210" s="46">
        <v>0</v>
      </c>
      <c r="Q210" s="157" t="e">
        <f>O209/P209*100</f>
        <v>#DIV/0!</v>
      </c>
      <c r="R210" s="46">
        <v>0</v>
      </c>
      <c r="S210" s="46">
        <v>0</v>
      </c>
      <c r="T210" s="1" t="e">
        <f t="shared" si="78"/>
        <v>#DIV/0!</v>
      </c>
      <c r="U210" s="199">
        <v>11</v>
      </c>
    </row>
    <row r="211" spans="1:35" s="23" customFormat="1" ht="17.25" x14ac:dyDescent="0.25">
      <c r="A211" s="62">
        <v>3</v>
      </c>
      <c r="B211" s="10" t="s">
        <v>274</v>
      </c>
      <c r="C211" s="46">
        <v>89448</v>
      </c>
      <c r="D211" s="46">
        <v>61677</v>
      </c>
      <c r="E211" s="48">
        <f t="shared" si="79"/>
        <v>145.02650907145289</v>
      </c>
      <c r="F211" s="46">
        <v>14304</v>
      </c>
      <c r="G211" s="46">
        <v>7475</v>
      </c>
      <c r="H211" s="48">
        <f t="shared" si="80"/>
        <v>191.35785953177259</v>
      </c>
      <c r="I211" s="46">
        <v>89448</v>
      </c>
      <c r="J211" s="46">
        <v>61677</v>
      </c>
      <c r="K211" s="48">
        <f t="shared" si="81"/>
        <v>145.02650907145289</v>
      </c>
      <c r="L211" s="46">
        <v>0</v>
      </c>
      <c r="M211" s="46">
        <v>0</v>
      </c>
      <c r="N211" s="156" t="e">
        <f t="shared" si="77"/>
        <v>#DIV/0!</v>
      </c>
      <c r="O211" s="46">
        <v>0</v>
      </c>
      <c r="P211" s="46">
        <v>0</v>
      </c>
      <c r="Q211" s="157" t="e">
        <f>O210/P210*100</f>
        <v>#DIV/0!</v>
      </c>
      <c r="R211" s="46">
        <v>0</v>
      </c>
      <c r="S211" s="46">
        <v>0</v>
      </c>
      <c r="T211" s="1" t="e">
        <f t="shared" si="78"/>
        <v>#DIV/0!</v>
      </c>
      <c r="U211" s="199">
        <v>12</v>
      </c>
    </row>
    <row r="212" spans="1:35" s="23" customFormat="1" ht="17.25" x14ac:dyDescent="0.25">
      <c r="A212" s="63"/>
      <c r="B212" s="16"/>
      <c r="C212" s="46"/>
      <c r="D212" s="46"/>
      <c r="E212" s="1"/>
      <c r="F212" s="46"/>
      <c r="G212" s="46"/>
      <c r="H212" s="1"/>
      <c r="I212" s="46"/>
      <c r="J212" s="46"/>
      <c r="K212" s="1"/>
      <c r="L212" s="46"/>
      <c r="M212" s="46"/>
      <c r="N212" s="1"/>
      <c r="O212" s="46"/>
      <c r="P212" s="46"/>
      <c r="Q212" s="1"/>
      <c r="R212" s="46"/>
      <c r="S212" s="46"/>
      <c r="T212" s="1" t="e">
        <f t="shared" si="78"/>
        <v>#DIV/0!</v>
      </c>
      <c r="U212" s="199"/>
    </row>
    <row r="213" spans="1:35" s="23" customFormat="1" ht="17.25" x14ac:dyDescent="0.25">
      <c r="A213" s="63"/>
      <c r="B213" s="16"/>
      <c r="C213" s="46"/>
      <c r="D213" s="46"/>
      <c r="E213" s="1"/>
      <c r="F213" s="46"/>
      <c r="G213" s="46"/>
      <c r="H213" s="1"/>
      <c r="I213" s="46"/>
      <c r="J213" s="46"/>
      <c r="K213" s="1"/>
      <c r="L213" s="46"/>
      <c r="M213" s="46"/>
      <c r="N213" s="1"/>
      <c r="O213" s="46"/>
      <c r="P213" s="46"/>
      <c r="Q213" s="1"/>
      <c r="R213" s="46"/>
      <c r="S213" s="46"/>
      <c r="T213" s="1"/>
      <c r="U213" s="199"/>
    </row>
    <row r="214" spans="1:35" s="23" customFormat="1" ht="17.25" x14ac:dyDescent="0.25">
      <c r="A214" s="63"/>
      <c r="B214" s="16"/>
      <c r="C214" s="46"/>
      <c r="D214" s="46"/>
      <c r="E214" s="1"/>
      <c r="F214" s="46"/>
      <c r="G214" s="46"/>
      <c r="H214" s="1"/>
      <c r="I214" s="46"/>
      <c r="J214" s="46"/>
      <c r="K214" s="1"/>
      <c r="L214" s="46"/>
      <c r="M214" s="46"/>
      <c r="N214" s="1"/>
      <c r="O214" s="46"/>
      <c r="P214" s="46"/>
      <c r="Q214" s="1"/>
      <c r="R214" s="46"/>
      <c r="S214" s="46"/>
      <c r="T214" s="1"/>
      <c r="U214" s="199"/>
    </row>
    <row r="215" spans="1:35" s="23" customFormat="1" ht="17.25" customHeight="1" x14ac:dyDescent="0.25">
      <c r="A215" s="349"/>
      <c r="B215" s="350"/>
      <c r="C215" s="350"/>
      <c r="D215" s="350"/>
      <c r="E215" s="350"/>
      <c r="F215" s="350"/>
      <c r="G215" s="350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1"/>
      <c r="U215" s="200"/>
    </row>
    <row r="216" spans="1:35" s="23" customFormat="1" ht="75.75" customHeight="1" x14ac:dyDescent="0.25">
      <c r="A216" s="352" t="s">
        <v>238</v>
      </c>
      <c r="B216" s="353"/>
      <c r="C216" s="41">
        <f>SUM(C217:C222)</f>
        <v>197010</v>
      </c>
      <c r="D216" s="41">
        <f>SUM(D217:D222)</f>
        <v>213452</v>
      </c>
      <c r="E216" s="50">
        <f>C216/D216*100</f>
        <v>92.297097239660445</v>
      </c>
      <c r="F216" s="41">
        <f>SUM(F217:F222)</f>
        <v>31955</v>
      </c>
      <c r="G216" s="41">
        <f>SUM(G217:G222)</f>
        <v>32875</v>
      </c>
      <c r="H216" s="50">
        <f>F216/G216*100</f>
        <v>97.201520912547522</v>
      </c>
      <c r="I216" s="41">
        <f>SUM(I217:I222)</f>
        <v>239537</v>
      </c>
      <c r="J216" s="41">
        <f>SUM(J217:J222)</f>
        <v>212024</v>
      </c>
      <c r="K216" s="50">
        <f>I216/J216*100</f>
        <v>112.97636116666038</v>
      </c>
      <c r="L216" s="41">
        <f>SUM(L217:L222)</f>
        <v>89098</v>
      </c>
      <c r="M216" s="41">
        <f>SUM(M217:M222)</f>
        <v>73356</v>
      </c>
      <c r="N216" s="6">
        <f t="shared" ref="N216:N222" si="82">L216/M216*100</f>
        <v>121.45973062871475</v>
      </c>
      <c r="O216" s="41">
        <f>SUM(O217:O222)</f>
        <v>39682</v>
      </c>
      <c r="P216" s="41">
        <f>SUM(P217:P222)</f>
        <v>0</v>
      </c>
      <c r="Q216" s="5" t="e">
        <f t="shared" ref="Q216:Q222" si="83">O216/P216*100</f>
        <v>#DIV/0!</v>
      </c>
      <c r="R216" s="41">
        <f>SUM(R217:R222)</f>
        <v>49416</v>
      </c>
      <c r="S216" s="41">
        <f>SUM(S217:S222)</f>
        <v>73356</v>
      </c>
      <c r="T216" s="6">
        <f t="shared" ref="T216:T222" si="84">R216/S216*100</f>
        <v>67.364632749877302</v>
      </c>
      <c r="U216" s="198">
        <f>SUM(U217:U222)</f>
        <v>53</v>
      </c>
    </row>
    <row r="217" spans="1:35" s="23" customFormat="1" ht="17.25" x14ac:dyDescent="0.25">
      <c r="A217" s="52">
        <v>1</v>
      </c>
      <c r="B217" s="3" t="s">
        <v>48</v>
      </c>
      <c r="C217" s="48">
        <v>0</v>
      </c>
      <c r="D217" s="48">
        <v>436</v>
      </c>
      <c r="E217" s="45">
        <f>C217/D217*100</f>
        <v>0</v>
      </c>
      <c r="F217" s="48">
        <v>0</v>
      </c>
      <c r="G217" s="48">
        <v>0</v>
      </c>
      <c r="H217" s="45" t="e">
        <f t="shared" ref="H217:H218" si="85">F217/G217*100</f>
        <v>#DIV/0!</v>
      </c>
      <c r="I217" s="48">
        <v>0</v>
      </c>
      <c r="J217" s="48">
        <v>436</v>
      </c>
      <c r="K217" s="45">
        <f t="shared" ref="K217:K218" si="86">I217/J217*100</f>
        <v>0</v>
      </c>
      <c r="L217" s="48">
        <v>0</v>
      </c>
      <c r="M217" s="48">
        <v>0</v>
      </c>
      <c r="N217" s="25" t="e">
        <f t="shared" si="82"/>
        <v>#DIV/0!</v>
      </c>
      <c r="O217" s="48">
        <v>0</v>
      </c>
      <c r="P217" s="48">
        <v>0</v>
      </c>
      <c r="Q217" s="25" t="e">
        <f t="shared" si="83"/>
        <v>#DIV/0!</v>
      </c>
      <c r="R217" s="48">
        <v>0</v>
      </c>
      <c r="S217" s="48">
        <v>0</v>
      </c>
      <c r="T217" s="44" t="e">
        <f t="shared" si="84"/>
        <v>#DIV/0!</v>
      </c>
      <c r="U217" s="199"/>
    </row>
    <row r="218" spans="1:35" s="23" customFormat="1" ht="17.25" x14ac:dyDescent="0.25">
      <c r="A218" s="70">
        <v>2</v>
      </c>
      <c r="B218" s="8" t="s">
        <v>49</v>
      </c>
      <c r="C218" s="48">
        <v>0</v>
      </c>
      <c r="D218" s="48">
        <v>0</v>
      </c>
      <c r="E218" s="25" t="e">
        <f t="shared" ref="E218" si="87">C218/D218*100</f>
        <v>#DIV/0!</v>
      </c>
      <c r="F218" s="48">
        <v>0</v>
      </c>
      <c r="G218" s="48">
        <v>0</v>
      </c>
      <c r="H218" s="25" t="e">
        <f t="shared" si="85"/>
        <v>#DIV/0!</v>
      </c>
      <c r="I218" s="48">
        <v>0</v>
      </c>
      <c r="J218" s="48">
        <v>0</v>
      </c>
      <c r="K218" s="25" t="e">
        <f t="shared" si="86"/>
        <v>#DIV/0!</v>
      </c>
      <c r="L218" s="48">
        <v>0</v>
      </c>
      <c r="M218" s="48">
        <v>0</v>
      </c>
      <c r="N218" s="25" t="e">
        <f t="shared" si="82"/>
        <v>#DIV/0!</v>
      </c>
      <c r="O218" s="48">
        <v>0</v>
      </c>
      <c r="P218" s="48">
        <v>0</v>
      </c>
      <c r="Q218" s="25" t="e">
        <f t="shared" si="83"/>
        <v>#DIV/0!</v>
      </c>
      <c r="R218" s="48">
        <v>0</v>
      </c>
      <c r="S218" s="48">
        <v>0</v>
      </c>
      <c r="T218" s="48" t="e">
        <f t="shared" si="84"/>
        <v>#DIV/0!</v>
      </c>
      <c r="U218" s="199"/>
    </row>
    <row r="219" spans="1:35" s="23" customFormat="1" ht="17.25" x14ac:dyDescent="0.25">
      <c r="A219" s="52">
        <v>3</v>
      </c>
      <c r="B219" s="4" t="s">
        <v>51</v>
      </c>
      <c r="C219" s="48">
        <v>49416</v>
      </c>
      <c r="D219" s="48">
        <v>40456</v>
      </c>
      <c r="E219" s="1">
        <f>C219/D219*100</f>
        <v>122.14751829147717</v>
      </c>
      <c r="F219" s="48">
        <v>2020</v>
      </c>
      <c r="G219" s="48">
        <v>320</v>
      </c>
      <c r="H219" s="1">
        <f>F219/G219*100</f>
        <v>631.25</v>
      </c>
      <c r="I219" s="48">
        <v>49416</v>
      </c>
      <c r="J219" s="48">
        <v>40456</v>
      </c>
      <c r="K219" s="1">
        <f>I219/J219*100</f>
        <v>122.14751829147717</v>
      </c>
      <c r="L219" s="48">
        <v>49416</v>
      </c>
      <c r="M219" s="48">
        <v>40456</v>
      </c>
      <c r="N219" s="1">
        <f t="shared" si="82"/>
        <v>122.14751829147717</v>
      </c>
      <c r="O219" s="48">
        <v>0</v>
      </c>
      <c r="P219" s="48">
        <v>0</v>
      </c>
      <c r="Q219" s="1" t="e">
        <f t="shared" si="83"/>
        <v>#DIV/0!</v>
      </c>
      <c r="R219" s="48">
        <v>49416</v>
      </c>
      <c r="S219" s="48">
        <v>40456</v>
      </c>
      <c r="T219" s="46">
        <f t="shared" si="84"/>
        <v>122.14751829147717</v>
      </c>
      <c r="U219" s="199">
        <v>29</v>
      </c>
    </row>
    <row r="220" spans="1:35" s="23" customFormat="1" ht="17.25" x14ac:dyDescent="0.25">
      <c r="A220" s="62">
        <v>4</v>
      </c>
      <c r="B220" s="8" t="s">
        <v>52</v>
      </c>
      <c r="C220" s="48">
        <v>0</v>
      </c>
      <c r="D220" s="48">
        <v>172560</v>
      </c>
      <c r="E220" s="1">
        <f t="shared" ref="E220:E222" si="88">C220/D220*100</f>
        <v>0</v>
      </c>
      <c r="F220" s="48">
        <v>0</v>
      </c>
      <c r="G220" s="48">
        <v>32555</v>
      </c>
      <c r="H220" s="1">
        <f t="shared" ref="H220:H222" si="89">F220/G220*100</f>
        <v>0</v>
      </c>
      <c r="I220" s="48">
        <v>0</v>
      </c>
      <c r="J220" s="48">
        <v>171132</v>
      </c>
      <c r="K220" s="1">
        <f t="shared" ref="K220:K222" si="90">I220/J220*100</f>
        <v>0</v>
      </c>
      <c r="L220" s="48">
        <v>0</v>
      </c>
      <c r="M220" s="48">
        <v>32900</v>
      </c>
      <c r="N220" s="1">
        <f t="shared" si="82"/>
        <v>0</v>
      </c>
      <c r="O220" s="48">
        <v>0</v>
      </c>
      <c r="P220" s="48">
        <v>0</v>
      </c>
      <c r="Q220" s="1" t="e">
        <f t="shared" si="83"/>
        <v>#DIV/0!</v>
      </c>
      <c r="R220" s="48">
        <v>0</v>
      </c>
      <c r="S220" s="48">
        <v>32900</v>
      </c>
      <c r="T220" s="46">
        <f t="shared" si="84"/>
        <v>0</v>
      </c>
      <c r="U220" s="199"/>
    </row>
    <row r="221" spans="1:35" s="23" customFormat="1" ht="17.25" x14ac:dyDescent="0.25">
      <c r="A221" s="52">
        <v>5</v>
      </c>
      <c r="B221" s="8" t="s">
        <v>53</v>
      </c>
      <c r="C221" s="48">
        <v>0</v>
      </c>
      <c r="D221" s="48">
        <v>0</v>
      </c>
      <c r="E221" s="1" t="e">
        <f t="shared" si="88"/>
        <v>#DIV/0!</v>
      </c>
      <c r="F221" s="48">
        <v>0</v>
      </c>
      <c r="G221" s="48">
        <v>0</v>
      </c>
      <c r="H221" s="1" t="e">
        <f t="shared" si="89"/>
        <v>#DIV/0!</v>
      </c>
      <c r="I221" s="48">
        <v>0</v>
      </c>
      <c r="J221" s="48">
        <v>0</v>
      </c>
      <c r="K221" s="1" t="e">
        <f t="shared" si="90"/>
        <v>#DIV/0!</v>
      </c>
      <c r="L221" s="48">
        <f t="shared" ref="L221" si="91">O221+R221</f>
        <v>0</v>
      </c>
      <c r="M221" s="48">
        <v>0</v>
      </c>
      <c r="N221" s="1" t="e">
        <f t="shared" si="82"/>
        <v>#DIV/0!</v>
      </c>
      <c r="O221" s="48">
        <v>0</v>
      </c>
      <c r="P221" s="48">
        <v>0</v>
      </c>
      <c r="Q221" s="1" t="e">
        <f t="shared" si="83"/>
        <v>#DIV/0!</v>
      </c>
      <c r="R221" s="48">
        <v>0</v>
      </c>
      <c r="S221" s="48">
        <v>0</v>
      </c>
      <c r="T221" s="46" t="e">
        <f t="shared" si="84"/>
        <v>#DIV/0!</v>
      </c>
      <c r="U221" s="199"/>
    </row>
    <row r="222" spans="1:35" s="23" customFormat="1" ht="17.25" x14ac:dyDescent="0.25">
      <c r="A222" s="70">
        <v>6</v>
      </c>
      <c r="B222" s="8" t="s">
        <v>54</v>
      </c>
      <c r="C222" s="48">
        <v>147594</v>
      </c>
      <c r="D222" s="48">
        <v>0</v>
      </c>
      <c r="E222" s="25" t="e">
        <f t="shared" si="88"/>
        <v>#DIV/0!</v>
      </c>
      <c r="F222" s="48">
        <v>29935</v>
      </c>
      <c r="G222" s="48">
        <v>0</v>
      </c>
      <c r="H222" s="25" t="e">
        <f t="shared" si="89"/>
        <v>#DIV/0!</v>
      </c>
      <c r="I222" s="48">
        <v>190121</v>
      </c>
      <c r="J222" s="48">
        <v>0</v>
      </c>
      <c r="K222" s="25" t="e">
        <f t="shared" si="90"/>
        <v>#DIV/0!</v>
      </c>
      <c r="L222" s="48">
        <v>39682</v>
      </c>
      <c r="M222" s="48">
        <v>0</v>
      </c>
      <c r="N222" s="25" t="e">
        <f t="shared" si="82"/>
        <v>#DIV/0!</v>
      </c>
      <c r="O222" s="48">
        <v>39682</v>
      </c>
      <c r="P222" s="48">
        <v>0</v>
      </c>
      <c r="Q222" s="25" t="e">
        <f t="shared" si="83"/>
        <v>#DIV/0!</v>
      </c>
      <c r="R222" s="48">
        <v>0</v>
      </c>
      <c r="S222" s="48">
        <v>0</v>
      </c>
      <c r="T222" s="48" t="e">
        <f t="shared" si="84"/>
        <v>#DIV/0!</v>
      </c>
      <c r="U222" s="199">
        <v>24</v>
      </c>
    </row>
    <row r="223" spans="1:35" s="23" customFormat="1" ht="17.25" customHeight="1" x14ac:dyDescent="0.25">
      <c r="A223" s="349"/>
      <c r="B223" s="350"/>
      <c r="C223" s="350"/>
      <c r="D223" s="350"/>
      <c r="E223" s="350"/>
      <c r="F223" s="350"/>
      <c r="G223" s="350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1"/>
      <c r="U223" s="200"/>
      <c r="V223" s="24"/>
      <c r="W223" s="24"/>
      <c r="X223" s="24"/>
      <c r="Y223" s="24"/>
      <c r="Z223" s="24"/>
      <c r="AA223" s="24"/>
      <c r="AB223" s="24"/>
      <c r="AC223" s="24"/>
    </row>
    <row r="224" spans="1:35" s="23" customFormat="1" ht="54.75" customHeight="1" x14ac:dyDescent="0.25">
      <c r="A224" s="352" t="s">
        <v>239</v>
      </c>
      <c r="B224" s="353"/>
      <c r="C224" s="41">
        <f>SUM(C225:C231)</f>
        <v>4718824</v>
      </c>
      <c r="D224" s="41">
        <f>SUM(D225:D231)</f>
        <v>3739051</v>
      </c>
      <c r="E224" s="50">
        <f t="shared" ref="E224:E231" si="92">C224/D224*100</f>
        <v>126.20378807349779</v>
      </c>
      <c r="F224" s="41">
        <f>SUM(F225:F231)</f>
        <v>729283</v>
      </c>
      <c r="G224" s="41">
        <f>SUM(G225:G231)</f>
        <v>545324</v>
      </c>
      <c r="H224" s="50">
        <f t="shared" ref="H224:H231" si="93">F224/G224*100</f>
        <v>133.73389031108113</v>
      </c>
      <c r="I224" s="41">
        <f>SUM(I225:I231)</f>
        <v>4098691</v>
      </c>
      <c r="J224" s="41">
        <f>SUM(J225:J231)</f>
        <v>3488699</v>
      </c>
      <c r="K224" s="50">
        <f t="shared" ref="K224:K231" si="94">I224/J224*100</f>
        <v>117.4847987745575</v>
      </c>
      <c r="L224" s="41">
        <f>SUM(L225:L231)</f>
        <v>2408667</v>
      </c>
      <c r="M224" s="41">
        <f>SUM(M225:M231)</f>
        <v>1967337</v>
      </c>
      <c r="N224" s="6">
        <f t="shared" ref="N224:N231" si="95">L224/M224*100</f>
        <v>122.43286229049725</v>
      </c>
      <c r="O224" s="41">
        <f>SUM(O225:O231)</f>
        <v>1597354</v>
      </c>
      <c r="P224" s="41">
        <f>SUM(P225:P231)</f>
        <v>1154833</v>
      </c>
      <c r="Q224" s="5">
        <f t="shared" ref="Q224:Q231" si="96">O224/P224*100</f>
        <v>138.31904699640555</v>
      </c>
      <c r="R224" s="41">
        <f>SUM(R225:R231)</f>
        <v>811313</v>
      </c>
      <c r="S224" s="41">
        <f>SUM(S225:S231)</f>
        <v>812504</v>
      </c>
      <c r="T224" s="6">
        <f t="shared" ref="T224:T231" si="97">R224/S224*100</f>
        <v>99.853416106259175</v>
      </c>
      <c r="U224" s="198">
        <f>SUM(U225:U231)</f>
        <v>569</v>
      </c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</row>
    <row r="225" spans="1:173" s="23" customFormat="1" ht="17.25" x14ac:dyDescent="0.25">
      <c r="A225" s="53">
        <v>1</v>
      </c>
      <c r="B225" s="4" t="s">
        <v>55</v>
      </c>
      <c r="C225" s="48">
        <v>1537622</v>
      </c>
      <c r="D225" s="48">
        <v>1463077</v>
      </c>
      <c r="E225" s="25">
        <f t="shared" si="92"/>
        <v>105.09508385409654</v>
      </c>
      <c r="F225" s="48">
        <v>265466</v>
      </c>
      <c r="G225" s="48">
        <v>233282</v>
      </c>
      <c r="H225" s="25">
        <f t="shared" si="93"/>
        <v>113.79617801630644</v>
      </c>
      <c r="I225" s="48">
        <v>1315332</v>
      </c>
      <c r="J225" s="48">
        <v>1232142</v>
      </c>
      <c r="K225" s="25">
        <f t="shared" si="94"/>
        <v>106.75165687071781</v>
      </c>
      <c r="L225" s="48">
        <v>861615</v>
      </c>
      <c r="M225" s="48">
        <v>792133</v>
      </c>
      <c r="N225" s="25">
        <f t="shared" si="95"/>
        <v>108.77150680504411</v>
      </c>
      <c r="O225" s="48">
        <v>410593</v>
      </c>
      <c r="P225" s="48">
        <v>419224</v>
      </c>
      <c r="Q225" s="25">
        <f t="shared" si="96"/>
        <v>97.941196114726253</v>
      </c>
      <c r="R225" s="48">
        <v>451022</v>
      </c>
      <c r="S225" s="48">
        <v>372909</v>
      </c>
      <c r="T225" s="48">
        <f t="shared" si="97"/>
        <v>120.94693343416223</v>
      </c>
      <c r="U225" s="199">
        <v>113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</row>
    <row r="226" spans="1:173" s="23" customFormat="1" ht="17.25" x14ac:dyDescent="0.25">
      <c r="A226" s="54">
        <v>2</v>
      </c>
      <c r="B226" s="8" t="s">
        <v>56</v>
      </c>
      <c r="C226" s="48">
        <v>1109847</v>
      </c>
      <c r="D226" s="48">
        <v>584344</v>
      </c>
      <c r="E226" s="25">
        <f t="shared" si="92"/>
        <v>189.93041769916351</v>
      </c>
      <c r="F226" s="48">
        <v>193819</v>
      </c>
      <c r="G226" s="48">
        <v>104180</v>
      </c>
      <c r="H226" s="25">
        <f t="shared" si="93"/>
        <v>186.04242656939911</v>
      </c>
      <c r="I226" s="48">
        <v>793028</v>
      </c>
      <c r="J226" s="48">
        <v>550738</v>
      </c>
      <c r="K226" s="25">
        <f t="shared" si="94"/>
        <v>143.99369573190882</v>
      </c>
      <c r="L226" s="48">
        <v>230872</v>
      </c>
      <c r="M226" s="48">
        <v>214042</v>
      </c>
      <c r="N226" s="1">
        <f t="shared" si="95"/>
        <v>107.86294278692966</v>
      </c>
      <c r="O226" s="48">
        <v>209753</v>
      </c>
      <c r="P226" s="48">
        <v>172168</v>
      </c>
      <c r="Q226" s="1">
        <f t="shared" si="96"/>
        <v>121.83042144881743</v>
      </c>
      <c r="R226" s="48">
        <v>21119</v>
      </c>
      <c r="S226" s="48">
        <v>41874</v>
      </c>
      <c r="T226" s="48">
        <f t="shared" si="97"/>
        <v>50.434637245068537</v>
      </c>
      <c r="U226" s="199">
        <v>104</v>
      </c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3">
        <v>3</v>
      </c>
      <c r="B227" s="4" t="s">
        <v>57</v>
      </c>
      <c r="C227" s="48">
        <v>0</v>
      </c>
      <c r="D227" s="48">
        <v>0</v>
      </c>
      <c r="E227" s="25" t="e">
        <f t="shared" si="92"/>
        <v>#DIV/0!</v>
      </c>
      <c r="F227" s="48">
        <v>0</v>
      </c>
      <c r="G227" s="48">
        <v>0</v>
      </c>
      <c r="H227" s="25" t="e">
        <f t="shared" si="93"/>
        <v>#DIV/0!</v>
      </c>
      <c r="I227" s="48">
        <v>0</v>
      </c>
      <c r="J227" s="48">
        <v>0</v>
      </c>
      <c r="K227" s="25" t="e">
        <f t="shared" si="94"/>
        <v>#DIV/0!</v>
      </c>
      <c r="L227" s="48">
        <f t="shared" ref="L227" si="98">O227+R227</f>
        <v>0</v>
      </c>
      <c r="M227" s="48">
        <v>0</v>
      </c>
      <c r="N227" s="25" t="e">
        <f t="shared" si="95"/>
        <v>#DIV/0!</v>
      </c>
      <c r="O227" s="48">
        <v>0</v>
      </c>
      <c r="P227" s="48">
        <v>0</v>
      </c>
      <c r="Q227" s="25" t="e">
        <f t="shared" si="96"/>
        <v>#DIV/0!</v>
      </c>
      <c r="R227" s="48">
        <v>0</v>
      </c>
      <c r="S227" s="48">
        <v>0</v>
      </c>
      <c r="T227" s="48" t="e">
        <f t="shared" si="97"/>
        <v>#DIV/0!</v>
      </c>
      <c r="U227" s="199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</row>
    <row r="228" spans="1:173" s="23" customFormat="1" ht="17.25" x14ac:dyDescent="0.25">
      <c r="A228" s="54">
        <v>4</v>
      </c>
      <c r="B228" s="4" t="s">
        <v>58</v>
      </c>
      <c r="C228" s="48">
        <v>732004</v>
      </c>
      <c r="D228" s="48">
        <v>848724</v>
      </c>
      <c r="E228" s="1">
        <f t="shared" si="92"/>
        <v>86.247590500563192</v>
      </c>
      <c r="F228" s="48">
        <v>108434</v>
      </c>
      <c r="G228" s="48">
        <v>98448</v>
      </c>
      <c r="H228" s="25">
        <f t="shared" si="93"/>
        <v>110.14342597107103</v>
      </c>
      <c r="I228" s="48">
        <v>742539</v>
      </c>
      <c r="J228" s="48">
        <v>832076</v>
      </c>
      <c r="K228" s="1">
        <f t="shared" si="94"/>
        <v>89.239324292492512</v>
      </c>
      <c r="L228" s="48">
        <v>339172</v>
      </c>
      <c r="M228" s="48">
        <v>397721</v>
      </c>
      <c r="N228" s="1">
        <f t="shared" si="95"/>
        <v>85.278876398279195</v>
      </c>
      <c r="O228" s="48">
        <v>0</v>
      </c>
      <c r="P228" s="48">
        <v>0</v>
      </c>
      <c r="Q228" s="1" t="e">
        <f t="shared" si="96"/>
        <v>#DIV/0!</v>
      </c>
      <c r="R228" s="48">
        <v>339172</v>
      </c>
      <c r="S228" s="48">
        <v>397721</v>
      </c>
      <c r="T228" s="46">
        <f t="shared" si="97"/>
        <v>85.278876398279195</v>
      </c>
      <c r="U228" s="199">
        <v>69</v>
      </c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34.5" x14ac:dyDescent="0.25">
      <c r="A229" s="53">
        <v>5</v>
      </c>
      <c r="B229" s="4" t="s">
        <v>59</v>
      </c>
      <c r="C229" s="48">
        <v>8833</v>
      </c>
      <c r="D229" s="48">
        <v>584</v>
      </c>
      <c r="E229" s="1">
        <f t="shared" si="92"/>
        <v>1512.5</v>
      </c>
      <c r="F229" s="48">
        <v>3491</v>
      </c>
      <c r="G229" s="48">
        <v>45</v>
      </c>
      <c r="H229" s="1">
        <f t="shared" si="93"/>
        <v>7757.7777777777783</v>
      </c>
      <c r="I229" s="48">
        <v>9154</v>
      </c>
      <c r="J229" s="48">
        <v>9422</v>
      </c>
      <c r="K229" s="1">
        <f t="shared" si="94"/>
        <v>97.155593292294625</v>
      </c>
      <c r="L229" s="48">
        <v>7483</v>
      </c>
      <c r="M229" s="48">
        <v>8570</v>
      </c>
      <c r="N229" s="25">
        <f t="shared" si="95"/>
        <v>87.316219369894981</v>
      </c>
      <c r="O229" s="48">
        <v>7483</v>
      </c>
      <c r="P229" s="48">
        <v>8570</v>
      </c>
      <c r="Q229" s="25">
        <f t="shared" si="96"/>
        <v>87.316219369894981</v>
      </c>
      <c r="R229" s="48">
        <v>0</v>
      </c>
      <c r="S229" s="48">
        <v>0</v>
      </c>
      <c r="T229" s="46" t="e">
        <f t="shared" si="97"/>
        <v>#DIV/0!</v>
      </c>
      <c r="U229" s="199">
        <v>16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17.25" x14ac:dyDescent="0.25">
      <c r="A230" s="54">
        <v>6</v>
      </c>
      <c r="B230" s="4" t="s">
        <v>60</v>
      </c>
      <c r="C230" s="48">
        <v>631400</v>
      </c>
      <c r="D230" s="48">
        <v>154665</v>
      </c>
      <c r="E230" s="25">
        <f t="shared" si="92"/>
        <v>408.23715772799272</v>
      </c>
      <c r="F230" s="48">
        <v>112567</v>
      </c>
      <c r="G230" s="48">
        <v>18216</v>
      </c>
      <c r="H230" s="25">
        <f t="shared" si="93"/>
        <v>617.95674132630654</v>
      </c>
      <c r="I230" s="48">
        <v>552252</v>
      </c>
      <c r="J230" s="48">
        <v>233025</v>
      </c>
      <c r="K230" s="25">
        <f t="shared" si="94"/>
        <v>236.99259736079821</v>
      </c>
      <c r="L230" s="48">
        <v>397100</v>
      </c>
      <c r="M230" s="48">
        <v>93157</v>
      </c>
      <c r="N230" s="25">
        <f t="shared" si="95"/>
        <v>426.26963083826229</v>
      </c>
      <c r="O230" s="48">
        <v>397100</v>
      </c>
      <c r="P230" s="48">
        <v>93157</v>
      </c>
      <c r="Q230" s="25">
        <f t="shared" si="96"/>
        <v>426.26963083826229</v>
      </c>
      <c r="R230" s="48">
        <v>0</v>
      </c>
      <c r="S230" s="48">
        <v>0</v>
      </c>
      <c r="T230" s="48" t="e">
        <f t="shared" si="97"/>
        <v>#DIV/0!</v>
      </c>
      <c r="U230" s="199">
        <v>67</v>
      </c>
    </row>
    <row r="231" spans="1:173" s="23" customFormat="1" ht="17.25" x14ac:dyDescent="0.25">
      <c r="A231" s="53">
        <v>7</v>
      </c>
      <c r="B231" s="4" t="s">
        <v>61</v>
      </c>
      <c r="C231" s="48">
        <v>699118</v>
      </c>
      <c r="D231" s="48">
        <v>687657</v>
      </c>
      <c r="E231" s="45">
        <f t="shared" si="92"/>
        <v>101.66667393773349</v>
      </c>
      <c r="F231" s="48">
        <v>45506</v>
      </c>
      <c r="G231" s="48">
        <v>91153</v>
      </c>
      <c r="H231" s="45">
        <f t="shared" si="93"/>
        <v>49.922657509900937</v>
      </c>
      <c r="I231" s="48">
        <v>686386</v>
      </c>
      <c r="J231" s="48">
        <v>631296</v>
      </c>
      <c r="K231" s="45">
        <f t="shared" si="94"/>
        <v>108.72649280210868</v>
      </c>
      <c r="L231" s="48">
        <v>572425</v>
      </c>
      <c r="M231" s="48">
        <v>461714</v>
      </c>
      <c r="N231" s="25">
        <f t="shared" si="95"/>
        <v>123.97826360041064</v>
      </c>
      <c r="O231" s="48">
        <v>572425</v>
      </c>
      <c r="P231" s="48">
        <v>461714</v>
      </c>
      <c r="Q231" s="25">
        <f t="shared" si="96"/>
        <v>123.97826360041064</v>
      </c>
      <c r="R231" s="48">
        <v>0</v>
      </c>
      <c r="S231" s="48">
        <v>0</v>
      </c>
      <c r="T231" s="44" t="e">
        <f t="shared" si="97"/>
        <v>#DIV/0!</v>
      </c>
      <c r="U231" s="199">
        <v>200</v>
      </c>
    </row>
    <row r="232" spans="1:173" s="23" customFormat="1" ht="17.25" customHeight="1" x14ac:dyDescent="0.25">
      <c r="A232" s="349"/>
      <c r="B232" s="350"/>
      <c r="C232" s="350"/>
      <c r="D232" s="350"/>
      <c r="E232" s="350"/>
      <c r="F232" s="350"/>
      <c r="G232" s="350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1"/>
      <c r="U232" s="200"/>
    </row>
    <row r="233" spans="1:173" s="23" customFormat="1" ht="54" customHeight="1" x14ac:dyDescent="0.25">
      <c r="A233" s="352" t="s">
        <v>240</v>
      </c>
      <c r="B233" s="353"/>
      <c r="C233" s="41">
        <f>SUM(C234:C238)</f>
        <v>2027628</v>
      </c>
      <c r="D233" s="41">
        <f>SUM(D234:D238)</f>
        <v>1897889</v>
      </c>
      <c r="E233" s="50">
        <f>C233/D233*100</f>
        <v>106.83596353632905</v>
      </c>
      <c r="F233" s="41">
        <f>SUM(F234:F238)</f>
        <v>1941975</v>
      </c>
      <c r="G233" s="41">
        <f>SUM(G234:G238)</f>
        <v>374497</v>
      </c>
      <c r="H233" s="50">
        <f>F233/G233*100</f>
        <v>518.55555585224988</v>
      </c>
      <c r="I233" s="41">
        <f>SUM(I234:I238)</f>
        <v>2230664</v>
      </c>
      <c r="J233" s="41">
        <f>SUM(J234:J238)</f>
        <v>2060919</v>
      </c>
      <c r="K233" s="50">
        <f>I233/J233*100</f>
        <v>108.23637416123584</v>
      </c>
      <c r="L233" s="41">
        <f>SUM(L234:L238)</f>
        <v>93515</v>
      </c>
      <c r="M233" s="41">
        <f>SUM(M234:M238)</f>
        <v>87148</v>
      </c>
      <c r="N233" s="6">
        <f t="shared" ref="N233:N237" si="99">L233/M233*100</f>
        <v>107.3059622710791</v>
      </c>
      <c r="O233" s="41">
        <f>SUM(O234:O238)</f>
        <v>0</v>
      </c>
      <c r="P233" s="41">
        <f>SUM(P234:P238)</f>
        <v>0</v>
      </c>
      <c r="Q233" s="5" t="e">
        <f t="shared" ref="Q233:Q237" si="100">O233/P233*100</f>
        <v>#DIV/0!</v>
      </c>
      <c r="R233" s="41">
        <f>SUM(R234:R238)</f>
        <v>93515</v>
      </c>
      <c r="S233" s="41">
        <f>SUM(S234:S238)</f>
        <v>87148</v>
      </c>
      <c r="T233" s="6">
        <f t="shared" ref="T233:T237" si="101">R233/S233*100</f>
        <v>107.3059622710791</v>
      </c>
      <c r="U233" s="198">
        <f>SUM(U234:U237)</f>
        <v>372</v>
      </c>
    </row>
    <row r="234" spans="1:173" s="23" customFormat="1" ht="17.25" x14ac:dyDescent="0.25">
      <c r="A234" s="56">
        <v>1</v>
      </c>
      <c r="B234" s="8" t="s">
        <v>82</v>
      </c>
      <c r="C234" s="48">
        <v>85867</v>
      </c>
      <c r="D234" s="48">
        <v>86243</v>
      </c>
      <c r="E234" s="1">
        <f t="shared" ref="E234:E237" si="102">C234/D234*100</f>
        <v>99.564022587340418</v>
      </c>
      <c r="F234" s="48">
        <v>15625</v>
      </c>
      <c r="G234" s="48">
        <v>16618</v>
      </c>
      <c r="H234" s="1">
        <f t="shared" ref="H234:H237" si="103">F234/G234*100</f>
        <v>94.024551690937543</v>
      </c>
      <c r="I234" s="48">
        <v>90039</v>
      </c>
      <c r="J234" s="48">
        <v>86881</v>
      </c>
      <c r="K234" s="1">
        <f t="shared" ref="K234:K237" si="104">I234/J234*100</f>
        <v>103.63485687319437</v>
      </c>
      <c r="L234" s="48">
        <v>6467</v>
      </c>
      <c r="M234" s="48">
        <v>0</v>
      </c>
      <c r="N234" s="1" t="e">
        <f t="shared" si="99"/>
        <v>#DIV/0!</v>
      </c>
      <c r="O234" s="46">
        <v>0</v>
      </c>
      <c r="P234" s="46">
        <v>0</v>
      </c>
      <c r="Q234" s="1" t="e">
        <f t="shared" si="100"/>
        <v>#DIV/0!</v>
      </c>
      <c r="R234" s="48">
        <v>6467</v>
      </c>
      <c r="S234" s="48">
        <v>0</v>
      </c>
      <c r="T234" s="1" t="e">
        <f t="shared" si="101"/>
        <v>#DIV/0!</v>
      </c>
      <c r="U234" s="199">
        <v>29</v>
      </c>
    </row>
    <row r="235" spans="1:173" s="23" customFormat="1" ht="17.25" x14ac:dyDescent="0.25">
      <c r="A235" s="62">
        <v>2</v>
      </c>
      <c r="B235" s="4" t="s">
        <v>50</v>
      </c>
      <c r="C235" s="48">
        <v>621456</v>
      </c>
      <c r="D235" s="48">
        <v>479967</v>
      </c>
      <c r="E235" s="25">
        <f t="shared" si="102"/>
        <v>129.47890167449012</v>
      </c>
      <c r="F235" s="48">
        <v>145679</v>
      </c>
      <c r="G235" s="48">
        <v>114900</v>
      </c>
      <c r="H235" s="25">
        <f t="shared" si="103"/>
        <v>126.7876414273281</v>
      </c>
      <c r="I235" s="48">
        <v>779635</v>
      </c>
      <c r="J235" s="48">
        <v>601674</v>
      </c>
      <c r="K235" s="25">
        <f t="shared" si="104"/>
        <v>129.57764503701338</v>
      </c>
      <c r="L235" s="48">
        <v>0</v>
      </c>
      <c r="M235" s="48">
        <v>0</v>
      </c>
      <c r="N235" s="25" t="e">
        <f t="shared" si="99"/>
        <v>#DIV/0!</v>
      </c>
      <c r="O235" s="48">
        <v>0</v>
      </c>
      <c r="P235" s="48">
        <v>0</v>
      </c>
      <c r="Q235" s="25" t="e">
        <f t="shared" si="100"/>
        <v>#DIV/0!</v>
      </c>
      <c r="R235" s="48">
        <v>0</v>
      </c>
      <c r="S235" s="48">
        <v>0</v>
      </c>
      <c r="T235" s="48" t="e">
        <f t="shared" si="101"/>
        <v>#DIV/0!</v>
      </c>
      <c r="U235" s="199">
        <v>31</v>
      </c>
    </row>
    <row r="236" spans="1:173" s="23" customFormat="1" ht="17.25" x14ac:dyDescent="0.25">
      <c r="A236" s="62">
        <v>3</v>
      </c>
      <c r="B236" s="10" t="s">
        <v>285</v>
      </c>
      <c r="C236" s="48">
        <v>28024</v>
      </c>
      <c r="D236" s="48">
        <v>39398</v>
      </c>
      <c r="E236" s="25">
        <f t="shared" si="102"/>
        <v>71.13051423930149</v>
      </c>
      <c r="F236" s="48">
        <v>8602</v>
      </c>
      <c r="G236" s="48">
        <v>5271</v>
      </c>
      <c r="H236" s="25">
        <f t="shared" si="103"/>
        <v>163.1948396888636</v>
      </c>
      <c r="I236" s="48">
        <v>28024</v>
      </c>
      <c r="J236" s="48">
        <v>39398</v>
      </c>
      <c r="K236" s="25">
        <f t="shared" si="104"/>
        <v>71.13051423930149</v>
      </c>
      <c r="L236" s="48">
        <v>0</v>
      </c>
      <c r="M236" s="48">
        <v>0</v>
      </c>
      <c r="N236" s="25" t="e">
        <f t="shared" si="99"/>
        <v>#DIV/0!</v>
      </c>
      <c r="O236" s="46">
        <v>0</v>
      </c>
      <c r="P236" s="46">
        <v>0</v>
      </c>
      <c r="Q236" s="25" t="e">
        <f t="shared" si="100"/>
        <v>#DIV/0!</v>
      </c>
      <c r="R236" s="48">
        <v>0</v>
      </c>
      <c r="S236" s="48">
        <v>0</v>
      </c>
      <c r="T236" s="48" t="e">
        <f t="shared" si="101"/>
        <v>#DIV/0!</v>
      </c>
      <c r="U236" s="199">
        <v>7</v>
      </c>
    </row>
    <row r="237" spans="1:173" s="23" customFormat="1" ht="17.25" x14ac:dyDescent="0.25">
      <c r="A237" s="62">
        <v>4</v>
      </c>
      <c r="B237" s="16" t="s">
        <v>293</v>
      </c>
      <c r="C237" s="46">
        <v>1292281</v>
      </c>
      <c r="D237" s="46">
        <v>1292281</v>
      </c>
      <c r="E237" s="25">
        <f t="shared" si="102"/>
        <v>100</v>
      </c>
      <c r="F237" s="46">
        <v>237708</v>
      </c>
      <c r="G237" s="46">
        <v>237708</v>
      </c>
      <c r="H237" s="25">
        <f t="shared" si="103"/>
        <v>100</v>
      </c>
      <c r="I237" s="46">
        <v>1332966</v>
      </c>
      <c r="J237" s="46">
        <v>1332966</v>
      </c>
      <c r="K237" s="25">
        <f t="shared" si="104"/>
        <v>100</v>
      </c>
      <c r="L237" s="48">
        <v>87048</v>
      </c>
      <c r="M237" s="46">
        <v>87148</v>
      </c>
      <c r="N237" s="25">
        <f t="shared" si="99"/>
        <v>99.885252673612698</v>
      </c>
      <c r="O237" s="46">
        <v>0</v>
      </c>
      <c r="P237" s="46">
        <v>0</v>
      </c>
      <c r="Q237" s="25" t="e">
        <f t="shared" si="100"/>
        <v>#DIV/0!</v>
      </c>
      <c r="R237" s="48">
        <v>87048</v>
      </c>
      <c r="S237" s="46">
        <v>87148</v>
      </c>
      <c r="T237" s="48">
        <f t="shared" si="101"/>
        <v>99.885252673612698</v>
      </c>
      <c r="U237" s="199">
        <v>305</v>
      </c>
    </row>
    <row r="238" spans="1:173" s="23" customFormat="1" ht="17.25" x14ac:dyDescent="0.25">
      <c r="A238" s="63"/>
      <c r="B238" s="16"/>
      <c r="C238" s="46"/>
      <c r="D238" s="46"/>
      <c r="E238" s="1"/>
      <c r="F238" s="46">
        <f>D237+'2017 Սեպտեմբեր'!G237</f>
        <v>1534361</v>
      </c>
      <c r="G238" s="46"/>
      <c r="H238" s="1"/>
      <c r="I238" s="46"/>
      <c r="J238" s="46"/>
      <c r="K238" s="1"/>
      <c r="L238" s="48"/>
      <c r="M238" s="46"/>
      <c r="N238" s="1"/>
      <c r="O238" s="46"/>
      <c r="P238" s="46"/>
      <c r="Q238" s="1"/>
      <c r="R238" s="46"/>
      <c r="S238" s="46"/>
      <c r="T238" s="1"/>
      <c r="U238" s="199"/>
    </row>
    <row r="239" spans="1:173" s="23" customFormat="1" ht="17.25" customHeight="1" x14ac:dyDescent="0.25">
      <c r="A239" s="349"/>
      <c r="B239" s="350"/>
      <c r="C239" s="350"/>
      <c r="D239" s="350"/>
      <c r="E239" s="350"/>
      <c r="F239" s="350"/>
      <c r="G239" s="350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1"/>
      <c r="U239" s="200"/>
    </row>
    <row r="240" spans="1:173" s="23" customFormat="1" ht="71.25" customHeight="1" x14ac:dyDescent="0.25">
      <c r="A240" s="352" t="s">
        <v>241</v>
      </c>
      <c r="B240" s="353"/>
      <c r="C240" s="41">
        <f>SUM(C241:C250)</f>
        <v>11633045</v>
      </c>
      <c r="D240" s="41">
        <f>SUM(D241:D250)</f>
        <v>11659383</v>
      </c>
      <c r="E240" s="50">
        <f>C240/D240*100</f>
        <v>99.774104684613235</v>
      </c>
      <c r="F240" s="41">
        <f>SUM(F241:F250)</f>
        <v>1957842</v>
      </c>
      <c r="G240" s="41">
        <f>SUM(G241:G250)</f>
        <v>1982060</v>
      </c>
      <c r="H240" s="50">
        <f>F240/G240*100</f>
        <v>98.778139915037883</v>
      </c>
      <c r="I240" s="41">
        <f>SUM(I241:I250)</f>
        <v>10905405</v>
      </c>
      <c r="J240" s="41">
        <f>SUM(J241:J250)</f>
        <v>10954640</v>
      </c>
      <c r="K240" s="50">
        <f>I240/J240*100</f>
        <v>99.55055574624086</v>
      </c>
      <c r="L240" s="41">
        <f>SUM(L241:L250)</f>
        <v>2448222</v>
      </c>
      <c r="M240" s="41">
        <f>SUM(M241:M250)</f>
        <v>1714833</v>
      </c>
      <c r="N240" s="6">
        <f t="shared" ref="N240:N250" si="105">L240/M240*100</f>
        <v>142.76737151664332</v>
      </c>
      <c r="O240" s="41">
        <f>SUM(O241:O250)</f>
        <v>2447961</v>
      </c>
      <c r="P240" s="41">
        <f>SUM(P241:P250)</f>
        <v>1697392</v>
      </c>
      <c r="Q240" s="5">
        <f t="shared" ref="Q240:Q250" si="106">O240/P240*100</f>
        <v>144.21895472583824</v>
      </c>
      <c r="R240" s="41">
        <f>SUM(R241:R250)</f>
        <v>261</v>
      </c>
      <c r="S240" s="41">
        <f>SUM(S241:S250)</f>
        <v>17441</v>
      </c>
      <c r="T240" s="6">
        <f t="shared" ref="T240:T250" si="107">R240/S240*100</f>
        <v>1.4964738260420849</v>
      </c>
      <c r="U240" s="198">
        <f>SUM(U241:U250)</f>
        <v>2267</v>
      </c>
    </row>
    <row r="241" spans="1:173" s="24" customFormat="1" ht="18.75" customHeight="1" x14ac:dyDescent="0.25">
      <c r="A241" s="62">
        <v>1</v>
      </c>
      <c r="B241" s="4" t="s">
        <v>98</v>
      </c>
      <c r="C241" s="48">
        <v>1302944</v>
      </c>
      <c r="D241" s="48">
        <v>858181</v>
      </c>
      <c r="E241" s="25">
        <f>C241/D241*100</f>
        <v>151.82624644451462</v>
      </c>
      <c r="F241" s="48">
        <v>227018</v>
      </c>
      <c r="G241" s="48">
        <v>0</v>
      </c>
      <c r="H241" s="25" t="e">
        <f>F241/G241*100</f>
        <v>#DIV/0!</v>
      </c>
      <c r="I241" s="48">
        <v>1095181</v>
      </c>
      <c r="J241" s="48">
        <v>920908</v>
      </c>
      <c r="K241" s="25">
        <f>I241/J241*100</f>
        <v>118.9240401864247</v>
      </c>
      <c r="L241" s="48">
        <f t="shared" ref="L241" si="108">O241+R241</f>
        <v>0</v>
      </c>
      <c r="M241" s="48">
        <v>0</v>
      </c>
      <c r="N241" s="25" t="e">
        <f t="shared" si="105"/>
        <v>#DIV/0!</v>
      </c>
      <c r="O241" s="48">
        <v>0</v>
      </c>
      <c r="P241" s="48">
        <v>0</v>
      </c>
      <c r="Q241" s="25" t="e">
        <f t="shared" si="106"/>
        <v>#DIV/0!</v>
      </c>
      <c r="R241" s="48">
        <v>0</v>
      </c>
      <c r="S241" s="48">
        <v>0</v>
      </c>
      <c r="T241" s="25" t="e">
        <f t="shared" si="107"/>
        <v>#DIV/0!</v>
      </c>
      <c r="U241" s="197">
        <v>434</v>
      </c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</row>
    <row r="242" spans="1:173" s="24" customFormat="1" ht="18.75" customHeight="1" x14ac:dyDescent="0.25">
      <c r="A242" s="62">
        <v>2</v>
      </c>
      <c r="B242" s="4" t="s">
        <v>264</v>
      </c>
      <c r="C242" s="48">
        <v>492686</v>
      </c>
      <c r="D242" s="48">
        <v>340388</v>
      </c>
      <c r="E242" s="25">
        <f>C242/D242*100</f>
        <v>144.74247035735689</v>
      </c>
      <c r="F242" s="48">
        <v>96290</v>
      </c>
      <c r="G242" s="48">
        <v>69617</v>
      </c>
      <c r="H242" s="25">
        <f>F242/G242*100</f>
        <v>138.31391757760315</v>
      </c>
      <c r="I242" s="48">
        <v>351402</v>
      </c>
      <c r="J242" s="48">
        <v>338728</v>
      </c>
      <c r="K242" s="25">
        <f>I242/J242*100</f>
        <v>103.74164521385892</v>
      </c>
      <c r="L242" s="48">
        <v>133687</v>
      </c>
      <c r="M242" s="48">
        <v>112088</v>
      </c>
      <c r="N242" s="25">
        <f t="shared" si="105"/>
        <v>119.26968096495611</v>
      </c>
      <c r="O242" s="48">
        <v>133426</v>
      </c>
      <c r="P242" s="48">
        <v>97472</v>
      </c>
      <c r="Q242" s="25">
        <f t="shared" si="106"/>
        <v>136.88649047931713</v>
      </c>
      <c r="R242" s="48">
        <v>261</v>
      </c>
      <c r="S242" s="48">
        <v>14616</v>
      </c>
      <c r="T242" s="25">
        <f t="shared" si="107"/>
        <v>1.7857142857142856</v>
      </c>
      <c r="U242" s="197">
        <v>148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2">
        <v>3</v>
      </c>
      <c r="B243" s="8" t="s">
        <v>221</v>
      </c>
      <c r="C243" s="48">
        <v>5381948</v>
      </c>
      <c r="D243" s="48">
        <v>5954699</v>
      </c>
      <c r="E243" s="25">
        <f>C243/D243*100</f>
        <v>90.381528940421674</v>
      </c>
      <c r="F243" s="48">
        <v>948776</v>
      </c>
      <c r="G243" s="48">
        <v>1171465</v>
      </c>
      <c r="H243" s="25">
        <f>F243/G243*100</f>
        <v>80.990554562022766</v>
      </c>
      <c r="I243" s="48">
        <v>5142811</v>
      </c>
      <c r="J243" s="48">
        <v>5958984</v>
      </c>
      <c r="K243" s="25">
        <f>I243/J243*100</f>
        <v>86.303487305889732</v>
      </c>
      <c r="L243" s="48">
        <v>0</v>
      </c>
      <c r="M243" s="48">
        <v>0</v>
      </c>
      <c r="N243" s="25" t="e">
        <f t="shared" si="105"/>
        <v>#DIV/0!</v>
      </c>
      <c r="O243" s="48">
        <v>0</v>
      </c>
      <c r="P243" s="48">
        <v>0</v>
      </c>
      <c r="Q243" s="25" t="e">
        <f t="shared" si="106"/>
        <v>#DIV/0!</v>
      </c>
      <c r="R243" s="48">
        <v>0</v>
      </c>
      <c r="S243" s="48">
        <v>0</v>
      </c>
      <c r="T243" s="25" t="e">
        <f t="shared" si="107"/>
        <v>#DIV/0!</v>
      </c>
      <c r="U243" s="197">
        <v>1094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3" customFormat="1" ht="17.25" x14ac:dyDescent="0.25">
      <c r="A244" s="63">
        <v>4</v>
      </c>
      <c r="B244" s="9" t="s">
        <v>109</v>
      </c>
      <c r="C244" s="48">
        <v>4062405</v>
      </c>
      <c r="D244" s="48">
        <v>2969965</v>
      </c>
      <c r="E244" s="1">
        <f t="shared" ref="E244:E245" si="109">C244/D244*100</f>
        <v>136.78292505130531</v>
      </c>
      <c r="F244" s="48">
        <v>621452</v>
      </c>
      <c r="G244" s="48">
        <v>460464</v>
      </c>
      <c r="H244" s="1">
        <f t="shared" ref="H244:H245" si="110">F244/G244*100</f>
        <v>134.96212516070747</v>
      </c>
      <c r="I244" s="48">
        <v>3922949</v>
      </c>
      <c r="J244" s="48">
        <v>2865119</v>
      </c>
      <c r="K244" s="1">
        <f t="shared" ref="K244:K245" si="111">I244/J244*100</f>
        <v>136.92097954744636</v>
      </c>
      <c r="L244" s="48">
        <v>1951188</v>
      </c>
      <c r="M244" s="48">
        <v>1352088</v>
      </c>
      <c r="N244" s="1">
        <f t="shared" si="105"/>
        <v>144.30924614374212</v>
      </c>
      <c r="O244" s="48">
        <v>1951188</v>
      </c>
      <c r="P244" s="48">
        <v>1352088</v>
      </c>
      <c r="Q244" s="1">
        <f t="shared" si="106"/>
        <v>144.30924614374212</v>
      </c>
      <c r="R244" s="48">
        <v>0</v>
      </c>
      <c r="S244" s="48">
        <v>0</v>
      </c>
      <c r="T244" s="1" t="e">
        <f t="shared" si="107"/>
        <v>#DIV/0!</v>
      </c>
      <c r="U244" s="199">
        <v>535</v>
      </c>
    </row>
    <row r="245" spans="1:173" s="23" customFormat="1" ht="34.5" x14ac:dyDescent="0.25">
      <c r="A245" s="62">
        <v>5</v>
      </c>
      <c r="B245" s="10" t="s">
        <v>110</v>
      </c>
      <c r="C245" s="48">
        <v>0</v>
      </c>
      <c r="D245" s="48">
        <v>0</v>
      </c>
      <c r="E245" s="1" t="e">
        <f t="shared" si="109"/>
        <v>#DIV/0!</v>
      </c>
      <c r="F245" s="48">
        <v>0</v>
      </c>
      <c r="G245" s="48">
        <v>0</v>
      </c>
      <c r="H245" s="1" t="e">
        <f t="shared" si="110"/>
        <v>#DIV/0!</v>
      </c>
      <c r="I245" s="48">
        <v>0</v>
      </c>
      <c r="J245" s="48">
        <v>0</v>
      </c>
      <c r="K245" s="1" t="e">
        <f t="shared" si="111"/>
        <v>#DIV/0!</v>
      </c>
      <c r="L245" s="48">
        <v>0</v>
      </c>
      <c r="M245" s="48">
        <v>0</v>
      </c>
      <c r="N245" s="1" t="e">
        <f t="shared" si="105"/>
        <v>#DIV/0!</v>
      </c>
      <c r="O245" s="48">
        <v>0</v>
      </c>
      <c r="P245" s="48">
        <v>0</v>
      </c>
      <c r="Q245" s="1" t="e">
        <f t="shared" si="106"/>
        <v>#DIV/0!</v>
      </c>
      <c r="R245" s="48">
        <v>0</v>
      </c>
      <c r="S245" s="48">
        <v>0</v>
      </c>
      <c r="T245" s="1" t="e">
        <f t="shared" si="107"/>
        <v>#DIV/0!</v>
      </c>
      <c r="U245" s="199"/>
    </row>
    <row r="246" spans="1:173" s="23" customFormat="1" ht="18.75" customHeight="1" x14ac:dyDescent="0.25">
      <c r="A246" s="62">
        <v>6</v>
      </c>
      <c r="B246" s="216" t="s">
        <v>108</v>
      </c>
      <c r="C246" s="48">
        <v>29715</v>
      </c>
      <c r="D246" s="48">
        <v>1276958</v>
      </c>
      <c r="E246" s="1">
        <f>C246/D246*100</f>
        <v>2.3270146708035817</v>
      </c>
      <c r="F246" s="48">
        <v>0</v>
      </c>
      <c r="G246" s="48">
        <v>239263</v>
      </c>
      <c r="H246" s="1">
        <f>F246/G246*100</f>
        <v>0</v>
      </c>
      <c r="I246" s="48">
        <v>29715</v>
      </c>
      <c r="J246" s="48">
        <v>605036</v>
      </c>
      <c r="K246" s="1">
        <f>I246/J246*100</f>
        <v>4.9112780065979544</v>
      </c>
      <c r="L246" s="48">
        <v>0</v>
      </c>
      <c r="M246" s="48">
        <v>9650</v>
      </c>
      <c r="N246" s="1">
        <f t="shared" si="105"/>
        <v>0</v>
      </c>
      <c r="O246" s="48">
        <v>0</v>
      </c>
      <c r="P246" s="48">
        <v>6825</v>
      </c>
      <c r="Q246" s="1">
        <f t="shared" si="106"/>
        <v>0</v>
      </c>
      <c r="R246" s="48">
        <v>0</v>
      </c>
      <c r="S246" s="48">
        <v>2825</v>
      </c>
      <c r="T246" s="1">
        <f t="shared" si="107"/>
        <v>0</v>
      </c>
      <c r="U246" s="199">
        <v>10</v>
      </c>
    </row>
    <row r="247" spans="1:173" s="23" customFormat="1" ht="17.25" x14ac:dyDescent="0.25">
      <c r="A247" s="63">
        <v>7</v>
      </c>
      <c r="B247" s="16" t="s">
        <v>267</v>
      </c>
      <c r="C247" s="48">
        <v>0</v>
      </c>
      <c r="D247" s="48">
        <v>19816</v>
      </c>
      <c r="E247" s="1">
        <f>C247/D247*100</f>
        <v>0</v>
      </c>
      <c r="F247" s="48">
        <v>0</v>
      </c>
      <c r="G247" s="48">
        <v>5105</v>
      </c>
      <c r="H247" s="1">
        <f>F247/G247*100</f>
        <v>0</v>
      </c>
      <c r="I247" s="48">
        <v>0</v>
      </c>
      <c r="J247" s="48">
        <v>26489</v>
      </c>
      <c r="K247" s="1">
        <f>I247/J247*100</f>
        <v>0</v>
      </c>
      <c r="L247" s="48">
        <v>0</v>
      </c>
      <c r="M247" s="48">
        <v>1631</v>
      </c>
      <c r="N247" s="1">
        <f t="shared" si="105"/>
        <v>0</v>
      </c>
      <c r="O247" s="48">
        <v>0</v>
      </c>
      <c r="P247" s="48">
        <v>1631</v>
      </c>
      <c r="Q247" s="1">
        <f t="shared" si="106"/>
        <v>0</v>
      </c>
      <c r="R247" s="48">
        <v>0</v>
      </c>
      <c r="S247" s="48">
        <v>0</v>
      </c>
      <c r="T247" s="1" t="e">
        <f t="shared" si="107"/>
        <v>#DIV/0!</v>
      </c>
      <c r="U247" s="199"/>
    </row>
    <row r="248" spans="1:173" s="23" customFormat="1" ht="17.25" x14ac:dyDescent="0.25">
      <c r="A248" s="62">
        <v>8</v>
      </c>
      <c r="B248" s="10" t="s">
        <v>268</v>
      </c>
      <c r="C248" s="48">
        <v>0</v>
      </c>
      <c r="D248" s="48">
        <v>0</v>
      </c>
      <c r="E248" s="1" t="e">
        <f>C248/D248*100</f>
        <v>#DIV/0!</v>
      </c>
      <c r="F248" s="48">
        <v>0</v>
      </c>
      <c r="G248" s="48">
        <v>0</v>
      </c>
      <c r="H248" s="1">
        <v>0</v>
      </c>
      <c r="I248" s="48">
        <v>0</v>
      </c>
      <c r="J248" s="48">
        <v>0</v>
      </c>
      <c r="K248" s="1" t="e">
        <f>I248/J248*100</f>
        <v>#DIV/0!</v>
      </c>
      <c r="L248" s="48">
        <v>0</v>
      </c>
      <c r="M248" s="48">
        <v>0</v>
      </c>
      <c r="N248" s="1" t="e">
        <f t="shared" si="105"/>
        <v>#DIV/0!</v>
      </c>
      <c r="O248" s="48">
        <v>0</v>
      </c>
      <c r="P248" s="48">
        <v>0</v>
      </c>
      <c r="Q248" s="1" t="e">
        <f t="shared" si="106"/>
        <v>#DIV/0!</v>
      </c>
      <c r="R248" s="48">
        <v>0</v>
      </c>
      <c r="S248" s="48">
        <v>0</v>
      </c>
      <c r="T248" s="1" t="e">
        <f t="shared" si="107"/>
        <v>#DIV/0!</v>
      </c>
      <c r="U248" s="199"/>
    </row>
    <row r="249" spans="1:173" s="23" customFormat="1" ht="17.25" x14ac:dyDescent="0.25">
      <c r="A249" s="62">
        <v>9</v>
      </c>
      <c r="B249" s="10" t="s">
        <v>277</v>
      </c>
      <c r="C249" s="48">
        <v>0</v>
      </c>
      <c r="D249" s="48">
        <v>0</v>
      </c>
      <c r="E249" s="1" t="e">
        <f>C249/D249*100</f>
        <v>#DIV/0!</v>
      </c>
      <c r="F249" s="48">
        <v>0</v>
      </c>
      <c r="G249" s="48">
        <v>0</v>
      </c>
      <c r="H249" s="1" t="e">
        <f>F249/G249*100</f>
        <v>#DIV/0!</v>
      </c>
      <c r="I249" s="48">
        <v>0</v>
      </c>
      <c r="J249" s="48">
        <v>0</v>
      </c>
      <c r="K249" s="1" t="e">
        <f>I249/J249*100</f>
        <v>#DIV/0!</v>
      </c>
      <c r="L249" s="48">
        <v>0</v>
      </c>
      <c r="M249" s="48">
        <v>0</v>
      </c>
      <c r="N249" s="1" t="e">
        <f t="shared" si="105"/>
        <v>#DIV/0!</v>
      </c>
      <c r="O249" s="48">
        <v>0</v>
      </c>
      <c r="P249" s="48">
        <v>0</v>
      </c>
      <c r="Q249" s="1" t="e">
        <f t="shared" si="106"/>
        <v>#DIV/0!</v>
      </c>
      <c r="R249" s="48">
        <v>0</v>
      </c>
      <c r="S249" s="48">
        <v>0</v>
      </c>
      <c r="T249" s="1" t="e">
        <f t="shared" si="107"/>
        <v>#DIV/0!</v>
      </c>
      <c r="U249" s="199"/>
    </row>
    <row r="250" spans="1:173" s="23" customFormat="1" ht="17.25" x14ac:dyDescent="0.25">
      <c r="A250" s="62">
        <v>10</v>
      </c>
      <c r="B250" s="10" t="s">
        <v>269</v>
      </c>
      <c r="C250" s="48">
        <v>363347</v>
      </c>
      <c r="D250" s="48">
        <v>239376</v>
      </c>
      <c r="E250" s="1">
        <f>C250/D250*100</f>
        <v>151.78923534523094</v>
      </c>
      <c r="F250" s="48">
        <v>64306</v>
      </c>
      <c r="G250" s="48">
        <v>36146</v>
      </c>
      <c r="H250" s="1">
        <f>F250/G250*100</f>
        <v>177.9062690200852</v>
      </c>
      <c r="I250" s="48">
        <v>363347</v>
      </c>
      <c r="J250" s="48">
        <v>239376</v>
      </c>
      <c r="K250" s="1">
        <f>I250/J250*100</f>
        <v>151.78923534523094</v>
      </c>
      <c r="L250" s="48">
        <v>363347</v>
      </c>
      <c r="M250" s="48">
        <v>239376</v>
      </c>
      <c r="N250" s="1">
        <f t="shared" si="105"/>
        <v>151.78923534523094</v>
      </c>
      <c r="O250" s="48">
        <v>363347</v>
      </c>
      <c r="P250" s="48">
        <v>239376</v>
      </c>
      <c r="Q250" s="1">
        <f t="shared" si="106"/>
        <v>151.78923534523094</v>
      </c>
      <c r="R250" s="48">
        <v>0</v>
      </c>
      <c r="S250" s="48">
        <v>0</v>
      </c>
      <c r="T250" s="1" t="e">
        <f t="shared" si="107"/>
        <v>#DIV/0!</v>
      </c>
      <c r="U250" s="199">
        <v>46</v>
      </c>
    </row>
    <row r="251" spans="1:173" s="23" customFormat="1" ht="17.25" customHeight="1" x14ac:dyDescent="0.25">
      <c r="A251" s="349"/>
      <c r="B251" s="350"/>
      <c r="C251" s="350"/>
      <c r="D251" s="350"/>
      <c r="E251" s="350"/>
      <c r="F251" s="350"/>
      <c r="G251" s="350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1"/>
      <c r="U251" s="200"/>
    </row>
    <row r="252" spans="1:173" s="23" customFormat="1" ht="52.5" customHeight="1" x14ac:dyDescent="0.25">
      <c r="A252" s="352" t="s">
        <v>242</v>
      </c>
      <c r="B252" s="353"/>
      <c r="C252" s="41">
        <f>SUM(C253:C259)</f>
        <v>96521420</v>
      </c>
      <c r="D252" s="41">
        <f>SUM(D253:D259)</f>
        <v>82790578</v>
      </c>
      <c r="E252" s="50">
        <f>C252/D252*100</f>
        <v>116.58502976027054</v>
      </c>
      <c r="F252" s="41">
        <f>SUM(F253:F259)</f>
        <v>14036243</v>
      </c>
      <c r="G252" s="41">
        <f>SUM(G253:G259)</f>
        <v>13080886</v>
      </c>
      <c r="H252" s="50">
        <f>F252/G252*100</f>
        <v>107.30345788503928</v>
      </c>
      <c r="I252" s="41">
        <f>SUM(I253:I259)</f>
        <v>98308255</v>
      </c>
      <c r="J252" s="41">
        <f>SUM(J253:J259)</f>
        <v>79495282</v>
      </c>
      <c r="K252" s="50">
        <f>I252/J252*100</f>
        <v>123.66552143308328</v>
      </c>
      <c r="L252" s="35">
        <f>SUM(L253:L259)</f>
        <v>88415128</v>
      </c>
      <c r="M252" s="35">
        <f>SUM(M253:M259)</f>
        <v>69900780</v>
      </c>
      <c r="N252" s="6">
        <f t="shared" ref="N252:N259" si="112">L252/M252*100</f>
        <v>126.48661145125992</v>
      </c>
      <c r="O252" s="5">
        <f>SUM(O253:O259)</f>
        <v>537837</v>
      </c>
      <c r="P252" s="5">
        <f>SUM(P253:P259)</f>
        <v>0</v>
      </c>
      <c r="Q252" s="5" t="e">
        <f t="shared" ref="Q252:Q259" si="113">O252/P252*100</f>
        <v>#DIV/0!</v>
      </c>
      <c r="R252" s="5">
        <f>SUM(R253:R259)</f>
        <v>87877291</v>
      </c>
      <c r="S252" s="5">
        <f>SUM(S253:S259)</f>
        <v>69900780</v>
      </c>
      <c r="T252" s="6">
        <f t="shared" ref="T252:T259" si="114">R252/S252*100</f>
        <v>125.7171822689246</v>
      </c>
      <c r="U252" s="198">
        <f>SUM(U253:U259)</f>
        <v>3318</v>
      </c>
    </row>
    <row r="253" spans="1:173" s="23" customFormat="1" ht="19.5" customHeight="1" x14ac:dyDescent="0.25">
      <c r="A253" s="63">
        <v>1</v>
      </c>
      <c r="B253" s="8" t="s">
        <v>100</v>
      </c>
      <c r="C253" s="44">
        <v>2912998</v>
      </c>
      <c r="D253" s="44">
        <v>3077387</v>
      </c>
      <c r="E253" s="45">
        <f t="shared" ref="E253:E259" si="115">C253/D253*100</f>
        <v>94.658162915486415</v>
      </c>
      <c r="F253" s="44">
        <v>486090</v>
      </c>
      <c r="G253" s="44">
        <v>825820</v>
      </c>
      <c r="H253" s="45">
        <f t="shared" ref="H253:H259" si="116">F253/G253*100</f>
        <v>58.861495241093699</v>
      </c>
      <c r="I253" s="44">
        <v>2912998</v>
      </c>
      <c r="J253" s="44">
        <v>3077387</v>
      </c>
      <c r="K253" s="45">
        <f t="shared" ref="K253:K259" si="117">I253/J253*100</f>
        <v>94.658162915486415</v>
      </c>
      <c r="L253" s="87">
        <v>0</v>
      </c>
      <c r="M253" s="87">
        <v>0</v>
      </c>
      <c r="N253" s="25" t="e">
        <f t="shared" si="112"/>
        <v>#DIV/0!</v>
      </c>
      <c r="O253" s="44">
        <v>0</v>
      </c>
      <c r="P253" s="44">
        <v>0</v>
      </c>
      <c r="Q253" s="25" t="e">
        <f>O253/S253*100</f>
        <v>#DIV/0!</v>
      </c>
      <c r="R253" s="64">
        <v>0</v>
      </c>
      <c r="S253" s="64">
        <v>0</v>
      </c>
      <c r="T253" s="45" t="e">
        <f t="shared" si="114"/>
        <v>#DIV/0!</v>
      </c>
      <c r="U253" s="199">
        <v>413</v>
      </c>
    </row>
    <row r="254" spans="1:173" s="23" customFormat="1" ht="34.5" x14ac:dyDescent="0.25">
      <c r="A254" s="62">
        <v>2</v>
      </c>
      <c r="B254" s="4" t="s">
        <v>101</v>
      </c>
      <c r="C254" s="44">
        <v>18981780</v>
      </c>
      <c r="D254" s="44">
        <v>16288746</v>
      </c>
      <c r="E254" s="45">
        <f t="shared" si="115"/>
        <v>116.53309591788097</v>
      </c>
      <c r="F254" s="44">
        <v>2890718</v>
      </c>
      <c r="G254" s="44">
        <v>1342398</v>
      </c>
      <c r="H254" s="45">
        <f t="shared" si="116"/>
        <v>215.33986194854285</v>
      </c>
      <c r="I254" s="44">
        <v>18617147</v>
      </c>
      <c r="J254" s="44">
        <v>16298708</v>
      </c>
      <c r="K254" s="45">
        <f t="shared" si="117"/>
        <v>114.22467964945442</v>
      </c>
      <c r="L254" s="44">
        <v>18612584</v>
      </c>
      <c r="M254" s="87">
        <v>16284290</v>
      </c>
      <c r="N254" s="25">
        <f t="shared" si="112"/>
        <v>114.2977925350138</v>
      </c>
      <c r="O254" s="44">
        <v>0</v>
      </c>
      <c r="P254" s="44">
        <v>0</v>
      </c>
      <c r="Q254" s="25" t="e">
        <f t="shared" si="113"/>
        <v>#DIV/0!</v>
      </c>
      <c r="R254" s="44">
        <v>18612584</v>
      </c>
      <c r="S254" s="64">
        <v>16284290</v>
      </c>
      <c r="T254" s="45">
        <f t="shared" si="114"/>
        <v>114.2977925350138</v>
      </c>
      <c r="U254" s="199">
        <v>610</v>
      </c>
    </row>
    <row r="255" spans="1:173" s="23" customFormat="1" ht="18" customHeight="1" x14ac:dyDescent="0.25">
      <c r="A255" s="62">
        <v>3</v>
      </c>
      <c r="B255" s="8" t="s">
        <v>102</v>
      </c>
      <c r="C255" s="44">
        <v>5282205</v>
      </c>
      <c r="D255" s="44">
        <v>3543506</v>
      </c>
      <c r="E255" s="45">
        <f t="shared" si="115"/>
        <v>149.06719503226466</v>
      </c>
      <c r="F255" s="241">
        <v>498444</v>
      </c>
      <c r="G255" s="241">
        <v>1582</v>
      </c>
      <c r="H255" s="45">
        <f t="shared" si="116"/>
        <v>31507.206068268017</v>
      </c>
      <c r="I255" s="44">
        <v>3731431</v>
      </c>
      <c r="J255" s="44">
        <v>3524216</v>
      </c>
      <c r="K255" s="45">
        <f t="shared" si="117"/>
        <v>105.87974743886299</v>
      </c>
      <c r="L255" s="87">
        <v>0</v>
      </c>
      <c r="M255" s="87">
        <v>0</v>
      </c>
      <c r="N255" s="25" t="e">
        <f t="shared" si="112"/>
        <v>#DIV/0!</v>
      </c>
      <c r="O255" s="44">
        <v>0</v>
      </c>
      <c r="P255" s="44">
        <v>0</v>
      </c>
      <c r="Q255" s="25" t="e">
        <f t="shared" si="113"/>
        <v>#DIV/0!</v>
      </c>
      <c r="R255" s="64">
        <v>0</v>
      </c>
      <c r="S255" s="64">
        <v>0</v>
      </c>
      <c r="T255" s="45" t="e">
        <f t="shared" si="114"/>
        <v>#DIV/0!</v>
      </c>
      <c r="U255" s="199">
        <v>436</v>
      </c>
    </row>
    <row r="256" spans="1:173" s="23" customFormat="1" ht="17.25" customHeight="1" x14ac:dyDescent="0.25">
      <c r="A256" s="62">
        <v>4</v>
      </c>
      <c r="B256" s="4" t="s">
        <v>103</v>
      </c>
      <c r="C256" s="44">
        <v>833107</v>
      </c>
      <c r="D256" s="44">
        <v>1359568</v>
      </c>
      <c r="E256" s="25">
        <f t="shared" si="115"/>
        <v>61.277332211408329</v>
      </c>
      <c r="F256" s="44">
        <v>64073</v>
      </c>
      <c r="G256" s="44">
        <v>108503</v>
      </c>
      <c r="H256" s="25">
        <f t="shared" si="116"/>
        <v>59.051823451886122</v>
      </c>
      <c r="I256" s="44">
        <v>1326529</v>
      </c>
      <c r="J256" s="44">
        <v>1485293</v>
      </c>
      <c r="K256" s="25">
        <f t="shared" si="117"/>
        <v>89.310930570601215</v>
      </c>
      <c r="L256" s="87">
        <v>0</v>
      </c>
      <c r="M256" s="87">
        <v>0</v>
      </c>
      <c r="N256" s="25" t="e">
        <f t="shared" si="112"/>
        <v>#DIV/0!</v>
      </c>
      <c r="O256" s="44">
        <v>0</v>
      </c>
      <c r="P256" s="44">
        <v>0</v>
      </c>
      <c r="Q256" s="25" t="e">
        <f t="shared" si="113"/>
        <v>#DIV/0!</v>
      </c>
      <c r="R256" s="64">
        <v>0</v>
      </c>
      <c r="S256" s="64">
        <v>0</v>
      </c>
      <c r="T256" s="25" t="e">
        <f t="shared" si="114"/>
        <v>#DIV/0!</v>
      </c>
      <c r="U256" s="199">
        <v>92</v>
      </c>
    </row>
    <row r="257" spans="1:21" s="23" customFormat="1" ht="17.25" customHeight="1" x14ac:dyDescent="0.25">
      <c r="A257" s="62">
        <v>5</v>
      </c>
      <c r="B257" s="4" t="s">
        <v>104</v>
      </c>
      <c r="C257" s="44">
        <v>39393015</v>
      </c>
      <c r="D257" s="44">
        <v>34653203</v>
      </c>
      <c r="E257" s="45">
        <f t="shared" si="115"/>
        <v>113.6778467491158</v>
      </c>
      <c r="F257" s="44">
        <v>5808429</v>
      </c>
      <c r="G257" s="44">
        <v>7248508</v>
      </c>
      <c r="H257" s="45">
        <f t="shared" si="116"/>
        <v>80.132752836859666</v>
      </c>
      <c r="I257" s="44">
        <v>42273912</v>
      </c>
      <c r="J257" s="44">
        <v>31373659</v>
      </c>
      <c r="K257" s="45">
        <f t="shared" si="117"/>
        <v>134.74332719686919</v>
      </c>
      <c r="L257" s="44">
        <v>42273912</v>
      </c>
      <c r="M257" s="44">
        <v>31373659</v>
      </c>
      <c r="N257" s="25">
        <f t="shared" si="112"/>
        <v>134.74332719686919</v>
      </c>
      <c r="O257" s="44">
        <v>0</v>
      </c>
      <c r="P257" s="44">
        <v>0</v>
      </c>
      <c r="Q257" s="25" t="e">
        <f t="shared" si="113"/>
        <v>#DIV/0!</v>
      </c>
      <c r="R257" s="44">
        <v>42273912</v>
      </c>
      <c r="S257" s="44">
        <v>31373659</v>
      </c>
      <c r="T257" s="45">
        <f t="shared" si="114"/>
        <v>134.74332719686919</v>
      </c>
      <c r="U257" s="199">
        <v>1102</v>
      </c>
    </row>
    <row r="258" spans="1:21" s="23" customFormat="1" ht="15" customHeight="1" x14ac:dyDescent="0.25">
      <c r="A258" s="63">
        <v>6</v>
      </c>
      <c r="B258" s="8" t="s">
        <v>105</v>
      </c>
      <c r="C258" s="44">
        <v>27194835</v>
      </c>
      <c r="D258" s="44">
        <v>22679536</v>
      </c>
      <c r="E258" s="1">
        <f t="shared" si="115"/>
        <v>119.90913306162878</v>
      </c>
      <c r="F258" s="44">
        <v>3936415</v>
      </c>
      <c r="G258" s="44">
        <v>3341669</v>
      </c>
      <c r="H258" s="1">
        <f t="shared" si="116"/>
        <v>117.79787285934064</v>
      </c>
      <c r="I258" s="44">
        <v>27541834</v>
      </c>
      <c r="J258" s="44">
        <v>22249362</v>
      </c>
      <c r="K258" s="1">
        <f t="shared" si="117"/>
        <v>123.78707308551139</v>
      </c>
      <c r="L258" s="87">
        <v>27522908</v>
      </c>
      <c r="M258" s="87">
        <v>22240330</v>
      </c>
      <c r="N258" s="1">
        <f t="shared" si="112"/>
        <v>123.75224648195417</v>
      </c>
      <c r="O258" s="44">
        <v>537837</v>
      </c>
      <c r="P258" s="44">
        <v>0</v>
      </c>
      <c r="Q258" s="1" t="e">
        <f t="shared" si="113"/>
        <v>#DIV/0!</v>
      </c>
      <c r="R258" s="87">
        <v>26985071</v>
      </c>
      <c r="S258" s="64">
        <v>22240330</v>
      </c>
      <c r="T258" s="1">
        <f t="shared" si="114"/>
        <v>121.33395053041029</v>
      </c>
      <c r="U258" s="199">
        <v>629</v>
      </c>
    </row>
    <row r="259" spans="1:21" s="23" customFormat="1" ht="19.5" customHeight="1" x14ac:dyDescent="0.25">
      <c r="A259" s="62">
        <v>7</v>
      </c>
      <c r="B259" s="3" t="s">
        <v>106</v>
      </c>
      <c r="C259" s="44">
        <v>1923480</v>
      </c>
      <c r="D259" s="44">
        <v>1188632</v>
      </c>
      <c r="E259" s="45">
        <f t="shared" si="115"/>
        <v>161.82300325079589</v>
      </c>
      <c r="F259" s="44">
        <v>352074</v>
      </c>
      <c r="G259" s="44">
        <v>212406</v>
      </c>
      <c r="H259" s="45">
        <f t="shared" si="116"/>
        <v>165.75520465523573</v>
      </c>
      <c r="I259" s="44">
        <v>1904404</v>
      </c>
      <c r="J259" s="44">
        <v>1486657</v>
      </c>
      <c r="K259" s="45">
        <f t="shared" si="117"/>
        <v>128.0997567024539</v>
      </c>
      <c r="L259" s="87">
        <v>5724</v>
      </c>
      <c r="M259" s="87">
        <v>2501</v>
      </c>
      <c r="N259" s="25">
        <f t="shared" si="112"/>
        <v>228.86845261895243</v>
      </c>
      <c r="O259" s="44">
        <v>0</v>
      </c>
      <c r="P259" s="44">
        <v>0</v>
      </c>
      <c r="Q259" s="25" t="e">
        <f t="shared" si="113"/>
        <v>#DIV/0!</v>
      </c>
      <c r="R259" s="64">
        <v>5724</v>
      </c>
      <c r="S259" s="64">
        <v>2501</v>
      </c>
      <c r="T259" s="45">
        <f t="shared" si="114"/>
        <v>228.86845261895243</v>
      </c>
      <c r="U259" s="199">
        <v>36</v>
      </c>
    </row>
    <row r="260" spans="1:21" s="23" customFormat="1" ht="17.25" customHeight="1" x14ac:dyDescent="0.25">
      <c r="A260" s="349"/>
      <c r="B260" s="350"/>
      <c r="C260" s="350"/>
      <c r="D260" s="350"/>
      <c r="E260" s="350"/>
      <c r="F260" s="350"/>
      <c r="G260" s="350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1"/>
      <c r="U260" s="200"/>
    </row>
    <row r="261" spans="1:21" s="23" customFormat="1" ht="91.5" customHeight="1" x14ac:dyDescent="0.25">
      <c r="A261" s="352" t="s">
        <v>243</v>
      </c>
      <c r="B261" s="353"/>
      <c r="C261" s="41">
        <f>SUM(C262:C265)</f>
        <v>3326482</v>
      </c>
      <c r="D261" s="41">
        <f>SUM(D262:D265)</f>
        <v>3187618</v>
      </c>
      <c r="E261" s="50">
        <f>C261/D261*100</f>
        <v>104.35635637645416</v>
      </c>
      <c r="F261" s="41">
        <f>SUM(F262:F265)</f>
        <v>434324</v>
      </c>
      <c r="G261" s="41">
        <f>SUM(G262:G265)</f>
        <v>380895</v>
      </c>
      <c r="H261" s="50">
        <f>F261/G261*100</f>
        <v>114.02722535081847</v>
      </c>
      <c r="I261" s="41">
        <f>SUM(I262:I265)</f>
        <v>3920430</v>
      </c>
      <c r="J261" s="41">
        <f>SUM(J262:J265)</f>
        <v>3703070</v>
      </c>
      <c r="K261" s="50">
        <f>I261/J261*100</f>
        <v>105.86972430982942</v>
      </c>
      <c r="L261" s="41">
        <f>SUM(L262:L265)</f>
        <v>0</v>
      </c>
      <c r="M261" s="41">
        <f>SUM(M262:M265)</f>
        <v>0</v>
      </c>
      <c r="N261" s="6" t="e">
        <f t="shared" ref="N261:N263" si="118">L261/M261*100</f>
        <v>#DIV/0!</v>
      </c>
      <c r="O261" s="41">
        <f>SUM(O262:O265)</f>
        <v>0</v>
      </c>
      <c r="P261" s="41">
        <f>SUM(P262:P265)</f>
        <v>0</v>
      </c>
      <c r="Q261" s="5" t="e">
        <f t="shared" ref="Q261:Q263" si="119">O261/P261*100</f>
        <v>#DIV/0!</v>
      </c>
      <c r="R261" s="41">
        <f>SUM(R262:R265)</f>
        <v>0</v>
      </c>
      <c r="S261" s="41">
        <f>SUM(S262:S265)</f>
        <v>0</v>
      </c>
      <c r="T261" s="6" t="e">
        <f t="shared" ref="T261:T263" si="120">R261/S261*100</f>
        <v>#DIV/0!</v>
      </c>
      <c r="U261" s="198">
        <f>SUM(U262:U263)</f>
        <v>390</v>
      </c>
    </row>
    <row r="262" spans="1:21" s="23" customFormat="1" ht="42" customHeight="1" x14ac:dyDescent="0.25">
      <c r="A262" s="56">
        <v>1</v>
      </c>
      <c r="B262" s="8" t="s">
        <v>84</v>
      </c>
      <c r="C262" s="46">
        <v>6904</v>
      </c>
      <c r="D262" s="46">
        <v>11744</v>
      </c>
      <c r="E262" s="1">
        <f t="shared" ref="E262:E263" si="121">C262/D262*100</f>
        <v>58.787465940054496</v>
      </c>
      <c r="F262" s="46">
        <v>532</v>
      </c>
      <c r="G262" s="46">
        <v>1230</v>
      </c>
      <c r="H262" s="1">
        <f t="shared" ref="H262:H263" si="122">F262/G262*100</f>
        <v>43.252032520325201</v>
      </c>
      <c r="I262" s="46">
        <v>7218</v>
      </c>
      <c r="J262" s="46">
        <v>11681</v>
      </c>
      <c r="K262" s="1">
        <f t="shared" ref="K262:K263" si="123">I262/J262*100</f>
        <v>61.792654738464172</v>
      </c>
      <c r="L262" s="87">
        <f>O262+R262</f>
        <v>0</v>
      </c>
      <c r="M262" s="87">
        <f>P262+S262</f>
        <v>0</v>
      </c>
      <c r="N262" s="1" t="e">
        <f t="shared" si="118"/>
        <v>#DIV/0!</v>
      </c>
      <c r="O262" s="46">
        <v>0</v>
      </c>
      <c r="P262" s="46">
        <v>0</v>
      </c>
      <c r="Q262" s="1" t="e">
        <f t="shared" si="119"/>
        <v>#DIV/0!</v>
      </c>
      <c r="R262" s="46">
        <v>0</v>
      </c>
      <c r="S262" s="46">
        <v>0</v>
      </c>
      <c r="T262" s="1" t="e">
        <f t="shared" si="120"/>
        <v>#DIV/0!</v>
      </c>
      <c r="U262" s="199">
        <v>20</v>
      </c>
    </row>
    <row r="263" spans="1:21" s="23" customFormat="1" ht="17.25" x14ac:dyDescent="0.25">
      <c r="A263" s="62">
        <v>2</v>
      </c>
      <c r="B263" s="4" t="s">
        <v>107</v>
      </c>
      <c r="C263" s="46">
        <v>3319578</v>
      </c>
      <c r="D263" s="46">
        <v>3175874</v>
      </c>
      <c r="E263" s="25">
        <f t="shared" si="121"/>
        <v>104.52486465143139</v>
      </c>
      <c r="F263" s="46">
        <v>433792</v>
      </c>
      <c r="G263" s="46">
        <v>379665</v>
      </c>
      <c r="H263" s="25">
        <f t="shared" si="122"/>
        <v>114.2565156124478</v>
      </c>
      <c r="I263" s="46">
        <v>3913212</v>
      </c>
      <c r="J263" s="46">
        <v>3691389</v>
      </c>
      <c r="K263" s="25">
        <f t="shared" si="123"/>
        <v>106.00920141442694</v>
      </c>
      <c r="L263" s="87">
        <f>O263+R263</f>
        <v>0</v>
      </c>
      <c r="M263" s="87">
        <f>P263+S263</f>
        <v>0</v>
      </c>
      <c r="N263" s="25" t="e">
        <f t="shared" si="118"/>
        <v>#DIV/0!</v>
      </c>
      <c r="O263" s="48">
        <v>0</v>
      </c>
      <c r="P263" s="48">
        <v>0</v>
      </c>
      <c r="Q263" s="25" t="e">
        <f t="shared" si="119"/>
        <v>#DIV/0!</v>
      </c>
      <c r="R263" s="48">
        <v>0</v>
      </c>
      <c r="S263" s="48">
        <v>0</v>
      </c>
      <c r="T263" s="25" t="e">
        <f t="shared" si="120"/>
        <v>#DIV/0!</v>
      </c>
      <c r="U263" s="199">
        <v>370</v>
      </c>
    </row>
    <row r="264" spans="1:21" s="23" customFormat="1" ht="17.25" x14ac:dyDescent="0.25">
      <c r="A264" s="62"/>
      <c r="B264" s="4"/>
      <c r="C264" s="48"/>
      <c r="D264" s="48"/>
      <c r="E264" s="25"/>
      <c r="F264" s="48"/>
      <c r="G264" s="48"/>
      <c r="H264" s="25"/>
      <c r="I264" s="48"/>
      <c r="J264" s="48"/>
      <c r="K264" s="25"/>
      <c r="L264" s="87"/>
      <c r="M264" s="46"/>
      <c r="N264" s="25"/>
      <c r="O264" s="48"/>
      <c r="P264" s="48"/>
      <c r="Q264" s="25"/>
      <c r="R264" s="48"/>
      <c r="S264" s="48"/>
      <c r="T264" s="25"/>
      <c r="U264" s="200"/>
    </row>
    <row r="265" spans="1:21" s="23" customFormat="1" ht="17.25" x14ac:dyDescent="0.25">
      <c r="A265" s="63"/>
      <c r="B265" s="16"/>
      <c r="C265" s="46"/>
      <c r="D265" s="46"/>
      <c r="E265" s="1"/>
      <c r="F265" s="46"/>
      <c r="G265" s="46"/>
      <c r="H265" s="1"/>
      <c r="I265" s="46"/>
      <c r="J265" s="46"/>
      <c r="K265" s="1"/>
      <c r="L265" s="46"/>
      <c r="M265" s="46"/>
      <c r="N265" s="1"/>
      <c r="O265" s="46"/>
      <c r="P265" s="46"/>
      <c r="Q265" s="1"/>
      <c r="R265" s="46"/>
      <c r="S265" s="46"/>
      <c r="T265" s="1"/>
      <c r="U265" s="200"/>
    </row>
    <row r="266" spans="1:21" s="23" customFormat="1" ht="17.25" customHeight="1" x14ac:dyDescent="0.25">
      <c r="A266" s="349"/>
      <c r="B266" s="350"/>
      <c r="C266" s="350"/>
      <c r="D266" s="350"/>
      <c r="E266" s="350"/>
      <c r="F266" s="350"/>
      <c r="G266" s="350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1"/>
      <c r="U266" s="200"/>
    </row>
    <row r="267" spans="1:21" s="23" customFormat="1" ht="72.75" customHeight="1" x14ac:dyDescent="0.25">
      <c r="A267" s="352" t="s">
        <v>244</v>
      </c>
      <c r="B267" s="353"/>
      <c r="C267" s="41">
        <f>SUM(C268:C279)</f>
        <v>942274</v>
      </c>
      <c r="D267" s="41">
        <f>SUM(D268:D279)</f>
        <v>1734205</v>
      </c>
      <c r="E267" s="50">
        <f>C267/D267*100</f>
        <v>54.334637485187741</v>
      </c>
      <c r="F267" s="41">
        <f>SUM(F268:F279)</f>
        <v>331468</v>
      </c>
      <c r="G267" s="41">
        <f>SUM(G268:G279)</f>
        <v>307910</v>
      </c>
      <c r="H267" s="50">
        <f>F267/G267*100</f>
        <v>107.65093696209931</v>
      </c>
      <c r="I267" s="41">
        <f>SUM(I268:I279)</f>
        <v>843109</v>
      </c>
      <c r="J267" s="41">
        <f>SUM(J268:J279)</f>
        <v>1828432</v>
      </c>
      <c r="K267" s="50">
        <f>I267/J267*100</f>
        <v>46.111039404254569</v>
      </c>
      <c r="L267" s="41">
        <f>SUM(L268:L279)</f>
        <v>214675</v>
      </c>
      <c r="M267" s="41">
        <f>SUM(M268:M279)</f>
        <v>789919</v>
      </c>
      <c r="N267" s="6">
        <f t="shared" ref="N267:N279" si="124">L267/M267*100</f>
        <v>27.176837118742554</v>
      </c>
      <c r="O267" s="41">
        <f>SUM(O268:O279)</f>
        <v>145372</v>
      </c>
      <c r="P267" s="41">
        <f>SUM(P268:P279)</f>
        <v>648867</v>
      </c>
      <c r="Q267" s="5">
        <f t="shared" ref="Q267:Q279" si="125">O267/P267*100</f>
        <v>22.403974928606324</v>
      </c>
      <c r="R267" s="41">
        <f>SUM(R268:R279)</f>
        <v>69303</v>
      </c>
      <c r="S267" s="41">
        <f>SUM(S268:S279)</f>
        <v>141052</v>
      </c>
      <c r="T267" s="6">
        <f t="shared" ref="T267:T279" si="126">R267/S267*100</f>
        <v>49.13294387885319</v>
      </c>
      <c r="U267" s="198">
        <f>SUM(U268:U279)</f>
        <v>699</v>
      </c>
    </row>
    <row r="268" spans="1:21" s="23" customFormat="1" ht="17.25" x14ac:dyDescent="0.25">
      <c r="A268" s="49">
        <v>1</v>
      </c>
      <c r="B268" s="3" t="s">
        <v>28</v>
      </c>
      <c r="C268" s="44">
        <v>0</v>
      </c>
      <c r="D268" s="44">
        <v>42848</v>
      </c>
      <c r="E268" s="45">
        <f t="shared" ref="E268:E276" si="127">C268/D268*100</f>
        <v>0</v>
      </c>
      <c r="F268" s="44">
        <v>0</v>
      </c>
      <c r="G268" s="44">
        <v>14747</v>
      </c>
      <c r="H268" s="45">
        <f t="shared" ref="H268:H279" si="128">F268/G268*100</f>
        <v>0</v>
      </c>
      <c r="I268" s="44">
        <v>0</v>
      </c>
      <c r="J268" s="44">
        <v>49779</v>
      </c>
      <c r="K268" s="45">
        <f t="shared" ref="K268:K279" si="129">I268/J268*100</f>
        <v>0</v>
      </c>
      <c r="L268" s="44">
        <v>0</v>
      </c>
      <c r="M268" s="87">
        <v>29966</v>
      </c>
      <c r="N268" s="25">
        <f t="shared" si="124"/>
        <v>0</v>
      </c>
      <c r="O268" s="44">
        <v>0</v>
      </c>
      <c r="P268" s="44">
        <v>29966</v>
      </c>
      <c r="Q268" s="25">
        <f t="shared" si="125"/>
        <v>0</v>
      </c>
      <c r="R268" s="44">
        <v>0</v>
      </c>
      <c r="S268" s="44">
        <v>0</v>
      </c>
      <c r="T268" s="44" t="e">
        <f t="shared" si="126"/>
        <v>#DIV/0!</v>
      </c>
      <c r="U268" s="199">
        <v>84</v>
      </c>
    </row>
    <row r="269" spans="1:21" s="23" customFormat="1" ht="17.25" x14ac:dyDescent="0.25">
      <c r="A269" s="49">
        <v>2</v>
      </c>
      <c r="B269" s="4" t="s">
        <v>29</v>
      </c>
      <c r="C269" s="44">
        <v>15120</v>
      </c>
      <c r="D269" s="44">
        <v>18610</v>
      </c>
      <c r="E269" s="1">
        <f t="shared" si="127"/>
        <v>81.246641590542723</v>
      </c>
      <c r="F269" s="44">
        <v>2018</v>
      </c>
      <c r="G269" s="44">
        <v>8467</v>
      </c>
      <c r="H269" s="1">
        <f t="shared" si="128"/>
        <v>23.833707334356916</v>
      </c>
      <c r="I269" s="44">
        <v>10793</v>
      </c>
      <c r="J269" s="44">
        <v>18847</v>
      </c>
      <c r="K269" s="1">
        <f t="shared" si="129"/>
        <v>57.266408446967688</v>
      </c>
      <c r="L269" s="87">
        <v>0</v>
      </c>
      <c r="M269" s="87">
        <v>0</v>
      </c>
      <c r="N269" s="25" t="e">
        <f t="shared" si="124"/>
        <v>#DIV/0!</v>
      </c>
      <c r="O269" s="44">
        <v>0</v>
      </c>
      <c r="P269" s="44">
        <v>0</v>
      </c>
      <c r="Q269" s="25" t="e">
        <f t="shared" si="125"/>
        <v>#DIV/0!</v>
      </c>
      <c r="R269" s="44">
        <v>0</v>
      </c>
      <c r="S269" s="44">
        <v>0</v>
      </c>
      <c r="T269" s="46" t="e">
        <f t="shared" si="126"/>
        <v>#DIV/0!</v>
      </c>
      <c r="U269" s="199">
        <v>91</v>
      </c>
    </row>
    <row r="270" spans="1:21" s="23" customFormat="1" ht="17.25" x14ac:dyDescent="0.25">
      <c r="A270" s="43">
        <v>3</v>
      </c>
      <c r="B270" s="3" t="s">
        <v>30</v>
      </c>
      <c r="C270" s="44">
        <v>42188</v>
      </c>
      <c r="D270" s="44">
        <v>165120</v>
      </c>
      <c r="E270" s="45">
        <f t="shared" si="127"/>
        <v>25.549903100775197</v>
      </c>
      <c r="F270" s="44">
        <v>2125</v>
      </c>
      <c r="G270" s="44">
        <v>95146</v>
      </c>
      <c r="H270" s="45">
        <f t="shared" si="128"/>
        <v>2.2334097071868499</v>
      </c>
      <c r="I270" s="44">
        <v>42188</v>
      </c>
      <c r="J270" s="44">
        <v>165120</v>
      </c>
      <c r="K270" s="45">
        <f t="shared" si="129"/>
        <v>25.549903100775197</v>
      </c>
      <c r="L270" s="87">
        <v>0</v>
      </c>
      <c r="M270" s="87">
        <v>0</v>
      </c>
      <c r="N270" s="25" t="e">
        <f t="shared" si="124"/>
        <v>#DIV/0!</v>
      </c>
      <c r="O270" s="44">
        <v>0</v>
      </c>
      <c r="P270" s="44">
        <v>0</v>
      </c>
      <c r="Q270" s="25" t="e">
        <f t="shared" si="125"/>
        <v>#DIV/0!</v>
      </c>
      <c r="R270" s="44">
        <v>0</v>
      </c>
      <c r="S270" s="44">
        <v>0</v>
      </c>
      <c r="T270" s="44" t="e">
        <f t="shared" si="126"/>
        <v>#DIV/0!</v>
      </c>
      <c r="U270" s="199">
        <v>37</v>
      </c>
    </row>
    <row r="271" spans="1:21" s="23" customFormat="1" ht="17.25" x14ac:dyDescent="0.25">
      <c r="A271" s="43">
        <v>4</v>
      </c>
      <c r="B271" s="3" t="s">
        <v>31</v>
      </c>
      <c r="C271" s="44">
        <v>271614</v>
      </c>
      <c r="D271" s="44">
        <v>287241</v>
      </c>
      <c r="E271" s="45">
        <f t="shared" si="127"/>
        <v>94.559620666966069</v>
      </c>
      <c r="F271" s="44">
        <v>17694</v>
      </c>
      <c r="G271" s="44">
        <v>26130</v>
      </c>
      <c r="H271" s="45">
        <f t="shared" si="128"/>
        <v>67.715269804822043</v>
      </c>
      <c r="I271" s="44">
        <v>271655</v>
      </c>
      <c r="J271" s="44">
        <v>286778</v>
      </c>
      <c r="K271" s="45">
        <f t="shared" si="129"/>
        <v>94.726582931745114</v>
      </c>
      <c r="L271" s="87">
        <v>79465</v>
      </c>
      <c r="M271" s="87">
        <v>177676</v>
      </c>
      <c r="N271" s="25">
        <f t="shared" si="124"/>
        <v>44.724667372070506</v>
      </c>
      <c r="O271" s="44">
        <v>73696</v>
      </c>
      <c r="P271" s="44">
        <v>111096</v>
      </c>
      <c r="Q271" s="25">
        <f t="shared" si="125"/>
        <v>66.335421617339961</v>
      </c>
      <c r="R271" s="44">
        <v>5769</v>
      </c>
      <c r="S271" s="44">
        <v>66580</v>
      </c>
      <c r="T271" s="44">
        <f t="shared" si="126"/>
        <v>8.6647641934514859</v>
      </c>
      <c r="U271" s="199">
        <v>71</v>
      </c>
    </row>
    <row r="272" spans="1:21" s="23" customFormat="1" ht="17.25" x14ac:dyDescent="0.25">
      <c r="A272" s="43">
        <v>5</v>
      </c>
      <c r="B272" s="3" t="s">
        <v>32</v>
      </c>
      <c r="C272" s="44">
        <v>0</v>
      </c>
      <c r="D272" s="44">
        <v>0</v>
      </c>
      <c r="E272" s="45" t="e">
        <f>C275/D272*100</f>
        <v>#DIV/0!</v>
      </c>
      <c r="F272" s="44">
        <v>0</v>
      </c>
      <c r="G272" s="44">
        <v>0</v>
      </c>
      <c r="H272" s="45" t="e">
        <f>F275/G272*100</f>
        <v>#DIV/0!</v>
      </c>
      <c r="I272" s="44">
        <v>0</v>
      </c>
      <c r="J272" s="44">
        <v>0</v>
      </c>
      <c r="K272" s="45" t="e">
        <f>I275/J272*100</f>
        <v>#DIV/0!</v>
      </c>
      <c r="L272" s="87">
        <v>0</v>
      </c>
      <c r="M272" s="87">
        <v>0</v>
      </c>
      <c r="N272" s="25" t="e">
        <f>L275/M272*100</f>
        <v>#DIV/0!</v>
      </c>
      <c r="O272" s="44">
        <v>0</v>
      </c>
      <c r="P272" s="44">
        <v>0</v>
      </c>
      <c r="Q272" s="25" t="e">
        <f>O275/P272*100</f>
        <v>#DIV/0!</v>
      </c>
      <c r="R272" s="44">
        <v>0</v>
      </c>
      <c r="S272" s="44">
        <v>0</v>
      </c>
      <c r="T272" s="44" t="e">
        <f t="shared" si="126"/>
        <v>#DIV/0!</v>
      </c>
      <c r="U272" s="199"/>
    </row>
    <row r="273" spans="1:21" s="23" customFormat="1" ht="17.25" x14ac:dyDescent="0.25">
      <c r="A273" s="49">
        <v>6</v>
      </c>
      <c r="B273" s="4" t="s">
        <v>33</v>
      </c>
      <c r="C273" s="44">
        <v>21101</v>
      </c>
      <c r="D273" s="44">
        <v>28550</v>
      </c>
      <c r="E273" s="45">
        <f t="shared" si="127"/>
        <v>73.908931698774083</v>
      </c>
      <c r="F273" s="44">
        <v>2814</v>
      </c>
      <c r="G273" s="44">
        <v>2926</v>
      </c>
      <c r="H273" s="45">
        <f t="shared" si="128"/>
        <v>96.172248803827756</v>
      </c>
      <c r="I273" s="44">
        <v>21695</v>
      </c>
      <c r="J273" s="44">
        <v>24691</v>
      </c>
      <c r="K273" s="45">
        <f t="shared" si="129"/>
        <v>87.866024057348838</v>
      </c>
      <c r="L273" s="44">
        <v>21695</v>
      </c>
      <c r="M273" s="44">
        <v>24691</v>
      </c>
      <c r="N273" s="25">
        <f t="shared" si="124"/>
        <v>87.866024057348838</v>
      </c>
      <c r="O273" s="44">
        <v>21695</v>
      </c>
      <c r="P273" s="44">
        <v>24691</v>
      </c>
      <c r="Q273" s="25">
        <f t="shared" si="125"/>
        <v>87.866024057348838</v>
      </c>
      <c r="R273" s="44">
        <v>0</v>
      </c>
      <c r="S273" s="44">
        <v>0</v>
      </c>
      <c r="T273" s="44" t="e">
        <f t="shared" si="126"/>
        <v>#DIV/0!</v>
      </c>
      <c r="U273" s="199">
        <v>29</v>
      </c>
    </row>
    <row r="274" spans="1:21" s="23" customFormat="1" ht="17.25" x14ac:dyDescent="0.25">
      <c r="A274" s="49">
        <v>7</v>
      </c>
      <c r="B274" s="4" t="s">
        <v>34</v>
      </c>
      <c r="C274" s="44">
        <v>42777</v>
      </c>
      <c r="D274" s="44">
        <v>86924</v>
      </c>
      <c r="E274" s="45">
        <f t="shared" si="127"/>
        <v>49.211955271271457</v>
      </c>
      <c r="F274" s="44">
        <v>9161</v>
      </c>
      <c r="G274" s="44">
        <v>12763</v>
      </c>
      <c r="H274" s="45">
        <f t="shared" si="128"/>
        <v>71.777795189218836</v>
      </c>
      <c r="I274" s="44">
        <v>61045</v>
      </c>
      <c r="J274" s="44">
        <v>94001</v>
      </c>
      <c r="K274" s="45">
        <f t="shared" si="129"/>
        <v>64.940798502143593</v>
      </c>
      <c r="L274" s="87">
        <v>0</v>
      </c>
      <c r="M274" s="87">
        <v>0</v>
      </c>
      <c r="N274" s="25" t="e">
        <f t="shared" si="124"/>
        <v>#DIV/0!</v>
      </c>
      <c r="O274" s="44">
        <v>0</v>
      </c>
      <c r="P274" s="44">
        <v>0</v>
      </c>
      <c r="Q274" s="25" t="e">
        <f t="shared" si="125"/>
        <v>#DIV/0!</v>
      </c>
      <c r="R274" s="44">
        <v>0</v>
      </c>
      <c r="S274" s="44">
        <v>0</v>
      </c>
      <c r="T274" s="44" t="e">
        <f t="shared" si="126"/>
        <v>#DIV/0!</v>
      </c>
      <c r="U274" s="199">
        <v>30</v>
      </c>
    </row>
    <row r="275" spans="1:21" s="23" customFormat="1" ht="17.25" x14ac:dyDescent="0.25">
      <c r="A275" s="43">
        <v>8</v>
      </c>
      <c r="B275" s="3" t="s">
        <v>35</v>
      </c>
      <c r="C275" s="44">
        <v>107000</v>
      </c>
      <c r="D275" s="44">
        <v>303600</v>
      </c>
      <c r="E275" s="45">
        <f t="shared" si="127"/>
        <v>35.243741765480898</v>
      </c>
      <c r="F275" s="44">
        <v>94000</v>
      </c>
      <c r="G275" s="44">
        <v>37600</v>
      </c>
      <c r="H275" s="45">
        <f t="shared" si="128"/>
        <v>250</v>
      </c>
      <c r="I275" s="44">
        <v>30843</v>
      </c>
      <c r="J275" s="44">
        <v>393861</v>
      </c>
      <c r="K275" s="45">
        <f t="shared" si="129"/>
        <v>7.8309352791974831</v>
      </c>
      <c r="L275" s="44">
        <v>30843</v>
      </c>
      <c r="M275" s="87">
        <v>393861</v>
      </c>
      <c r="N275" s="25">
        <f t="shared" si="124"/>
        <v>7.8309352791974831</v>
      </c>
      <c r="O275" s="44">
        <v>30843</v>
      </c>
      <c r="P275" s="44">
        <v>393861</v>
      </c>
      <c r="Q275" s="25">
        <f t="shared" si="125"/>
        <v>7.8309352791974831</v>
      </c>
      <c r="R275" s="44">
        <v>0</v>
      </c>
      <c r="S275" s="44">
        <v>0</v>
      </c>
      <c r="T275" s="44" t="e">
        <f t="shared" si="126"/>
        <v>#DIV/0!</v>
      </c>
      <c r="U275" s="199">
        <v>25</v>
      </c>
    </row>
    <row r="276" spans="1:21" s="23" customFormat="1" ht="17.25" x14ac:dyDescent="0.25">
      <c r="A276" s="43">
        <v>9</v>
      </c>
      <c r="B276" s="3" t="s">
        <v>36</v>
      </c>
      <c r="C276" s="44">
        <v>0</v>
      </c>
      <c r="D276" s="44">
        <v>0</v>
      </c>
      <c r="E276" s="45" t="e">
        <f t="shared" si="127"/>
        <v>#DIV/0!</v>
      </c>
      <c r="F276" s="44">
        <v>0</v>
      </c>
      <c r="G276" s="44">
        <v>0</v>
      </c>
      <c r="H276" s="45" t="e">
        <f t="shared" si="128"/>
        <v>#DIV/0!</v>
      </c>
      <c r="I276" s="44">
        <v>0</v>
      </c>
      <c r="J276" s="44">
        <v>0</v>
      </c>
      <c r="K276" s="45" t="e">
        <f t="shared" si="129"/>
        <v>#DIV/0!</v>
      </c>
      <c r="L276" s="87">
        <f t="shared" ref="L276" si="130">O276+R276</f>
        <v>0</v>
      </c>
      <c r="M276" s="87">
        <v>0</v>
      </c>
      <c r="N276" s="25" t="e">
        <f t="shared" si="124"/>
        <v>#DIV/0!</v>
      </c>
      <c r="O276" s="44">
        <v>0</v>
      </c>
      <c r="P276" s="44">
        <v>0</v>
      </c>
      <c r="Q276" s="25" t="e">
        <f t="shared" si="125"/>
        <v>#DIV/0!</v>
      </c>
      <c r="R276" s="44">
        <v>0</v>
      </c>
      <c r="S276" s="44">
        <v>0</v>
      </c>
      <c r="T276" s="44" t="e">
        <f t="shared" si="126"/>
        <v>#DIV/0!</v>
      </c>
      <c r="U276" s="199"/>
    </row>
    <row r="277" spans="1:21" s="23" customFormat="1" ht="17.25" x14ac:dyDescent="0.25">
      <c r="A277" s="49">
        <v>10</v>
      </c>
      <c r="B277" s="4" t="s">
        <v>37</v>
      </c>
      <c r="C277" s="44">
        <v>352837</v>
      </c>
      <c r="D277" s="44">
        <v>600632</v>
      </c>
      <c r="E277" s="45">
        <f>C277/D277*100</f>
        <v>58.744289348552861</v>
      </c>
      <c r="F277" s="44">
        <v>164917</v>
      </c>
      <c r="G277" s="44">
        <v>85626</v>
      </c>
      <c r="H277" s="45">
        <f t="shared" si="128"/>
        <v>192.60154625931375</v>
      </c>
      <c r="I277" s="44">
        <v>315253</v>
      </c>
      <c r="J277" s="44">
        <v>594675</v>
      </c>
      <c r="K277" s="45">
        <f t="shared" si="129"/>
        <v>53.012653970656245</v>
      </c>
      <c r="L277" s="87">
        <v>0</v>
      </c>
      <c r="M277" s="87">
        <v>0</v>
      </c>
      <c r="N277" s="25" t="e">
        <f t="shared" si="124"/>
        <v>#DIV/0!</v>
      </c>
      <c r="O277" s="44">
        <v>0</v>
      </c>
      <c r="P277" s="44">
        <v>0</v>
      </c>
      <c r="Q277" s="25" t="e">
        <f t="shared" si="125"/>
        <v>#DIV/0!</v>
      </c>
      <c r="R277" s="44">
        <v>0</v>
      </c>
      <c r="S277" s="44">
        <v>0</v>
      </c>
      <c r="T277" s="44" t="e">
        <f t="shared" si="126"/>
        <v>#DIV/0!</v>
      </c>
      <c r="U277" s="199">
        <v>185</v>
      </c>
    </row>
    <row r="278" spans="1:21" s="23" customFormat="1" ht="17.25" x14ac:dyDescent="0.25">
      <c r="A278" s="49">
        <v>11</v>
      </c>
      <c r="B278" s="4" t="s">
        <v>38</v>
      </c>
      <c r="C278" s="44">
        <v>82672</v>
      </c>
      <c r="D278" s="44">
        <v>163725</v>
      </c>
      <c r="E278" s="25">
        <f>C278/D278*100</f>
        <v>50.494426630019852</v>
      </c>
      <c r="F278" s="44">
        <v>37961</v>
      </c>
      <c r="G278" s="44">
        <v>23659</v>
      </c>
      <c r="H278" s="25">
        <f t="shared" si="128"/>
        <v>160.45056849401919</v>
      </c>
      <c r="I278" s="44">
        <v>82672</v>
      </c>
      <c r="J278" s="44">
        <v>163725</v>
      </c>
      <c r="K278" s="25">
        <f t="shared" si="129"/>
        <v>50.494426630019852</v>
      </c>
      <c r="L278" s="87">
        <v>82672</v>
      </c>
      <c r="M278" s="87">
        <v>163725</v>
      </c>
      <c r="N278" s="25">
        <f t="shared" si="124"/>
        <v>50.494426630019852</v>
      </c>
      <c r="O278" s="44">
        <v>19138</v>
      </c>
      <c r="P278" s="44">
        <v>89253</v>
      </c>
      <c r="Q278" s="25">
        <f t="shared" si="125"/>
        <v>21.442416501406115</v>
      </c>
      <c r="R278" s="44">
        <v>63534</v>
      </c>
      <c r="S278" s="44">
        <v>74472</v>
      </c>
      <c r="T278" s="48">
        <f t="shared" si="126"/>
        <v>85.312600708991297</v>
      </c>
      <c r="U278" s="199">
        <v>68</v>
      </c>
    </row>
    <row r="279" spans="1:21" s="23" customFormat="1" ht="34.5" x14ac:dyDescent="0.25">
      <c r="A279" s="49">
        <v>12</v>
      </c>
      <c r="B279" s="8" t="s">
        <v>39</v>
      </c>
      <c r="C279" s="44">
        <v>6965</v>
      </c>
      <c r="D279" s="44">
        <v>36955</v>
      </c>
      <c r="E279" s="1">
        <f>C279/D279*100</f>
        <v>18.847246651332703</v>
      </c>
      <c r="F279" s="44">
        <v>778</v>
      </c>
      <c r="G279" s="44">
        <v>846</v>
      </c>
      <c r="H279" s="1">
        <f t="shared" si="128"/>
        <v>91.96217494089835</v>
      </c>
      <c r="I279" s="44">
        <v>6965</v>
      </c>
      <c r="J279" s="44">
        <v>36955</v>
      </c>
      <c r="K279" s="1">
        <f t="shared" si="129"/>
        <v>18.847246651332703</v>
      </c>
      <c r="L279" s="87">
        <v>0</v>
      </c>
      <c r="M279" s="87">
        <v>0</v>
      </c>
      <c r="N279" s="1" t="e">
        <f t="shared" si="124"/>
        <v>#DIV/0!</v>
      </c>
      <c r="O279" s="44">
        <v>0</v>
      </c>
      <c r="P279" s="44">
        <v>0</v>
      </c>
      <c r="Q279" s="1" t="e">
        <f t="shared" si="125"/>
        <v>#DIV/0!</v>
      </c>
      <c r="R279" s="44">
        <v>0</v>
      </c>
      <c r="S279" s="44">
        <v>0</v>
      </c>
      <c r="T279" s="46" t="e">
        <f t="shared" si="126"/>
        <v>#DIV/0!</v>
      </c>
      <c r="U279" s="199">
        <v>79</v>
      </c>
    </row>
    <row r="280" spans="1:21" s="23" customFormat="1" ht="17.25" customHeight="1" x14ac:dyDescent="0.25">
      <c r="A280" s="349"/>
      <c r="B280" s="350"/>
      <c r="C280" s="350"/>
      <c r="D280" s="350"/>
      <c r="E280" s="350"/>
      <c r="F280" s="350"/>
      <c r="G280" s="350"/>
      <c r="H280" s="350"/>
      <c r="I280" s="350"/>
      <c r="J280" s="350"/>
      <c r="K280" s="350"/>
      <c r="L280" s="350"/>
      <c r="M280" s="350"/>
      <c r="N280" s="350"/>
      <c r="O280" s="350"/>
      <c r="P280" s="350"/>
      <c r="Q280" s="350"/>
      <c r="R280" s="350"/>
      <c r="S280" s="350"/>
      <c r="T280" s="351"/>
      <c r="U280" s="200"/>
    </row>
    <row r="281" spans="1:21" s="23" customFormat="1" ht="58.5" customHeight="1" x14ac:dyDescent="0.25">
      <c r="A281" s="352" t="s">
        <v>245</v>
      </c>
      <c r="B281" s="353"/>
      <c r="C281" s="41">
        <f>SUM(C282:C289)</f>
        <v>282493</v>
      </c>
      <c r="D281" s="41">
        <f>SUM(D282:D289)</f>
        <v>260053</v>
      </c>
      <c r="E281" s="50">
        <f>C281/D281*100</f>
        <v>108.62901024022027</v>
      </c>
      <c r="F281" s="41">
        <f>SUM(F282:F289)</f>
        <v>33652</v>
      </c>
      <c r="G281" s="41">
        <f>SUM(G282:G289)</f>
        <v>49720</v>
      </c>
      <c r="H281" s="50">
        <f>F281/G281*100</f>
        <v>67.683024939662104</v>
      </c>
      <c r="I281" s="41">
        <f>SUM(I282:I289)</f>
        <v>273530</v>
      </c>
      <c r="J281" s="41">
        <f>SUM(J282:J289)</f>
        <v>276675</v>
      </c>
      <c r="K281" s="50">
        <f>I281/J281*100</f>
        <v>98.863287250384019</v>
      </c>
      <c r="L281" s="33">
        <f>SUM(L282:L289)</f>
        <v>0</v>
      </c>
      <c r="M281" s="33">
        <f>SUM(M282:M289)</f>
        <v>17670</v>
      </c>
      <c r="N281" s="6">
        <f t="shared" ref="N281:N289" si="131">L281/M281*100</f>
        <v>0</v>
      </c>
      <c r="O281" s="5">
        <f>SUM(O282:O289)</f>
        <v>0</v>
      </c>
      <c r="P281" s="5">
        <f>SUM(P282:P289)</f>
        <v>965</v>
      </c>
      <c r="Q281" s="5">
        <f t="shared" ref="Q281:Q284" si="132">O281/P281*100</f>
        <v>0</v>
      </c>
      <c r="R281" s="5">
        <f>SUM(R282:R289)</f>
        <v>0</v>
      </c>
      <c r="S281" s="5">
        <f>SUM(S282:S289)</f>
        <v>16705</v>
      </c>
      <c r="T281" s="6">
        <f>R281/S281*100</f>
        <v>0</v>
      </c>
      <c r="U281" s="198">
        <f>SUM(U282:U289)</f>
        <v>222</v>
      </c>
    </row>
    <row r="282" spans="1:21" s="23" customFormat="1" ht="17.25" x14ac:dyDescent="0.25">
      <c r="A282" s="43">
        <v>1</v>
      </c>
      <c r="B282" s="4" t="s">
        <v>40</v>
      </c>
      <c r="C282" s="44">
        <v>5112</v>
      </c>
      <c r="D282" s="44">
        <v>8496</v>
      </c>
      <c r="E282" s="44">
        <f t="shared" ref="E282:E289" si="133">C282/D282*100</f>
        <v>60.169491525423723</v>
      </c>
      <c r="F282" s="44">
        <v>0</v>
      </c>
      <c r="G282" s="44">
        <v>262</v>
      </c>
      <c r="H282" s="44">
        <f t="shared" ref="H282:H289" si="134">F282/G282*100</f>
        <v>0</v>
      </c>
      <c r="I282" s="44">
        <v>11412</v>
      </c>
      <c r="J282" s="44">
        <v>8496</v>
      </c>
      <c r="K282" s="44">
        <f t="shared" ref="K282:K289" si="135">I282/J282*100</f>
        <v>134.32203389830508</v>
      </c>
      <c r="L282" s="44">
        <v>0</v>
      </c>
      <c r="M282" s="44">
        <v>0</v>
      </c>
      <c r="N282" s="44" t="e">
        <f t="shared" si="131"/>
        <v>#DIV/0!</v>
      </c>
      <c r="O282" s="44">
        <v>0</v>
      </c>
      <c r="P282" s="44">
        <v>0</v>
      </c>
      <c r="Q282" s="44" t="e">
        <f t="shared" si="132"/>
        <v>#DIV/0!</v>
      </c>
      <c r="R282" s="44">
        <v>0</v>
      </c>
      <c r="S282" s="44">
        <v>0</v>
      </c>
      <c r="T282" s="44" t="e">
        <f t="shared" ref="T282:T289" si="136">R282/S282*100</f>
        <v>#DIV/0!</v>
      </c>
      <c r="U282" s="199">
        <v>65</v>
      </c>
    </row>
    <row r="283" spans="1:21" s="23" customFormat="1" ht="17.25" x14ac:dyDescent="0.25">
      <c r="A283" s="49">
        <v>2</v>
      </c>
      <c r="B283" s="4" t="s">
        <v>41</v>
      </c>
      <c r="C283" s="44">
        <v>0</v>
      </c>
      <c r="D283" s="44">
        <v>0</v>
      </c>
      <c r="E283" s="44" t="e">
        <f t="shared" si="133"/>
        <v>#DIV/0!</v>
      </c>
      <c r="F283" s="44">
        <v>0</v>
      </c>
      <c r="G283" s="44">
        <v>0</v>
      </c>
      <c r="H283" s="44" t="e">
        <f t="shared" si="134"/>
        <v>#DIV/0!</v>
      </c>
      <c r="I283" s="44">
        <v>0</v>
      </c>
      <c r="J283" s="44">
        <v>0</v>
      </c>
      <c r="K283" s="44" t="e">
        <f t="shared" si="135"/>
        <v>#DIV/0!</v>
      </c>
      <c r="L283" s="44">
        <v>0</v>
      </c>
      <c r="M283" s="44">
        <v>0</v>
      </c>
      <c r="N283" s="44" t="e">
        <f t="shared" si="131"/>
        <v>#DIV/0!</v>
      </c>
      <c r="O283" s="44">
        <v>0</v>
      </c>
      <c r="P283" s="44">
        <v>0</v>
      </c>
      <c r="Q283" s="44" t="e">
        <f t="shared" si="132"/>
        <v>#DIV/0!</v>
      </c>
      <c r="R283" s="44">
        <v>0</v>
      </c>
      <c r="S283" s="44">
        <v>0</v>
      </c>
      <c r="T283" s="44" t="e">
        <f t="shared" si="136"/>
        <v>#DIV/0!</v>
      </c>
      <c r="U283" s="199"/>
    </row>
    <row r="284" spans="1:21" s="23" customFormat="1" ht="17.25" x14ac:dyDescent="0.25">
      <c r="A284" s="49">
        <v>3</v>
      </c>
      <c r="B284" s="4" t="s">
        <v>42</v>
      </c>
      <c r="C284" s="44">
        <v>122</v>
      </c>
      <c r="D284" s="44">
        <v>6758</v>
      </c>
      <c r="E284" s="44">
        <f t="shared" si="133"/>
        <v>1.8052678307191476</v>
      </c>
      <c r="F284" s="44">
        <v>0</v>
      </c>
      <c r="G284" s="44">
        <v>1444</v>
      </c>
      <c r="H284" s="44">
        <f t="shared" si="134"/>
        <v>0</v>
      </c>
      <c r="I284" s="44">
        <v>404</v>
      </c>
      <c r="J284" s="44">
        <v>6807</v>
      </c>
      <c r="K284" s="44">
        <f t="shared" si="135"/>
        <v>5.9350668429557807</v>
      </c>
      <c r="L284" s="44">
        <f t="shared" ref="L284:L285" si="137">O284+R284</f>
        <v>0</v>
      </c>
      <c r="M284" s="44">
        <v>0</v>
      </c>
      <c r="N284" s="44" t="e">
        <f t="shared" si="131"/>
        <v>#DIV/0!</v>
      </c>
      <c r="O284" s="44">
        <v>0</v>
      </c>
      <c r="P284" s="44">
        <v>0</v>
      </c>
      <c r="Q284" s="44" t="e">
        <f t="shared" si="132"/>
        <v>#DIV/0!</v>
      </c>
      <c r="R284" s="44">
        <v>0</v>
      </c>
      <c r="S284" s="44">
        <v>0</v>
      </c>
      <c r="T284" s="44" t="e">
        <f t="shared" si="136"/>
        <v>#DIV/0!</v>
      </c>
      <c r="U284" s="199">
        <v>10</v>
      </c>
    </row>
    <row r="285" spans="1:21" s="23" customFormat="1" ht="17.25" x14ac:dyDescent="0.25">
      <c r="A285" s="49">
        <v>4</v>
      </c>
      <c r="B285" s="4" t="s">
        <v>43</v>
      </c>
      <c r="C285" s="44">
        <v>0</v>
      </c>
      <c r="D285" s="44">
        <v>2919</v>
      </c>
      <c r="E285" s="44">
        <f t="shared" si="133"/>
        <v>0</v>
      </c>
      <c r="F285" s="44">
        <v>0</v>
      </c>
      <c r="G285" s="44">
        <v>525</v>
      </c>
      <c r="H285" s="44">
        <f t="shared" si="134"/>
        <v>0</v>
      </c>
      <c r="I285" s="44">
        <v>0</v>
      </c>
      <c r="J285" s="44">
        <v>3115</v>
      </c>
      <c r="K285" s="44">
        <f t="shared" si="135"/>
        <v>0</v>
      </c>
      <c r="L285" s="44">
        <f t="shared" si="137"/>
        <v>0</v>
      </c>
      <c r="M285" s="44">
        <v>0</v>
      </c>
      <c r="N285" s="44" t="e">
        <f t="shared" si="131"/>
        <v>#DIV/0!</v>
      </c>
      <c r="O285" s="44">
        <v>0</v>
      </c>
      <c r="P285" s="44">
        <v>0</v>
      </c>
      <c r="Q285" s="44" t="e">
        <f>O285/P285*100</f>
        <v>#DIV/0!</v>
      </c>
      <c r="R285" s="44">
        <v>0</v>
      </c>
      <c r="S285" s="44">
        <v>0</v>
      </c>
      <c r="T285" s="44" t="e">
        <f t="shared" si="136"/>
        <v>#DIV/0!</v>
      </c>
      <c r="U285" s="199"/>
    </row>
    <row r="286" spans="1:21" s="23" customFormat="1" ht="17.25" x14ac:dyDescent="0.25">
      <c r="A286" s="49">
        <v>5</v>
      </c>
      <c r="B286" s="4" t="s">
        <v>44</v>
      </c>
      <c r="C286" s="44"/>
      <c r="D286" s="44"/>
      <c r="E286" s="44" t="e">
        <f t="shared" si="133"/>
        <v>#DIV/0!</v>
      </c>
      <c r="F286" s="44"/>
      <c r="G286" s="44"/>
      <c r="H286" s="44" t="e">
        <f t="shared" si="134"/>
        <v>#DIV/0!</v>
      </c>
      <c r="I286" s="44"/>
      <c r="J286" s="44"/>
      <c r="K286" s="44" t="e">
        <f t="shared" si="135"/>
        <v>#DIV/0!</v>
      </c>
      <c r="L286" s="44"/>
      <c r="M286" s="44"/>
      <c r="N286" s="44" t="e">
        <f t="shared" si="131"/>
        <v>#DIV/0!</v>
      </c>
      <c r="O286" s="44"/>
      <c r="P286" s="44"/>
      <c r="Q286" s="44" t="e">
        <f t="shared" ref="Q286:Q289" si="138">O286/P286*100</f>
        <v>#DIV/0!</v>
      </c>
      <c r="R286" s="44"/>
      <c r="S286" s="44"/>
      <c r="T286" s="44" t="e">
        <f t="shared" si="136"/>
        <v>#DIV/0!</v>
      </c>
      <c r="U286" s="199">
        <v>66</v>
      </c>
    </row>
    <row r="287" spans="1:21" s="23" customFormat="1" ht="17.25" x14ac:dyDescent="0.25">
      <c r="A287" s="47">
        <v>6</v>
      </c>
      <c r="B287" s="4" t="s">
        <v>45</v>
      </c>
      <c r="C287" s="44">
        <v>26170</v>
      </c>
      <c r="D287" s="44">
        <v>966</v>
      </c>
      <c r="E287" s="44">
        <f t="shared" si="133"/>
        <v>2709.1097308488615</v>
      </c>
      <c r="F287" s="44">
        <v>0</v>
      </c>
      <c r="G287" s="44">
        <v>0</v>
      </c>
      <c r="H287" s="44" t="e">
        <f t="shared" si="134"/>
        <v>#DIV/0!</v>
      </c>
      <c r="I287" s="44">
        <v>40</v>
      </c>
      <c r="J287" s="44">
        <v>1089</v>
      </c>
      <c r="K287" s="44">
        <f t="shared" si="135"/>
        <v>3.6730945821854912</v>
      </c>
      <c r="L287" s="44">
        <v>0</v>
      </c>
      <c r="M287" s="44">
        <v>965</v>
      </c>
      <c r="N287" s="44">
        <f t="shared" si="131"/>
        <v>0</v>
      </c>
      <c r="O287" s="44">
        <v>0</v>
      </c>
      <c r="P287" s="44">
        <v>965</v>
      </c>
      <c r="Q287" s="44">
        <f t="shared" si="138"/>
        <v>0</v>
      </c>
      <c r="R287" s="44">
        <v>0</v>
      </c>
      <c r="S287" s="44">
        <v>0</v>
      </c>
      <c r="T287" s="44" t="e">
        <f t="shared" si="136"/>
        <v>#DIV/0!</v>
      </c>
      <c r="U287" s="199">
        <v>6</v>
      </c>
    </row>
    <row r="288" spans="1:21" s="23" customFormat="1" ht="17.25" x14ac:dyDescent="0.25">
      <c r="A288" s="51">
        <v>7</v>
      </c>
      <c r="B288" s="4" t="s">
        <v>46</v>
      </c>
      <c r="C288" s="44">
        <v>250096</v>
      </c>
      <c r="D288" s="44">
        <v>238356</v>
      </c>
      <c r="E288" s="44">
        <f t="shared" si="133"/>
        <v>104.92540569568209</v>
      </c>
      <c r="F288" s="44">
        <v>32659</v>
      </c>
      <c r="G288" s="44">
        <v>45906</v>
      </c>
      <c r="H288" s="44">
        <f t="shared" si="134"/>
        <v>71.143205681174564</v>
      </c>
      <c r="I288" s="44">
        <v>240345</v>
      </c>
      <c r="J288" s="44">
        <v>254610</v>
      </c>
      <c r="K288" s="44">
        <f t="shared" si="135"/>
        <v>94.397313538352776</v>
      </c>
      <c r="L288" s="44">
        <v>0</v>
      </c>
      <c r="M288" s="44">
        <v>16705</v>
      </c>
      <c r="N288" s="44">
        <f t="shared" si="131"/>
        <v>0</v>
      </c>
      <c r="O288" s="44">
        <v>0</v>
      </c>
      <c r="P288" s="44">
        <v>0</v>
      </c>
      <c r="Q288" s="44" t="e">
        <f t="shared" si="138"/>
        <v>#DIV/0!</v>
      </c>
      <c r="R288" s="44">
        <v>0</v>
      </c>
      <c r="S288" s="44">
        <v>16705</v>
      </c>
      <c r="T288" s="44">
        <f t="shared" si="136"/>
        <v>0</v>
      </c>
      <c r="U288" s="199">
        <v>68</v>
      </c>
    </row>
    <row r="289" spans="1:203" s="23" customFormat="1" ht="34.5" x14ac:dyDescent="0.25">
      <c r="A289" s="43">
        <v>8</v>
      </c>
      <c r="B289" s="4" t="s">
        <v>47</v>
      </c>
      <c r="C289" s="44">
        <v>993</v>
      </c>
      <c r="D289" s="44">
        <v>2558</v>
      </c>
      <c r="E289" s="44">
        <f t="shared" si="133"/>
        <v>38.819390148553559</v>
      </c>
      <c r="F289" s="44">
        <v>993</v>
      </c>
      <c r="G289" s="44">
        <v>1583</v>
      </c>
      <c r="H289" s="44">
        <f t="shared" si="134"/>
        <v>62.728995578016423</v>
      </c>
      <c r="I289" s="44">
        <v>21329</v>
      </c>
      <c r="J289" s="44">
        <v>2558</v>
      </c>
      <c r="K289" s="44">
        <f t="shared" si="135"/>
        <v>833.81548084440965</v>
      </c>
      <c r="L289" s="44">
        <f t="shared" ref="L289" si="139">O289+R289</f>
        <v>0</v>
      </c>
      <c r="M289" s="44">
        <v>0</v>
      </c>
      <c r="N289" s="44" t="e">
        <f t="shared" si="131"/>
        <v>#DIV/0!</v>
      </c>
      <c r="O289" s="44">
        <v>0</v>
      </c>
      <c r="P289" s="44">
        <v>0</v>
      </c>
      <c r="Q289" s="44" t="e">
        <f t="shared" si="138"/>
        <v>#DIV/0!</v>
      </c>
      <c r="R289" s="44">
        <v>0</v>
      </c>
      <c r="S289" s="44">
        <v>0</v>
      </c>
      <c r="T289" s="44" t="e">
        <f t="shared" si="136"/>
        <v>#DIV/0!</v>
      </c>
      <c r="U289" s="199">
        <v>7</v>
      </c>
      <c r="FR289" s="46"/>
      <c r="FS289" s="46"/>
      <c r="FT289" s="46"/>
      <c r="FU289" s="46"/>
      <c r="FV289" s="46"/>
      <c r="FW289" s="46"/>
      <c r="FX289" s="46"/>
      <c r="FY289" s="46"/>
      <c r="FZ289" s="46"/>
      <c r="GA289" s="46"/>
      <c r="GB289" s="46"/>
      <c r="GC289" s="46"/>
      <c r="GD289" s="46"/>
      <c r="GE289" s="46"/>
      <c r="GF289" s="46"/>
      <c r="GG289" s="46"/>
      <c r="GH289" s="46"/>
      <c r="GI289" s="46"/>
      <c r="GJ289" s="46"/>
      <c r="GK289" s="46"/>
      <c r="GL289" s="46"/>
      <c r="GM289" s="46"/>
      <c r="GN289" s="46"/>
      <c r="GO289" s="46"/>
      <c r="GP289" s="46"/>
      <c r="GQ289" s="46"/>
      <c r="GR289" s="46"/>
      <c r="GS289" s="46"/>
      <c r="GT289" s="46"/>
      <c r="GU289" s="46"/>
    </row>
    <row r="290" spans="1:203" s="23" customFormat="1" x14ac:dyDescent="0.25">
      <c r="A290" s="102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200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  <c r="GP290" s="161"/>
      <c r="GQ290" s="161"/>
      <c r="GR290" s="161"/>
      <c r="GS290" s="161"/>
      <c r="GT290" s="161"/>
      <c r="GU290" s="161"/>
    </row>
    <row r="291" spans="1:203" s="23" customFormat="1" ht="70.5" customHeight="1" x14ac:dyDescent="0.25">
      <c r="A291" s="352" t="s">
        <v>246</v>
      </c>
      <c r="B291" s="353"/>
      <c r="C291" s="41">
        <f>SUM(C292:C311)</f>
        <v>897930</v>
      </c>
      <c r="D291" s="41">
        <f>SUM(D292:D311)</f>
        <v>884772</v>
      </c>
      <c r="E291" s="42">
        <f>C291/D291*100</f>
        <v>101.48716279448264</v>
      </c>
      <c r="F291" s="41">
        <f>SUM(F292:F311)</f>
        <v>81173</v>
      </c>
      <c r="G291" s="41">
        <f>SUM(G292:G311)</f>
        <v>150752</v>
      </c>
      <c r="H291" s="41">
        <f>F291/G291*100</f>
        <v>53.845388452557842</v>
      </c>
      <c r="I291" s="41">
        <f>SUM(I292:I311)</f>
        <v>924668</v>
      </c>
      <c r="J291" s="41">
        <f>SUM(J292:J311)</f>
        <v>955086</v>
      </c>
      <c r="K291" s="41">
        <f>I291/J291*100</f>
        <v>96.815155912661268</v>
      </c>
      <c r="L291" s="32">
        <f>SUM(L292:L311)</f>
        <v>318749</v>
      </c>
      <c r="M291" s="32">
        <f>SUM(M292:M311)</f>
        <v>386686</v>
      </c>
      <c r="N291" s="5">
        <f t="shared" ref="N291:N311" si="140">L291/M291*100</f>
        <v>82.430964658663612</v>
      </c>
      <c r="O291" s="5">
        <f>SUM(O292:O311)</f>
        <v>318749</v>
      </c>
      <c r="P291" s="5">
        <f>SUM(P292:P311)</f>
        <v>282782</v>
      </c>
      <c r="Q291" s="6" t="e">
        <f>A291O291/P291*100</f>
        <v>#NAME?</v>
      </c>
      <c r="R291" s="5">
        <f>SUM(R292:R311)</f>
        <v>0</v>
      </c>
      <c r="S291" s="5">
        <f>SUM(S292:S311)</f>
        <v>103904</v>
      </c>
      <c r="T291" s="5">
        <f t="shared" ref="T291:T310" si="141">R291/S291*100</f>
        <v>0</v>
      </c>
      <c r="U291" s="198">
        <f>SUM(U292:U311)</f>
        <v>474</v>
      </c>
    </row>
    <row r="292" spans="1:203" s="23" customFormat="1" ht="19.5" customHeight="1" x14ac:dyDescent="0.25">
      <c r="A292" s="43">
        <v>1</v>
      </c>
      <c r="B292" s="4" t="s">
        <v>12</v>
      </c>
      <c r="C292" s="46">
        <v>80726</v>
      </c>
      <c r="D292" s="46">
        <v>38955</v>
      </c>
      <c r="E292" s="45">
        <f>C292/D292*100</f>
        <v>207.2288538056732</v>
      </c>
      <c r="F292" s="46">
        <v>5078</v>
      </c>
      <c r="G292" s="46">
        <v>5751</v>
      </c>
      <c r="H292" s="45">
        <f>F292/G292*100</f>
        <v>88.297687358720225</v>
      </c>
      <c r="I292" s="46">
        <v>80726</v>
      </c>
      <c r="J292" s="46">
        <v>58454</v>
      </c>
      <c r="K292" s="45">
        <f>I292/J292*100</f>
        <v>138.10175522633182</v>
      </c>
      <c r="L292" s="46">
        <v>38936</v>
      </c>
      <c r="M292" s="46">
        <v>11160</v>
      </c>
      <c r="N292" s="25">
        <f t="shared" si="140"/>
        <v>348.88888888888891</v>
      </c>
      <c r="O292" s="46">
        <v>38936</v>
      </c>
      <c r="P292" s="46">
        <v>11160</v>
      </c>
      <c r="Q292" s="25">
        <f t="shared" ref="Q292:Q311" si="142">O292/P292*100</f>
        <v>348.88888888888891</v>
      </c>
      <c r="R292" s="46">
        <v>0</v>
      </c>
      <c r="S292" s="46">
        <v>0</v>
      </c>
      <c r="T292" s="45" t="e">
        <f t="shared" si="141"/>
        <v>#DIV/0!</v>
      </c>
      <c r="U292" s="199">
        <v>53</v>
      </c>
    </row>
    <row r="293" spans="1:203" s="23" customFormat="1" ht="34.5" x14ac:dyDescent="0.25">
      <c r="A293" s="47">
        <v>2</v>
      </c>
      <c r="B293" s="4" t="s">
        <v>305</v>
      </c>
      <c r="C293" s="46">
        <v>45803</v>
      </c>
      <c r="D293" s="46">
        <v>204132</v>
      </c>
      <c r="E293" s="45">
        <f t="shared" ref="E293:E311" si="143">C293/D293*100</f>
        <v>22.437932318303844</v>
      </c>
      <c r="F293" s="46">
        <v>366</v>
      </c>
      <c r="G293" s="46">
        <v>43844</v>
      </c>
      <c r="H293" s="25">
        <f t="shared" ref="H293:H302" si="144">F293/G293*100</f>
        <v>0.83477784873642913</v>
      </c>
      <c r="I293" s="46">
        <v>45803</v>
      </c>
      <c r="J293" s="46">
        <v>204132</v>
      </c>
      <c r="K293" s="25">
        <f t="shared" ref="K293:K311" si="145">I293/J293*100</f>
        <v>22.437932318303844</v>
      </c>
      <c r="L293" s="46">
        <v>0</v>
      </c>
      <c r="M293" s="46">
        <v>142648</v>
      </c>
      <c r="N293" s="25">
        <f t="shared" si="140"/>
        <v>0</v>
      </c>
      <c r="O293" s="46">
        <v>0</v>
      </c>
      <c r="P293" s="46">
        <v>38744</v>
      </c>
      <c r="Q293" s="25">
        <f t="shared" si="142"/>
        <v>0</v>
      </c>
      <c r="R293" s="46">
        <v>0</v>
      </c>
      <c r="S293" s="46">
        <v>103904</v>
      </c>
      <c r="T293" s="25">
        <f t="shared" si="141"/>
        <v>0</v>
      </c>
      <c r="U293" s="199">
        <v>33</v>
      </c>
    </row>
    <row r="294" spans="1:203" s="23" customFormat="1" ht="17.25" x14ac:dyDescent="0.25">
      <c r="A294" s="43">
        <v>3</v>
      </c>
      <c r="B294" s="3" t="s">
        <v>13</v>
      </c>
      <c r="C294" s="46">
        <v>37333</v>
      </c>
      <c r="D294" s="46">
        <v>8250</v>
      </c>
      <c r="E294" s="45">
        <f t="shared" si="143"/>
        <v>452.5212121212121</v>
      </c>
      <c r="F294" s="46">
        <v>13447</v>
      </c>
      <c r="G294" s="46">
        <v>0</v>
      </c>
      <c r="H294" s="45" t="e">
        <f t="shared" si="144"/>
        <v>#DIV/0!</v>
      </c>
      <c r="I294" s="46">
        <v>27869</v>
      </c>
      <c r="J294" s="46">
        <v>28803</v>
      </c>
      <c r="K294" s="45">
        <f t="shared" si="145"/>
        <v>96.757282227545744</v>
      </c>
      <c r="L294" s="46">
        <v>0</v>
      </c>
      <c r="M294" s="46">
        <v>0</v>
      </c>
      <c r="N294" s="25" t="e">
        <f t="shared" si="140"/>
        <v>#DIV/0!</v>
      </c>
      <c r="O294" s="46">
        <v>0</v>
      </c>
      <c r="P294" s="46">
        <v>0</v>
      </c>
      <c r="Q294" s="25" t="e">
        <f t="shared" si="142"/>
        <v>#DIV/0!</v>
      </c>
      <c r="R294" s="46">
        <v>0</v>
      </c>
      <c r="S294" s="46">
        <v>0</v>
      </c>
      <c r="T294" s="45" t="e">
        <f t="shared" si="141"/>
        <v>#DIV/0!</v>
      </c>
      <c r="U294" s="199">
        <v>15</v>
      </c>
    </row>
    <row r="295" spans="1:203" s="23" customFormat="1" ht="34.5" x14ac:dyDescent="0.25">
      <c r="A295" s="47">
        <v>4</v>
      </c>
      <c r="B295" s="4" t="s">
        <v>14</v>
      </c>
      <c r="C295" s="46"/>
      <c r="D295" s="46"/>
      <c r="E295" s="45" t="e">
        <f t="shared" si="143"/>
        <v>#DIV/0!</v>
      </c>
      <c r="F295" s="46"/>
      <c r="G295" s="46"/>
      <c r="H295" s="45" t="e">
        <f t="shared" si="144"/>
        <v>#DIV/0!</v>
      </c>
      <c r="I295" s="46"/>
      <c r="J295" s="46"/>
      <c r="K295" s="45" t="e">
        <f t="shared" si="145"/>
        <v>#DIV/0!</v>
      </c>
      <c r="L295" s="46"/>
      <c r="M295" s="46"/>
      <c r="N295" s="25" t="e">
        <f t="shared" si="140"/>
        <v>#DIV/0!</v>
      </c>
      <c r="O295" s="46"/>
      <c r="P295" s="46"/>
      <c r="Q295" s="25" t="e">
        <f t="shared" si="142"/>
        <v>#DIV/0!</v>
      </c>
      <c r="R295" s="46"/>
      <c r="S295" s="46"/>
      <c r="T295" s="45" t="e">
        <f t="shared" si="141"/>
        <v>#DIV/0!</v>
      </c>
      <c r="U295" s="199">
        <v>10</v>
      </c>
    </row>
    <row r="296" spans="1:203" s="46" customFormat="1" ht="33" customHeight="1" x14ac:dyDescent="0.25">
      <c r="A296" s="48">
        <v>5</v>
      </c>
      <c r="B296" s="4" t="s">
        <v>15</v>
      </c>
      <c r="C296" s="46">
        <v>28763</v>
      </c>
      <c r="D296" s="46">
        <v>23295</v>
      </c>
      <c r="E296" s="45">
        <f t="shared" si="143"/>
        <v>123.47284825069758</v>
      </c>
      <c r="F296" s="46">
        <v>3028</v>
      </c>
      <c r="G296" s="46">
        <v>2798</v>
      </c>
      <c r="H296" s="46">
        <f t="shared" si="144"/>
        <v>108.22015725518229</v>
      </c>
      <c r="I296" s="46">
        <v>31919</v>
      </c>
      <c r="J296" s="46">
        <v>31566</v>
      </c>
      <c r="K296" s="46">
        <f t="shared" si="145"/>
        <v>101.11829183298487</v>
      </c>
      <c r="L296" s="46">
        <v>3867</v>
      </c>
      <c r="M296" s="46">
        <v>3662</v>
      </c>
      <c r="N296" s="46">
        <f t="shared" si="140"/>
        <v>105.598033861278</v>
      </c>
      <c r="O296" s="46">
        <v>3867</v>
      </c>
      <c r="P296" s="46">
        <v>3662</v>
      </c>
      <c r="Q296" s="46">
        <f t="shared" si="142"/>
        <v>105.598033861278</v>
      </c>
      <c r="R296" s="46">
        <v>0</v>
      </c>
      <c r="S296" s="46">
        <v>0</v>
      </c>
      <c r="T296" s="46" t="e">
        <f t="shared" si="141"/>
        <v>#DIV/0!</v>
      </c>
      <c r="U296" s="46">
        <v>35</v>
      </c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</row>
    <row r="297" spans="1:203" s="161" customFormat="1" ht="33" customHeight="1" x14ac:dyDescent="0.25">
      <c r="A297" s="48">
        <v>6</v>
      </c>
      <c r="B297" s="4" t="s">
        <v>286</v>
      </c>
      <c r="C297" s="46">
        <v>286512</v>
      </c>
      <c r="D297" s="46">
        <v>211250</v>
      </c>
      <c r="E297" s="45">
        <f t="shared" si="143"/>
        <v>135.6269822485207</v>
      </c>
      <c r="F297" s="46">
        <v>28870</v>
      </c>
      <c r="G297" s="46">
        <v>39618</v>
      </c>
      <c r="H297" s="46">
        <f>F297/G297*100</f>
        <v>72.870917259831387</v>
      </c>
      <c r="I297" s="46">
        <v>285592</v>
      </c>
      <c r="J297" s="46">
        <v>205785</v>
      </c>
      <c r="K297" s="46">
        <f t="shared" si="145"/>
        <v>138.78173822193065</v>
      </c>
      <c r="L297" s="46">
        <v>0</v>
      </c>
      <c r="M297" s="46">
        <v>0</v>
      </c>
      <c r="N297" s="46" t="e">
        <f t="shared" si="140"/>
        <v>#DIV/0!</v>
      </c>
      <c r="O297" s="46">
        <v>0</v>
      </c>
      <c r="P297" s="46">
        <v>0</v>
      </c>
      <c r="Q297" s="46" t="e">
        <f t="shared" si="142"/>
        <v>#DIV/0!</v>
      </c>
      <c r="R297" s="46">
        <v>0</v>
      </c>
      <c r="S297" s="46">
        <v>0</v>
      </c>
      <c r="T297" s="46" t="e">
        <f t="shared" si="141"/>
        <v>#DIV/0!</v>
      </c>
      <c r="U297" s="46">
        <v>172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</row>
    <row r="298" spans="1:203" s="23" customFormat="1" ht="17.25" x14ac:dyDescent="0.25">
      <c r="A298" s="47">
        <v>7</v>
      </c>
      <c r="B298" s="4" t="s">
        <v>287</v>
      </c>
      <c r="C298" s="46">
        <v>38729</v>
      </c>
      <c r="D298" s="46">
        <v>48902</v>
      </c>
      <c r="E298" s="45">
        <f t="shared" si="143"/>
        <v>79.197169849903887</v>
      </c>
      <c r="F298" s="46">
        <v>5660</v>
      </c>
      <c r="G298" s="46">
        <v>13023</v>
      </c>
      <c r="H298" s="45">
        <f t="shared" si="144"/>
        <v>43.461567995085623</v>
      </c>
      <c r="I298" s="46">
        <v>39779</v>
      </c>
      <c r="J298" s="46">
        <v>40742</v>
      </c>
      <c r="K298" s="45">
        <f t="shared" si="145"/>
        <v>97.636345785675715</v>
      </c>
      <c r="L298" s="46">
        <v>0</v>
      </c>
      <c r="M298" s="46">
        <v>0</v>
      </c>
      <c r="N298" s="25" t="e">
        <f t="shared" si="140"/>
        <v>#DIV/0!</v>
      </c>
      <c r="O298" s="46">
        <v>0</v>
      </c>
      <c r="P298" s="46">
        <v>0</v>
      </c>
      <c r="Q298" s="25" t="e">
        <f t="shared" si="142"/>
        <v>#DIV/0!</v>
      </c>
      <c r="R298" s="46">
        <v>0</v>
      </c>
      <c r="S298" s="46">
        <v>0</v>
      </c>
      <c r="T298" s="45" t="e">
        <f t="shared" si="141"/>
        <v>#DIV/0!</v>
      </c>
      <c r="U298" s="199">
        <v>29</v>
      </c>
    </row>
    <row r="299" spans="1:203" s="23" customFormat="1" ht="22.5" customHeight="1" x14ac:dyDescent="0.25">
      <c r="A299" s="43">
        <v>8</v>
      </c>
      <c r="B299" s="3" t="s">
        <v>16</v>
      </c>
      <c r="C299" s="46">
        <v>0</v>
      </c>
      <c r="D299" s="46">
        <v>0</v>
      </c>
      <c r="E299" s="45" t="e">
        <f t="shared" si="143"/>
        <v>#DIV/0!</v>
      </c>
      <c r="F299" s="46">
        <v>0</v>
      </c>
      <c r="G299" s="46">
        <v>0</v>
      </c>
      <c r="H299" s="45" t="e">
        <f t="shared" si="144"/>
        <v>#DIV/0!</v>
      </c>
      <c r="I299" s="46">
        <v>0</v>
      </c>
      <c r="J299" s="46">
        <v>0</v>
      </c>
      <c r="K299" s="45" t="e">
        <f t="shared" si="145"/>
        <v>#DIV/0!</v>
      </c>
      <c r="L299" s="46">
        <f t="shared" ref="L299:L301" si="146">O299+R299</f>
        <v>0</v>
      </c>
      <c r="M299" s="46">
        <v>0</v>
      </c>
      <c r="N299" s="25" t="e">
        <f t="shared" si="140"/>
        <v>#DIV/0!</v>
      </c>
      <c r="O299" s="46">
        <v>0</v>
      </c>
      <c r="P299" s="46">
        <v>0</v>
      </c>
      <c r="Q299" s="25" t="e">
        <f t="shared" si="142"/>
        <v>#DIV/0!</v>
      </c>
      <c r="R299" s="46">
        <v>0</v>
      </c>
      <c r="S299" s="46">
        <v>0</v>
      </c>
      <c r="T299" s="45" t="e">
        <f t="shared" si="141"/>
        <v>#DIV/0!</v>
      </c>
      <c r="U299" s="199"/>
    </row>
    <row r="300" spans="1:203" s="23" customFormat="1" ht="51.75" x14ac:dyDescent="0.25">
      <c r="A300" s="47">
        <v>9</v>
      </c>
      <c r="B300" s="4" t="s">
        <v>17</v>
      </c>
      <c r="C300" s="46">
        <v>59544</v>
      </c>
      <c r="D300" s="46">
        <v>71640</v>
      </c>
      <c r="E300" s="45">
        <f t="shared" si="143"/>
        <v>83.115577889447238</v>
      </c>
      <c r="F300" s="46">
        <v>7280</v>
      </c>
      <c r="G300" s="46">
        <v>11400</v>
      </c>
      <c r="H300" s="45">
        <f t="shared" si="144"/>
        <v>63.859649122807014</v>
      </c>
      <c r="I300" s="46">
        <v>59544</v>
      </c>
      <c r="J300" s="46">
        <v>71640</v>
      </c>
      <c r="K300" s="45">
        <f t="shared" si="145"/>
        <v>83.115577889447238</v>
      </c>
      <c r="L300" s="46">
        <f t="shared" si="146"/>
        <v>0</v>
      </c>
      <c r="M300" s="46">
        <v>0</v>
      </c>
      <c r="N300" s="25" t="e">
        <f t="shared" si="140"/>
        <v>#DIV/0!</v>
      </c>
      <c r="O300" s="46">
        <v>0</v>
      </c>
      <c r="P300" s="46">
        <v>0</v>
      </c>
      <c r="Q300" s="25" t="e">
        <f t="shared" si="142"/>
        <v>#DIV/0!</v>
      </c>
      <c r="R300" s="46">
        <v>0</v>
      </c>
      <c r="S300" s="46">
        <v>0</v>
      </c>
      <c r="T300" s="45" t="e">
        <f t="shared" si="141"/>
        <v>#DIV/0!</v>
      </c>
      <c r="U300" s="199">
        <v>34</v>
      </c>
    </row>
    <row r="301" spans="1:203" s="23" customFormat="1" ht="17.25" x14ac:dyDescent="0.25">
      <c r="A301" s="49">
        <v>10</v>
      </c>
      <c r="B301" s="4" t="s">
        <v>18</v>
      </c>
      <c r="C301" s="46">
        <v>44471</v>
      </c>
      <c r="D301" s="46">
        <v>47672</v>
      </c>
      <c r="E301" s="45">
        <f t="shared" si="143"/>
        <v>93.285366672260452</v>
      </c>
      <c r="F301" s="46">
        <v>12086</v>
      </c>
      <c r="G301" s="46">
        <v>9398</v>
      </c>
      <c r="H301" s="45">
        <f t="shared" si="144"/>
        <v>128.60183017663334</v>
      </c>
      <c r="I301" s="46">
        <v>49418</v>
      </c>
      <c r="J301" s="46">
        <v>44196</v>
      </c>
      <c r="K301" s="45">
        <f t="shared" si="145"/>
        <v>111.81554891845416</v>
      </c>
      <c r="L301" s="46">
        <f t="shared" si="146"/>
        <v>0</v>
      </c>
      <c r="M301" s="46">
        <v>0</v>
      </c>
      <c r="N301" s="25" t="e">
        <f t="shared" si="140"/>
        <v>#DIV/0!</v>
      </c>
      <c r="O301" s="46">
        <v>0</v>
      </c>
      <c r="P301" s="46">
        <v>0</v>
      </c>
      <c r="Q301" s="25" t="e">
        <f t="shared" si="142"/>
        <v>#DIV/0!</v>
      </c>
      <c r="R301" s="46">
        <v>0</v>
      </c>
      <c r="S301" s="46">
        <v>0</v>
      </c>
      <c r="T301" s="45" t="e">
        <f t="shared" si="141"/>
        <v>#DIV/0!</v>
      </c>
      <c r="U301" s="199">
        <v>12</v>
      </c>
    </row>
    <row r="302" spans="1:203" s="23" customFormat="1" ht="17.25" x14ac:dyDescent="0.25">
      <c r="A302" s="47">
        <v>11</v>
      </c>
      <c r="B302" s="4" t="s">
        <v>19</v>
      </c>
      <c r="C302" s="46">
        <v>247977</v>
      </c>
      <c r="D302" s="46">
        <v>190654</v>
      </c>
      <c r="E302" s="45">
        <f t="shared" si="143"/>
        <v>130.06650791486146</v>
      </c>
      <c r="F302" s="46">
        <v>0</v>
      </c>
      <c r="G302" s="46">
        <v>0</v>
      </c>
      <c r="H302" s="45" t="e">
        <f t="shared" si="144"/>
        <v>#DIV/0!</v>
      </c>
      <c r="I302" s="46">
        <v>275946</v>
      </c>
      <c r="J302" s="46">
        <v>229652</v>
      </c>
      <c r="K302" s="45">
        <f t="shared" si="145"/>
        <v>120.15832651141727</v>
      </c>
      <c r="L302" s="46">
        <v>275946</v>
      </c>
      <c r="M302" s="46">
        <v>229216</v>
      </c>
      <c r="N302" s="25">
        <f t="shared" si="140"/>
        <v>120.38688398715622</v>
      </c>
      <c r="O302" s="46">
        <v>275946</v>
      </c>
      <c r="P302" s="46">
        <v>229216</v>
      </c>
      <c r="Q302" s="25">
        <f t="shared" si="142"/>
        <v>120.38688398715622</v>
      </c>
      <c r="R302" s="46">
        <v>0</v>
      </c>
      <c r="S302" s="46">
        <v>0</v>
      </c>
      <c r="T302" s="45" t="e">
        <f t="shared" si="141"/>
        <v>#DIV/0!</v>
      </c>
      <c r="U302" s="199">
        <v>59</v>
      </c>
    </row>
    <row r="303" spans="1:203" s="23" customFormat="1" ht="17.25" x14ac:dyDescent="0.25">
      <c r="A303" s="49">
        <v>12</v>
      </c>
      <c r="B303" s="4" t="s">
        <v>20</v>
      </c>
      <c r="C303" s="46">
        <v>0</v>
      </c>
      <c r="D303" s="46">
        <v>0</v>
      </c>
      <c r="E303" s="45" t="e">
        <f t="shared" si="143"/>
        <v>#DIV/0!</v>
      </c>
      <c r="F303" s="46">
        <v>0</v>
      </c>
      <c r="G303" s="46">
        <v>0</v>
      </c>
      <c r="H303" s="45" t="e">
        <f>F303/G303*100</f>
        <v>#DIV/0!</v>
      </c>
      <c r="I303" s="46">
        <v>0</v>
      </c>
      <c r="J303" s="46">
        <v>0</v>
      </c>
      <c r="K303" s="45" t="e">
        <f t="shared" si="145"/>
        <v>#DIV/0!</v>
      </c>
      <c r="L303" s="46">
        <f t="shared" ref="L303:M311" si="147">O303+R303</f>
        <v>0</v>
      </c>
      <c r="M303" s="46">
        <v>0</v>
      </c>
      <c r="N303" s="25" t="e">
        <f t="shared" si="140"/>
        <v>#DIV/0!</v>
      </c>
      <c r="O303" s="46">
        <v>0</v>
      </c>
      <c r="P303" s="46">
        <v>0</v>
      </c>
      <c r="Q303" s="25" t="e">
        <f t="shared" si="142"/>
        <v>#DIV/0!</v>
      </c>
      <c r="R303" s="46">
        <v>0</v>
      </c>
      <c r="S303" s="46">
        <v>0</v>
      </c>
      <c r="T303" s="45" t="e">
        <f t="shared" si="141"/>
        <v>#DIV/0!</v>
      </c>
      <c r="U303" s="199"/>
    </row>
    <row r="304" spans="1:203" s="23" customFormat="1" ht="17.25" x14ac:dyDescent="0.25">
      <c r="A304" s="47">
        <v>13</v>
      </c>
      <c r="B304" s="4" t="s">
        <v>21</v>
      </c>
      <c r="C304" s="46">
        <v>0</v>
      </c>
      <c r="D304" s="46">
        <v>0</v>
      </c>
      <c r="E304" s="45" t="e">
        <f t="shared" si="143"/>
        <v>#DIV/0!</v>
      </c>
      <c r="F304" s="46">
        <v>0</v>
      </c>
      <c r="G304" s="46">
        <v>0</v>
      </c>
      <c r="H304" s="45" t="e">
        <f>F304/G304*100</f>
        <v>#DIV/0!</v>
      </c>
      <c r="I304" s="46">
        <v>0</v>
      </c>
      <c r="J304" s="46">
        <v>0</v>
      </c>
      <c r="K304" s="45" t="e">
        <f t="shared" si="145"/>
        <v>#DIV/0!</v>
      </c>
      <c r="L304" s="46">
        <v>0</v>
      </c>
      <c r="M304" s="46">
        <v>0</v>
      </c>
      <c r="N304" s="25" t="e">
        <f t="shared" si="140"/>
        <v>#DIV/0!</v>
      </c>
      <c r="O304" s="46">
        <v>0</v>
      </c>
      <c r="P304" s="46">
        <v>0</v>
      </c>
      <c r="Q304" s="25" t="e">
        <f t="shared" si="142"/>
        <v>#DIV/0!</v>
      </c>
      <c r="R304" s="46">
        <v>0</v>
      </c>
      <c r="S304" s="46">
        <v>0</v>
      </c>
      <c r="T304" s="45" t="e">
        <f t="shared" si="141"/>
        <v>#DIV/0!</v>
      </c>
      <c r="U304" s="199"/>
    </row>
    <row r="305" spans="1:21" s="23" customFormat="1" ht="31.5" customHeight="1" x14ac:dyDescent="0.25">
      <c r="A305" s="43">
        <v>14</v>
      </c>
      <c r="B305" s="4" t="s">
        <v>22</v>
      </c>
      <c r="C305" s="46">
        <v>0</v>
      </c>
      <c r="D305" s="46">
        <v>9481</v>
      </c>
      <c r="E305" s="45">
        <f t="shared" si="143"/>
        <v>0</v>
      </c>
      <c r="F305" s="46">
        <v>0</v>
      </c>
      <c r="G305" s="46">
        <v>680</v>
      </c>
      <c r="H305" s="25">
        <f>F305/G305*100</f>
        <v>0</v>
      </c>
      <c r="I305" s="46">
        <v>0</v>
      </c>
      <c r="J305" s="46">
        <v>9575</v>
      </c>
      <c r="K305" s="25">
        <f t="shared" si="145"/>
        <v>0</v>
      </c>
      <c r="L305" s="46">
        <v>0</v>
      </c>
      <c r="M305" s="46">
        <v>0</v>
      </c>
      <c r="N305" s="25" t="e">
        <f t="shared" si="140"/>
        <v>#DIV/0!</v>
      </c>
      <c r="O305" s="46">
        <v>0</v>
      </c>
      <c r="P305" s="46">
        <v>0</v>
      </c>
      <c r="Q305" s="25" t="e">
        <f t="shared" si="142"/>
        <v>#DIV/0!</v>
      </c>
      <c r="R305" s="46">
        <v>0</v>
      </c>
      <c r="S305" s="46">
        <v>0</v>
      </c>
      <c r="T305" s="25" t="e">
        <f t="shared" si="141"/>
        <v>#DIV/0!</v>
      </c>
      <c r="U305" s="199"/>
    </row>
    <row r="306" spans="1:21" s="23" customFormat="1" ht="17.25" x14ac:dyDescent="0.25">
      <c r="A306" s="47">
        <v>15</v>
      </c>
      <c r="B306" s="4" t="s">
        <v>23</v>
      </c>
      <c r="C306" s="46">
        <v>0</v>
      </c>
      <c r="D306" s="46"/>
      <c r="E306" s="45" t="e">
        <f t="shared" si="143"/>
        <v>#DIV/0!</v>
      </c>
      <c r="F306" s="46">
        <v>0</v>
      </c>
      <c r="G306" s="46"/>
      <c r="H306" s="1" t="e">
        <f t="shared" ref="H306:H311" si="148">F306/G306*100</f>
        <v>#DIV/0!</v>
      </c>
      <c r="I306" s="46">
        <v>0</v>
      </c>
      <c r="J306" s="46"/>
      <c r="K306" s="1" t="e">
        <f t="shared" si="145"/>
        <v>#DIV/0!</v>
      </c>
      <c r="L306" s="46">
        <v>0</v>
      </c>
      <c r="M306" s="46"/>
      <c r="N306" s="1" t="e">
        <f t="shared" si="140"/>
        <v>#DIV/0!</v>
      </c>
      <c r="O306" s="46">
        <v>0</v>
      </c>
      <c r="P306" s="46"/>
      <c r="Q306" s="1" t="e">
        <f t="shared" si="142"/>
        <v>#DIV/0!</v>
      </c>
      <c r="R306" s="46">
        <v>0</v>
      </c>
      <c r="S306" s="46"/>
      <c r="T306" s="1" t="e">
        <f t="shared" si="141"/>
        <v>#DIV/0!</v>
      </c>
      <c r="U306" s="199"/>
    </row>
    <row r="307" spans="1:21" s="23" customFormat="1" ht="17.25" x14ac:dyDescent="0.25">
      <c r="A307" s="49">
        <v>16</v>
      </c>
      <c r="B307" s="4" t="s">
        <v>24</v>
      </c>
      <c r="C307" s="46">
        <v>0</v>
      </c>
      <c r="D307" s="46">
        <v>0</v>
      </c>
      <c r="E307" s="45" t="e">
        <f t="shared" si="143"/>
        <v>#DIV/0!</v>
      </c>
      <c r="F307" s="46">
        <v>0</v>
      </c>
      <c r="G307" s="46">
        <v>0</v>
      </c>
      <c r="H307" s="45" t="e">
        <f t="shared" si="148"/>
        <v>#DIV/0!</v>
      </c>
      <c r="I307" s="46">
        <v>0</v>
      </c>
      <c r="J307" s="46">
        <v>0</v>
      </c>
      <c r="K307" s="45" t="e">
        <f t="shared" si="145"/>
        <v>#DIV/0!</v>
      </c>
      <c r="L307" s="46">
        <f t="shared" si="147"/>
        <v>0</v>
      </c>
      <c r="M307" s="46">
        <v>0</v>
      </c>
      <c r="N307" s="25" t="e">
        <f t="shared" si="140"/>
        <v>#DIV/0!</v>
      </c>
      <c r="O307" s="46">
        <v>0</v>
      </c>
      <c r="P307" s="46">
        <v>0</v>
      </c>
      <c r="Q307" s="25" t="e">
        <f t="shared" si="142"/>
        <v>#DIV/0!</v>
      </c>
      <c r="R307" s="46">
        <v>0</v>
      </c>
      <c r="S307" s="46">
        <v>0</v>
      </c>
      <c r="T307" s="45" t="e">
        <f t="shared" si="141"/>
        <v>#DIV/0!</v>
      </c>
      <c r="U307" s="199"/>
    </row>
    <row r="308" spans="1:21" s="23" customFormat="1" ht="17.25" x14ac:dyDescent="0.25">
      <c r="A308" s="47">
        <v>17</v>
      </c>
      <c r="B308" s="4" t="s">
        <v>25</v>
      </c>
      <c r="C308" s="46">
        <v>0</v>
      </c>
      <c r="D308" s="46">
        <v>0</v>
      </c>
      <c r="E308" s="45" t="e">
        <f t="shared" si="143"/>
        <v>#DIV/0!</v>
      </c>
      <c r="F308" s="46">
        <v>0</v>
      </c>
      <c r="G308" s="46">
        <v>0</v>
      </c>
      <c r="H308" s="45" t="e">
        <f t="shared" si="148"/>
        <v>#DIV/0!</v>
      </c>
      <c r="I308" s="46">
        <v>0</v>
      </c>
      <c r="J308" s="46">
        <v>0</v>
      </c>
      <c r="K308" s="45" t="e">
        <f t="shared" si="145"/>
        <v>#DIV/0!</v>
      </c>
      <c r="L308" s="46">
        <f t="shared" si="147"/>
        <v>0</v>
      </c>
      <c r="M308" s="46">
        <v>0</v>
      </c>
      <c r="N308" s="25" t="e">
        <f t="shared" si="140"/>
        <v>#DIV/0!</v>
      </c>
      <c r="O308" s="46">
        <v>0</v>
      </c>
      <c r="P308" s="46">
        <v>0</v>
      </c>
      <c r="Q308" s="25" t="e">
        <f t="shared" si="142"/>
        <v>#DIV/0!</v>
      </c>
      <c r="R308" s="46">
        <v>0</v>
      </c>
      <c r="S308" s="46">
        <v>0</v>
      </c>
      <c r="T308" s="45" t="e">
        <f t="shared" si="141"/>
        <v>#DIV/0!</v>
      </c>
      <c r="U308" s="199"/>
    </row>
    <row r="309" spans="1:21" s="23" customFormat="1" ht="17.25" x14ac:dyDescent="0.25">
      <c r="A309" s="43">
        <v>18</v>
      </c>
      <c r="B309" s="3" t="s">
        <v>26</v>
      </c>
      <c r="C309" s="46">
        <v>845</v>
      </c>
      <c r="D309" s="46">
        <v>8741</v>
      </c>
      <c r="E309" s="45">
        <f t="shared" si="143"/>
        <v>9.6670861457499146</v>
      </c>
      <c r="F309" s="46">
        <v>0</v>
      </c>
      <c r="G309" s="46">
        <v>2440</v>
      </c>
      <c r="H309" s="45">
        <f t="shared" si="148"/>
        <v>0</v>
      </c>
      <c r="I309" s="46">
        <v>845</v>
      </c>
      <c r="J309" s="46">
        <v>8741</v>
      </c>
      <c r="K309" s="45">
        <f t="shared" si="145"/>
        <v>9.6670861457499146</v>
      </c>
      <c r="L309" s="46">
        <f t="shared" si="147"/>
        <v>0</v>
      </c>
      <c r="M309" s="46">
        <v>0</v>
      </c>
      <c r="N309" s="25" t="e">
        <f t="shared" si="140"/>
        <v>#DIV/0!</v>
      </c>
      <c r="O309" s="46">
        <v>0</v>
      </c>
      <c r="P309" s="46">
        <v>0</v>
      </c>
      <c r="Q309" s="25" t="e">
        <f t="shared" si="142"/>
        <v>#DIV/0!</v>
      </c>
      <c r="R309" s="46">
        <v>0</v>
      </c>
      <c r="S309" s="46">
        <v>0</v>
      </c>
      <c r="T309" s="45" t="e">
        <f t="shared" si="141"/>
        <v>#DIV/0!</v>
      </c>
      <c r="U309" s="199">
        <v>2</v>
      </c>
    </row>
    <row r="310" spans="1:21" s="23" customFormat="1" ht="17.25" x14ac:dyDescent="0.25">
      <c r="A310" s="49">
        <v>19</v>
      </c>
      <c r="B310" s="4" t="s">
        <v>27</v>
      </c>
      <c r="C310" s="46">
        <v>0</v>
      </c>
      <c r="D310" s="46">
        <v>0</v>
      </c>
      <c r="E310" s="45" t="e">
        <f t="shared" si="143"/>
        <v>#DIV/0!</v>
      </c>
      <c r="F310" s="46">
        <v>0</v>
      </c>
      <c r="G310" s="46">
        <v>0</v>
      </c>
      <c r="H310" s="45" t="e">
        <f t="shared" si="148"/>
        <v>#DIV/0!</v>
      </c>
      <c r="I310" s="46">
        <v>0</v>
      </c>
      <c r="J310" s="46">
        <v>0</v>
      </c>
      <c r="K310" s="45" t="e">
        <f t="shared" si="145"/>
        <v>#DIV/0!</v>
      </c>
      <c r="L310" s="46">
        <f t="shared" si="147"/>
        <v>0</v>
      </c>
      <c r="M310" s="46">
        <v>0</v>
      </c>
      <c r="N310" s="25" t="e">
        <f t="shared" si="140"/>
        <v>#DIV/0!</v>
      </c>
      <c r="O310" s="46">
        <v>0</v>
      </c>
      <c r="P310" s="46">
        <v>0</v>
      </c>
      <c r="Q310" s="25" t="e">
        <f t="shared" si="142"/>
        <v>#DIV/0!</v>
      </c>
      <c r="R310" s="46">
        <v>0</v>
      </c>
      <c r="S310" s="46">
        <v>0</v>
      </c>
      <c r="T310" s="45" t="e">
        <f t="shared" si="141"/>
        <v>#DIV/0!</v>
      </c>
      <c r="U310" s="199"/>
    </row>
    <row r="311" spans="1:21" s="23" customFormat="1" ht="17.25" x14ac:dyDescent="0.25">
      <c r="A311" s="47">
        <v>20</v>
      </c>
      <c r="B311" s="3" t="s">
        <v>292</v>
      </c>
      <c r="C311" s="46">
        <v>27227</v>
      </c>
      <c r="D311" s="46">
        <v>21800</v>
      </c>
      <c r="E311" s="45">
        <f t="shared" si="143"/>
        <v>124.89449541284404</v>
      </c>
      <c r="F311" s="46">
        <v>5358</v>
      </c>
      <c r="G311" s="46">
        <v>21800</v>
      </c>
      <c r="H311" s="25">
        <f t="shared" si="148"/>
        <v>24.577981651376145</v>
      </c>
      <c r="I311" s="46">
        <v>27227</v>
      </c>
      <c r="J311" s="46">
        <v>21800</v>
      </c>
      <c r="K311" s="25">
        <f t="shared" si="145"/>
        <v>124.89449541284404</v>
      </c>
      <c r="L311" s="46">
        <f t="shared" si="147"/>
        <v>0</v>
      </c>
      <c r="M311" s="167">
        <f t="shared" si="147"/>
        <v>0</v>
      </c>
      <c r="N311" s="25" t="e">
        <f t="shared" si="140"/>
        <v>#DIV/0!</v>
      </c>
      <c r="O311" s="46">
        <v>0</v>
      </c>
      <c r="P311" s="164">
        <v>0</v>
      </c>
      <c r="Q311" s="25" t="e">
        <f t="shared" si="142"/>
        <v>#DIV/0!</v>
      </c>
      <c r="R311" s="46">
        <v>0</v>
      </c>
      <c r="S311" s="164">
        <v>0</v>
      </c>
      <c r="T311" s="25" t="e">
        <f>R311/S311*100</f>
        <v>#DIV/0!</v>
      </c>
      <c r="U311" s="199">
        <v>20</v>
      </c>
    </row>
    <row r="312" spans="1:21" s="23" customFormat="1" ht="15.75" customHeight="1" x14ac:dyDescent="0.25">
      <c r="A312" s="349"/>
      <c r="B312" s="350"/>
      <c r="C312" s="350"/>
      <c r="D312" s="350"/>
      <c r="E312" s="350"/>
      <c r="F312" s="350"/>
      <c r="G312" s="350"/>
      <c r="H312" s="350"/>
      <c r="I312" s="350"/>
      <c r="J312" s="350"/>
      <c r="K312" s="350"/>
      <c r="L312" s="350"/>
      <c r="M312" s="350"/>
      <c r="N312" s="350"/>
      <c r="O312" s="350"/>
      <c r="P312" s="350"/>
      <c r="Q312" s="350"/>
      <c r="R312" s="350"/>
      <c r="S312" s="350"/>
      <c r="T312" s="351"/>
      <c r="U312" s="200"/>
    </row>
    <row r="313" spans="1:21" s="23" customFormat="1" ht="57.75" customHeight="1" x14ac:dyDescent="0.25">
      <c r="A313" s="352" t="s">
        <v>247</v>
      </c>
      <c r="B313" s="353"/>
      <c r="C313" s="41">
        <f>SUM(C314:C319)</f>
        <v>0</v>
      </c>
      <c r="D313" s="41">
        <f>SUM(D314:D319)</f>
        <v>0</v>
      </c>
      <c r="E313" s="42" t="e">
        <f>C313/D313*100</f>
        <v>#DIV/0!</v>
      </c>
      <c r="F313" s="41">
        <f>SUM(F314:F319)</f>
        <v>0</v>
      </c>
      <c r="G313" s="41">
        <f>SUM(G314:G319)</f>
        <v>0</v>
      </c>
      <c r="H313" s="41" t="e">
        <f>F313/G313*100</f>
        <v>#DIV/0!</v>
      </c>
      <c r="I313" s="41">
        <f>SUM(I314:I319)</f>
        <v>0</v>
      </c>
      <c r="J313" s="41">
        <f>SUM(J314:J319)</f>
        <v>0</v>
      </c>
      <c r="K313" s="41" t="e">
        <f>I313/J313*100</f>
        <v>#DIV/0!</v>
      </c>
      <c r="L313" s="41">
        <f>SUM(L314:L319)</f>
        <v>0</v>
      </c>
      <c r="M313" s="41">
        <f>SUM(M314:M319)</f>
        <v>0</v>
      </c>
      <c r="N313" s="5" t="e">
        <f t="shared" ref="N313" si="149">L313/M313*100</f>
        <v>#DIV/0!</v>
      </c>
      <c r="O313" s="41">
        <f>SUM(O314:O319)</f>
        <v>0</v>
      </c>
      <c r="P313" s="41">
        <f>SUM(P314:P319)</f>
        <v>0</v>
      </c>
      <c r="Q313" s="6" t="e">
        <f>A291O291/P313*100</f>
        <v>#NAME?</v>
      </c>
      <c r="R313" s="41">
        <f>SUM(R314:R319)</f>
        <v>0</v>
      </c>
      <c r="S313" s="41">
        <f>SUM(S314:S319)</f>
        <v>0</v>
      </c>
      <c r="T313" s="5" t="e">
        <f t="shared" ref="T313" si="150">R313/S313*100</f>
        <v>#DIV/0!</v>
      </c>
      <c r="U313" s="200"/>
    </row>
    <row r="314" spans="1:21" s="23" customFormat="1" x14ac:dyDescent="0.25">
      <c r="A314" s="63">
        <v>1</v>
      </c>
      <c r="C314" s="46"/>
      <c r="D314" s="46"/>
      <c r="E314" s="25"/>
      <c r="F314" s="46"/>
      <c r="G314" s="46"/>
      <c r="H314" s="25"/>
      <c r="I314" s="46"/>
      <c r="J314" s="46"/>
      <c r="K314" s="25"/>
      <c r="L314" s="46"/>
      <c r="M314" s="46"/>
      <c r="N314" s="25"/>
      <c r="O314" s="46"/>
      <c r="P314" s="46"/>
      <c r="Q314" s="25"/>
      <c r="R314" s="46"/>
      <c r="S314" s="46"/>
      <c r="T314" s="25"/>
      <c r="U314" s="200"/>
    </row>
    <row r="315" spans="1:21" s="23" customFormat="1" ht="17.25" x14ac:dyDescent="0.25">
      <c r="A315" s="63">
        <v>2</v>
      </c>
      <c r="B315" s="4"/>
      <c r="C315" s="46"/>
      <c r="D315" s="46"/>
      <c r="E315" s="25"/>
      <c r="F315" s="46"/>
      <c r="G315" s="46"/>
      <c r="H315" s="25"/>
      <c r="I315" s="46"/>
      <c r="J315" s="46"/>
      <c r="K315" s="25"/>
      <c r="L315" s="46"/>
      <c r="M315" s="46"/>
      <c r="N315" s="25"/>
      <c r="O315" s="46"/>
      <c r="P315" s="46"/>
      <c r="Q315" s="25"/>
      <c r="R315" s="46"/>
      <c r="S315" s="46"/>
      <c r="T315" s="25"/>
      <c r="U315" s="200"/>
    </row>
    <row r="316" spans="1:21" s="23" customFormat="1" ht="17.25" x14ac:dyDescent="0.25">
      <c r="A316" s="63">
        <v>3</v>
      </c>
      <c r="B316" s="4"/>
      <c r="C316" s="46"/>
      <c r="D316" s="46"/>
      <c r="E316" s="25"/>
      <c r="F316" s="46"/>
      <c r="G316" s="46"/>
      <c r="H316" s="25"/>
      <c r="I316" s="46"/>
      <c r="J316" s="46"/>
      <c r="K316" s="25"/>
      <c r="L316" s="46"/>
      <c r="M316" s="46"/>
      <c r="N316" s="25"/>
      <c r="O316" s="46"/>
      <c r="P316" s="46"/>
      <c r="Q316" s="25"/>
      <c r="R316" s="46"/>
      <c r="S316" s="46"/>
      <c r="T316" s="25"/>
      <c r="U316" s="200"/>
    </row>
    <row r="317" spans="1:21" s="23" customFormat="1" ht="17.25" x14ac:dyDescent="0.25">
      <c r="A317" s="63">
        <v>4</v>
      </c>
      <c r="B317" s="4"/>
      <c r="C317" s="46"/>
      <c r="D317" s="46"/>
      <c r="E317" s="25"/>
      <c r="F317" s="46"/>
      <c r="G317" s="46"/>
      <c r="H317" s="25"/>
      <c r="I317" s="46"/>
      <c r="J317" s="46"/>
      <c r="K317" s="25"/>
      <c r="L317" s="46"/>
      <c r="M317" s="46"/>
      <c r="N317" s="25"/>
      <c r="O317" s="46"/>
      <c r="P317" s="46"/>
      <c r="Q317" s="25"/>
      <c r="R317" s="46"/>
      <c r="S317" s="46"/>
      <c r="T317" s="25"/>
      <c r="U317" s="200"/>
    </row>
    <row r="318" spans="1:21" s="23" customFormat="1" ht="17.25" x14ac:dyDescent="0.25">
      <c r="A318" s="63"/>
      <c r="B318" s="16"/>
      <c r="C318" s="46"/>
      <c r="D318" s="46"/>
      <c r="E318" s="25"/>
      <c r="F318" s="46"/>
      <c r="G318" s="46"/>
      <c r="H318" s="1"/>
      <c r="I318" s="46"/>
      <c r="J318" s="46"/>
      <c r="K318" s="1"/>
      <c r="L318" s="46"/>
      <c r="M318" s="46"/>
      <c r="N318" s="1"/>
      <c r="O318" s="46"/>
      <c r="P318" s="46"/>
      <c r="Q318" s="1"/>
      <c r="R318" s="46"/>
      <c r="S318" s="46"/>
      <c r="T318" s="1"/>
      <c r="U318" s="200"/>
    </row>
    <row r="319" spans="1:21" s="23" customFormat="1" ht="17.25" x14ac:dyDescent="0.25">
      <c r="A319" s="63"/>
      <c r="B319" s="16"/>
      <c r="C319" s="46"/>
      <c r="D319" s="46"/>
      <c r="E319" s="25"/>
      <c r="F319" s="46"/>
      <c r="G319" s="46"/>
      <c r="H319" s="1"/>
      <c r="I319" s="46"/>
      <c r="J319" s="46"/>
      <c r="K319" s="1"/>
      <c r="L319" s="46"/>
      <c r="M319" s="46"/>
      <c r="N319" s="1"/>
      <c r="O319" s="46"/>
      <c r="P319" s="46"/>
      <c r="Q319" s="1"/>
      <c r="R319" s="46"/>
      <c r="S319" s="46"/>
      <c r="T319" s="1"/>
      <c r="U319" s="200"/>
    </row>
    <row r="320" spans="1:21" s="23" customFormat="1" x14ac:dyDescent="0.25">
      <c r="A320" s="349"/>
      <c r="B320" s="350"/>
      <c r="C320" s="350"/>
      <c r="D320" s="350"/>
      <c r="E320" s="350"/>
      <c r="F320" s="350"/>
      <c r="G320" s="350"/>
      <c r="H320" s="350"/>
      <c r="I320" s="350"/>
      <c r="J320" s="350"/>
      <c r="K320" s="350"/>
      <c r="L320" s="350"/>
      <c r="M320" s="350"/>
      <c r="N320" s="350"/>
      <c r="O320" s="350"/>
      <c r="P320" s="350"/>
      <c r="Q320" s="350"/>
      <c r="R320" s="350"/>
      <c r="S320" s="350"/>
      <c r="T320" s="351"/>
      <c r="U320" s="200"/>
    </row>
    <row r="321" spans="1:21" s="23" customFormat="1" ht="17.25" x14ac:dyDescent="0.25">
      <c r="A321" s="352" t="s">
        <v>248</v>
      </c>
      <c r="B321" s="353"/>
      <c r="C321" s="58">
        <f>SUM(C322:C327)</f>
        <v>53716</v>
      </c>
      <c r="D321" s="59">
        <f>SUM(D322:D327)</f>
        <v>85862</v>
      </c>
      <c r="E321" s="50">
        <f>C321/D321*100</f>
        <v>62.560853462532904</v>
      </c>
      <c r="F321" s="59">
        <f>SUM(F322:F327)</f>
        <v>208</v>
      </c>
      <c r="G321" s="59">
        <f>SUM(G322:G327)</f>
        <v>39150</v>
      </c>
      <c r="H321" s="50">
        <f>F321/G321*100</f>
        <v>0.53128991060025543</v>
      </c>
      <c r="I321" s="59">
        <f>SUM(I322:I327)</f>
        <v>29328</v>
      </c>
      <c r="J321" s="59">
        <f>SUM(J322:J327)</f>
        <v>61574</v>
      </c>
      <c r="K321" s="50">
        <f>I321/J321*100</f>
        <v>47.630493390067237</v>
      </c>
      <c r="L321" s="35">
        <f>SUM(L322:L327)</f>
        <v>25102</v>
      </c>
      <c r="M321" s="35">
        <f>SUM(M322:M327)</f>
        <v>5882</v>
      </c>
      <c r="N321" s="6">
        <f t="shared" ref="N321:N327" si="151">L321/M321*100</f>
        <v>426.75960557633459</v>
      </c>
      <c r="O321" s="7">
        <f>SUM(O322:O327)</f>
        <v>25102</v>
      </c>
      <c r="P321" s="7">
        <f>SUM(P322:P327)</f>
        <v>5882</v>
      </c>
      <c r="Q321" s="7">
        <f t="shared" ref="Q321:Q327" si="152">O321/P321*100</f>
        <v>426.75960557633459</v>
      </c>
      <c r="R321" s="7">
        <f>SUM(R322:R327)</f>
        <v>0</v>
      </c>
      <c r="S321" s="7">
        <f>SUM(S322:S327)</f>
        <v>0</v>
      </c>
      <c r="T321" s="6" t="e">
        <f t="shared" ref="T321:T327" si="153">R321/S321*100</f>
        <v>#DIV/0!</v>
      </c>
      <c r="U321" s="198">
        <f>SUM(U322:U327)</f>
        <v>75</v>
      </c>
    </row>
    <row r="322" spans="1:21" s="23" customFormat="1" ht="17.25" x14ac:dyDescent="0.25">
      <c r="A322" s="47">
        <v>1</v>
      </c>
      <c r="B322" s="4" t="s">
        <v>87</v>
      </c>
      <c r="C322" s="46">
        <v>50800</v>
      </c>
      <c r="D322" s="46">
        <v>79721</v>
      </c>
      <c r="E322" s="1">
        <f t="shared" ref="E322:E327" si="154">C322/D322*100</f>
        <v>63.722231281594567</v>
      </c>
      <c r="F322" s="46">
        <v>208</v>
      </c>
      <c r="G322" s="46">
        <v>37101</v>
      </c>
      <c r="H322" s="1">
        <f t="shared" ref="H322:H327" si="155">F322/G322*100</f>
        <v>0.56063178890056875</v>
      </c>
      <c r="I322" s="44">
        <v>25698</v>
      </c>
      <c r="J322" s="44">
        <v>56443</v>
      </c>
      <c r="K322" s="1">
        <f t="shared" ref="K322:K327" si="156">I322/J322*100</f>
        <v>45.529117871126623</v>
      </c>
      <c r="L322" s="48">
        <v>25102</v>
      </c>
      <c r="M322" s="48">
        <v>5882</v>
      </c>
      <c r="N322" s="1">
        <f t="shared" si="151"/>
        <v>426.75960557633459</v>
      </c>
      <c r="O322" s="48">
        <v>25102</v>
      </c>
      <c r="P322" s="48">
        <v>5882</v>
      </c>
      <c r="Q322" s="1">
        <f t="shared" si="152"/>
        <v>426.75960557633459</v>
      </c>
      <c r="R322" s="48">
        <v>0</v>
      </c>
      <c r="S322" s="48">
        <v>0</v>
      </c>
      <c r="T322" s="1" t="e">
        <f t="shared" si="153"/>
        <v>#DIV/0!</v>
      </c>
      <c r="U322" s="199">
        <v>69</v>
      </c>
    </row>
    <row r="323" spans="1:21" s="23" customFormat="1" ht="17.25" x14ac:dyDescent="0.25">
      <c r="A323" s="61">
        <v>2</v>
      </c>
      <c r="B323" s="3" t="s">
        <v>88</v>
      </c>
      <c r="C323" s="46">
        <v>0</v>
      </c>
      <c r="D323" s="46">
        <v>0</v>
      </c>
      <c r="E323" s="45" t="e">
        <f t="shared" si="154"/>
        <v>#DIV/0!</v>
      </c>
      <c r="F323" s="46">
        <v>0</v>
      </c>
      <c r="G323" s="46">
        <v>0</v>
      </c>
      <c r="H323" s="45" t="e">
        <f t="shared" si="155"/>
        <v>#DIV/0!</v>
      </c>
      <c r="I323" s="44">
        <v>0</v>
      </c>
      <c r="J323" s="44">
        <v>0</v>
      </c>
      <c r="K323" s="45" t="e">
        <f t="shared" si="156"/>
        <v>#DIV/0!</v>
      </c>
      <c r="L323" s="48">
        <f t="shared" ref="L323:L327" si="157">O323+R323</f>
        <v>0</v>
      </c>
      <c r="M323" s="48">
        <v>0</v>
      </c>
      <c r="N323" s="25" t="e">
        <f t="shared" si="151"/>
        <v>#DIV/0!</v>
      </c>
      <c r="O323" s="48">
        <v>0</v>
      </c>
      <c r="P323" s="48">
        <v>0</v>
      </c>
      <c r="Q323" s="25" t="e">
        <f t="shared" si="152"/>
        <v>#DIV/0!</v>
      </c>
      <c r="R323" s="48">
        <v>0</v>
      </c>
      <c r="S323" s="48">
        <v>0</v>
      </c>
      <c r="T323" s="1" t="e">
        <f t="shared" si="153"/>
        <v>#DIV/0!</v>
      </c>
      <c r="U323" s="199"/>
    </row>
    <row r="324" spans="1:21" s="23" customFormat="1" ht="17.25" x14ac:dyDescent="0.25">
      <c r="A324" s="61">
        <v>3</v>
      </c>
      <c r="B324" s="3" t="s">
        <v>89</v>
      </c>
      <c r="C324" s="46">
        <v>0</v>
      </c>
      <c r="D324" s="46">
        <v>0</v>
      </c>
      <c r="E324" s="45" t="e">
        <f t="shared" si="154"/>
        <v>#DIV/0!</v>
      </c>
      <c r="F324" s="46">
        <v>0</v>
      </c>
      <c r="G324" s="46">
        <v>0</v>
      </c>
      <c r="H324" s="45" t="e">
        <f t="shared" si="155"/>
        <v>#DIV/0!</v>
      </c>
      <c r="I324" s="44">
        <v>0</v>
      </c>
      <c r="J324" s="44">
        <v>0</v>
      </c>
      <c r="K324" s="45" t="e">
        <f t="shared" si="156"/>
        <v>#DIV/0!</v>
      </c>
      <c r="L324" s="48">
        <f t="shared" si="157"/>
        <v>0</v>
      </c>
      <c r="M324" s="48">
        <v>0</v>
      </c>
      <c r="N324" s="25" t="e">
        <f t="shared" si="151"/>
        <v>#DIV/0!</v>
      </c>
      <c r="O324" s="48">
        <v>0</v>
      </c>
      <c r="P324" s="48">
        <v>0</v>
      </c>
      <c r="Q324" s="25" t="e">
        <f t="shared" si="152"/>
        <v>#DIV/0!</v>
      </c>
      <c r="R324" s="48">
        <v>0</v>
      </c>
      <c r="S324" s="48">
        <v>0</v>
      </c>
      <c r="T324" s="1" t="e">
        <f t="shared" si="153"/>
        <v>#DIV/0!</v>
      </c>
      <c r="U324" s="199"/>
    </row>
    <row r="325" spans="1:21" s="23" customFormat="1" ht="17.25" x14ac:dyDescent="0.25">
      <c r="A325" s="60">
        <v>4</v>
      </c>
      <c r="B325" s="8" t="s">
        <v>90</v>
      </c>
      <c r="C325" s="46">
        <v>2916</v>
      </c>
      <c r="D325" s="46">
        <v>6141</v>
      </c>
      <c r="E325" s="1">
        <f t="shared" si="154"/>
        <v>47.484123106985834</v>
      </c>
      <c r="F325" s="46">
        <v>0</v>
      </c>
      <c r="G325" s="46">
        <v>2049</v>
      </c>
      <c r="H325" s="1">
        <f t="shared" si="155"/>
        <v>0</v>
      </c>
      <c r="I325" s="44">
        <v>3630</v>
      </c>
      <c r="J325" s="44">
        <v>5131</v>
      </c>
      <c r="K325" s="1">
        <f t="shared" si="156"/>
        <v>70.746443188462294</v>
      </c>
      <c r="L325" s="48">
        <f t="shared" si="157"/>
        <v>0</v>
      </c>
      <c r="M325" s="48">
        <v>0</v>
      </c>
      <c r="N325" s="1" t="e">
        <f t="shared" si="151"/>
        <v>#DIV/0!</v>
      </c>
      <c r="O325" s="48">
        <v>0</v>
      </c>
      <c r="P325" s="48">
        <v>0</v>
      </c>
      <c r="Q325" s="1" t="e">
        <f t="shared" si="152"/>
        <v>#DIV/0!</v>
      </c>
      <c r="R325" s="46">
        <v>0</v>
      </c>
      <c r="S325" s="48">
        <v>0</v>
      </c>
      <c r="T325" s="1" t="e">
        <f t="shared" si="153"/>
        <v>#DIV/0!</v>
      </c>
      <c r="U325" s="199">
        <v>6</v>
      </c>
    </row>
    <row r="326" spans="1:21" s="23" customFormat="1" ht="17.25" x14ac:dyDescent="0.25">
      <c r="A326" s="61">
        <v>5</v>
      </c>
      <c r="B326" s="3" t="s">
        <v>91</v>
      </c>
      <c r="C326" s="46">
        <v>0</v>
      </c>
      <c r="D326" s="46">
        <v>0</v>
      </c>
      <c r="E326" s="45" t="e">
        <f t="shared" si="154"/>
        <v>#DIV/0!</v>
      </c>
      <c r="F326" s="46">
        <v>0</v>
      </c>
      <c r="G326" s="46">
        <v>0</v>
      </c>
      <c r="H326" s="45" t="e">
        <f t="shared" si="155"/>
        <v>#DIV/0!</v>
      </c>
      <c r="I326" s="44">
        <v>0</v>
      </c>
      <c r="J326" s="44">
        <v>0</v>
      </c>
      <c r="K326" s="45" t="e">
        <f t="shared" si="156"/>
        <v>#DIV/0!</v>
      </c>
      <c r="L326" s="48">
        <f t="shared" si="157"/>
        <v>0</v>
      </c>
      <c r="M326" s="48">
        <v>0</v>
      </c>
      <c r="N326" s="25" t="e">
        <f t="shared" si="151"/>
        <v>#DIV/0!</v>
      </c>
      <c r="O326" s="48">
        <v>0</v>
      </c>
      <c r="P326" s="48">
        <v>0</v>
      </c>
      <c r="Q326" s="25" t="e">
        <f t="shared" si="152"/>
        <v>#DIV/0!</v>
      </c>
      <c r="R326" s="48">
        <v>0</v>
      </c>
      <c r="S326" s="48">
        <v>0</v>
      </c>
      <c r="T326" s="1" t="e">
        <f t="shared" si="153"/>
        <v>#DIV/0!</v>
      </c>
      <c r="U326" s="199"/>
    </row>
    <row r="327" spans="1:21" s="23" customFormat="1" ht="17.25" x14ac:dyDescent="0.25">
      <c r="A327" s="47">
        <v>6</v>
      </c>
      <c r="B327" s="4" t="s">
        <v>92</v>
      </c>
      <c r="C327" s="46">
        <v>0</v>
      </c>
      <c r="D327" s="46">
        <v>0</v>
      </c>
      <c r="E327" s="25" t="e">
        <f t="shared" si="154"/>
        <v>#DIV/0!</v>
      </c>
      <c r="F327" s="46">
        <v>0</v>
      </c>
      <c r="G327" s="46">
        <v>0</v>
      </c>
      <c r="H327" s="25" t="e">
        <f t="shared" si="155"/>
        <v>#DIV/0!</v>
      </c>
      <c r="I327" s="44">
        <v>0</v>
      </c>
      <c r="J327" s="44">
        <v>0</v>
      </c>
      <c r="K327" s="25" t="e">
        <f t="shared" si="156"/>
        <v>#DIV/0!</v>
      </c>
      <c r="L327" s="48">
        <f t="shared" si="157"/>
        <v>0</v>
      </c>
      <c r="M327" s="48">
        <v>0</v>
      </c>
      <c r="N327" s="25" t="e">
        <f t="shared" si="151"/>
        <v>#DIV/0!</v>
      </c>
      <c r="O327" s="48">
        <v>0</v>
      </c>
      <c r="P327" s="48">
        <v>0</v>
      </c>
      <c r="Q327" s="25" t="e">
        <f t="shared" si="152"/>
        <v>#DIV/0!</v>
      </c>
      <c r="R327" s="48">
        <v>0</v>
      </c>
      <c r="S327" s="48">
        <v>0</v>
      </c>
      <c r="T327" s="25" t="e">
        <f t="shared" si="153"/>
        <v>#DIV/0!</v>
      </c>
      <c r="U327" s="199"/>
    </row>
    <row r="328" spans="1:21" s="23" customFormat="1" ht="17.25" customHeight="1" x14ac:dyDescent="0.25">
      <c r="A328" s="349"/>
      <c r="B328" s="350"/>
      <c r="C328" s="350"/>
      <c r="D328" s="350"/>
      <c r="E328" s="350"/>
      <c r="F328" s="350"/>
      <c r="G328" s="350"/>
      <c r="H328" s="350"/>
      <c r="I328" s="350"/>
      <c r="J328" s="350"/>
      <c r="K328" s="350"/>
      <c r="L328" s="350"/>
      <c r="M328" s="350"/>
      <c r="N328" s="350"/>
      <c r="O328" s="350"/>
      <c r="P328" s="350"/>
      <c r="Q328" s="350"/>
      <c r="R328" s="350"/>
      <c r="S328" s="350"/>
      <c r="T328" s="351"/>
      <c r="U328" s="200"/>
    </row>
    <row r="329" spans="1:21" s="23" customFormat="1" ht="67.5" customHeight="1" x14ac:dyDescent="0.25">
      <c r="A329" s="352" t="s">
        <v>249</v>
      </c>
      <c r="B329" s="353"/>
      <c r="C329" s="129">
        <f>C330+C338+C352</f>
        <v>18332008.079999998</v>
      </c>
      <c r="D329" s="129">
        <f>D330+D338+D352</f>
        <v>17653612</v>
      </c>
      <c r="E329" s="50">
        <f>C329/D329*100</f>
        <v>103.84281743588789</v>
      </c>
      <c r="F329" s="129">
        <f>F330+F338+F352</f>
        <v>2404626.6</v>
      </c>
      <c r="G329" s="129">
        <f>G330+G338+G352</f>
        <v>2388264</v>
      </c>
      <c r="H329" s="50">
        <f>F329/G329*100</f>
        <v>100.68512526253379</v>
      </c>
      <c r="I329" s="129">
        <f>I330+I338+I352</f>
        <v>18995456.530000001</v>
      </c>
      <c r="J329" s="129">
        <f>J330+J338+J352</f>
        <v>17498676</v>
      </c>
      <c r="K329" s="50">
        <f>I329/J329*100</f>
        <v>108.55367874689492</v>
      </c>
      <c r="L329" s="129">
        <f>L330+L338+L352</f>
        <v>14173109</v>
      </c>
      <c r="M329" s="129">
        <f>M330+M338+M352</f>
        <v>13952030</v>
      </c>
      <c r="N329" s="6">
        <f t="shared" ref="N329:N336" si="158">L329/M329*100</f>
        <v>101.58456511346377</v>
      </c>
      <c r="O329" s="129">
        <f>O330+O338+O352</f>
        <v>1303086</v>
      </c>
      <c r="P329" s="129">
        <f>P330+P338+P352</f>
        <v>2249557</v>
      </c>
      <c r="Q329" s="7">
        <f t="shared" ref="Q329:Q336" si="159">O329/P329*100</f>
        <v>57.926338385735498</v>
      </c>
      <c r="R329" s="129">
        <f>R330+R338+R352</f>
        <v>12870023</v>
      </c>
      <c r="S329" s="129">
        <f>S330+S338+S352</f>
        <v>11702473</v>
      </c>
      <c r="T329" s="6">
        <f t="shared" ref="T329:T336" si="160">R329/S329*100</f>
        <v>109.97695102565072</v>
      </c>
      <c r="U329" s="199"/>
    </row>
    <row r="330" spans="1:21" s="23" customFormat="1" ht="66.75" customHeight="1" x14ac:dyDescent="0.25">
      <c r="A330" s="361" t="s">
        <v>250</v>
      </c>
      <c r="B330" s="362" t="s">
        <v>139</v>
      </c>
      <c r="C330" s="121">
        <f>SUM(C331:C336)</f>
        <v>660461</v>
      </c>
      <c r="D330" s="121">
        <f>SUM(D331:D336)</f>
        <v>894615</v>
      </c>
      <c r="E330" s="121">
        <f>C330/D330*100</f>
        <v>73.826282814395014</v>
      </c>
      <c r="F330" s="121">
        <f>SUM(F331:F336)</f>
        <v>64237</v>
      </c>
      <c r="G330" s="121">
        <f>SUM(G331:G336)</f>
        <v>94899</v>
      </c>
      <c r="H330" s="122">
        <f>F330/G330*100</f>
        <v>67.68985974562429</v>
      </c>
      <c r="I330" s="121">
        <f>SUM(I331:I336)</f>
        <v>866481</v>
      </c>
      <c r="J330" s="121">
        <f>SUM(J331:J336)</f>
        <v>1044832</v>
      </c>
      <c r="K330" s="122">
        <f>I330/J330*100</f>
        <v>82.930174420385285</v>
      </c>
      <c r="L330" s="123">
        <f>SUM(L331:L336)</f>
        <v>615498</v>
      </c>
      <c r="M330" s="123">
        <f>SUM(M331:M336)</f>
        <v>835373</v>
      </c>
      <c r="N330" s="124">
        <f t="shared" si="158"/>
        <v>73.67942224611042</v>
      </c>
      <c r="O330" s="125">
        <f>SUM(O331:O336)</f>
        <v>381116</v>
      </c>
      <c r="P330" s="125">
        <f>SUM(P331:P336)</f>
        <v>461593</v>
      </c>
      <c r="Q330" s="126">
        <f t="shared" si="159"/>
        <v>82.565376857967948</v>
      </c>
      <c r="R330" s="125">
        <f>SUM(R331:R336)</f>
        <v>234382</v>
      </c>
      <c r="S330" s="125">
        <f>SUM(S331:S336)</f>
        <v>373780</v>
      </c>
      <c r="T330" s="126">
        <f t="shared" si="160"/>
        <v>62.705869762962173</v>
      </c>
      <c r="U330" s="198">
        <f>SUM(U331:U336)</f>
        <v>155</v>
      </c>
    </row>
    <row r="331" spans="1:21" s="23" customFormat="1" ht="17.25" x14ac:dyDescent="0.25">
      <c r="A331" s="67">
        <v>1</v>
      </c>
      <c r="B331" s="10" t="s">
        <v>185</v>
      </c>
      <c r="C331" s="44">
        <v>282253</v>
      </c>
      <c r="D331" s="44">
        <v>382322</v>
      </c>
      <c r="E331" s="45">
        <f t="shared" ref="E331:E336" si="161">C331/D331*100</f>
        <v>73.825989610851579</v>
      </c>
      <c r="F331" s="68">
        <v>27047</v>
      </c>
      <c r="G331" s="68">
        <v>20052</v>
      </c>
      <c r="H331" s="45">
        <f t="shared" ref="H331:H336" si="162">F331/G331*100</f>
        <v>134.88430081787354</v>
      </c>
      <c r="I331" s="44">
        <v>476674</v>
      </c>
      <c r="J331" s="44">
        <v>508101</v>
      </c>
      <c r="K331" s="45">
        <f t="shared" ref="K331:K336" si="163">I331/J331*100</f>
        <v>93.814812409343801</v>
      </c>
      <c r="L331" s="87">
        <v>245670</v>
      </c>
      <c r="M331" s="87">
        <v>323080</v>
      </c>
      <c r="N331" s="25">
        <f t="shared" si="158"/>
        <v>76.039990095332428</v>
      </c>
      <c r="O331" s="46">
        <v>201463</v>
      </c>
      <c r="P331" s="46">
        <v>274361</v>
      </c>
      <c r="Q331" s="25">
        <f t="shared" si="159"/>
        <v>73.429897106367164</v>
      </c>
      <c r="R331" s="87">
        <v>44207</v>
      </c>
      <c r="S331" s="87">
        <v>48719</v>
      </c>
      <c r="T331" s="45">
        <f t="shared" si="160"/>
        <v>90.738726164330146</v>
      </c>
      <c r="U331" s="199">
        <v>66</v>
      </c>
    </row>
    <row r="332" spans="1:21" s="23" customFormat="1" ht="17.25" x14ac:dyDescent="0.25">
      <c r="A332" s="67">
        <v>2</v>
      </c>
      <c r="B332" s="10" t="s">
        <v>186</v>
      </c>
      <c r="C332" s="44">
        <v>8380</v>
      </c>
      <c r="D332" s="44">
        <v>0</v>
      </c>
      <c r="E332" s="45" t="e">
        <f t="shared" si="161"/>
        <v>#DIV/0!</v>
      </c>
      <c r="F332" s="68">
        <v>0</v>
      </c>
      <c r="G332" s="68">
        <v>0</v>
      </c>
      <c r="H332" s="45" t="e">
        <f t="shared" si="162"/>
        <v>#DIV/0!</v>
      </c>
      <c r="I332" s="44">
        <v>19979</v>
      </c>
      <c r="J332" s="44">
        <v>24438</v>
      </c>
      <c r="K332" s="45">
        <f t="shared" si="163"/>
        <v>81.753826008675006</v>
      </c>
      <c r="L332" s="87">
        <f>O332+R332</f>
        <v>0</v>
      </c>
      <c r="M332" s="87">
        <v>0</v>
      </c>
      <c r="N332" s="25" t="e">
        <f t="shared" si="158"/>
        <v>#DIV/0!</v>
      </c>
      <c r="O332" s="46">
        <v>0</v>
      </c>
      <c r="P332" s="46">
        <v>0</v>
      </c>
      <c r="Q332" s="25" t="e">
        <f t="shared" si="159"/>
        <v>#DIV/0!</v>
      </c>
      <c r="R332" s="87">
        <v>0</v>
      </c>
      <c r="S332" s="87">
        <v>0</v>
      </c>
      <c r="T332" s="45" t="e">
        <f t="shared" si="160"/>
        <v>#DIV/0!</v>
      </c>
      <c r="U332" s="199">
        <v>14</v>
      </c>
    </row>
    <row r="333" spans="1:21" s="23" customFormat="1" ht="17.25" x14ac:dyDescent="0.25">
      <c r="A333" s="67">
        <v>3</v>
      </c>
      <c r="B333" s="10" t="s">
        <v>187</v>
      </c>
      <c r="C333" s="44">
        <v>0</v>
      </c>
      <c r="D333" s="44">
        <v>0</v>
      </c>
      <c r="E333" s="45" t="e">
        <f t="shared" si="161"/>
        <v>#DIV/0!</v>
      </c>
      <c r="F333" s="68">
        <v>0</v>
      </c>
      <c r="G333" s="68">
        <v>0</v>
      </c>
      <c r="H333" s="45" t="e">
        <f t="shared" si="162"/>
        <v>#DIV/0!</v>
      </c>
      <c r="I333" s="44">
        <v>0</v>
      </c>
      <c r="J333" s="44">
        <v>0</v>
      </c>
      <c r="K333" s="45" t="e">
        <f t="shared" si="163"/>
        <v>#DIV/0!</v>
      </c>
      <c r="L333" s="87">
        <f t="shared" ref="L333" si="164">O333+R333</f>
        <v>0</v>
      </c>
      <c r="M333" s="87">
        <v>0</v>
      </c>
      <c r="N333" s="25" t="e">
        <f t="shared" si="158"/>
        <v>#DIV/0!</v>
      </c>
      <c r="O333" s="46">
        <v>0</v>
      </c>
      <c r="P333" s="46">
        <v>0</v>
      </c>
      <c r="Q333" s="25" t="e">
        <f t="shared" si="159"/>
        <v>#DIV/0!</v>
      </c>
      <c r="R333" s="87">
        <v>0</v>
      </c>
      <c r="S333" s="87">
        <v>0</v>
      </c>
      <c r="T333" s="45" t="e">
        <f t="shared" si="160"/>
        <v>#DIV/0!</v>
      </c>
      <c r="U333" s="199"/>
    </row>
    <row r="334" spans="1:21" s="23" customFormat="1" ht="17.25" x14ac:dyDescent="0.25">
      <c r="A334" s="67">
        <v>4</v>
      </c>
      <c r="B334" s="10" t="s">
        <v>188</v>
      </c>
      <c r="C334" s="44">
        <v>308685</v>
      </c>
      <c r="D334" s="44">
        <v>379702</v>
      </c>
      <c r="E334" s="1">
        <f t="shared" si="161"/>
        <v>81.296648424290623</v>
      </c>
      <c r="F334" s="68">
        <v>22657</v>
      </c>
      <c r="G334" s="68">
        <v>55778</v>
      </c>
      <c r="H334" s="1">
        <f t="shared" si="162"/>
        <v>40.619957689411592</v>
      </c>
      <c r="I334" s="44">
        <v>308685</v>
      </c>
      <c r="J334" s="44">
        <v>379702</v>
      </c>
      <c r="K334" s="1">
        <f t="shared" si="163"/>
        <v>81.296648424290623</v>
      </c>
      <c r="L334" s="87">
        <v>308685</v>
      </c>
      <c r="M334" s="44">
        <v>379702</v>
      </c>
      <c r="N334" s="1">
        <f t="shared" si="158"/>
        <v>81.296648424290623</v>
      </c>
      <c r="O334" s="46">
        <v>179653</v>
      </c>
      <c r="P334" s="46">
        <v>187232</v>
      </c>
      <c r="Q334" s="1">
        <f t="shared" si="159"/>
        <v>95.952080840881905</v>
      </c>
      <c r="R334" s="87">
        <v>129032</v>
      </c>
      <c r="S334" s="87">
        <v>192470</v>
      </c>
      <c r="T334" s="1">
        <f t="shared" si="160"/>
        <v>67.040058190886882</v>
      </c>
      <c r="U334" s="199">
        <v>38</v>
      </c>
    </row>
    <row r="335" spans="1:21" s="23" customFormat="1" ht="34.5" x14ac:dyDescent="0.25">
      <c r="A335" s="67">
        <v>5</v>
      </c>
      <c r="B335" s="10" t="s">
        <v>265</v>
      </c>
      <c r="C335" s="44"/>
      <c r="D335" s="44"/>
      <c r="E335" s="1" t="e">
        <f t="shared" si="161"/>
        <v>#DIV/0!</v>
      </c>
      <c r="F335" s="68"/>
      <c r="G335" s="68"/>
      <c r="H335" s="1" t="e">
        <f t="shared" si="162"/>
        <v>#DIV/0!</v>
      </c>
      <c r="I335" s="44"/>
      <c r="J335" s="44"/>
      <c r="K335" s="1" t="e">
        <f t="shared" si="163"/>
        <v>#DIV/0!</v>
      </c>
      <c r="L335" s="87"/>
      <c r="M335" s="87"/>
      <c r="N335" s="1" t="e">
        <f t="shared" si="158"/>
        <v>#DIV/0!</v>
      </c>
      <c r="O335" s="46"/>
      <c r="P335" s="46"/>
      <c r="Q335" s="1" t="e">
        <f t="shared" si="159"/>
        <v>#DIV/0!</v>
      </c>
      <c r="R335" s="87"/>
      <c r="S335" s="87"/>
      <c r="T335" s="1" t="e">
        <f t="shared" si="160"/>
        <v>#DIV/0!</v>
      </c>
      <c r="U335" s="199">
        <v>21</v>
      </c>
    </row>
    <row r="336" spans="1:21" s="23" customFormat="1" ht="17.25" x14ac:dyDescent="0.25">
      <c r="A336" s="67">
        <v>6</v>
      </c>
      <c r="B336" s="221" t="s">
        <v>189</v>
      </c>
      <c r="C336" s="44">
        <v>61143</v>
      </c>
      <c r="D336" s="44">
        <v>132591</v>
      </c>
      <c r="E336" s="1">
        <f t="shared" si="161"/>
        <v>46.1139896373057</v>
      </c>
      <c r="F336" s="68">
        <v>14533</v>
      </c>
      <c r="G336" s="68">
        <v>19069</v>
      </c>
      <c r="H336" s="1">
        <f t="shared" si="162"/>
        <v>76.212701242854891</v>
      </c>
      <c r="I336" s="44">
        <v>61143</v>
      </c>
      <c r="J336" s="44">
        <v>132591</v>
      </c>
      <c r="K336" s="1">
        <f t="shared" si="163"/>
        <v>46.1139896373057</v>
      </c>
      <c r="L336" s="44">
        <v>61143</v>
      </c>
      <c r="M336" s="87">
        <v>132591</v>
      </c>
      <c r="N336" s="1">
        <f t="shared" si="158"/>
        <v>46.1139896373057</v>
      </c>
      <c r="O336" s="46">
        <v>0</v>
      </c>
      <c r="P336" s="46">
        <v>0</v>
      </c>
      <c r="Q336" s="1" t="e">
        <f t="shared" si="159"/>
        <v>#DIV/0!</v>
      </c>
      <c r="R336" s="44">
        <v>61143</v>
      </c>
      <c r="S336" s="87">
        <v>132591</v>
      </c>
      <c r="T336" s="1">
        <f t="shared" si="160"/>
        <v>46.1139896373057</v>
      </c>
      <c r="U336" s="199">
        <v>16</v>
      </c>
    </row>
    <row r="337" spans="1:188" s="23" customFormat="1" ht="17.25" customHeight="1" x14ac:dyDescent="0.25">
      <c r="A337" s="349"/>
      <c r="B337" s="350"/>
      <c r="C337" s="350"/>
      <c r="D337" s="350"/>
      <c r="E337" s="350"/>
      <c r="F337" s="350"/>
      <c r="G337" s="350"/>
      <c r="H337" s="350"/>
      <c r="I337" s="350"/>
      <c r="J337" s="350"/>
      <c r="K337" s="350"/>
      <c r="L337" s="350"/>
      <c r="M337" s="350"/>
      <c r="N337" s="350"/>
      <c r="O337" s="350"/>
      <c r="P337" s="350"/>
      <c r="Q337" s="350"/>
      <c r="R337" s="350"/>
      <c r="S337" s="350"/>
      <c r="T337" s="351"/>
      <c r="U337" s="200"/>
    </row>
    <row r="338" spans="1:188" s="23" customFormat="1" ht="17.25" x14ac:dyDescent="0.25">
      <c r="A338" s="354" t="s">
        <v>251</v>
      </c>
      <c r="B338" s="355" t="s">
        <v>139</v>
      </c>
      <c r="C338" s="121">
        <f>SUM(C339:C350)</f>
        <v>16326650</v>
      </c>
      <c r="D338" s="121">
        <f>SUM(D339:D350)</f>
        <v>16225597</v>
      </c>
      <c r="E338" s="121">
        <f>C338/D338*100</f>
        <v>100.62279988834926</v>
      </c>
      <c r="F338" s="121">
        <f>SUM(F339:F350)</f>
        <v>2166876</v>
      </c>
      <c r="G338" s="121">
        <f>SUM(G339:G350)</f>
        <v>2198173</v>
      </c>
      <c r="H338" s="121">
        <f>F338/G338*100</f>
        <v>98.576226711910294</v>
      </c>
      <c r="I338" s="121">
        <f>SUM(I339:I350)</f>
        <v>16817311</v>
      </c>
      <c r="J338" s="121">
        <f>SUM(J339:J350)</f>
        <v>16082477</v>
      </c>
      <c r="K338" s="121">
        <f>I338/J338*100</f>
        <v>104.56915934031802</v>
      </c>
      <c r="L338" s="121">
        <f>SUM(L339:L350)</f>
        <v>13557611</v>
      </c>
      <c r="M338" s="121">
        <f>SUM(M339:M350)</f>
        <v>13116657</v>
      </c>
      <c r="N338" s="125">
        <f t="shared" ref="N338:N350" si="165">L338/M338*100</f>
        <v>103.36178646739027</v>
      </c>
      <c r="O338" s="121">
        <f>SUM(O339:O350)</f>
        <v>921970</v>
      </c>
      <c r="P338" s="121">
        <f>SUM(P339:P350)</f>
        <v>1787964</v>
      </c>
      <c r="Q338" s="125">
        <f t="shared" ref="Q338:Q350" si="166">O338/P338*100</f>
        <v>51.565355902020393</v>
      </c>
      <c r="R338" s="121">
        <f>SUM(R339:R350)</f>
        <v>12635641</v>
      </c>
      <c r="S338" s="121">
        <f>SUM(S339:S350)</f>
        <v>11328693</v>
      </c>
      <c r="T338" s="125">
        <f t="shared" ref="T338:T347" si="167">R338/S338*100</f>
        <v>111.53661768396408</v>
      </c>
      <c r="U338" s="198">
        <f>SUM(U339:U350)</f>
        <v>322</v>
      </c>
      <c r="V338"/>
      <c r="W338"/>
      <c r="X338"/>
      <c r="Y338"/>
      <c r="Z338"/>
      <c r="AA338"/>
      <c r="AB338"/>
      <c r="AC338"/>
    </row>
    <row r="339" spans="1:188" s="23" customFormat="1" ht="17.25" x14ac:dyDescent="0.25">
      <c r="A339" s="239">
        <v>1</v>
      </c>
      <c r="B339" s="10" t="s">
        <v>178</v>
      </c>
      <c r="C339" s="48">
        <v>155440</v>
      </c>
      <c r="D339" s="48">
        <v>458306</v>
      </c>
      <c r="E339" s="25">
        <f t="shared" ref="E339:E350" si="168">C339/D339*100</f>
        <v>33.916204457283996</v>
      </c>
      <c r="F339" s="48">
        <v>22938</v>
      </c>
      <c r="G339" s="48">
        <v>80818</v>
      </c>
      <c r="H339" s="25">
        <f t="shared" ref="H339:H342" si="169">F339/G339*100</f>
        <v>28.382291073770695</v>
      </c>
      <c r="I339" s="48">
        <v>155440</v>
      </c>
      <c r="J339" s="48">
        <v>458306</v>
      </c>
      <c r="K339" s="25">
        <f t="shared" ref="K339:K350" si="170">I339/J339*100</f>
        <v>33.916204457283996</v>
      </c>
      <c r="L339" s="48">
        <v>155440</v>
      </c>
      <c r="M339" s="48">
        <v>458306</v>
      </c>
      <c r="N339" s="25">
        <f t="shared" si="165"/>
        <v>33.916204457283996</v>
      </c>
      <c r="O339" s="48">
        <v>24155</v>
      </c>
      <c r="P339" s="48">
        <v>1988</v>
      </c>
      <c r="Q339" s="25">
        <f t="shared" si="166"/>
        <v>1215.0402414486921</v>
      </c>
      <c r="R339" s="48">
        <v>131285</v>
      </c>
      <c r="S339" s="48">
        <v>456318</v>
      </c>
      <c r="T339" s="25">
        <f t="shared" si="167"/>
        <v>28.770506532724987</v>
      </c>
      <c r="U339" s="199">
        <v>94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</row>
    <row r="340" spans="1:188" s="23" customFormat="1" ht="17.25" x14ac:dyDescent="0.25">
      <c r="A340" s="239">
        <v>2</v>
      </c>
      <c r="B340" s="10" t="s">
        <v>179</v>
      </c>
      <c r="C340" s="48">
        <v>0</v>
      </c>
      <c r="D340" s="48">
        <v>0</v>
      </c>
      <c r="E340" s="25" t="e">
        <f t="shared" si="168"/>
        <v>#DIV/0!</v>
      </c>
      <c r="F340" s="48">
        <v>0</v>
      </c>
      <c r="G340" s="48">
        <v>0</v>
      </c>
      <c r="H340" s="25" t="e">
        <f t="shared" si="169"/>
        <v>#DIV/0!</v>
      </c>
      <c r="I340" s="48">
        <v>0</v>
      </c>
      <c r="J340" s="48">
        <v>0</v>
      </c>
      <c r="K340" s="25" t="e">
        <f t="shared" si="170"/>
        <v>#DIV/0!</v>
      </c>
      <c r="L340" s="48">
        <v>0</v>
      </c>
      <c r="M340" s="87">
        <v>0</v>
      </c>
      <c r="N340" s="25" t="e">
        <f t="shared" si="165"/>
        <v>#DIV/0!</v>
      </c>
      <c r="O340" s="48">
        <v>0</v>
      </c>
      <c r="P340" s="48">
        <v>0</v>
      </c>
      <c r="Q340" s="25" t="e">
        <f t="shared" si="166"/>
        <v>#DIV/0!</v>
      </c>
      <c r="R340" s="48">
        <v>0</v>
      </c>
      <c r="S340" s="48">
        <v>0</v>
      </c>
      <c r="T340" s="25" t="e">
        <f t="shared" si="167"/>
        <v>#DIV/0!</v>
      </c>
      <c r="U340" s="199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</row>
    <row r="341" spans="1:188" s="23" customFormat="1" ht="17.25" x14ac:dyDescent="0.25">
      <c r="A341" s="240">
        <v>3</v>
      </c>
      <c r="B341" s="10" t="s">
        <v>180</v>
      </c>
      <c r="C341" s="48">
        <v>2883604</v>
      </c>
      <c r="D341" s="48">
        <v>2263316</v>
      </c>
      <c r="E341" s="1">
        <f t="shared" si="168"/>
        <v>127.40615981153316</v>
      </c>
      <c r="F341" s="48">
        <v>482941</v>
      </c>
      <c r="G341" s="48">
        <v>298434</v>
      </c>
      <c r="H341" s="1">
        <f t="shared" si="169"/>
        <v>161.82506014730225</v>
      </c>
      <c r="I341" s="48">
        <v>2883604</v>
      </c>
      <c r="J341" s="48">
        <v>2263316</v>
      </c>
      <c r="K341" s="1">
        <f t="shared" si="170"/>
        <v>127.40615981153316</v>
      </c>
      <c r="L341" s="48">
        <v>2883604</v>
      </c>
      <c r="M341" s="48">
        <v>2263316</v>
      </c>
      <c r="N341" s="1">
        <f t="shared" si="165"/>
        <v>127.40615981153316</v>
      </c>
      <c r="O341" s="48">
        <v>0</v>
      </c>
      <c r="P341" s="48">
        <v>0</v>
      </c>
      <c r="Q341" s="1" t="e">
        <f t="shared" si="166"/>
        <v>#DIV/0!</v>
      </c>
      <c r="R341" s="48">
        <v>2883604</v>
      </c>
      <c r="S341" s="48">
        <v>2263316</v>
      </c>
      <c r="T341" s="1">
        <f t="shared" si="167"/>
        <v>127.40615981153316</v>
      </c>
      <c r="U341" s="199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</row>
    <row r="342" spans="1:188" s="23" customFormat="1" ht="17.25" x14ac:dyDescent="0.25">
      <c r="A342" s="238">
        <v>4</v>
      </c>
      <c r="B342" s="16" t="s">
        <v>181</v>
      </c>
      <c r="C342" s="48">
        <v>1162493</v>
      </c>
      <c r="D342" s="48">
        <v>821064</v>
      </c>
      <c r="E342" s="1">
        <f t="shared" si="168"/>
        <v>141.5837255073904</v>
      </c>
      <c r="F342" s="48">
        <v>170062</v>
      </c>
      <c r="G342" s="48">
        <v>124931</v>
      </c>
      <c r="H342" s="1">
        <f t="shared" si="169"/>
        <v>136.12474085695303</v>
      </c>
      <c r="I342" s="48">
        <v>1139053</v>
      </c>
      <c r="J342" s="48">
        <v>810798</v>
      </c>
      <c r="K342" s="1">
        <f t="shared" si="170"/>
        <v>140.48542300301679</v>
      </c>
      <c r="L342" s="48">
        <v>1139053</v>
      </c>
      <c r="M342" s="48">
        <v>810798</v>
      </c>
      <c r="N342" s="1">
        <f t="shared" si="165"/>
        <v>140.48542300301679</v>
      </c>
      <c r="O342" s="48">
        <v>0</v>
      </c>
      <c r="P342" s="48">
        <v>0</v>
      </c>
      <c r="Q342" s="1" t="e">
        <f t="shared" si="166"/>
        <v>#DIV/0!</v>
      </c>
      <c r="R342" s="48">
        <v>1139053</v>
      </c>
      <c r="S342" s="48">
        <v>810798</v>
      </c>
      <c r="T342" s="1">
        <f t="shared" si="167"/>
        <v>140.48542300301679</v>
      </c>
      <c r="U342" s="199">
        <v>57</v>
      </c>
      <c r="V342"/>
      <c r="W342"/>
      <c r="X342"/>
      <c r="Y342"/>
      <c r="Z342"/>
      <c r="AA342"/>
      <c r="AB342"/>
      <c r="AC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</row>
    <row r="343" spans="1:188" s="23" customFormat="1" ht="17.25" x14ac:dyDescent="0.25">
      <c r="A343" s="239">
        <v>5</v>
      </c>
      <c r="B343" s="10" t="s">
        <v>182</v>
      </c>
      <c r="C343" s="48">
        <v>10869524</v>
      </c>
      <c r="D343" s="48">
        <v>10184421</v>
      </c>
      <c r="E343" s="45">
        <f t="shared" si="168"/>
        <v>106.72697053666576</v>
      </c>
      <c r="F343" s="48">
        <v>1263899</v>
      </c>
      <c r="G343" s="48">
        <v>1165660</v>
      </c>
      <c r="H343" s="45">
        <f>F343/G343*100</f>
        <v>108.4277576651854</v>
      </c>
      <c r="I343" s="162">
        <v>11260496</v>
      </c>
      <c r="J343" s="162">
        <v>10477983</v>
      </c>
      <c r="K343" s="1">
        <f t="shared" si="170"/>
        <v>107.46816443584611</v>
      </c>
      <c r="L343" s="48">
        <v>8001680</v>
      </c>
      <c r="M343" s="87">
        <v>7516922</v>
      </c>
      <c r="N343" s="25">
        <f t="shared" si="165"/>
        <v>106.44888958539147</v>
      </c>
      <c r="O343" s="48">
        <v>0</v>
      </c>
      <c r="P343" s="48">
        <v>0</v>
      </c>
      <c r="Q343" s="25" t="e">
        <f t="shared" si="166"/>
        <v>#DIV/0!</v>
      </c>
      <c r="R343" s="87">
        <v>8001680</v>
      </c>
      <c r="S343" s="87">
        <v>7516922</v>
      </c>
      <c r="T343" s="45">
        <f t="shared" si="167"/>
        <v>106.44888958539147</v>
      </c>
      <c r="U343" s="199">
        <v>57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</row>
    <row r="344" spans="1:188" s="23" customFormat="1" ht="17.25" x14ac:dyDescent="0.25">
      <c r="A344" s="238">
        <v>6</v>
      </c>
      <c r="B344" s="11" t="s">
        <v>183</v>
      </c>
      <c r="C344" s="48">
        <v>0</v>
      </c>
      <c r="D344" s="48">
        <v>0</v>
      </c>
      <c r="E344" s="45" t="e">
        <f t="shared" si="168"/>
        <v>#DIV/0!</v>
      </c>
      <c r="F344" s="48">
        <v>0</v>
      </c>
      <c r="G344" s="48">
        <v>0</v>
      </c>
      <c r="H344" s="45" t="e">
        <f t="shared" ref="H344:H347" si="171">F344/G344*100</f>
        <v>#DIV/0!</v>
      </c>
      <c r="I344" s="48">
        <v>0</v>
      </c>
      <c r="J344" s="48">
        <v>0</v>
      </c>
      <c r="K344" s="45" t="e">
        <f t="shared" si="170"/>
        <v>#DIV/0!</v>
      </c>
      <c r="L344" s="48">
        <v>0</v>
      </c>
      <c r="M344" s="87">
        <v>0</v>
      </c>
      <c r="N344" s="25" t="e">
        <f t="shared" si="165"/>
        <v>#DIV/0!</v>
      </c>
      <c r="O344" s="48">
        <v>0</v>
      </c>
      <c r="P344" s="48">
        <v>0</v>
      </c>
      <c r="Q344" s="25" t="e">
        <f t="shared" si="166"/>
        <v>#DIV/0!</v>
      </c>
      <c r="R344" s="44">
        <v>0</v>
      </c>
      <c r="S344" s="44">
        <v>0</v>
      </c>
      <c r="T344" s="45" t="e">
        <f t="shared" si="167"/>
        <v>#DIV/0!</v>
      </c>
      <c r="U344" s="199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</row>
    <row r="345" spans="1:188" s="23" customFormat="1" ht="17.25" x14ac:dyDescent="0.25">
      <c r="A345" s="238">
        <v>7</v>
      </c>
      <c r="B345" s="16" t="s">
        <v>279</v>
      </c>
      <c r="C345" s="48">
        <v>666742</v>
      </c>
      <c r="D345" s="48">
        <v>1733362</v>
      </c>
      <c r="E345" s="1">
        <f t="shared" si="168"/>
        <v>38.465248459352402</v>
      </c>
      <c r="F345" s="48">
        <v>156785</v>
      </c>
      <c r="G345" s="48">
        <v>326478</v>
      </c>
      <c r="H345" s="1">
        <f t="shared" si="171"/>
        <v>48.02314397907363</v>
      </c>
      <c r="I345" s="48">
        <v>905805</v>
      </c>
      <c r="J345" s="48">
        <v>1870222</v>
      </c>
      <c r="K345" s="1">
        <f t="shared" si="170"/>
        <v>48.433020251071795</v>
      </c>
      <c r="L345" s="48">
        <v>904921</v>
      </c>
      <c r="M345" s="87">
        <v>1865463</v>
      </c>
      <c r="N345" s="1">
        <f t="shared" si="165"/>
        <v>48.509190479789737</v>
      </c>
      <c r="O345" s="48">
        <v>784090</v>
      </c>
      <c r="P345" s="48">
        <v>1785976</v>
      </c>
      <c r="Q345" s="1">
        <f t="shared" si="166"/>
        <v>43.902605634118267</v>
      </c>
      <c r="R345" s="46">
        <v>120831</v>
      </c>
      <c r="S345" s="46">
        <v>79487</v>
      </c>
      <c r="T345" s="1">
        <f t="shared" si="167"/>
        <v>152.01353680476052</v>
      </c>
      <c r="U345" s="199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</row>
    <row r="346" spans="1:188" s="23" customFormat="1" ht="17.25" x14ac:dyDescent="0.25">
      <c r="A346" s="240">
        <v>8</v>
      </c>
      <c r="B346" s="10" t="s">
        <v>280</v>
      </c>
      <c r="C346" s="48"/>
      <c r="D346" s="48"/>
      <c r="E346" s="1" t="e">
        <f t="shared" si="168"/>
        <v>#DIV/0!</v>
      </c>
      <c r="F346" s="48"/>
      <c r="G346" s="48"/>
      <c r="H346" s="1" t="e">
        <f t="shared" si="171"/>
        <v>#DIV/0!</v>
      </c>
      <c r="I346" s="48"/>
      <c r="J346" s="48"/>
      <c r="K346" s="1" t="e">
        <f t="shared" si="170"/>
        <v>#DIV/0!</v>
      </c>
      <c r="L346" s="48"/>
      <c r="M346" s="48"/>
      <c r="N346" s="1" t="e">
        <f t="shared" si="165"/>
        <v>#DIV/0!</v>
      </c>
      <c r="O346" s="48"/>
      <c r="P346" s="48"/>
      <c r="Q346" s="1" t="e">
        <f t="shared" si="166"/>
        <v>#DIV/0!</v>
      </c>
      <c r="R346" s="46"/>
      <c r="S346" s="46"/>
      <c r="T346" s="1" t="e">
        <f t="shared" si="167"/>
        <v>#DIV/0!</v>
      </c>
      <c r="U346" s="199">
        <v>20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</row>
    <row r="347" spans="1:188" s="23" customFormat="1" ht="34.5" x14ac:dyDescent="0.25">
      <c r="A347" s="242">
        <v>9</v>
      </c>
      <c r="B347" s="10" t="s">
        <v>281</v>
      </c>
      <c r="C347" s="46">
        <v>359188</v>
      </c>
      <c r="D347" s="46">
        <v>765128</v>
      </c>
      <c r="E347" s="1">
        <f t="shared" si="168"/>
        <v>46.944824918183627</v>
      </c>
      <c r="F347" s="46">
        <v>70251</v>
      </c>
      <c r="G347" s="46">
        <v>201852</v>
      </c>
      <c r="H347" s="1">
        <f t="shared" si="171"/>
        <v>34.803222162772727</v>
      </c>
      <c r="I347" s="46">
        <v>359188</v>
      </c>
      <c r="J347" s="46">
        <v>201852</v>
      </c>
      <c r="K347" s="1">
        <f t="shared" si="170"/>
        <v>177.94621802112437</v>
      </c>
      <c r="L347" s="46">
        <v>359188</v>
      </c>
      <c r="M347" s="46">
        <v>201852</v>
      </c>
      <c r="N347" s="1">
        <f t="shared" si="165"/>
        <v>177.94621802112437</v>
      </c>
      <c r="O347" s="48">
        <v>0</v>
      </c>
      <c r="P347" s="48">
        <v>0</v>
      </c>
      <c r="Q347" s="1" t="e">
        <f t="shared" si="166"/>
        <v>#DIV/0!</v>
      </c>
      <c r="R347" s="46">
        <v>359188</v>
      </c>
      <c r="S347" s="46">
        <v>201852</v>
      </c>
      <c r="T347" s="1">
        <f t="shared" si="167"/>
        <v>177.94621802112437</v>
      </c>
      <c r="U347" s="199">
        <v>34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</row>
    <row r="348" spans="1:188" s="23" customFormat="1" ht="17.25" x14ac:dyDescent="0.25">
      <c r="A348" s="239">
        <v>10</v>
      </c>
      <c r="B348" s="10" t="s">
        <v>184</v>
      </c>
      <c r="C348" s="48">
        <v>0</v>
      </c>
      <c r="D348" s="48">
        <v>0</v>
      </c>
      <c r="E348" s="25" t="e">
        <f t="shared" si="168"/>
        <v>#DIV/0!</v>
      </c>
      <c r="F348" s="48">
        <v>0</v>
      </c>
      <c r="G348" s="48">
        <v>0</v>
      </c>
      <c r="H348" s="25" t="e">
        <f>F348/G348*100</f>
        <v>#DIV/0!</v>
      </c>
      <c r="I348" s="48">
        <v>0</v>
      </c>
      <c r="J348" s="48">
        <v>0</v>
      </c>
      <c r="K348" s="25" t="e">
        <f t="shared" si="170"/>
        <v>#DIV/0!</v>
      </c>
      <c r="L348" s="48">
        <v>0</v>
      </c>
      <c r="M348" s="87">
        <v>0</v>
      </c>
      <c r="N348" s="25" t="e">
        <f t="shared" si="165"/>
        <v>#DIV/0!</v>
      </c>
      <c r="O348" s="48">
        <v>0</v>
      </c>
      <c r="P348" s="48">
        <v>0</v>
      </c>
      <c r="Q348" s="25" t="e">
        <f t="shared" si="166"/>
        <v>#DIV/0!</v>
      </c>
      <c r="R348" s="48">
        <v>0</v>
      </c>
      <c r="S348" s="48">
        <v>0</v>
      </c>
      <c r="T348" s="25" t="e">
        <f>R348/S348*100</f>
        <v>#DIV/0!</v>
      </c>
      <c r="U348" s="199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</row>
    <row r="349" spans="1:188" s="23" customFormat="1" ht="17.25" x14ac:dyDescent="0.25">
      <c r="A349" s="62">
        <v>11</v>
      </c>
      <c r="B349" s="10" t="s">
        <v>284</v>
      </c>
      <c r="C349" s="48"/>
      <c r="D349" s="48"/>
      <c r="E349" s="25" t="e">
        <f t="shared" si="168"/>
        <v>#DIV/0!</v>
      </c>
      <c r="F349" s="48"/>
      <c r="G349" s="48"/>
      <c r="H349" s="25" t="e">
        <f>F349/G349*100</f>
        <v>#DIV/0!</v>
      </c>
      <c r="I349" s="48"/>
      <c r="J349" s="48"/>
      <c r="K349" s="25" t="e">
        <f t="shared" si="170"/>
        <v>#DIV/0!</v>
      </c>
      <c r="L349" s="48"/>
      <c r="M349" s="87"/>
      <c r="N349" s="25" t="e">
        <f t="shared" si="165"/>
        <v>#DIV/0!</v>
      </c>
      <c r="O349" s="48"/>
      <c r="P349" s="48"/>
      <c r="Q349" s="25" t="e">
        <f t="shared" si="166"/>
        <v>#DIV/0!</v>
      </c>
      <c r="R349" s="48"/>
      <c r="S349" s="48"/>
      <c r="T349" s="25" t="e">
        <f>R349/S349*100</f>
        <v>#DIV/0!</v>
      </c>
      <c r="U349" s="19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</row>
    <row r="350" spans="1:188" s="23" customFormat="1" ht="17.25" x14ac:dyDescent="0.25">
      <c r="A350" s="62">
        <v>12</v>
      </c>
      <c r="B350" s="16" t="s">
        <v>304</v>
      </c>
      <c r="C350" s="48">
        <v>229659</v>
      </c>
      <c r="D350" s="48">
        <v>0</v>
      </c>
      <c r="E350" s="25" t="e">
        <f t="shared" si="168"/>
        <v>#DIV/0!</v>
      </c>
      <c r="F350" s="48">
        <v>0</v>
      </c>
      <c r="G350" s="48">
        <v>0</v>
      </c>
      <c r="H350" s="25" t="e">
        <f>F350/G350*100</f>
        <v>#DIV/0!</v>
      </c>
      <c r="I350" s="48">
        <v>113725</v>
      </c>
      <c r="J350" s="48">
        <v>0</v>
      </c>
      <c r="K350" s="25" t="e">
        <f t="shared" si="170"/>
        <v>#DIV/0!</v>
      </c>
      <c r="L350" s="48">
        <v>113725</v>
      </c>
      <c r="M350" s="165">
        <v>0</v>
      </c>
      <c r="N350" s="25" t="e">
        <f t="shared" si="165"/>
        <v>#DIV/0!</v>
      </c>
      <c r="O350" s="48">
        <v>113725</v>
      </c>
      <c r="P350" s="48">
        <v>0</v>
      </c>
      <c r="Q350" s="25" t="e">
        <f t="shared" si="166"/>
        <v>#DIV/0!</v>
      </c>
      <c r="R350" s="48">
        <v>0</v>
      </c>
      <c r="S350" s="48">
        <v>0</v>
      </c>
      <c r="T350" s="25" t="e">
        <f>R350/S350*100</f>
        <v>#DIV/0!</v>
      </c>
      <c r="U350" s="199">
        <v>60</v>
      </c>
    </row>
    <row r="351" spans="1:188" s="23" customFormat="1" ht="17.25" x14ac:dyDescent="0.25">
      <c r="A351" s="102"/>
      <c r="B351" s="103"/>
      <c r="C351" s="104"/>
      <c r="D351" s="104"/>
      <c r="E351" s="105"/>
      <c r="F351" s="104"/>
      <c r="G351" s="104"/>
      <c r="H351" s="105"/>
      <c r="I351" s="104"/>
      <c r="J351" s="104"/>
      <c r="K351" s="105"/>
      <c r="L351" s="106"/>
      <c r="M351" s="106"/>
      <c r="N351" s="105"/>
      <c r="O351" s="104"/>
      <c r="P351" s="104"/>
      <c r="Q351" s="105"/>
      <c r="R351" s="104"/>
      <c r="S351" s="104"/>
      <c r="T351" s="105"/>
      <c r="U351" s="200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17.25" x14ac:dyDescent="0.25">
      <c r="A352" s="354" t="s">
        <v>252</v>
      </c>
      <c r="B352" s="355"/>
      <c r="C352" s="121">
        <f>SUM(C353:C361)</f>
        <v>1344897.08</v>
      </c>
      <c r="D352" s="121">
        <f>SUM(D353:D361)</f>
        <v>533400</v>
      </c>
      <c r="E352" s="121">
        <f>C352/D352*100</f>
        <v>252.13668541432321</v>
      </c>
      <c r="F352" s="121">
        <f>SUM(F353:F361)</f>
        <v>173513.60000000001</v>
      </c>
      <c r="G352" s="121">
        <f>SUM(G353:G361)</f>
        <v>95192</v>
      </c>
      <c r="H352" s="121">
        <f>F352/G352*100</f>
        <v>182.27750231111858</v>
      </c>
      <c r="I352" s="121">
        <f>SUM(I353:I361)</f>
        <v>1311664.53</v>
      </c>
      <c r="J352" s="121">
        <f>SUM(J353:J361)</f>
        <v>371367</v>
      </c>
      <c r="K352" s="121">
        <f>I352/J352*100</f>
        <v>353.19899991113914</v>
      </c>
      <c r="L352" s="121">
        <f>SUM(L353:L361)</f>
        <v>0</v>
      </c>
      <c r="M352" s="121">
        <f>SUM(M353:M361)</f>
        <v>0</v>
      </c>
      <c r="N352" s="125" t="e">
        <f t="shared" ref="N352:N361" si="172">L352/M352*100</f>
        <v>#DIV/0!</v>
      </c>
      <c r="O352" s="121">
        <f>SUM(O353:O361)</f>
        <v>0</v>
      </c>
      <c r="P352" s="121">
        <f>SUM(P353:P361)</f>
        <v>0</v>
      </c>
      <c r="Q352" s="125" t="e">
        <f t="shared" ref="Q352:Q361" si="173">O352/P352*100</f>
        <v>#DIV/0!</v>
      </c>
      <c r="R352" s="121">
        <f>SUM(R353:R361)</f>
        <v>0</v>
      </c>
      <c r="S352" s="121">
        <f>SUM(S353:S361)</f>
        <v>0</v>
      </c>
      <c r="T352" s="125" t="e">
        <f t="shared" ref="T352:T361" si="174">R352/S352*100</f>
        <v>#DIV/0!</v>
      </c>
      <c r="U352" s="198">
        <f>SUM(U353:U361)</f>
        <v>463</v>
      </c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</row>
    <row r="353" spans="1:203" s="23" customFormat="1" ht="34.5" x14ac:dyDescent="0.25">
      <c r="A353" s="2">
        <v>1</v>
      </c>
      <c r="B353" s="11" t="s">
        <v>190</v>
      </c>
      <c r="C353" s="48">
        <v>1230593.08</v>
      </c>
      <c r="D353" s="48">
        <v>389526</v>
      </c>
      <c r="E353" s="1">
        <f>C353/D353*100</f>
        <v>315.9206522799505</v>
      </c>
      <c r="F353" s="48">
        <v>156951.6</v>
      </c>
      <c r="G353" s="48">
        <v>73759</v>
      </c>
      <c r="H353" s="1">
        <f t="shared" ref="H353:H361" si="175">F353/G353*100</f>
        <v>212.78976124947465</v>
      </c>
      <c r="I353" s="48">
        <v>1299708.53</v>
      </c>
      <c r="J353" s="48">
        <v>360534</v>
      </c>
      <c r="K353" s="44">
        <f t="shared" ref="K353:K361" si="176">I353/J353*100</f>
        <v>360.49541236055404</v>
      </c>
      <c r="L353" s="44">
        <v>0</v>
      </c>
      <c r="M353" s="44">
        <v>0</v>
      </c>
      <c r="N353" s="44" t="e">
        <f t="shared" si="172"/>
        <v>#DIV/0!</v>
      </c>
      <c r="O353" s="44">
        <v>0</v>
      </c>
      <c r="P353" s="44">
        <v>0</v>
      </c>
      <c r="Q353" s="44" t="e">
        <f t="shared" si="173"/>
        <v>#DIV/0!</v>
      </c>
      <c r="R353" s="44">
        <v>0</v>
      </c>
      <c r="S353" s="44">
        <v>0</v>
      </c>
      <c r="T353" s="45" t="e">
        <f t="shared" si="174"/>
        <v>#DIV/0!</v>
      </c>
      <c r="U353" s="205">
        <v>331</v>
      </c>
      <c r="V353"/>
      <c r="W353"/>
      <c r="X353"/>
      <c r="Y353"/>
      <c r="Z353"/>
      <c r="AA353"/>
      <c r="AB353"/>
      <c r="AC353"/>
    </row>
    <row r="354" spans="1:203" s="23" customFormat="1" ht="34.5" x14ac:dyDescent="0.25">
      <c r="A354" s="69">
        <v>2</v>
      </c>
      <c r="B354" s="11" t="s">
        <v>191</v>
      </c>
      <c r="C354" s="48">
        <v>74782</v>
      </c>
      <c r="D354" s="48">
        <v>79777</v>
      </c>
      <c r="E354" s="1">
        <f t="shared" ref="E354:E361" si="177">C354/D354*100</f>
        <v>93.738796896348575</v>
      </c>
      <c r="F354" s="48">
        <v>12387</v>
      </c>
      <c r="G354" s="48">
        <v>13033</v>
      </c>
      <c r="H354" s="1">
        <f t="shared" si="175"/>
        <v>95.043351492365531</v>
      </c>
      <c r="I354" s="48">
        <v>0</v>
      </c>
      <c r="J354" s="48">
        <v>0</v>
      </c>
      <c r="K354" s="44" t="e">
        <f t="shared" si="176"/>
        <v>#DIV/0!</v>
      </c>
      <c r="L354" s="44">
        <v>0</v>
      </c>
      <c r="M354" s="44">
        <v>0</v>
      </c>
      <c r="N354" s="44" t="e">
        <f t="shared" si="172"/>
        <v>#DIV/0!</v>
      </c>
      <c r="O354" s="44">
        <v>0</v>
      </c>
      <c r="P354" s="44">
        <v>0</v>
      </c>
      <c r="Q354" s="44" t="e">
        <f t="shared" si="173"/>
        <v>#DIV/0!</v>
      </c>
      <c r="R354" s="44">
        <v>0</v>
      </c>
      <c r="S354" s="44">
        <v>0</v>
      </c>
      <c r="T354" s="45" t="e">
        <f t="shared" si="174"/>
        <v>#DIV/0!</v>
      </c>
      <c r="U354" s="199">
        <v>82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</row>
    <row r="355" spans="1:203" s="23" customFormat="1" ht="34.5" x14ac:dyDescent="0.25">
      <c r="A355" s="2">
        <v>3</v>
      </c>
      <c r="B355" s="11" t="s">
        <v>192</v>
      </c>
      <c r="C355" s="48">
        <v>0</v>
      </c>
      <c r="D355" s="48">
        <v>0</v>
      </c>
      <c r="E355" s="1">
        <v>0</v>
      </c>
      <c r="F355" s="48">
        <v>0</v>
      </c>
      <c r="G355" s="48">
        <v>0</v>
      </c>
      <c r="H355" s="1" t="e">
        <f t="shared" si="175"/>
        <v>#DIV/0!</v>
      </c>
      <c r="I355" s="48">
        <v>0</v>
      </c>
      <c r="J355" s="48">
        <v>0</v>
      </c>
      <c r="K355" s="44">
        <v>0</v>
      </c>
      <c r="L355" s="44">
        <v>0</v>
      </c>
      <c r="M355" s="44">
        <v>0</v>
      </c>
      <c r="N355" s="44" t="e">
        <f t="shared" si="172"/>
        <v>#DIV/0!</v>
      </c>
      <c r="O355" s="44">
        <v>0</v>
      </c>
      <c r="P355" s="44">
        <v>0</v>
      </c>
      <c r="Q355" s="44" t="e">
        <f t="shared" si="173"/>
        <v>#DIV/0!</v>
      </c>
      <c r="R355" s="44">
        <v>0</v>
      </c>
      <c r="S355" s="44">
        <v>0</v>
      </c>
      <c r="T355" s="45" t="e">
        <f t="shared" si="174"/>
        <v>#DIV/0!</v>
      </c>
      <c r="U355" s="199">
        <v>2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</row>
    <row r="356" spans="1:203" s="23" customFormat="1" ht="17.25" x14ac:dyDescent="0.25">
      <c r="A356" s="69">
        <v>4</v>
      </c>
      <c r="B356" s="11" t="s">
        <v>193</v>
      </c>
      <c r="C356" s="48">
        <v>10534</v>
      </c>
      <c r="D356" s="48">
        <v>21330</v>
      </c>
      <c r="E356" s="1">
        <f t="shared" si="177"/>
        <v>49.385841537740269</v>
      </c>
      <c r="F356" s="48">
        <v>761</v>
      </c>
      <c r="G356" s="48">
        <v>1762</v>
      </c>
      <c r="H356" s="1">
        <f t="shared" si="175"/>
        <v>43.189557321225877</v>
      </c>
      <c r="I356" s="48">
        <v>0</v>
      </c>
      <c r="J356" s="48">
        <v>0</v>
      </c>
      <c r="K356" s="44" t="e">
        <f t="shared" si="176"/>
        <v>#DIV/0!</v>
      </c>
      <c r="L356" s="44">
        <v>0</v>
      </c>
      <c r="M356" s="44">
        <v>0</v>
      </c>
      <c r="N356" s="44" t="e">
        <f t="shared" si="172"/>
        <v>#DIV/0!</v>
      </c>
      <c r="O356" s="44">
        <v>0</v>
      </c>
      <c r="P356" s="44">
        <v>0</v>
      </c>
      <c r="Q356" s="44" t="e">
        <f t="shared" si="173"/>
        <v>#DIV/0!</v>
      </c>
      <c r="R356" s="44">
        <v>0</v>
      </c>
      <c r="S356" s="44">
        <v>0</v>
      </c>
      <c r="T356" s="45" t="e">
        <f t="shared" si="174"/>
        <v>#DIV/0!</v>
      </c>
      <c r="U356" s="199">
        <v>5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FR356" s="134"/>
      <c r="FS356" s="134"/>
      <c r="FT356" s="134"/>
      <c r="FU356" s="134"/>
      <c r="FV356" s="134"/>
      <c r="FW356" s="134"/>
      <c r="FX356" s="134"/>
      <c r="FY356" s="134"/>
      <c r="FZ356" s="134"/>
      <c r="GA356" s="134"/>
      <c r="GB356" s="134"/>
      <c r="GC356" s="134"/>
      <c r="GD356" s="134"/>
      <c r="GE356" s="134"/>
      <c r="GF356" s="134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</row>
    <row r="357" spans="1:203" s="23" customFormat="1" ht="17.25" x14ac:dyDescent="0.25">
      <c r="A357" s="2">
        <v>5</v>
      </c>
      <c r="B357" s="11" t="s">
        <v>194</v>
      </c>
      <c r="C357" s="48">
        <v>0</v>
      </c>
      <c r="D357" s="48">
        <v>0</v>
      </c>
      <c r="E357" s="1" t="e">
        <f t="shared" si="177"/>
        <v>#DIV/0!</v>
      </c>
      <c r="F357" s="48">
        <v>0</v>
      </c>
      <c r="G357" s="48">
        <v>0</v>
      </c>
      <c r="H357" s="1" t="e">
        <f t="shared" si="175"/>
        <v>#DIV/0!</v>
      </c>
      <c r="I357" s="48">
        <v>0</v>
      </c>
      <c r="J357" s="48">
        <v>0</v>
      </c>
      <c r="K357" s="44" t="e">
        <f t="shared" si="176"/>
        <v>#DIV/0!</v>
      </c>
      <c r="L357" s="44">
        <v>0</v>
      </c>
      <c r="M357" s="44">
        <v>0</v>
      </c>
      <c r="N357" s="44" t="e">
        <f t="shared" si="172"/>
        <v>#DIV/0!</v>
      </c>
      <c r="O357" s="44">
        <v>0</v>
      </c>
      <c r="P357" s="44">
        <v>0</v>
      </c>
      <c r="Q357" s="44" t="e">
        <f t="shared" si="173"/>
        <v>#DIV/0!</v>
      </c>
      <c r="R357" s="44">
        <v>0</v>
      </c>
      <c r="S357" s="44">
        <v>0</v>
      </c>
      <c r="T357" s="45">
        <v>0</v>
      </c>
      <c r="U357" s="199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</row>
    <row r="358" spans="1:203" s="23" customFormat="1" ht="17.25" customHeight="1" x14ac:dyDescent="0.25">
      <c r="A358" s="69">
        <v>6</v>
      </c>
      <c r="B358" s="16" t="s">
        <v>195</v>
      </c>
      <c r="C358" s="48">
        <v>18000</v>
      </c>
      <c r="D358" s="48">
        <v>32910</v>
      </c>
      <c r="E358" s="1">
        <f t="shared" si="177"/>
        <v>54.694621695533272</v>
      </c>
      <c r="F358" s="48">
        <v>2000</v>
      </c>
      <c r="G358" s="48">
        <v>5000</v>
      </c>
      <c r="H358" s="1">
        <f t="shared" si="175"/>
        <v>40</v>
      </c>
      <c r="I358" s="48">
        <v>466</v>
      </c>
      <c r="J358" s="48">
        <v>35</v>
      </c>
      <c r="K358" s="46">
        <f t="shared" si="176"/>
        <v>1331.4285714285716</v>
      </c>
      <c r="L358" s="46">
        <v>0</v>
      </c>
      <c r="M358" s="46">
        <v>0</v>
      </c>
      <c r="N358" s="46" t="e">
        <f t="shared" si="172"/>
        <v>#DIV/0!</v>
      </c>
      <c r="O358" s="46">
        <v>0</v>
      </c>
      <c r="P358" s="46">
        <v>0</v>
      </c>
      <c r="Q358" s="46" t="e">
        <f t="shared" si="173"/>
        <v>#DIV/0!</v>
      </c>
      <c r="R358" s="46">
        <v>0</v>
      </c>
      <c r="S358" s="46">
        <v>0</v>
      </c>
      <c r="T358" s="1" t="e">
        <f t="shared" si="174"/>
        <v>#DIV/0!</v>
      </c>
      <c r="U358" s="199">
        <v>16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</row>
    <row r="359" spans="1:203" s="23" customFormat="1" ht="52.5" customHeight="1" x14ac:dyDescent="0.25">
      <c r="A359" s="2">
        <v>7</v>
      </c>
      <c r="B359" s="11" t="s">
        <v>263</v>
      </c>
      <c r="C359" s="48">
        <v>0</v>
      </c>
      <c r="D359" s="48">
        <v>0</v>
      </c>
      <c r="E359" s="1" t="e">
        <f t="shared" si="177"/>
        <v>#DIV/0!</v>
      </c>
      <c r="F359" s="48">
        <v>0</v>
      </c>
      <c r="G359" s="48">
        <v>0</v>
      </c>
      <c r="H359" s="1" t="e">
        <f t="shared" si="175"/>
        <v>#DIV/0!</v>
      </c>
      <c r="I359" s="48">
        <v>0</v>
      </c>
      <c r="J359" s="48">
        <v>0</v>
      </c>
      <c r="K359" s="44" t="e">
        <f t="shared" si="176"/>
        <v>#DIV/0!</v>
      </c>
      <c r="L359" s="44">
        <v>0</v>
      </c>
      <c r="M359" s="44">
        <v>0</v>
      </c>
      <c r="N359" s="44" t="e">
        <f t="shared" si="172"/>
        <v>#DIV/0!</v>
      </c>
      <c r="O359" s="44">
        <v>0</v>
      </c>
      <c r="P359" s="44">
        <v>0</v>
      </c>
      <c r="Q359" s="44" t="e">
        <f t="shared" si="173"/>
        <v>#DIV/0!</v>
      </c>
      <c r="R359" s="44">
        <v>0</v>
      </c>
      <c r="S359" s="44">
        <v>0</v>
      </c>
      <c r="T359" s="45" t="e">
        <f t="shared" si="174"/>
        <v>#DIV/0!</v>
      </c>
      <c r="U359" s="19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</row>
    <row r="360" spans="1:203" s="23" customFormat="1" ht="17.25" x14ac:dyDescent="0.25">
      <c r="A360" s="69">
        <v>8</v>
      </c>
      <c r="B360" s="11" t="s">
        <v>196</v>
      </c>
      <c r="C360" s="48">
        <v>1860</v>
      </c>
      <c r="D360" s="48">
        <v>2775</v>
      </c>
      <c r="E360" s="1">
        <f>C360/D360*100</f>
        <v>67.027027027027032</v>
      </c>
      <c r="F360" s="48">
        <v>340</v>
      </c>
      <c r="G360" s="48">
        <v>670</v>
      </c>
      <c r="H360" s="1">
        <f t="shared" si="175"/>
        <v>50.746268656716417</v>
      </c>
      <c r="I360" s="48">
        <v>2362</v>
      </c>
      <c r="J360" s="48">
        <v>3716</v>
      </c>
      <c r="K360" s="44">
        <f t="shared" si="176"/>
        <v>63.562970936490849</v>
      </c>
      <c r="L360" s="44">
        <v>0</v>
      </c>
      <c r="M360" s="44">
        <v>0</v>
      </c>
      <c r="N360" s="44" t="e">
        <f t="shared" si="172"/>
        <v>#DIV/0!</v>
      </c>
      <c r="O360" s="44">
        <v>0</v>
      </c>
      <c r="P360" s="44">
        <v>0</v>
      </c>
      <c r="Q360" s="44" t="e">
        <f t="shared" si="173"/>
        <v>#DIV/0!</v>
      </c>
      <c r="R360" s="44">
        <v>0</v>
      </c>
      <c r="S360" s="44">
        <v>0</v>
      </c>
      <c r="T360" s="45" t="e">
        <f t="shared" si="174"/>
        <v>#DIV/0!</v>
      </c>
      <c r="U360" s="199">
        <v>21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 s="154"/>
      <c r="FS360" s="154"/>
      <c r="FT360" s="154"/>
      <c r="FU360" s="154"/>
      <c r="FV360" s="154"/>
      <c r="FW360" s="154"/>
      <c r="FX360" s="154"/>
      <c r="FY360" s="154"/>
      <c r="FZ360" s="154"/>
      <c r="GA360" s="154"/>
      <c r="GB360" s="154"/>
      <c r="GC360" s="154"/>
      <c r="GD360" s="154"/>
      <c r="GE360" s="154"/>
      <c r="GF360" s="154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17.25" x14ac:dyDescent="0.25">
      <c r="A361" s="2">
        <v>9</v>
      </c>
      <c r="B361" s="11" t="s">
        <v>197</v>
      </c>
      <c r="C361" s="48">
        <v>9128</v>
      </c>
      <c r="D361" s="48">
        <v>7082</v>
      </c>
      <c r="E361" s="1">
        <f t="shared" si="177"/>
        <v>128.89014402711098</v>
      </c>
      <c r="F361" s="48">
        <v>1074</v>
      </c>
      <c r="G361" s="48">
        <v>968</v>
      </c>
      <c r="H361" s="1">
        <f t="shared" si="175"/>
        <v>110.9504132231405</v>
      </c>
      <c r="I361" s="48">
        <v>9128</v>
      </c>
      <c r="J361" s="48">
        <v>7082</v>
      </c>
      <c r="K361" s="44">
        <f t="shared" si="176"/>
        <v>128.89014402711098</v>
      </c>
      <c r="L361" s="44">
        <v>0</v>
      </c>
      <c r="M361" s="44">
        <v>0</v>
      </c>
      <c r="N361" s="44" t="e">
        <f t="shared" si="172"/>
        <v>#DIV/0!</v>
      </c>
      <c r="O361" s="44">
        <v>0</v>
      </c>
      <c r="P361" s="44">
        <v>0</v>
      </c>
      <c r="Q361" s="44" t="e">
        <f t="shared" si="173"/>
        <v>#DIV/0!</v>
      </c>
      <c r="R361" s="44">
        <v>0</v>
      </c>
      <c r="S361" s="44">
        <v>0</v>
      </c>
      <c r="T361" s="45" t="e">
        <f t="shared" si="174"/>
        <v>#DIV/0!</v>
      </c>
      <c r="U361" s="199">
        <v>6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s="23" customFormat="1" ht="17.25" customHeight="1" x14ac:dyDescent="0.25">
      <c r="A362" s="349"/>
      <c r="B362" s="350"/>
      <c r="C362" s="350"/>
      <c r="D362" s="350"/>
      <c r="E362" s="350"/>
      <c r="F362" s="350"/>
      <c r="G362" s="350"/>
      <c r="H362" s="350"/>
      <c r="I362" s="350"/>
      <c r="J362" s="350"/>
      <c r="K362" s="350"/>
      <c r="L362" s="350"/>
      <c r="M362" s="350"/>
      <c r="N362" s="350"/>
      <c r="O362" s="350"/>
      <c r="P362" s="350"/>
      <c r="Q362" s="350"/>
      <c r="R362" s="350"/>
      <c r="S362" s="350"/>
      <c r="T362" s="351"/>
      <c r="U362" s="200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ht="57.75" customHeight="1" x14ac:dyDescent="0.25">
      <c r="A363" s="356" t="s">
        <v>254</v>
      </c>
      <c r="B363" s="357"/>
      <c r="C363" s="116">
        <f>C364+C381+C389</f>
        <v>152871411.74899998</v>
      </c>
      <c r="D363" s="116">
        <f>D364+D381+D389</f>
        <v>152522681.31400001</v>
      </c>
      <c r="E363" s="127">
        <f t="shared" ref="E363:E379" si="178">C363/D363*100</f>
        <v>100.22864168922001</v>
      </c>
      <c r="F363" s="116">
        <f>F364+F381+F389</f>
        <v>21247571.648999996</v>
      </c>
      <c r="G363" s="116">
        <f>G364+G381+G389</f>
        <v>19410431.313999992</v>
      </c>
      <c r="H363" s="127">
        <f t="shared" ref="H363" si="179">F363/G363*100</f>
        <v>109.46470640080494</v>
      </c>
      <c r="I363" s="116">
        <f>I364+I381+I389</f>
        <v>152871411.74899998</v>
      </c>
      <c r="J363" s="116">
        <f>J364+J381+J389</f>
        <v>152522681.31400001</v>
      </c>
      <c r="K363" s="127">
        <f t="shared" ref="K363:K379" si="180">I363/J363*100</f>
        <v>100.22864168922001</v>
      </c>
      <c r="L363" s="116">
        <f>L364+L381+L389</f>
        <v>17132672</v>
      </c>
      <c r="M363" s="116">
        <f>M364+M381+M389</f>
        <v>12803764</v>
      </c>
      <c r="N363" s="128">
        <f t="shared" ref="N363:N383" si="181">L363/M363*100</f>
        <v>133.80965159932657</v>
      </c>
      <c r="O363" s="116">
        <f>O364+O381+O389</f>
        <v>0</v>
      </c>
      <c r="P363" s="116">
        <f>P364+P381+P389</f>
        <v>0</v>
      </c>
      <c r="Q363" s="128" t="e">
        <f t="shared" ref="Q363:Q383" si="182">O363/P363*100</f>
        <v>#DIV/0!</v>
      </c>
      <c r="R363" s="116">
        <f>R364+R381+R389</f>
        <v>0</v>
      </c>
      <c r="S363" s="116">
        <f>S364+S381+S389</f>
        <v>0</v>
      </c>
      <c r="T363" s="128" t="e">
        <f t="shared" ref="T363:T383" si="183">R363/S363*100</f>
        <v>#DIV/0!</v>
      </c>
      <c r="U363" s="196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</row>
    <row r="364" spans="1:203" ht="75" customHeight="1" x14ac:dyDescent="0.25">
      <c r="A364" s="352" t="s">
        <v>255</v>
      </c>
      <c r="B364" s="353"/>
      <c r="C364" s="41">
        <f>SUM(C365:C379)</f>
        <v>125365509.74899998</v>
      </c>
      <c r="D364" s="41">
        <f>SUM(D365:D379)</f>
        <v>125419837.314</v>
      </c>
      <c r="E364" s="41">
        <f>C364/D364*100</f>
        <v>99.956683435281462</v>
      </c>
      <c r="F364" s="41">
        <f>SUM(F365:F379)</f>
        <v>19257488.648999996</v>
      </c>
      <c r="G364" s="41">
        <f>SUM(G365:G379)</f>
        <v>16938804.313999992</v>
      </c>
      <c r="H364" s="41">
        <f>F364/G364*100</f>
        <v>113.68859508627538</v>
      </c>
      <c r="I364" s="41">
        <f>SUM(I365:I379)</f>
        <v>125365509.74899998</v>
      </c>
      <c r="J364" s="41">
        <f>SUM(J365:J379)</f>
        <v>125419837.314</v>
      </c>
      <c r="K364" s="41">
        <f>I364/J364*100</f>
        <v>99.956683435281462</v>
      </c>
      <c r="L364" s="41">
        <f>SUM(L365:L379)</f>
        <v>17132672</v>
      </c>
      <c r="M364" s="41">
        <f>SUM(M365:M379)</f>
        <v>12803764</v>
      </c>
      <c r="N364" s="151">
        <f t="shared" si="181"/>
        <v>133.80965159932657</v>
      </c>
      <c r="O364" s="41">
        <f>SUM(O365:O379)</f>
        <v>0</v>
      </c>
      <c r="P364" s="41">
        <f>SUM(P365:P379)</f>
        <v>0</v>
      </c>
      <c r="Q364" s="5" t="e">
        <f t="shared" si="182"/>
        <v>#DIV/0!</v>
      </c>
      <c r="R364" s="41">
        <f>SUM(R365:R379)</f>
        <v>0</v>
      </c>
      <c r="S364" s="41">
        <f>SUM(S365:S379)</f>
        <v>0</v>
      </c>
      <c r="T364" s="5" t="e">
        <f t="shared" si="183"/>
        <v>#DIV/0!</v>
      </c>
      <c r="U364" s="198">
        <f>SUM(U365:U375)</f>
        <v>13453</v>
      </c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</row>
    <row r="365" spans="1:203" ht="17.25" x14ac:dyDescent="0.25">
      <c r="A365" s="62">
        <v>1</v>
      </c>
      <c r="B365" s="12" t="s">
        <v>198</v>
      </c>
      <c r="C365" s="48">
        <v>14309531.543</v>
      </c>
      <c r="D365" s="48">
        <v>16696647.949999999</v>
      </c>
      <c r="E365" s="148">
        <f t="shared" si="178"/>
        <v>85.703020066372076</v>
      </c>
      <c r="F365" s="48">
        <v>2110078.5429999996</v>
      </c>
      <c r="G365" s="48">
        <v>2514686.9499999993</v>
      </c>
      <c r="H365" s="148">
        <f t="shared" ref="H365:H378" si="184">F365/G365*100</f>
        <v>83.910187826759113</v>
      </c>
      <c r="I365" s="48">
        <v>14309531.543</v>
      </c>
      <c r="J365" s="48">
        <v>16696647.949999999</v>
      </c>
      <c r="K365" s="148">
        <f t="shared" si="180"/>
        <v>85.703020066372076</v>
      </c>
      <c r="L365" s="150">
        <v>0</v>
      </c>
      <c r="M365" s="150">
        <v>0</v>
      </c>
      <c r="N365" s="68">
        <v>83.9</v>
      </c>
      <c r="O365" s="44">
        <v>0</v>
      </c>
      <c r="P365" s="44">
        <v>0</v>
      </c>
      <c r="Q365" s="68" t="e">
        <f t="shared" si="182"/>
        <v>#DIV/0!</v>
      </c>
      <c r="R365" s="68">
        <v>0</v>
      </c>
      <c r="S365" s="68">
        <v>0</v>
      </c>
      <c r="T365" s="68" t="e">
        <f t="shared" si="183"/>
        <v>#DIV/0!</v>
      </c>
      <c r="U365" s="68">
        <v>1755</v>
      </c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</row>
    <row r="366" spans="1:203" s="23" customFormat="1" ht="17.25" x14ac:dyDescent="0.25">
      <c r="A366" s="63">
        <v>2</v>
      </c>
      <c r="B366" s="9" t="s">
        <v>199</v>
      </c>
      <c r="C366" s="48">
        <v>22984931.638</v>
      </c>
      <c r="D366" s="48">
        <v>20766402.388999999</v>
      </c>
      <c r="E366" s="148">
        <f t="shared" si="178"/>
        <v>110.68326235542445</v>
      </c>
      <c r="F366" s="48">
        <v>1388429.6380000003</v>
      </c>
      <c r="G366" s="48">
        <v>1014220.3889999986</v>
      </c>
      <c r="H366" s="148">
        <f t="shared" si="184"/>
        <v>136.89624593023265</v>
      </c>
      <c r="I366" s="48">
        <v>22984931.638</v>
      </c>
      <c r="J366" s="48">
        <v>20766402.388999999</v>
      </c>
      <c r="K366" s="148">
        <f t="shared" si="180"/>
        <v>110.68326235542445</v>
      </c>
      <c r="L366" s="48">
        <v>9441321</v>
      </c>
      <c r="M366" s="48">
        <v>12605014</v>
      </c>
      <c r="N366" s="148">
        <f t="shared" si="181"/>
        <v>74.901313080651875</v>
      </c>
      <c r="O366" s="150">
        <v>0</v>
      </c>
      <c r="P366" s="150">
        <v>0</v>
      </c>
      <c r="Q366" s="68" t="e">
        <f t="shared" si="182"/>
        <v>#DIV/0!</v>
      </c>
      <c r="R366" s="68">
        <v>0</v>
      </c>
      <c r="S366" s="68">
        <v>0</v>
      </c>
      <c r="T366" s="68" t="e">
        <f t="shared" si="183"/>
        <v>#DIV/0!</v>
      </c>
      <c r="U366" s="68">
        <v>220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</row>
    <row r="367" spans="1:203" ht="17.25" x14ac:dyDescent="0.25">
      <c r="A367" s="62">
        <v>3</v>
      </c>
      <c r="B367" s="12" t="s">
        <v>258</v>
      </c>
      <c r="C367" s="48">
        <v>7683708.716</v>
      </c>
      <c r="D367" s="48">
        <v>8445590.4269999992</v>
      </c>
      <c r="E367" s="148">
        <f t="shared" si="178"/>
        <v>90.978940814317582</v>
      </c>
      <c r="F367" s="48">
        <v>657292.71600000001</v>
      </c>
      <c r="G367" s="48">
        <v>1032481.4269999992</v>
      </c>
      <c r="H367" s="148">
        <f t="shared" si="184"/>
        <v>63.66145664332619</v>
      </c>
      <c r="I367" s="48">
        <v>7683708.716</v>
      </c>
      <c r="J367" s="48">
        <v>8445590.4269999992</v>
      </c>
      <c r="K367" s="148">
        <f t="shared" si="180"/>
        <v>90.978940814317582</v>
      </c>
      <c r="L367" s="150">
        <v>0</v>
      </c>
      <c r="M367" s="150">
        <v>0</v>
      </c>
      <c r="N367" s="68" t="e">
        <f t="shared" si="181"/>
        <v>#DIV/0!</v>
      </c>
      <c r="O367" s="44">
        <v>0</v>
      </c>
      <c r="P367" s="44">
        <v>0</v>
      </c>
      <c r="Q367" s="68" t="e">
        <f t="shared" si="182"/>
        <v>#DIV/0!</v>
      </c>
      <c r="R367" s="68">
        <v>0</v>
      </c>
      <c r="S367" s="68">
        <v>0</v>
      </c>
      <c r="T367" s="68" t="e">
        <f t="shared" si="183"/>
        <v>#DIV/0!</v>
      </c>
      <c r="U367" s="68">
        <v>618</v>
      </c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</row>
    <row r="368" spans="1:203" ht="86.25" x14ac:dyDescent="0.25">
      <c r="A368" s="62">
        <v>4</v>
      </c>
      <c r="B368" s="10" t="s">
        <v>276</v>
      </c>
      <c r="C368" s="48">
        <v>7711524.4840000002</v>
      </c>
      <c r="D368" s="48">
        <v>7106148.6440000003</v>
      </c>
      <c r="E368" s="148">
        <f t="shared" si="178"/>
        <v>108.51904273788506</v>
      </c>
      <c r="F368" s="48">
        <v>1103730.4840000002</v>
      </c>
      <c r="G368" s="48">
        <v>1005317.6440000003</v>
      </c>
      <c r="H368" s="148">
        <f t="shared" si="184"/>
        <v>109.78922836850158</v>
      </c>
      <c r="I368" s="48">
        <v>7711524.4840000002</v>
      </c>
      <c r="J368" s="48">
        <v>7106148.6440000003</v>
      </c>
      <c r="K368" s="148">
        <f t="shared" si="180"/>
        <v>108.51904273788506</v>
      </c>
      <c r="L368" s="150">
        <v>0</v>
      </c>
      <c r="M368" s="150">
        <v>0</v>
      </c>
      <c r="N368" s="68" t="e">
        <f t="shared" si="181"/>
        <v>#DIV/0!</v>
      </c>
      <c r="O368" s="150">
        <v>0</v>
      </c>
      <c r="P368" s="150">
        <v>0</v>
      </c>
      <c r="Q368" s="68" t="e">
        <f t="shared" si="182"/>
        <v>#DIV/0!</v>
      </c>
      <c r="R368" s="68">
        <v>0</v>
      </c>
      <c r="S368" s="68">
        <v>0</v>
      </c>
      <c r="T368" s="68" t="e">
        <f t="shared" si="183"/>
        <v>#DIV/0!</v>
      </c>
      <c r="U368" s="68">
        <v>174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</row>
    <row r="369" spans="1:203" ht="34.5" x14ac:dyDescent="0.25">
      <c r="A369" s="62">
        <v>5</v>
      </c>
      <c r="B369" s="10" t="s">
        <v>200</v>
      </c>
      <c r="C369" s="48">
        <v>4177410.5649999999</v>
      </c>
      <c r="D369" s="48">
        <v>2919437.98</v>
      </c>
      <c r="E369" s="148">
        <f t="shared" si="178"/>
        <v>143.0895464681185</v>
      </c>
      <c r="F369" s="48">
        <v>1013345.5649999999</v>
      </c>
      <c r="G369" s="48">
        <v>609363.98</v>
      </c>
      <c r="H369" s="148">
        <f t="shared" si="184"/>
        <v>166.29561284538019</v>
      </c>
      <c r="I369" s="48">
        <v>4177410.5649999999</v>
      </c>
      <c r="J369" s="48">
        <v>2919437.98</v>
      </c>
      <c r="K369" s="148">
        <f t="shared" si="180"/>
        <v>143.0895464681185</v>
      </c>
      <c r="L369" s="150">
        <v>0</v>
      </c>
      <c r="M369" s="150">
        <v>0</v>
      </c>
      <c r="N369" s="68" t="e">
        <f t="shared" si="181"/>
        <v>#DIV/0!</v>
      </c>
      <c r="O369" s="150">
        <v>0</v>
      </c>
      <c r="P369" s="150">
        <v>0</v>
      </c>
      <c r="Q369" s="68" t="e">
        <f t="shared" si="182"/>
        <v>#DIV/0!</v>
      </c>
      <c r="R369" s="68">
        <v>0</v>
      </c>
      <c r="S369" s="68">
        <v>0</v>
      </c>
      <c r="T369" s="68" t="e">
        <f t="shared" si="183"/>
        <v>#DIV/0!</v>
      </c>
      <c r="U369" s="68">
        <v>416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134"/>
      <c r="GH369" s="134"/>
      <c r="GI369" s="134"/>
      <c r="GJ369" s="134"/>
      <c r="GK369" s="134"/>
      <c r="GL369" s="134"/>
      <c r="GM369" s="134"/>
      <c r="GN369" s="134"/>
      <c r="GO369" s="134"/>
      <c r="GP369" s="134"/>
      <c r="GQ369" s="134"/>
      <c r="GR369" s="134"/>
      <c r="GS369" s="134"/>
      <c r="GT369" s="134"/>
      <c r="GU369" s="134"/>
    </row>
    <row r="370" spans="1:203" s="23" customFormat="1" ht="37.5" customHeight="1" x14ac:dyDescent="0.25">
      <c r="A370" s="63">
        <v>6</v>
      </c>
      <c r="B370" s="16" t="s">
        <v>201</v>
      </c>
      <c r="C370" s="48">
        <v>17028359</v>
      </c>
      <c r="D370" s="48">
        <v>227756</v>
      </c>
      <c r="E370" s="148">
        <f t="shared" si="178"/>
        <v>7476.5797607966415</v>
      </c>
      <c r="F370" s="48">
        <v>4478016</v>
      </c>
      <c r="G370" s="48">
        <v>2664</v>
      </c>
      <c r="H370" s="148">
        <f t="shared" si="184"/>
        <v>168093.6936936937</v>
      </c>
      <c r="I370" s="48">
        <v>17028359</v>
      </c>
      <c r="J370" s="48">
        <v>227756</v>
      </c>
      <c r="K370" s="148">
        <f t="shared" si="180"/>
        <v>7476.5797607966415</v>
      </c>
      <c r="L370" s="48">
        <v>7691351</v>
      </c>
      <c r="M370" s="48">
        <v>198750</v>
      </c>
      <c r="N370" s="148">
        <f t="shared" si="181"/>
        <v>3869.8621383647796</v>
      </c>
      <c r="O370" s="150">
        <v>0</v>
      </c>
      <c r="P370" s="150">
        <v>0</v>
      </c>
      <c r="Q370" s="68" t="e">
        <f t="shared" si="182"/>
        <v>#DIV/0!</v>
      </c>
      <c r="R370" s="68">
        <v>0</v>
      </c>
      <c r="S370" s="68">
        <v>0</v>
      </c>
      <c r="T370" s="68" t="e">
        <f t="shared" si="183"/>
        <v>#DIV/0!</v>
      </c>
      <c r="U370" s="68">
        <v>377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GG370" s="134"/>
      <c r="GH370" s="134"/>
      <c r="GI370" s="134"/>
      <c r="GJ370" s="134"/>
      <c r="GK370" s="134"/>
      <c r="GL370" s="134"/>
      <c r="GM370" s="134"/>
      <c r="GN370" s="134"/>
      <c r="GO370" s="134"/>
      <c r="GP370" s="134"/>
      <c r="GQ370" s="134"/>
      <c r="GR370" s="134"/>
      <c r="GS370" s="134"/>
      <c r="GT370" s="134"/>
      <c r="GU370" s="134"/>
    </row>
    <row r="371" spans="1:203" ht="21.75" customHeight="1" x14ac:dyDescent="0.25">
      <c r="A371" s="62">
        <v>7</v>
      </c>
      <c r="B371" s="12" t="s">
        <v>202</v>
      </c>
      <c r="C371" s="48">
        <v>13288686.403000001</v>
      </c>
      <c r="D371" s="48">
        <v>14639900.323999999</v>
      </c>
      <c r="E371" s="148">
        <f t="shared" si="178"/>
        <v>90.770333874576465</v>
      </c>
      <c r="F371" s="48">
        <v>1598814.4030000009</v>
      </c>
      <c r="G371" s="48">
        <v>2088435.3239999991</v>
      </c>
      <c r="H371" s="148">
        <f t="shared" si="184"/>
        <v>76.555610060156283</v>
      </c>
      <c r="I371" s="48">
        <v>13288686.403000001</v>
      </c>
      <c r="J371" s="48">
        <v>14639900.323999999</v>
      </c>
      <c r="K371" s="148">
        <f t="shared" si="180"/>
        <v>90.770333874576465</v>
      </c>
      <c r="L371" s="150">
        <v>0</v>
      </c>
      <c r="M371" s="150">
        <v>0</v>
      </c>
      <c r="N371" s="68" t="e">
        <f t="shared" si="181"/>
        <v>#DIV/0!</v>
      </c>
      <c r="O371" s="44">
        <v>0</v>
      </c>
      <c r="P371" s="44">
        <v>0</v>
      </c>
      <c r="Q371" s="68" t="e">
        <f t="shared" si="182"/>
        <v>#DIV/0!</v>
      </c>
      <c r="R371" s="68">
        <v>0</v>
      </c>
      <c r="S371" s="68">
        <v>0</v>
      </c>
      <c r="T371" s="68" t="e">
        <f t="shared" si="183"/>
        <v>#DIV/0!</v>
      </c>
      <c r="U371" s="68">
        <v>1499</v>
      </c>
      <c r="GG371" s="134"/>
      <c r="GH371" s="134"/>
      <c r="GI371" s="134"/>
      <c r="GJ371" s="134"/>
      <c r="GK371" s="134"/>
      <c r="GL371" s="134"/>
      <c r="GM371" s="134"/>
      <c r="GN371" s="134"/>
      <c r="GO371" s="134"/>
      <c r="GP371" s="134"/>
      <c r="GQ371" s="134"/>
      <c r="GR371" s="134"/>
      <c r="GS371" s="134"/>
      <c r="GT371" s="134"/>
      <c r="GU371" s="134"/>
    </row>
    <row r="372" spans="1:203" ht="27" customHeight="1" x14ac:dyDescent="0.25">
      <c r="A372" s="62">
        <v>8</v>
      </c>
      <c r="B372" s="12" t="s">
        <v>203</v>
      </c>
      <c r="C372" s="48">
        <v>6479656</v>
      </c>
      <c r="D372" s="48">
        <v>2918569</v>
      </c>
      <c r="E372" s="148">
        <f t="shared" si="178"/>
        <v>222.01482987039199</v>
      </c>
      <c r="F372" s="48">
        <v>1142361</v>
      </c>
      <c r="G372" s="48">
        <v>390205</v>
      </c>
      <c r="H372" s="148">
        <f t="shared" si="184"/>
        <v>292.75919068182105</v>
      </c>
      <c r="I372" s="48">
        <v>6479656</v>
      </c>
      <c r="J372" s="48">
        <v>2918569</v>
      </c>
      <c r="K372" s="148">
        <f t="shared" si="180"/>
        <v>222.01482987039199</v>
      </c>
      <c r="L372" s="150">
        <v>0</v>
      </c>
      <c r="M372" s="150">
        <v>0</v>
      </c>
      <c r="N372" s="68" t="e">
        <f t="shared" si="181"/>
        <v>#DIV/0!</v>
      </c>
      <c r="O372" s="150">
        <v>0</v>
      </c>
      <c r="P372" s="150">
        <v>0</v>
      </c>
      <c r="Q372" s="68" t="e">
        <f t="shared" si="182"/>
        <v>#DIV/0!</v>
      </c>
      <c r="R372" s="68">
        <v>0</v>
      </c>
      <c r="S372" s="68">
        <v>0</v>
      </c>
      <c r="T372" s="68" t="e">
        <f t="shared" si="183"/>
        <v>#DIV/0!</v>
      </c>
      <c r="U372" s="68">
        <v>840</v>
      </c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</row>
    <row r="373" spans="1:203" s="23" customFormat="1" ht="34.5" x14ac:dyDescent="0.25">
      <c r="A373" s="63">
        <v>9</v>
      </c>
      <c r="B373" s="16" t="s">
        <v>204</v>
      </c>
      <c r="C373" s="48">
        <v>30410432.399999999</v>
      </c>
      <c r="D373" s="48">
        <v>50619599.799999997</v>
      </c>
      <c r="E373" s="148">
        <f t="shared" si="178"/>
        <v>60.076398312418114</v>
      </c>
      <c r="F373" s="48">
        <v>5567549.299999997</v>
      </c>
      <c r="G373" s="48">
        <v>8138853.799999997</v>
      </c>
      <c r="H373" s="148">
        <f t="shared" si="184"/>
        <v>68.407043999242248</v>
      </c>
      <c r="I373" s="48">
        <v>30410432.399999999</v>
      </c>
      <c r="J373" s="48">
        <v>50619599.799999997</v>
      </c>
      <c r="K373" s="148">
        <f t="shared" si="180"/>
        <v>60.076398312418114</v>
      </c>
      <c r="L373" s="150">
        <v>0</v>
      </c>
      <c r="M373" s="150">
        <v>0</v>
      </c>
      <c r="N373" s="68" t="e">
        <f t="shared" si="181"/>
        <v>#DIV/0!</v>
      </c>
      <c r="O373" s="150">
        <v>0</v>
      </c>
      <c r="P373" s="150">
        <v>0</v>
      </c>
      <c r="Q373" s="68" t="e">
        <f t="shared" si="182"/>
        <v>#DIV/0!</v>
      </c>
      <c r="R373" s="68">
        <v>0</v>
      </c>
      <c r="S373" s="68">
        <v>0</v>
      </c>
      <c r="T373" s="68" t="e">
        <f t="shared" si="183"/>
        <v>#DIV/0!</v>
      </c>
      <c r="U373" s="68">
        <v>7316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 s="154"/>
      <c r="GH373" s="154"/>
      <c r="GI373" s="154"/>
      <c r="GJ373" s="154"/>
      <c r="GK373" s="154"/>
      <c r="GL373" s="154"/>
      <c r="GM373" s="154"/>
      <c r="GN373" s="154"/>
      <c r="GO373" s="154"/>
      <c r="GP373" s="154"/>
      <c r="GQ373" s="154"/>
      <c r="GR373" s="154"/>
      <c r="GS373" s="154"/>
      <c r="GT373" s="154"/>
      <c r="GU373" s="154"/>
    </row>
    <row r="374" spans="1:203" ht="33" customHeight="1" x14ac:dyDescent="0.25">
      <c r="A374" s="62">
        <v>10</v>
      </c>
      <c r="B374" s="10" t="s">
        <v>206</v>
      </c>
      <c r="C374" s="48">
        <v>284785</v>
      </c>
      <c r="D374" s="48">
        <v>237161</v>
      </c>
      <c r="E374" s="148">
        <f t="shared" si="178"/>
        <v>120.0808733307753</v>
      </c>
      <c r="F374" s="48">
        <v>43831</v>
      </c>
      <c r="G374" s="48">
        <v>31682</v>
      </c>
      <c r="H374" s="148">
        <f t="shared" si="184"/>
        <v>138.3466952843886</v>
      </c>
      <c r="I374" s="48">
        <v>284785</v>
      </c>
      <c r="J374" s="48">
        <v>237161</v>
      </c>
      <c r="K374" s="148">
        <f t="shared" si="180"/>
        <v>120.0808733307753</v>
      </c>
      <c r="L374" s="150">
        <v>0</v>
      </c>
      <c r="M374" s="150">
        <v>0</v>
      </c>
      <c r="N374" s="68" t="e">
        <f t="shared" si="181"/>
        <v>#DIV/0!</v>
      </c>
      <c r="O374" s="150">
        <v>0</v>
      </c>
      <c r="P374" s="150">
        <v>0</v>
      </c>
      <c r="Q374" s="68" t="e">
        <f t="shared" si="182"/>
        <v>#DIV/0!</v>
      </c>
      <c r="R374" s="68">
        <v>0</v>
      </c>
      <c r="S374" s="68">
        <v>0</v>
      </c>
      <c r="T374" s="68" t="e">
        <f t="shared" si="183"/>
        <v>#DIV/0!</v>
      </c>
      <c r="U374" s="68">
        <v>47</v>
      </c>
    </row>
    <row r="375" spans="1:203" ht="51.75" x14ac:dyDescent="0.25">
      <c r="A375" s="130">
        <v>11</v>
      </c>
      <c r="B375" s="131" t="s">
        <v>207</v>
      </c>
      <c r="C375" s="48">
        <v>1006484</v>
      </c>
      <c r="D375" s="48">
        <v>842623.8</v>
      </c>
      <c r="E375" s="148">
        <f t="shared" si="178"/>
        <v>119.44642437111317</v>
      </c>
      <c r="F375" s="48">
        <v>154040</v>
      </c>
      <c r="G375" s="48">
        <v>110893.80000000005</v>
      </c>
      <c r="H375" s="148">
        <f t="shared" si="184"/>
        <v>138.907675632001</v>
      </c>
      <c r="I375" s="48">
        <v>1006484</v>
      </c>
      <c r="J375" s="48">
        <v>842623.8</v>
      </c>
      <c r="K375" s="148">
        <f t="shared" si="180"/>
        <v>119.44642437111317</v>
      </c>
      <c r="L375" s="150">
        <v>0</v>
      </c>
      <c r="M375" s="150">
        <v>0</v>
      </c>
      <c r="N375" s="68" t="e">
        <f t="shared" si="181"/>
        <v>#DIV/0!</v>
      </c>
      <c r="O375" s="150">
        <v>0</v>
      </c>
      <c r="P375" s="150">
        <v>0</v>
      </c>
      <c r="Q375" s="68" t="e">
        <f t="shared" si="182"/>
        <v>#DIV/0!</v>
      </c>
      <c r="R375" s="68">
        <v>0</v>
      </c>
      <c r="S375" s="68">
        <v>0</v>
      </c>
      <c r="T375" s="68" t="e">
        <f t="shared" si="183"/>
        <v>#DIV/0!</v>
      </c>
      <c r="U375" s="68">
        <v>191</v>
      </c>
    </row>
    <row r="376" spans="1:203" s="134" customFormat="1" ht="33.75" customHeight="1" x14ac:dyDescent="0.25">
      <c r="A376" s="62">
        <v>13</v>
      </c>
      <c r="B376" s="10" t="s">
        <v>208</v>
      </c>
      <c r="C376" s="48"/>
      <c r="D376" s="48"/>
      <c r="E376" s="148" t="e">
        <f t="shared" si="178"/>
        <v>#DIV/0!</v>
      </c>
      <c r="F376" s="48"/>
      <c r="G376" s="48"/>
      <c r="H376" s="68" t="e">
        <f t="shared" si="184"/>
        <v>#DIV/0!</v>
      </c>
      <c r="I376" s="48"/>
      <c r="J376" s="48"/>
      <c r="K376" s="148" t="e">
        <f t="shared" si="180"/>
        <v>#DIV/0!</v>
      </c>
      <c r="L376" s="44"/>
      <c r="M376" s="44"/>
      <c r="N376" s="68" t="e">
        <f t="shared" si="181"/>
        <v>#DIV/0!</v>
      </c>
      <c r="O376" s="68"/>
      <c r="P376" s="68"/>
      <c r="Q376" s="68" t="e">
        <f t="shared" si="182"/>
        <v>#DIV/0!</v>
      </c>
      <c r="R376" s="68"/>
      <c r="S376" s="68"/>
      <c r="T376" s="68"/>
      <c r="U376" s="19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</row>
    <row r="377" spans="1:203" s="134" customFormat="1" ht="17.25" x14ac:dyDescent="0.25">
      <c r="A377" s="62">
        <v>14</v>
      </c>
      <c r="B377" s="12" t="s">
        <v>209</v>
      </c>
      <c r="C377" s="48"/>
      <c r="D377" s="48"/>
      <c r="E377" s="148" t="e">
        <f t="shared" si="178"/>
        <v>#DIV/0!</v>
      </c>
      <c r="F377" s="48"/>
      <c r="G377" s="48"/>
      <c r="H377" s="68" t="e">
        <f t="shared" si="184"/>
        <v>#DIV/0!</v>
      </c>
      <c r="I377" s="68"/>
      <c r="J377" s="68"/>
      <c r="K377" s="148" t="e">
        <f t="shared" si="180"/>
        <v>#DIV/0!</v>
      </c>
      <c r="L377" s="149"/>
      <c r="M377" s="149"/>
      <c r="N377" s="68" t="e">
        <f t="shared" si="181"/>
        <v>#DIV/0!</v>
      </c>
      <c r="O377" s="68"/>
      <c r="P377" s="68"/>
      <c r="Q377" s="68" t="e">
        <f t="shared" si="182"/>
        <v>#DIV/0!</v>
      </c>
      <c r="R377" s="68"/>
      <c r="S377" s="68"/>
      <c r="T377" s="68" t="e">
        <f t="shared" si="183"/>
        <v>#DIV/0!</v>
      </c>
      <c r="U377" s="196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</row>
    <row r="378" spans="1:203" s="134" customFormat="1" ht="17.25" x14ac:dyDescent="0.25">
      <c r="A378" s="62">
        <v>15</v>
      </c>
      <c r="B378" s="12" t="s">
        <v>210</v>
      </c>
      <c r="C378" s="48"/>
      <c r="D378" s="48"/>
      <c r="E378" s="148" t="e">
        <f t="shared" si="178"/>
        <v>#DIV/0!</v>
      </c>
      <c r="F378" s="68"/>
      <c r="G378" s="68"/>
      <c r="H378" s="68" t="e">
        <f t="shared" si="184"/>
        <v>#DIV/0!</v>
      </c>
      <c r="I378" s="68"/>
      <c r="J378" s="68"/>
      <c r="K378" s="148" t="e">
        <f t="shared" si="180"/>
        <v>#DIV/0!</v>
      </c>
      <c r="L378" s="149"/>
      <c r="M378" s="149"/>
      <c r="N378" s="68" t="e">
        <f t="shared" si="181"/>
        <v>#DIV/0!</v>
      </c>
      <c r="O378" s="68"/>
      <c r="P378" s="68"/>
      <c r="Q378" s="68" t="e">
        <f t="shared" si="182"/>
        <v>#DIV/0!</v>
      </c>
      <c r="R378" s="68"/>
      <c r="S378" s="68"/>
      <c r="T378" s="68" t="e">
        <f t="shared" si="183"/>
        <v>#DIV/0!</v>
      </c>
      <c r="U378" s="196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</row>
    <row r="379" spans="1:203" s="134" customFormat="1" ht="51.75" x14ac:dyDescent="0.25">
      <c r="A379" s="62">
        <v>16</v>
      </c>
      <c r="B379" s="10" t="s">
        <v>211</v>
      </c>
      <c r="C379" s="68"/>
      <c r="D379" s="68"/>
      <c r="E379" s="148" t="e">
        <f t="shared" si="178"/>
        <v>#DIV/0!</v>
      </c>
      <c r="F379" s="68"/>
      <c r="G379" s="68"/>
      <c r="H379" s="68" t="e">
        <f>F379/G379*100</f>
        <v>#DIV/0!</v>
      </c>
      <c r="I379" s="68"/>
      <c r="J379" s="68"/>
      <c r="K379" s="148" t="e">
        <f t="shared" si="180"/>
        <v>#DIV/0!</v>
      </c>
      <c r="L379" s="68"/>
      <c r="M379" s="68"/>
      <c r="N379" s="68" t="e">
        <f t="shared" si="181"/>
        <v>#DIV/0!</v>
      </c>
      <c r="O379" s="68"/>
      <c r="P379" s="68"/>
      <c r="Q379" s="68" t="e">
        <f t="shared" si="182"/>
        <v>#DIV/0!</v>
      </c>
      <c r="R379" s="68"/>
      <c r="S379" s="68"/>
      <c r="T379" s="68" t="e">
        <f t="shared" si="183"/>
        <v>#DIV/0!</v>
      </c>
      <c r="U379" s="196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</row>
    <row r="380" spans="1:203" s="154" customFormat="1" ht="17.25" customHeight="1" x14ac:dyDescent="0.25">
      <c r="A380" s="358"/>
      <c r="B380" s="359"/>
      <c r="C380" s="359"/>
      <c r="D380" s="359"/>
      <c r="E380" s="359"/>
      <c r="F380" s="359"/>
      <c r="G380" s="359"/>
      <c r="H380" s="359"/>
      <c r="I380" s="359"/>
      <c r="J380" s="359"/>
      <c r="K380" s="360"/>
      <c r="L380" s="153"/>
      <c r="M380" s="153"/>
      <c r="N380" s="153"/>
      <c r="O380" s="153"/>
      <c r="P380" s="153"/>
      <c r="Q380" s="153"/>
      <c r="R380" s="153"/>
      <c r="S380" s="153"/>
      <c r="T380" s="153"/>
      <c r="U380" s="201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</row>
    <row r="381" spans="1:203" ht="84.75" customHeight="1" x14ac:dyDescent="0.25">
      <c r="A381" s="347" t="s">
        <v>256</v>
      </c>
      <c r="B381" s="348"/>
      <c r="C381" s="132">
        <f>SUM(C382:C383)</f>
        <v>27505902</v>
      </c>
      <c r="D381" s="132">
        <f>SUM(D382:D383)</f>
        <v>27102844</v>
      </c>
      <c r="E381" s="132">
        <f>C381/D381*100</f>
        <v>101.48714282530645</v>
      </c>
      <c r="F381" s="132">
        <f>SUM(F382:F383)</f>
        <v>1990083</v>
      </c>
      <c r="G381" s="132">
        <f>SUM(G382:G383)</f>
        <v>2471627</v>
      </c>
      <c r="H381" s="132">
        <f>F381/G381*100</f>
        <v>80.517124954533998</v>
      </c>
      <c r="I381" s="132">
        <f>SUM(I382:I383)</f>
        <v>27505902</v>
      </c>
      <c r="J381" s="132">
        <f>SUM(J382:J383)</f>
        <v>27102844</v>
      </c>
      <c r="K381" s="132">
        <f>I381/J381*100</f>
        <v>101.48714282530645</v>
      </c>
      <c r="L381" s="132">
        <f>SUM(L382:L383)</f>
        <v>0</v>
      </c>
      <c r="M381" s="132">
        <f>SUM(M382:M383)</f>
        <v>0</v>
      </c>
      <c r="N381" s="133" t="e">
        <f t="shared" si="181"/>
        <v>#DIV/0!</v>
      </c>
      <c r="O381" s="132">
        <f>SUM(O382:O383)</f>
        <v>0</v>
      </c>
      <c r="P381" s="132">
        <f>SUM(P382:P383)</f>
        <v>0</v>
      </c>
      <c r="Q381" s="133" t="e">
        <f t="shared" si="182"/>
        <v>#DIV/0!</v>
      </c>
      <c r="R381" s="132">
        <f>SUM(R382:R383)</f>
        <v>0</v>
      </c>
      <c r="S381" s="132">
        <f>SUM(S382:S383)</f>
        <v>0</v>
      </c>
      <c r="T381" s="133" t="e">
        <f t="shared" si="183"/>
        <v>#DIV/0!</v>
      </c>
      <c r="U381" s="198">
        <f>SUM(U382:U383)</f>
        <v>4778</v>
      </c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</row>
    <row r="382" spans="1:203" ht="75" customHeight="1" x14ac:dyDescent="0.25">
      <c r="A382" s="62">
        <v>1</v>
      </c>
      <c r="B382" s="10" t="s">
        <v>205</v>
      </c>
      <c r="C382" s="48">
        <v>27505902</v>
      </c>
      <c r="D382" s="48">
        <v>27102844</v>
      </c>
      <c r="E382" s="148">
        <f t="shared" ref="E382:E383" si="185">C382/D382*100</f>
        <v>101.48714282530645</v>
      </c>
      <c r="F382" s="48">
        <v>1990083</v>
      </c>
      <c r="G382" s="48">
        <v>2471627</v>
      </c>
      <c r="H382" s="20">
        <f t="shared" ref="H382:H383" si="186">F382/G382*100</f>
        <v>80.517124954533998</v>
      </c>
      <c r="I382" s="48">
        <v>27505902</v>
      </c>
      <c r="J382" s="48">
        <v>27102844</v>
      </c>
      <c r="K382" s="148">
        <f t="shared" ref="K382:K383" si="187">I382/J382*100</f>
        <v>101.48714282530645</v>
      </c>
      <c r="L382" s="48">
        <v>0</v>
      </c>
      <c r="M382" s="48">
        <v>0</v>
      </c>
      <c r="N382" s="68" t="e">
        <f t="shared" si="181"/>
        <v>#DIV/0!</v>
      </c>
      <c r="O382" s="150">
        <v>0</v>
      </c>
      <c r="P382" s="150">
        <v>0</v>
      </c>
      <c r="Q382" s="68" t="e">
        <f t="shared" si="182"/>
        <v>#DIV/0!</v>
      </c>
      <c r="R382" s="68">
        <v>0</v>
      </c>
      <c r="S382" s="68">
        <v>0</v>
      </c>
      <c r="T382" s="68" t="e">
        <f t="shared" si="183"/>
        <v>#DIV/0!</v>
      </c>
      <c r="U382" s="68">
        <v>4778</v>
      </c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ht="17.25" x14ac:dyDescent="0.25">
      <c r="A383" s="62">
        <v>2</v>
      </c>
      <c r="B383" s="12" t="s">
        <v>212</v>
      </c>
      <c r="C383" s="20"/>
      <c r="D383" s="20"/>
      <c r="E383" s="25" t="e">
        <f t="shared" si="185"/>
        <v>#DIV/0!</v>
      </c>
      <c r="F383" s="48"/>
      <c r="G383" s="48"/>
      <c r="H383" s="20" t="e">
        <f t="shared" si="186"/>
        <v>#DIV/0!</v>
      </c>
      <c r="I383" s="48"/>
      <c r="J383" s="48"/>
      <c r="K383" s="25" t="e">
        <f t="shared" si="187"/>
        <v>#DIV/0!</v>
      </c>
      <c r="L383" s="34"/>
      <c r="M383" s="34"/>
      <c r="N383" s="30" t="e">
        <f t="shared" si="181"/>
        <v>#DIV/0!</v>
      </c>
      <c r="O383" s="20"/>
      <c r="P383" s="20"/>
      <c r="Q383" s="30" t="e">
        <f t="shared" si="182"/>
        <v>#DIV/0!</v>
      </c>
      <c r="R383" s="20"/>
      <c r="S383" s="20"/>
      <c r="T383" s="20" t="e">
        <f t="shared" si="183"/>
        <v>#DIV/0!</v>
      </c>
      <c r="U383" s="134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s="23" customFormat="1" ht="17.25" x14ac:dyDescent="0.25">
      <c r="A384" s="63"/>
      <c r="B384" s="16"/>
      <c r="C384" s="46"/>
      <c r="D384" s="46"/>
      <c r="E384" s="1"/>
      <c r="F384" s="48"/>
      <c r="G384" s="48"/>
      <c r="H384" s="1"/>
      <c r="I384" s="46"/>
      <c r="J384" s="46"/>
      <c r="K384" s="1"/>
      <c r="L384" s="46"/>
      <c r="M384" s="46"/>
      <c r="N384" s="1"/>
      <c r="O384" s="46"/>
      <c r="P384" s="46"/>
      <c r="Q384" s="1"/>
      <c r="R384" s="46"/>
      <c r="S384" s="46"/>
      <c r="T384" s="1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</row>
    <row r="385" spans="1:203" s="23" customFormat="1" ht="17.25" x14ac:dyDescent="0.25">
      <c r="A385" s="63"/>
      <c r="B385" s="16"/>
      <c r="C385" s="46"/>
      <c r="D385" s="46"/>
      <c r="E385" s="1"/>
      <c r="F385" s="46"/>
      <c r="G385" s="46"/>
      <c r="H385" s="1"/>
      <c r="I385" s="46"/>
      <c r="J385" s="46"/>
      <c r="K385" s="1"/>
      <c r="L385" s="46"/>
      <c r="M385" s="46"/>
      <c r="N385" s="1"/>
      <c r="O385" s="46"/>
      <c r="P385" s="46"/>
      <c r="Q385" s="1"/>
      <c r="R385" s="46"/>
      <c r="S385" s="46"/>
      <c r="T385" s="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</row>
    <row r="386" spans="1:203" s="23" customFormat="1" ht="17.25" x14ac:dyDescent="0.25">
      <c r="A386" s="63"/>
      <c r="B386" s="16"/>
      <c r="C386" s="46"/>
      <c r="D386" s="46"/>
      <c r="E386" s="1"/>
      <c r="F386" s="46"/>
      <c r="G386" s="46"/>
      <c r="H386" s="1"/>
      <c r="I386" s="46"/>
      <c r="J386" s="46"/>
      <c r="K386" s="1"/>
      <c r="L386" s="46"/>
      <c r="M386" s="46"/>
      <c r="N386" s="1"/>
      <c r="O386" s="46"/>
      <c r="P386" s="46"/>
      <c r="Q386" s="1"/>
      <c r="R386" s="46"/>
      <c r="S386" s="46"/>
      <c r="T386" s="1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</row>
    <row r="387" spans="1:203" s="23" customFormat="1" ht="17.25" x14ac:dyDescent="0.25">
      <c r="A387" s="63"/>
      <c r="B387" s="16"/>
      <c r="C387" s="46"/>
      <c r="D387" s="46"/>
      <c r="E387" s="1"/>
      <c r="F387" s="46"/>
      <c r="G387" s="46"/>
      <c r="H387" s="1"/>
      <c r="I387" s="46"/>
      <c r="J387" s="46"/>
      <c r="K387" s="1"/>
      <c r="L387" s="46"/>
      <c r="M387" s="46"/>
      <c r="N387" s="1"/>
      <c r="O387" s="46"/>
      <c r="P387" s="46"/>
      <c r="Q387" s="1"/>
      <c r="R387" s="46"/>
      <c r="S387" s="46"/>
      <c r="T387" s="1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</row>
    <row r="388" spans="1:203" s="23" customFormat="1" x14ac:dyDescent="0.25">
      <c r="A388" s="349"/>
      <c r="B388" s="350"/>
      <c r="C388" s="350"/>
      <c r="D388" s="350"/>
      <c r="E388" s="350"/>
      <c r="F388" s="350"/>
      <c r="G388" s="350"/>
      <c r="H388" s="350"/>
      <c r="I388" s="350"/>
      <c r="J388" s="350"/>
      <c r="K388" s="350"/>
      <c r="L388" s="350"/>
      <c r="M388" s="350"/>
      <c r="N388" s="350"/>
      <c r="O388" s="350"/>
      <c r="P388" s="350"/>
      <c r="Q388" s="350"/>
      <c r="R388" s="350"/>
      <c r="S388" s="350"/>
      <c r="T388" s="35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7.25" customHeight="1" x14ac:dyDescent="0.25">
      <c r="A389" s="352" t="s">
        <v>257</v>
      </c>
      <c r="B389" s="353"/>
      <c r="C389" s="41">
        <f>SUM(C390:C397)</f>
        <v>0</v>
      </c>
      <c r="D389" s="41">
        <f>SUM(D390:D397)</f>
        <v>0</v>
      </c>
      <c r="E389" s="41" t="e">
        <f>C389/D389*100</f>
        <v>#DIV/0!</v>
      </c>
      <c r="F389" s="41">
        <f>SUM(F390:F397)</f>
        <v>0</v>
      </c>
      <c r="G389" s="41">
        <f>SUM(G390:G397)</f>
        <v>0</v>
      </c>
      <c r="H389" s="41" t="e">
        <f>F389/G389*100</f>
        <v>#DIV/0!</v>
      </c>
      <c r="I389" s="41">
        <f>SUM(I390:I397)</f>
        <v>0</v>
      </c>
      <c r="J389" s="41">
        <f>SUM(J390:J397)</f>
        <v>0</v>
      </c>
      <c r="K389" s="41" t="e">
        <f>I389/J389*100</f>
        <v>#DIV/0!</v>
      </c>
      <c r="L389" s="35">
        <f>SUM(L390:L397)</f>
        <v>0</v>
      </c>
      <c r="M389" s="35">
        <f>SUM(M390:M397)</f>
        <v>0</v>
      </c>
      <c r="N389" s="5" t="e">
        <f t="shared" ref="N389" si="188">L389/M389*100</f>
        <v>#DIV/0!</v>
      </c>
      <c r="O389" s="5">
        <f>SUM(O390:O397)</f>
        <v>0</v>
      </c>
      <c r="P389" s="5">
        <f>SUM(P390:P397)</f>
        <v>0</v>
      </c>
      <c r="Q389" s="5" t="e">
        <f t="shared" ref="Q389" si="189">O389/P389*100</f>
        <v>#DIV/0!</v>
      </c>
      <c r="R389" s="5">
        <f>SUM(R390:R397)</f>
        <v>0</v>
      </c>
      <c r="S389" s="5">
        <f>SUM(S390:S397)</f>
        <v>0</v>
      </c>
      <c r="T389" s="5" t="e">
        <f t="shared" ref="T389" si="190">R389/S389*100</f>
        <v>#DIV/0!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ht="18" customHeight="1" x14ac:dyDescent="0.2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6"/>
      <c r="M390" s="136"/>
      <c r="N390" s="136"/>
      <c r="O390" s="136"/>
      <c r="P390" s="136"/>
      <c r="Q390" s="136"/>
      <c r="R390" s="136"/>
      <c r="S390" s="136"/>
      <c r="T390" s="136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ht="18" customHeight="1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</row>
    <row r="392" spans="1:203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3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3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3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</sheetData>
  <mergeCells count="115">
    <mergeCell ref="A381:B381"/>
    <mergeCell ref="A388:T388"/>
    <mergeCell ref="A389:B389"/>
    <mergeCell ref="A338:B338"/>
    <mergeCell ref="A352:B352"/>
    <mergeCell ref="A362:T362"/>
    <mergeCell ref="A363:B363"/>
    <mergeCell ref="A364:B364"/>
    <mergeCell ref="A380:K380"/>
    <mergeCell ref="A320:T320"/>
    <mergeCell ref="A321:B321"/>
    <mergeCell ref="A328:T328"/>
    <mergeCell ref="A329:B329"/>
    <mergeCell ref="A330:B330"/>
    <mergeCell ref="A337:T337"/>
    <mergeCell ref="A267:B267"/>
    <mergeCell ref="A280:T280"/>
    <mergeCell ref="A281:B281"/>
    <mergeCell ref="A291:B291"/>
    <mergeCell ref="A312:T312"/>
    <mergeCell ref="A313:B313"/>
    <mergeCell ref="A240:B240"/>
    <mergeCell ref="A251:T251"/>
    <mergeCell ref="A252:B252"/>
    <mergeCell ref="A260:T260"/>
    <mergeCell ref="A261:B261"/>
    <mergeCell ref="A266:T266"/>
    <mergeCell ref="A216:B216"/>
    <mergeCell ref="A223:T223"/>
    <mergeCell ref="A224:B224"/>
    <mergeCell ref="A232:T232"/>
    <mergeCell ref="A233:B233"/>
    <mergeCell ref="A239:T239"/>
    <mergeCell ref="A193:B193"/>
    <mergeCell ref="A201:T201"/>
    <mergeCell ref="A202:B202"/>
    <mergeCell ref="A207:T207"/>
    <mergeCell ref="A208:B208"/>
    <mergeCell ref="A215:T215"/>
    <mergeCell ref="A154:T154"/>
    <mergeCell ref="A155:B155"/>
    <mergeCell ref="A166:T166"/>
    <mergeCell ref="A167:B167"/>
    <mergeCell ref="A183:T183"/>
    <mergeCell ref="A184:B184"/>
    <mergeCell ref="A69:B69"/>
    <mergeCell ref="A70:B70"/>
    <mergeCell ref="A117:T117"/>
    <mergeCell ref="A118:B118"/>
    <mergeCell ref="A148:T148"/>
    <mergeCell ref="A149:B149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1"/>
  <sheetViews>
    <sheetView topLeftCell="A75" zoomScale="70" zoomScaleNormal="70" workbookViewId="0">
      <selection activeCell="B77" sqref="B77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6" customWidth="1"/>
    <col min="4" max="4" width="15.7109375" customWidth="1"/>
    <col min="5" max="5" width="11" customWidth="1"/>
    <col min="6" max="6" width="13.42578125" customWidth="1"/>
    <col min="7" max="7" width="14.140625" customWidth="1"/>
    <col min="8" max="8" width="11.28515625" customWidth="1"/>
    <col min="9" max="9" width="14.7109375" customWidth="1"/>
    <col min="10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8" x14ac:dyDescent="0.25">
      <c r="A1" s="402" t="s">
        <v>424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8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8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8" ht="16.5" customHeight="1" x14ac:dyDescent="0.25">
      <c r="A4" s="405"/>
      <c r="B4" s="408"/>
      <c r="C4" s="394" t="s">
        <v>425</v>
      </c>
      <c r="D4" s="394" t="s">
        <v>426</v>
      </c>
      <c r="E4" s="394" t="s">
        <v>5</v>
      </c>
      <c r="F4" s="394" t="s">
        <v>427</v>
      </c>
      <c r="G4" s="394" t="s">
        <v>302</v>
      </c>
      <c r="H4" s="394" t="s">
        <v>5</v>
      </c>
      <c r="I4" s="394" t="s">
        <v>425</v>
      </c>
      <c r="J4" s="394" t="s">
        <v>426</v>
      </c>
      <c r="K4" s="394" t="s">
        <v>5</v>
      </c>
      <c r="L4" s="394" t="s">
        <v>425</v>
      </c>
      <c r="M4" s="394" t="s">
        <v>426</v>
      </c>
      <c r="N4" s="394" t="s">
        <v>5</v>
      </c>
      <c r="O4" s="384" t="s">
        <v>428</v>
      </c>
      <c r="P4" s="384" t="s">
        <v>429</v>
      </c>
      <c r="Q4" s="394" t="s">
        <v>5</v>
      </c>
      <c r="R4" s="384" t="s">
        <v>430</v>
      </c>
      <c r="S4" s="384" t="s">
        <v>431</v>
      </c>
      <c r="T4" s="394" t="s">
        <v>5</v>
      </c>
    </row>
    <row r="5" spans="1:28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8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8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8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8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  <c r="V9" s="154"/>
      <c r="W9" s="154"/>
    </row>
    <row r="10" spans="1:28" s="23" customFormat="1" ht="43.5" customHeight="1" thickBot="1" x14ac:dyDescent="0.3">
      <c r="A10" s="388" t="s">
        <v>6</v>
      </c>
      <c r="B10" s="389"/>
      <c r="C10" s="109">
        <f>C11+C38</f>
        <v>782.93733615999986</v>
      </c>
      <c r="D10" s="109">
        <f>D11+D38</f>
        <v>687.46352499999989</v>
      </c>
      <c r="E10" s="110">
        <f>C10/D10*100</f>
        <v>113.88783661795001</v>
      </c>
      <c r="F10" s="109">
        <f>F11+F38</f>
        <v>100.23722710000001</v>
      </c>
      <c r="G10" s="109">
        <f>G11+G38</f>
        <v>87.650324999999981</v>
      </c>
      <c r="H10" s="110">
        <f>F10/G10*100</f>
        <v>114.3603598731665</v>
      </c>
      <c r="I10" s="109">
        <f>I11+I38</f>
        <v>769.35761150000008</v>
      </c>
      <c r="J10" s="109">
        <f>J11+J38</f>
        <v>682.44144099999994</v>
      </c>
      <c r="K10" s="111">
        <f>I10/J10*100</f>
        <v>112.73606280014876</v>
      </c>
      <c r="L10" s="174">
        <f>L11+L38</f>
        <v>413.30856289999997</v>
      </c>
      <c r="M10" s="172">
        <f>M11+M38</f>
        <v>354.29274299999997</v>
      </c>
      <c r="N10" s="173">
        <f>L10/M10*100</f>
        <v>116.65736063354817</v>
      </c>
      <c r="O10" s="173">
        <f>O11+O38</f>
        <v>62.776274999999998</v>
      </c>
      <c r="P10" s="173">
        <f>P11+P38</f>
        <v>47.270165000000006</v>
      </c>
      <c r="Q10" s="173">
        <f>O10/P10*100</f>
        <v>132.80316453306222</v>
      </c>
      <c r="R10" s="172">
        <f>R11+R38</f>
        <v>311.46875890000001</v>
      </c>
      <c r="S10" s="172">
        <f>S11+S38</f>
        <v>285.55701500000004</v>
      </c>
      <c r="T10" s="175">
        <f t="shared" ref="T10:T40" si="0">R10/S10*100</f>
        <v>109.074105183513</v>
      </c>
      <c r="V10" s="98">
        <v>246.9</v>
      </c>
      <c r="W10" s="98">
        <v>215.1</v>
      </c>
      <c r="X10" s="98">
        <v>190.5</v>
      </c>
      <c r="Y10" s="98">
        <v>172.9</v>
      </c>
      <c r="Z10" s="98">
        <f>V10-X10</f>
        <v>56.400000000000006</v>
      </c>
      <c r="AA10" s="98">
        <f>W10-Y10</f>
        <v>42.199999999999989</v>
      </c>
      <c r="AB10" s="98">
        <f>Z10*100/AA10</f>
        <v>133.64928909952613</v>
      </c>
    </row>
    <row r="11" spans="1:28" ht="38.25" customHeight="1" thickBot="1" x14ac:dyDescent="0.3">
      <c r="A11" s="390" t="s">
        <v>7</v>
      </c>
      <c r="B11" s="391"/>
      <c r="C11" s="89">
        <f>C12+C13</f>
        <v>609.40399015999992</v>
      </c>
      <c r="D11" s="89">
        <f>D12+D13</f>
        <v>514.74457799999993</v>
      </c>
      <c r="E11" s="89">
        <f>C11/D11*100</f>
        <v>118.38958897397069</v>
      </c>
      <c r="F11" s="89">
        <f>F12+F13</f>
        <v>79.57529310000001</v>
      </c>
      <c r="G11" s="89">
        <f>G12+G13</f>
        <v>67.420297999999988</v>
      </c>
      <c r="H11" s="89">
        <f>F11/G11*100</f>
        <v>118.02868788862372</v>
      </c>
      <c r="I11" s="89">
        <f>I12+I13</f>
        <v>595.82426550000002</v>
      </c>
      <c r="J11" s="89">
        <f>J12+J13</f>
        <v>509.72249399999993</v>
      </c>
      <c r="K11" s="90">
        <f>I11/J11*100</f>
        <v>116.89189166919522</v>
      </c>
      <c r="L11" s="91">
        <f>L12+L13</f>
        <v>394.03833689999999</v>
      </c>
      <c r="M11" s="91">
        <f>M12+M13</f>
        <v>339.23645299999998</v>
      </c>
      <c r="N11" s="92">
        <f t="shared" ref="N11:N13" si="1">L11/M11*100</f>
        <v>116.1544796897166</v>
      </c>
      <c r="O11" s="89">
        <f>O12+O13</f>
        <v>62.776274999999998</v>
      </c>
      <c r="P11" s="89">
        <f>P12+P13</f>
        <v>47.270165000000006</v>
      </c>
      <c r="Q11" s="92">
        <f>O11/P11*100</f>
        <v>132.80316453306222</v>
      </c>
      <c r="R11" s="89">
        <f>R12+R13</f>
        <v>311.46875890000001</v>
      </c>
      <c r="S11" s="89">
        <f>S12+S13</f>
        <v>285.55701500000004</v>
      </c>
      <c r="T11" s="93">
        <f t="shared" si="0"/>
        <v>109.074105183513</v>
      </c>
      <c r="V11" s="98">
        <v>236.3</v>
      </c>
      <c r="W11" s="98">
        <v>203</v>
      </c>
      <c r="X11" s="98">
        <v>183.3</v>
      </c>
      <c r="Y11" s="98">
        <v>162.6</v>
      </c>
      <c r="Z11" s="98">
        <f t="shared" ref="Z11:AA14" si="2">V11-X11</f>
        <v>53</v>
      </c>
      <c r="AA11" s="98">
        <f t="shared" si="2"/>
        <v>40.400000000000006</v>
      </c>
      <c r="AB11" s="98">
        <f t="shared" ref="AB11:AB14" si="3">Z11*100/AA11</f>
        <v>131.18811881188117</v>
      </c>
    </row>
    <row r="12" spans="1:28" ht="54.75" customHeight="1" thickBot="1" x14ac:dyDescent="0.3">
      <c r="A12" s="392" t="s">
        <v>259</v>
      </c>
      <c r="B12" s="393"/>
      <c r="C12" s="113">
        <f>C46/1000000</f>
        <v>197.68409600000001</v>
      </c>
      <c r="D12" s="113">
        <f>D46/1000000</f>
        <v>150.58937299999999</v>
      </c>
      <c r="E12" s="113">
        <f>C12/D12*100</f>
        <v>131.27360321767193</v>
      </c>
      <c r="F12" s="112">
        <f>F46/1000000</f>
        <v>27.031963999999999</v>
      </c>
      <c r="G12" s="112">
        <f>G46/1000000</f>
        <v>19.137150999999999</v>
      </c>
      <c r="H12" s="113">
        <f>F12/G12*100</f>
        <v>141.25385748380205</v>
      </c>
      <c r="I12" s="112">
        <f>I46/1000000</f>
        <v>190.25098</v>
      </c>
      <c r="J12" s="112">
        <f>J46/1000000</f>
        <v>143.37689399999999</v>
      </c>
      <c r="K12" s="113">
        <f>I12/J12*100</f>
        <v>132.6929149406738</v>
      </c>
      <c r="L12" s="112">
        <f>L46/1000000</f>
        <v>144.52768399999999</v>
      </c>
      <c r="M12" s="112">
        <f>M46/1000000</f>
        <v>133.210384</v>
      </c>
      <c r="N12" s="113">
        <f t="shared" si="1"/>
        <v>108.4958091555385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144.52768399999999</v>
      </c>
      <c r="S12" s="112">
        <f>S46/1000000</f>
        <v>133.210384</v>
      </c>
      <c r="T12" s="114">
        <f t="shared" si="0"/>
        <v>108.4958091555385</v>
      </c>
      <c r="V12" s="98">
        <v>81.41</v>
      </c>
      <c r="W12" s="98">
        <v>78.790000000000006</v>
      </c>
      <c r="X12" s="98">
        <v>63.5</v>
      </c>
      <c r="Y12" s="98">
        <v>63.6</v>
      </c>
      <c r="Z12" s="98">
        <f t="shared" si="2"/>
        <v>17.909999999999997</v>
      </c>
      <c r="AA12" s="98">
        <f t="shared" si="2"/>
        <v>15.190000000000005</v>
      </c>
      <c r="AB12" s="98">
        <f t="shared" si="3"/>
        <v>117.90651744568788</v>
      </c>
    </row>
    <row r="13" spans="1:28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411.71989415999997</v>
      </c>
      <c r="D13" s="115">
        <f>D14+D15+D16+D17+D18+D19+D20+D21+D22+D23+D24+D25+D26+D27+D28+D29+D30+D31+D32+D33+D34+D37</f>
        <v>364.15520499999997</v>
      </c>
      <c r="E13" s="113">
        <f t="shared" ref="E13:E40" si="4">C13/D13*100</f>
        <v>113.06165297294048</v>
      </c>
      <c r="F13" s="115">
        <f>F14+F15+F16+F17+F18+F19+F20+F21+F22+F23+F24+F25+F26+F27+F28+F29+F30+F31+F32+F33+F34+F37</f>
        <v>52.543329100000015</v>
      </c>
      <c r="G13" s="115">
        <f>G14+G15+G16+G17+G18+G19+G20+G21+G22+G23+G24+G25+G26+G27+G28+G29+G30+G31+G32+G33+G34+G37</f>
        <v>48.283146999999992</v>
      </c>
      <c r="H13" s="113">
        <f t="shared" ref="H13:H40" si="5">F13/G13*100</f>
        <v>108.82333146180389</v>
      </c>
      <c r="I13" s="115">
        <f>I14+I15+I16+I17+I18+I19+I20+I21+I22+I23+I24+I25+I26+I27+I28+I29+I30+I31+I32+I33+I34+I37</f>
        <v>405.5732855</v>
      </c>
      <c r="J13" s="115">
        <f>J14+J15+J16+J17+J18+J19+J20+J21+J22+J23+J24+J25+J26+J27+J28+J29+J30+J31+J32+J33+J34+J37</f>
        <v>366.34559999999993</v>
      </c>
      <c r="K13" s="113">
        <f t="shared" ref="K13:K40" si="6">I13/J13*100</f>
        <v>110.70783585226629</v>
      </c>
      <c r="L13" s="115">
        <f>L14+L15+L16+L17+L18+L19+L20+L21+L22+L23+L24+L25+L26+L27+L28+L29+L30+L31+L32+L33+L34+L37</f>
        <v>249.51065289999997</v>
      </c>
      <c r="M13" s="115">
        <f>M14+M15+M16+M17+M18+M19+M20+M21+M22+M23+M24+M25+M26+M27+M28+M29+M30+M31+M32+M33+M34+M37</f>
        <v>206.02606900000001</v>
      </c>
      <c r="N13" s="113">
        <f t="shared" si="1"/>
        <v>121.10635033278238</v>
      </c>
      <c r="O13" s="115">
        <f>O14+O15+O16+O17+O18+O19+O20+O21+O22+O23+O24+O25+O26+O27+O28+O29+O30+O31+O32+O33+O34+O37</f>
        <v>62.776274999999998</v>
      </c>
      <c r="P13" s="115">
        <f>P14+P15+P16+P17+P18+P19+P20+P21+P22+P23+P24+P25+P26+P27+P28+P29+P30+P31+P32+P33+P34+P37</f>
        <v>47.270165000000006</v>
      </c>
      <c r="Q13" s="113">
        <f t="shared" ref="Q13:Q40" si="7">O13/P13*100</f>
        <v>132.80316453306222</v>
      </c>
      <c r="R13" s="115">
        <f>R14+R15+R16+R17+R18+R19+R20+R21+R22+R23+R24+R25+R26+R27+R28+R29+R30+R31+R32+R33+R34+R37</f>
        <v>166.94107489999999</v>
      </c>
      <c r="S13" s="115">
        <f>S14+S15+S16+S17+S18+S19+S20+S21+S22+S23+S24+S25+S26+S27+S28+S29+S30+S31+S32+S33+S34+S37</f>
        <v>152.34663100000003</v>
      </c>
      <c r="T13" s="114">
        <f t="shared" si="0"/>
        <v>109.57976149797494</v>
      </c>
      <c r="V13" s="98">
        <v>154.9</v>
      </c>
      <c r="W13" s="98">
        <v>124.2</v>
      </c>
      <c r="X13" s="98">
        <v>119.9</v>
      </c>
      <c r="Y13" s="98">
        <v>99</v>
      </c>
      <c r="Z13" s="98">
        <f t="shared" si="2"/>
        <v>35</v>
      </c>
      <c r="AA13" s="98">
        <f t="shared" si="2"/>
        <v>25.200000000000003</v>
      </c>
      <c r="AB13" s="98">
        <f t="shared" si="3"/>
        <v>138.88888888888889</v>
      </c>
    </row>
    <row r="14" spans="1:28" ht="40.5" customHeight="1" thickBot="1" x14ac:dyDescent="0.3">
      <c r="A14" s="371" t="s">
        <v>228</v>
      </c>
      <c r="B14" s="372" t="s">
        <v>111</v>
      </c>
      <c r="C14" s="94">
        <f>C70/1000000</f>
        <v>90.839365999999998</v>
      </c>
      <c r="D14" s="94">
        <f>D70/1000000</f>
        <v>78.413026000000002</v>
      </c>
      <c r="E14" s="94">
        <f t="shared" si="4"/>
        <v>115.84729047441684</v>
      </c>
      <c r="F14" s="94">
        <f>F70/1000000</f>
        <v>11.736332000000001</v>
      </c>
      <c r="G14" s="94">
        <f>G70/1000000</f>
        <v>9.1593269999999993</v>
      </c>
      <c r="H14" s="94">
        <f t="shared" si="5"/>
        <v>128.13530950472673</v>
      </c>
      <c r="I14" s="94">
        <f>I70/1000000</f>
        <v>86.995322999999999</v>
      </c>
      <c r="J14" s="94">
        <f>J70/1000000</f>
        <v>80.018029999999996</v>
      </c>
      <c r="K14" s="95">
        <f t="shared" si="6"/>
        <v>108.71965105864265</v>
      </c>
      <c r="L14" s="94">
        <f>L70/1000000</f>
        <v>9.2746659999999999</v>
      </c>
      <c r="M14" s="94">
        <f>M70/1000000</f>
        <v>5.4607279999999996</v>
      </c>
      <c r="N14" s="94">
        <f>L14/M14*100</f>
        <v>169.84303191808857</v>
      </c>
      <c r="O14" s="94">
        <f>O70/1000000</f>
        <v>6.7608779999999999</v>
      </c>
      <c r="P14" s="94">
        <f>P70/1000000</f>
        <v>2.9759030000000002</v>
      </c>
      <c r="Q14" s="94">
        <f t="shared" si="7"/>
        <v>227.18744528971538</v>
      </c>
      <c r="R14" s="94">
        <f>R70/1000000</f>
        <v>2.4437880000000001</v>
      </c>
      <c r="S14" s="94">
        <f>S70/1000000</f>
        <v>2.4848249999999998</v>
      </c>
      <c r="T14" s="95">
        <f t="shared" si="0"/>
        <v>98.348495366876961</v>
      </c>
      <c r="V14" s="98">
        <v>10.6</v>
      </c>
      <c r="W14" s="98">
        <v>12.1</v>
      </c>
      <c r="X14" s="98">
        <v>7.1</v>
      </c>
      <c r="Y14" s="98">
        <v>10.4</v>
      </c>
      <c r="Z14" s="98">
        <f t="shared" si="2"/>
        <v>3.5</v>
      </c>
      <c r="AA14" s="98">
        <f t="shared" si="2"/>
        <v>1.6999999999999993</v>
      </c>
      <c r="AB14" s="98">
        <f t="shared" si="3"/>
        <v>205.88235294117655</v>
      </c>
    </row>
    <row r="15" spans="1:28" ht="19.5" customHeight="1" thickBot="1" x14ac:dyDescent="0.3">
      <c r="A15" s="382" t="s">
        <v>229</v>
      </c>
      <c r="B15" s="383" t="s">
        <v>111</v>
      </c>
      <c r="C15" s="94">
        <f>C117/1000000</f>
        <v>66.557406999999998</v>
      </c>
      <c r="D15" s="94">
        <f>D117/1000000</f>
        <v>50.731845</v>
      </c>
      <c r="E15" s="94">
        <f t="shared" si="4"/>
        <v>131.19453274368396</v>
      </c>
      <c r="F15" s="94">
        <f>F117/1000000</f>
        <v>9.7586130000000004</v>
      </c>
      <c r="G15" s="94">
        <f>G117/1000000</f>
        <v>6.5963459999999996</v>
      </c>
      <c r="H15" s="94">
        <f t="shared" si="5"/>
        <v>147.93967751236823</v>
      </c>
      <c r="I15" s="94">
        <f>I117/1000000</f>
        <v>64.508696</v>
      </c>
      <c r="J15" s="94">
        <f>J117/1000000</f>
        <v>50.826113999999997</v>
      </c>
      <c r="K15" s="95">
        <f t="shared" si="6"/>
        <v>126.92037797735236</v>
      </c>
      <c r="L15" s="94">
        <f>L117/1000000</f>
        <v>47.310811000000001</v>
      </c>
      <c r="M15" s="94">
        <f>M117/1000000</f>
        <v>32.940418999999999</v>
      </c>
      <c r="N15" s="94">
        <f t="shared" ref="N15:N40" si="8">L15/M15*100</f>
        <v>143.6254074363778</v>
      </c>
      <c r="O15" s="94">
        <f>O117/1000000</f>
        <v>40.970894000000001</v>
      </c>
      <c r="P15" s="94">
        <f>P117/1000000</f>
        <v>28.289413</v>
      </c>
      <c r="Q15" s="94">
        <f t="shared" si="7"/>
        <v>144.82765690472263</v>
      </c>
      <c r="R15" s="94">
        <f>R117/1000000</f>
        <v>6.3280560000000001</v>
      </c>
      <c r="S15" s="94">
        <f>S117/1000000</f>
        <v>5.9281309999999996</v>
      </c>
      <c r="T15" s="95">
        <f t="shared" si="0"/>
        <v>106.74622406286231</v>
      </c>
    </row>
    <row r="16" spans="1:28" ht="19.5" customHeight="1" thickBot="1" x14ac:dyDescent="0.3">
      <c r="A16" s="371" t="s">
        <v>230</v>
      </c>
      <c r="B16" s="372" t="s">
        <v>139</v>
      </c>
      <c r="C16" s="94">
        <f>C149/1000000</f>
        <v>94.664569999999998</v>
      </c>
      <c r="D16" s="94">
        <f>D149/1000000</f>
        <v>87.554558999999998</v>
      </c>
      <c r="E16" s="94">
        <f t="shared" si="4"/>
        <v>108.12066336831188</v>
      </c>
      <c r="F16" s="94">
        <f>F149/1000000</f>
        <v>12.126029000000001</v>
      </c>
      <c r="G16" s="94">
        <f>G149/1000000</f>
        <v>12.415622000000001</v>
      </c>
      <c r="H16" s="94">
        <f t="shared" si="5"/>
        <v>97.667511140400379</v>
      </c>
      <c r="I16" s="94">
        <f>I149/1000000</f>
        <v>89.319659000000001</v>
      </c>
      <c r="J16" s="94">
        <f>J149/1000000</f>
        <v>91.668223999999995</v>
      </c>
      <c r="K16" s="95">
        <f t="shared" si="6"/>
        <v>97.437972617425217</v>
      </c>
      <c r="L16" s="94">
        <f>L149/1000000</f>
        <v>68.272104999999996</v>
      </c>
      <c r="M16" s="94">
        <f>M149/1000000</f>
        <v>57.716572999999997</v>
      </c>
      <c r="N16" s="94">
        <f t="shared" si="8"/>
        <v>118.28856332131848</v>
      </c>
      <c r="O16" s="94">
        <f>O149/1000000</f>
        <v>5.6772650000000002</v>
      </c>
      <c r="P16" s="94">
        <f>P149/1000000</f>
        <v>3.0338660000000002</v>
      </c>
      <c r="Q16" s="94">
        <f t="shared" si="7"/>
        <v>187.12972161591844</v>
      </c>
      <c r="R16" s="94">
        <f>R149/1000000</f>
        <v>62.594839999999998</v>
      </c>
      <c r="S16" s="94">
        <f>S149/1000000</f>
        <v>54.682707000000001</v>
      </c>
      <c r="T16" s="95">
        <f t="shared" si="0"/>
        <v>114.46916847039046</v>
      </c>
    </row>
    <row r="17" spans="1:20" ht="56.25" customHeight="1" thickBot="1" x14ac:dyDescent="0.3">
      <c r="A17" s="371" t="s">
        <v>231</v>
      </c>
      <c r="B17" s="372"/>
      <c r="C17" s="142">
        <f>C155/1000000</f>
        <v>0.14699200000000001</v>
      </c>
      <c r="D17" s="142">
        <f>D155/1000000</f>
        <v>8.0337000000000006E-2</v>
      </c>
      <c r="E17" s="94">
        <f t="shared" si="4"/>
        <v>182.96924206778945</v>
      </c>
      <c r="F17" s="142">
        <f>F155/1000000</f>
        <v>1.498E-2</v>
      </c>
      <c r="G17" s="142">
        <f>G155/1000000</f>
        <v>7.8539999999999999E-3</v>
      </c>
      <c r="H17" s="94">
        <f t="shared" si="5"/>
        <v>190.73083778966134</v>
      </c>
      <c r="I17" s="142">
        <f>I155/1000000</f>
        <v>0.180949</v>
      </c>
      <c r="J17" s="142">
        <f>J155/1000000</f>
        <v>0.19780700000000001</v>
      </c>
      <c r="K17" s="95">
        <f t="shared" si="6"/>
        <v>91.477551350558869</v>
      </c>
      <c r="L17" s="94">
        <f>L155/1000000</f>
        <v>0</v>
      </c>
      <c r="M17" s="94">
        <f>M155/1000000</f>
        <v>5.9649999999999998E-3</v>
      </c>
      <c r="N17" s="94">
        <f t="shared" si="8"/>
        <v>0</v>
      </c>
      <c r="O17" s="94">
        <f>O155/1000000</f>
        <v>0</v>
      </c>
      <c r="P17" s="94">
        <f>P155/1000000</f>
        <v>5.9649999999999998E-3</v>
      </c>
      <c r="Q17" s="94">
        <f t="shared" si="7"/>
        <v>0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5.0894820000000003</v>
      </c>
      <c r="D18" s="94">
        <f>D167/1000000</f>
        <v>4.4253150000000003</v>
      </c>
      <c r="E18" s="94">
        <f t="shared" si="4"/>
        <v>115.00835533741665</v>
      </c>
      <c r="F18" s="94">
        <f>F167/1000000</f>
        <v>0.779617</v>
      </c>
      <c r="G18" s="94">
        <f>G167/1000000</f>
        <v>0.58133400000000002</v>
      </c>
      <c r="H18" s="94">
        <f t="shared" si="5"/>
        <v>134.10827510518911</v>
      </c>
      <c r="I18" s="141">
        <f>I167/1000000</f>
        <v>5.4577390000000001</v>
      </c>
      <c r="J18" s="141">
        <f>J167/1000000</f>
        <v>4.2005109999999997</v>
      </c>
      <c r="K18" s="95">
        <f t="shared" si="6"/>
        <v>129.93035847305245</v>
      </c>
      <c r="L18" s="141">
        <f>L167/1000000</f>
        <v>4.5780960000000004</v>
      </c>
      <c r="M18" s="141">
        <f>M167/1000000</f>
        <v>3.1486100000000001</v>
      </c>
      <c r="N18" s="94">
        <f t="shared" si="8"/>
        <v>145.40054182639324</v>
      </c>
      <c r="O18" s="94">
        <f>O167/1000000</f>
        <v>2.395753</v>
      </c>
      <c r="P18" s="94">
        <f>P167/1000000</f>
        <v>0.73441500000000004</v>
      </c>
      <c r="Q18" s="94">
        <f t="shared" si="7"/>
        <v>326.21242757841276</v>
      </c>
      <c r="R18" s="94">
        <f>R167/1000000</f>
        <v>2.1827420000000002</v>
      </c>
      <c r="S18" s="94">
        <f>S167/1000000</f>
        <v>2.4141949999999999</v>
      </c>
      <c r="T18" s="95">
        <f t="shared" si="0"/>
        <v>90.412829121094205</v>
      </c>
    </row>
    <row r="19" spans="1:20" ht="63" customHeight="1" thickBot="1" x14ac:dyDescent="0.3">
      <c r="A19" s="371" t="s">
        <v>233</v>
      </c>
      <c r="B19" s="372"/>
      <c r="C19" s="143">
        <f>C184/1000000</f>
        <v>0.14447599999999999</v>
      </c>
      <c r="D19" s="143">
        <f>D184/1000000</f>
        <v>0.12922700000000001</v>
      </c>
      <c r="E19" s="94">
        <f t="shared" si="4"/>
        <v>111.80016560006808</v>
      </c>
      <c r="F19" s="143">
        <f>F184/1000000</f>
        <v>1.4231000000000001E-2</v>
      </c>
      <c r="G19" s="143">
        <f>G184/1000000</f>
        <v>1.9987999999999999E-2</v>
      </c>
      <c r="H19" s="94">
        <f t="shared" si="5"/>
        <v>71.197718631178716</v>
      </c>
      <c r="I19" s="142">
        <f>I184/1000000</f>
        <v>0.176644</v>
      </c>
      <c r="J19" s="142">
        <f>J184/1000000</f>
        <v>0.24882699999999999</v>
      </c>
      <c r="K19" s="95">
        <f t="shared" si="6"/>
        <v>70.990688309548403</v>
      </c>
      <c r="L19" s="143">
        <f>L184/1000000</f>
        <v>4.8044000000000003E-2</v>
      </c>
      <c r="M19" s="143">
        <f>M184/1000000</f>
        <v>5.9205000000000001E-2</v>
      </c>
      <c r="N19" s="94">
        <f t="shared" si="8"/>
        <v>81.148551642597752</v>
      </c>
      <c r="O19" s="142">
        <f>O184/1000000</f>
        <v>4.8044000000000003E-2</v>
      </c>
      <c r="P19" s="142">
        <f>P184/1000000</f>
        <v>5.5170999999999998E-2</v>
      </c>
      <c r="Q19" s="94">
        <f t="shared" si="7"/>
        <v>87.081981475775322</v>
      </c>
      <c r="R19" s="142">
        <f>R184/1000000</f>
        <v>0</v>
      </c>
      <c r="S19" s="142">
        <f>S184/1000000</f>
        <v>4.0340000000000003E-3</v>
      </c>
      <c r="T19" s="95">
        <f t="shared" si="0"/>
        <v>0</v>
      </c>
    </row>
    <row r="20" spans="1:20" ht="88.5" customHeight="1" thickBot="1" x14ac:dyDescent="0.3">
      <c r="A20" s="371" t="s">
        <v>235</v>
      </c>
      <c r="B20" s="372"/>
      <c r="C20" s="94">
        <f>C193/1000000</f>
        <v>0</v>
      </c>
      <c r="D20" s="94">
        <f>D193/1000000</f>
        <v>0</v>
      </c>
      <c r="E20" s="94" t="e">
        <f t="shared" si="4"/>
        <v>#DIV/0!</v>
      </c>
      <c r="F20" s="94">
        <f>F193/1000000</f>
        <v>0</v>
      </c>
      <c r="G20" s="94">
        <f>G193/1000000</f>
        <v>0</v>
      </c>
      <c r="H20" s="94" t="e">
        <f t="shared" si="5"/>
        <v>#DIV/0!</v>
      </c>
      <c r="I20" s="94">
        <f>I193/1000000</f>
        <v>0</v>
      </c>
      <c r="J20" s="94">
        <f>J193/1000000</f>
        <v>0</v>
      </c>
      <c r="K20" s="95" t="e">
        <f t="shared" si="6"/>
        <v>#DIV/0!</v>
      </c>
      <c r="L20" s="94">
        <f>L193/1000000</f>
        <v>0</v>
      </c>
      <c r="M20" s="94">
        <f>M193/1000000</f>
        <v>0</v>
      </c>
      <c r="N20" s="94" t="e">
        <f t="shared" si="8"/>
        <v>#DIV/0!</v>
      </c>
      <c r="O20" s="94">
        <f>O193/1000000</f>
        <v>0</v>
      </c>
      <c r="P20" s="94">
        <f>P193/1000000</f>
        <v>0</v>
      </c>
      <c r="Q20" s="94" t="e">
        <f t="shared" si="7"/>
        <v>#DIV/0!</v>
      </c>
      <c r="R20" s="94">
        <f>R193/1000000</f>
        <v>0</v>
      </c>
      <c r="S20" s="94">
        <f>S193/1000000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C202/1000000</f>
        <v>0</v>
      </c>
      <c r="D21" s="94">
        <f>D202/1000000</f>
        <v>0</v>
      </c>
      <c r="E21" s="94" t="e">
        <f t="shared" si="4"/>
        <v>#DIV/0!</v>
      </c>
      <c r="F21" s="94">
        <f>F202/1000000</f>
        <v>0</v>
      </c>
      <c r="G21" s="94">
        <f>G202/1000000</f>
        <v>0</v>
      </c>
      <c r="H21" s="94" t="e">
        <f t="shared" si="5"/>
        <v>#DIV/0!</v>
      </c>
      <c r="I21" s="94">
        <f>I202/1000000</f>
        <v>0</v>
      </c>
      <c r="J21" s="94">
        <f>J202/1000000</f>
        <v>0</v>
      </c>
      <c r="K21" s="95" t="e">
        <f t="shared" si="6"/>
        <v>#DIV/0!</v>
      </c>
      <c r="L21" s="94">
        <f>L202/1000000</f>
        <v>0</v>
      </c>
      <c r="M21" s="94">
        <f>M202/1000000</f>
        <v>0</v>
      </c>
      <c r="N21" s="94" t="e">
        <f t="shared" si="8"/>
        <v>#DIV/0!</v>
      </c>
      <c r="O21" s="94">
        <f>O202/1000000</f>
        <v>0</v>
      </c>
      <c r="P21" s="94">
        <f>P202/1000000</f>
        <v>0</v>
      </c>
      <c r="Q21" s="94" t="e">
        <f t="shared" si="7"/>
        <v>#DIV/0!</v>
      </c>
      <c r="R21" s="94">
        <f>R202/1000000</f>
        <v>0</v>
      </c>
      <c r="S21" s="94">
        <f>S202/1000000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C208/1000000</f>
        <v>0.187391</v>
      </c>
      <c r="D22" s="142">
        <f>D208/1000000</f>
        <v>0.17965200000000001</v>
      </c>
      <c r="E22" s="94">
        <f t="shared" si="4"/>
        <v>104.30777280520115</v>
      </c>
      <c r="F22" s="142">
        <f>F208/1000000</f>
        <v>1.8793000000000001E-2</v>
      </c>
      <c r="G22" s="142">
        <f>G208/1000000</f>
        <v>1.1204E-2</v>
      </c>
      <c r="H22" s="94">
        <f t="shared" si="5"/>
        <v>167.73473759371655</v>
      </c>
      <c r="I22" s="142">
        <f>I208/1000000</f>
        <v>0.187391</v>
      </c>
      <c r="J22" s="142">
        <f>J208/1000000</f>
        <v>0.17965200000000001</v>
      </c>
      <c r="K22" s="95">
        <f t="shared" si="6"/>
        <v>104.30777280520115</v>
      </c>
      <c r="L22" s="94">
        <f>L208/1000000</f>
        <v>0</v>
      </c>
      <c r="M22" s="94">
        <f>M208/1000000</f>
        <v>0</v>
      </c>
      <c r="N22" s="94" t="e">
        <f t="shared" si="8"/>
        <v>#DIV/0!</v>
      </c>
      <c r="O22" s="94">
        <f>O208/1000000</f>
        <v>0</v>
      </c>
      <c r="P22" s="94">
        <f>P208/1000000</f>
        <v>0</v>
      </c>
      <c r="Q22" s="94" t="e">
        <f t="shared" si="7"/>
        <v>#DIV/0!</v>
      </c>
      <c r="R22" s="94">
        <f>R208/1000000</f>
        <v>0</v>
      </c>
      <c r="S22" s="94">
        <f>S208/1000000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C216/1000000</f>
        <v>5.1225E-2</v>
      </c>
      <c r="D23" s="141">
        <f>D216/1000000</f>
        <v>0.254021</v>
      </c>
      <c r="E23" s="94">
        <f t="shared" si="4"/>
        <v>20.165655595403532</v>
      </c>
      <c r="F23" s="141">
        <f>F216/1000000</f>
        <v>1.8090000000000001E-3</v>
      </c>
      <c r="G23" s="141">
        <f>G216/1000000</f>
        <v>4.0752999999999998E-2</v>
      </c>
      <c r="H23" s="94">
        <f t="shared" si="5"/>
        <v>4.4389370107722135</v>
      </c>
      <c r="I23" s="141">
        <f>I216/1000000</f>
        <v>5.1225E-2</v>
      </c>
      <c r="J23" s="141">
        <f>J216/1000000</f>
        <v>0.25005699999999997</v>
      </c>
      <c r="K23" s="95">
        <f t="shared" si="6"/>
        <v>20.48532934490936</v>
      </c>
      <c r="L23" s="142">
        <f>L216/1000000</f>
        <v>5.1225E-2</v>
      </c>
      <c r="M23" s="142">
        <f>M216/1000000</f>
        <v>8.6398000000000003E-2</v>
      </c>
      <c r="N23" s="94">
        <f t="shared" si="8"/>
        <v>59.289566888122415</v>
      </c>
      <c r="O23" s="142">
        <f>O216/1000000</f>
        <v>0</v>
      </c>
      <c r="P23" s="142">
        <f>P216/1000000</f>
        <v>0</v>
      </c>
      <c r="Q23" s="94" t="e">
        <f t="shared" si="7"/>
        <v>#DIV/0!</v>
      </c>
      <c r="R23" s="142">
        <f>R216/1000000</f>
        <v>5.1225E-2</v>
      </c>
      <c r="S23" s="142">
        <f>S216/1000000</f>
        <v>8.6398000000000003E-2</v>
      </c>
      <c r="T23" s="95">
        <f t="shared" si="0"/>
        <v>59.289566888122415</v>
      </c>
    </row>
    <row r="24" spans="1:20" ht="47.25" customHeight="1" thickBot="1" x14ac:dyDescent="0.3">
      <c r="A24" s="371" t="s">
        <v>239</v>
      </c>
      <c r="B24" s="372"/>
      <c r="C24" s="141">
        <f>C224/1000000</f>
        <v>5.2768540000000002</v>
      </c>
      <c r="D24" s="141">
        <f>D224/1000000</f>
        <v>4.1525720000000002</v>
      </c>
      <c r="E24" s="94">
        <f t="shared" si="4"/>
        <v>127.0743529552287</v>
      </c>
      <c r="F24" s="141">
        <f>F224/1000000</f>
        <v>0.55803000000000003</v>
      </c>
      <c r="G24" s="141">
        <f>G224/1000000</f>
        <v>0.41352100000000003</v>
      </c>
      <c r="H24" s="94">
        <f t="shared" si="5"/>
        <v>134.94598823276206</v>
      </c>
      <c r="I24" s="141">
        <f>I224/1000000</f>
        <v>4.6676760000000002</v>
      </c>
      <c r="J24" s="141">
        <f>J224/1000000</f>
        <v>4.0118840000000002</v>
      </c>
      <c r="K24" s="95">
        <f t="shared" si="6"/>
        <v>116.34623533482025</v>
      </c>
      <c r="L24" s="141">
        <f>L224/1000000</f>
        <v>2.6518380000000001</v>
      </c>
      <c r="M24" s="141">
        <f>M224/1000000</f>
        <v>2.242429</v>
      </c>
      <c r="N24" s="94">
        <f t="shared" si="8"/>
        <v>118.25738964310577</v>
      </c>
      <c r="O24" s="141">
        <f>O224/1000000</f>
        <v>1.7987169999999999</v>
      </c>
      <c r="P24" s="141">
        <f>P224/1000000</f>
        <v>1.3574889999999999</v>
      </c>
      <c r="Q24" s="94">
        <f t="shared" si="7"/>
        <v>132.50324680347319</v>
      </c>
      <c r="R24" s="142">
        <f>R224/1000000</f>
        <v>0.85312100000000002</v>
      </c>
      <c r="S24" s="142">
        <f>S224/1000000</f>
        <v>0.88493999999999995</v>
      </c>
      <c r="T24" s="95">
        <f t="shared" si="0"/>
        <v>96.404388998124176</v>
      </c>
    </row>
    <row r="25" spans="1:20" ht="58.5" customHeight="1" thickBot="1" x14ac:dyDescent="0.3">
      <c r="A25" s="371" t="s">
        <v>240</v>
      </c>
      <c r="B25" s="372"/>
      <c r="C25" s="142">
        <f>C233/1000000</f>
        <v>2.7826819999999999</v>
      </c>
      <c r="D25" s="142">
        <f>D233/1000000</f>
        <v>2.2595809999999998</v>
      </c>
      <c r="E25" s="94">
        <f t="shared" si="4"/>
        <v>123.15035398155676</v>
      </c>
      <c r="F25" s="142">
        <f>F233/1000000</f>
        <v>0.47023599999999999</v>
      </c>
      <c r="G25" s="142">
        <f>G233/1000000</f>
        <v>0.36169200000000001</v>
      </c>
      <c r="H25" s="94">
        <f t="shared" si="5"/>
        <v>130.01006381119845</v>
      </c>
      <c r="I25" s="141">
        <f>I233/1000000</f>
        <v>3.0851999999999999</v>
      </c>
      <c r="J25" s="141">
        <f>J233/1000000</f>
        <v>2.4568270000000001</v>
      </c>
      <c r="K25" s="95">
        <f t="shared" si="6"/>
        <v>125.57660755112184</v>
      </c>
      <c r="L25" s="94">
        <f>L233/1000000</f>
        <v>0.112693</v>
      </c>
      <c r="M25" s="94">
        <f>M233/1000000</f>
        <v>0.10316</v>
      </c>
      <c r="N25" s="94">
        <f t="shared" si="8"/>
        <v>109.24098487785963</v>
      </c>
      <c r="O25" s="94">
        <f>O233/1000000</f>
        <v>0</v>
      </c>
      <c r="P25" s="94">
        <f>P233/1000000</f>
        <v>0</v>
      </c>
      <c r="Q25" s="94" t="e">
        <f t="shared" si="7"/>
        <v>#DIV/0!</v>
      </c>
      <c r="R25" s="94">
        <f>R233/1000000</f>
        <v>0.112693</v>
      </c>
      <c r="S25" s="94">
        <f>S233/1000000</f>
        <v>0.10316</v>
      </c>
      <c r="T25" s="95">
        <f t="shared" si="0"/>
        <v>109.24098487785963</v>
      </c>
    </row>
    <row r="26" spans="1:20" ht="69" customHeight="1" thickBot="1" x14ac:dyDescent="0.3">
      <c r="A26" s="371" t="s">
        <v>241</v>
      </c>
      <c r="B26" s="372"/>
      <c r="C26" s="94">
        <f>C240/1000000</f>
        <v>13.835137</v>
      </c>
      <c r="D26" s="94">
        <f>D240/1000000</f>
        <v>13.234159999999999</v>
      </c>
      <c r="E26" s="94">
        <f t="shared" si="4"/>
        <v>104.5411042332872</v>
      </c>
      <c r="F26" s="94">
        <f>F240/1000000</f>
        <v>2.2020919999999999</v>
      </c>
      <c r="G26" s="94">
        <f>G240/1000000</f>
        <v>1.5945929999999999</v>
      </c>
      <c r="H26" s="94">
        <f t="shared" si="5"/>
        <v>138.09743301268725</v>
      </c>
      <c r="I26" s="94">
        <f>I240/1000000</f>
        <v>13.644157</v>
      </c>
      <c r="J26" s="94">
        <f>J240/1000000</f>
        <v>12.771359</v>
      </c>
      <c r="K26" s="95">
        <f t="shared" si="6"/>
        <v>106.83402604217764</v>
      </c>
      <c r="L26" s="141">
        <f>L240/1000000</f>
        <v>2.9325730000000001</v>
      </c>
      <c r="M26" s="141">
        <f>M240/1000000</f>
        <v>6.972861</v>
      </c>
      <c r="N26" s="94">
        <f t="shared" si="8"/>
        <v>42.056954813813157</v>
      </c>
      <c r="O26" s="94">
        <f>O240/1000000</f>
        <v>2.7937699999999999</v>
      </c>
      <c r="P26" s="94">
        <f>P240/1000000</f>
        <v>6.9690469999999998</v>
      </c>
      <c r="Q26" s="94">
        <f t="shared" si="7"/>
        <v>40.088264579073723</v>
      </c>
      <c r="R26" s="94">
        <f>R240/1000000</f>
        <v>0.13880300000000001</v>
      </c>
      <c r="S26" s="94">
        <f>S240/1000000</f>
        <v>1.8429999999999998E-2</v>
      </c>
      <c r="T26" s="95">
        <f t="shared" si="0"/>
        <v>753.13619099294635</v>
      </c>
    </row>
    <row r="27" spans="1:20" ht="37.5" customHeight="1" thickBot="1" x14ac:dyDescent="0.3">
      <c r="A27" s="371" t="s">
        <v>242</v>
      </c>
      <c r="B27" s="372"/>
      <c r="C27" s="94">
        <f>C252/1000000</f>
        <v>109.384573</v>
      </c>
      <c r="D27" s="94">
        <f>D252/1000000</f>
        <v>97.369805999999997</v>
      </c>
      <c r="E27" s="94">
        <f t="shared" si="4"/>
        <v>112.33931492068496</v>
      </c>
      <c r="F27" s="94">
        <f>F252/1000000</f>
        <v>12.863153000000001</v>
      </c>
      <c r="G27" s="94">
        <f>G252/1000000</f>
        <v>13.736068</v>
      </c>
      <c r="H27" s="94">
        <f t="shared" si="5"/>
        <v>93.645088245049465</v>
      </c>
      <c r="I27" s="94">
        <f>I252/1000000</f>
        <v>113.205861</v>
      </c>
      <c r="J27" s="94">
        <f>J252/1000000</f>
        <v>93.892803999999998</v>
      </c>
      <c r="K27" s="95">
        <f t="shared" si="6"/>
        <v>120.56926215559606</v>
      </c>
      <c r="L27" s="94">
        <f>L252/1000000</f>
        <v>101.650847</v>
      </c>
      <c r="M27" s="94">
        <f>M252/1000000</f>
        <v>82.742209000000003</v>
      </c>
      <c r="N27" s="94">
        <f t="shared" si="8"/>
        <v>122.85246940893251</v>
      </c>
      <c r="O27" s="94">
        <f>O252/1000000</f>
        <v>0.53783700000000001</v>
      </c>
      <c r="P27" s="94">
        <f>P252/1000000</f>
        <v>0</v>
      </c>
      <c r="Q27" s="94" t="e">
        <f t="shared" si="7"/>
        <v>#DIV/0!</v>
      </c>
      <c r="R27" s="94">
        <f>R252/1000000</f>
        <v>81.720010000000002</v>
      </c>
      <c r="S27" s="94">
        <f>S252/1000000</f>
        <v>82.742209000000003</v>
      </c>
      <c r="T27" s="95">
        <f t="shared" si="0"/>
        <v>98.764597884980319</v>
      </c>
    </row>
    <row r="28" spans="1:20" ht="83.25" customHeight="1" thickBot="1" x14ac:dyDescent="0.3">
      <c r="A28" s="371" t="s">
        <v>243</v>
      </c>
      <c r="B28" s="372"/>
      <c r="C28" s="94">
        <f>C261/1000000</f>
        <v>3.920147</v>
      </c>
      <c r="D28" s="94">
        <f>D261/1000000</f>
        <v>3.742613</v>
      </c>
      <c r="E28" s="94">
        <f t="shared" si="4"/>
        <v>104.74358422845216</v>
      </c>
      <c r="F28" s="94">
        <f>F261/1000000</f>
        <v>0.593665</v>
      </c>
      <c r="G28" s="94">
        <f>G261/1000000</f>
        <v>0.55499500000000002</v>
      </c>
      <c r="H28" s="94">
        <f t="shared" si="5"/>
        <v>106.96763033901206</v>
      </c>
      <c r="I28" s="94">
        <f>I261/1000000</f>
        <v>4.7802930000000003</v>
      </c>
      <c r="J28" s="94">
        <f>J261/1000000</f>
        <v>4.5789229999999996</v>
      </c>
      <c r="K28" s="95">
        <f t="shared" si="6"/>
        <v>104.39775903634983</v>
      </c>
      <c r="L28" s="94">
        <f>L261/1000000</f>
        <v>0</v>
      </c>
      <c r="M28" s="94">
        <f>M261/1000000</f>
        <v>0</v>
      </c>
      <c r="N28" s="94" t="e">
        <f t="shared" si="8"/>
        <v>#DIV/0!</v>
      </c>
      <c r="O28" s="94">
        <f>O261/1000000</f>
        <v>0</v>
      </c>
      <c r="P28" s="94">
        <f>P261/1000000</f>
        <v>0</v>
      </c>
      <c r="Q28" s="94" t="e">
        <f t="shared" si="7"/>
        <v>#DIV/0!</v>
      </c>
      <c r="R28" s="94">
        <f>R261/1000000</f>
        <v>0</v>
      </c>
      <c r="S28" s="94">
        <f>S261/1000000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C267/1000000</f>
        <v>0.75204899999999997</v>
      </c>
      <c r="D29" s="94">
        <f>D267/1000000</f>
        <v>1.96502</v>
      </c>
      <c r="E29" s="94">
        <f t="shared" si="4"/>
        <v>38.271824205351592</v>
      </c>
      <c r="F29" s="94">
        <f>F267/1000000</f>
        <v>0.18516199999999999</v>
      </c>
      <c r="G29" s="94">
        <f>G267/1000000</f>
        <v>0.23081399999999999</v>
      </c>
      <c r="H29" s="94">
        <f t="shared" si="5"/>
        <v>80.221303733742317</v>
      </c>
      <c r="I29" s="94">
        <f>I267/1000000</f>
        <v>0.77000100000000005</v>
      </c>
      <c r="J29" s="94">
        <f>J267/1000000</f>
        <v>2.0649310000000001</v>
      </c>
      <c r="K29" s="95">
        <f t="shared" si="6"/>
        <v>37.289430010010022</v>
      </c>
      <c r="L29" s="141">
        <f>L267/1000000</f>
        <v>0.25370900000000002</v>
      </c>
      <c r="M29" s="141">
        <f>M267/1000000</f>
        <v>0.79074500000000003</v>
      </c>
      <c r="N29" s="94">
        <f t="shared" si="8"/>
        <v>32.084806100576039</v>
      </c>
      <c r="O29" s="94">
        <f>O267/1000000</f>
        <v>0</v>
      </c>
      <c r="P29" s="94">
        <f>P267/1000000</f>
        <v>0.70016500000000004</v>
      </c>
      <c r="Q29" s="94">
        <f t="shared" si="7"/>
        <v>0</v>
      </c>
      <c r="R29" s="94">
        <f>R267/1000000</f>
        <v>0</v>
      </c>
      <c r="S29" s="94">
        <f>S267/1000000</f>
        <v>9.0579999999999994E-2</v>
      </c>
      <c r="T29" s="95">
        <f t="shared" si="0"/>
        <v>0</v>
      </c>
    </row>
    <row r="30" spans="1:20" ht="33" customHeight="1" thickBot="1" x14ac:dyDescent="0.3">
      <c r="A30" s="371" t="s">
        <v>245</v>
      </c>
      <c r="B30" s="372"/>
      <c r="C30" s="141">
        <f>C281/1000000</f>
        <v>0.33513300000000001</v>
      </c>
      <c r="D30" s="141">
        <f>D281/1000000</f>
        <v>0.14296</v>
      </c>
      <c r="E30" s="94">
        <f t="shared" si="4"/>
        <v>234.42431449356462</v>
      </c>
      <c r="F30" s="141">
        <f>F281/1000000</f>
        <v>5.2762000000000003E-2</v>
      </c>
      <c r="G30" s="141">
        <f>G281/1000000</f>
        <v>5.4019999999999997E-3</v>
      </c>
      <c r="H30" s="94">
        <f t="shared" si="5"/>
        <v>976.71232876712338</v>
      </c>
      <c r="I30" s="141">
        <f>I281/1000000</f>
        <v>0.40803</v>
      </c>
      <c r="J30" s="141">
        <f>J281/1000000</f>
        <v>0.14083499999999999</v>
      </c>
      <c r="K30" s="95">
        <f t="shared" si="6"/>
        <v>289.72201512408139</v>
      </c>
      <c r="L30" s="143">
        <f>L281/1000000</f>
        <v>8.3746000000000001E-2</v>
      </c>
      <c r="M30" s="142">
        <f>M281/1000000</f>
        <v>0.11902500000000001</v>
      </c>
      <c r="N30" s="94">
        <f t="shared" si="8"/>
        <v>70.360008401596303</v>
      </c>
      <c r="O30" s="141">
        <f>O281/1000000</f>
        <v>8.3746000000000001E-2</v>
      </c>
      <c r="P30" s="141">
        <f>P281/1000000</f>
        <v>0.11902500000000001</v>
      </c>
      <c r="Q30" s="94">
        <f t="shared" si="7"/>
        <v>70.360008401596303</v>
      </c>
      <c r="R30" s="141">
        <f>R281/1000000</f>
        <v>0</v>
      </c>
      <c r="S30" s="141">
        <f>S281/1000000</f>
        <v>0</v>
      </c>
      <c r="T30" s="95" t="e">
        <f t="shared" si="0"/>
        <v>#DIV/0!</v>
      </c>
    </row>
    <row r="31" spans="1:20" ht="71.25" customHeight="1" thickBot="1" x14ac:dyDescent="0.3">
      <c r="A31" s="371" t="s">
        <v>246</v>
      </c>
      <c r="B31" s="372"/>
      <c r="C31" s="141">
        <f>C291/1000000</f>
        <v>1.4247748999999998</v>
      </c>
      <c r="D31" s="141">
        <f>D291/1000000</f>
        <v>1.076695</v>
      </c>
      <c r="E31" s="94">
        <f t="shared" si="4"/>
        <v>132.32855172541898</v>
      </c>
      <c r="F31" s="141">
        <f>F291/1000000</f>
        <v>0.2073055</v>
      </c>
      <c r="G31" s="141">
        <f>G291/1000000</f>
        <v>0.19706399999999999</v>
      </c>
      <c r="H31" s="94">
        <f t="shared" si="5"/>
        <v>105.19704258515002</v>
      </c>
      <c r="I31" s="141">
        <f>I291/1000000</f>
        <v>1.0123039</v>
      </c>
      <c r="J31" s="141">
        <f>J291/1000000</f>
        <v>1.1018349999999999</v>
      </c>
      <c r="K31" s="95">
        <f t="shared" si="6"/>
        <v>91.874364128930381</v>
      </c>
      <c r="L31" s="142">
        <f>L291/1000000</f>
        <v>0.40344600000000003</v>
      </c>
      <c r="M31" s="142">
        <f>M291/1000000</f>
        <v>0.455764</v>
      </c>
      <c r="N31" s="94">
        <f t="shared" si="8"/>
        <v>88.520813403428093</v>
      </c>
      <c r="O31" s="141">
        <f>O291/1000000</f>
        <v>0.32110100000000003</v>
      </c>
      <c r="P31" s="141">
        <f>P291/1000000</f>
        <v>0.35118100000000002</v>
      </c>
      <c r="Q31" s="94">
        <f t="shared" si="7"/>
        <v>91.434616337444226</v>
      </c>
      <c r="R31" s="142">
        <f>R291/1000000</f>
        <v>8.3024000000000001E-2</v>
      </c>
      <c r="S31" s="142">
        <f>S291/1000000</f>
        <v>0.103904</v>
      </c>
      <c r="T31" s="95">
        <f t="shared" si="0"/>
        <v>79.904527255928542</v>
      </c>
    </row>
    <row r="32" spans="1:20" ht="53.25" customHeight="1" thickBot="1" x14ac:dyDescent="0.3">
      <c r="A32" s="371" t="s">
        <v>247</v>
      </c>
      <c r="B32" s="372"/>
      <c r="C32" s="94">
        <f>C313/1000000</f>
        <v>0</v>
      </c>
      <c r="D32" s="94">
        <f>D313/1000000</f>
        <v>0</v>
      </c>
      <c r="E32" s="94" t="e">
        <f t="shared" si="4"/>
        <v>#DIV/0!</v>
      </c>
      <c r="F32" s="94">
        <f>F313/1000000</f>
        <v>0</v>
      </c>
      <c r="G32" s="94">
        <f>G313/1000000</f>
        <v>0</v>
      </c>
      <c r="H32" s="94" t="e">
        <f t="shared" si="5"/>
        <v>#DIV/0!</v>
      </c>
      <c r="I32" s="94">
        <f>I313/1000000</f>
        <v>0</v>
      </c>
      <c r="J32" s="94">
        <f>J313/1000000</f>
        <v>0</v>
      </c>
      <c r="K32" s="95" t="e">
        <f t="shared" si="6"/>
        <v>#DIV/0!</v>
      </c>
      <c r="L32" s="94">
        <f>L313/1000000</f>
        <v>0</v>
      </c>
      <c r="M32" s="94">
        <f>M313/1000000</f>
        <v>0</v>
      </c>
      <c r="N32" s="94" t="e">
        <f t="shared" si="8"/>
        <v>#DIV/0!</v>
      </c>
      <c r="O32" s="94">
        <f>O313/1000000</f>
        <v>0</v>
      </c>
      <c r="P32" s="94">
        <f>P313/1000000</f>
        <v>0</v>
      </c>
      <c r="Q32" s="94" t="e">
        <f t="shared" si="7"/>
        <v>#DIV/0!</v>
      </c>
      <c r="R32" s="94">
        <f>R313/1000000</f>
        <v>0</v>
      </c>
      <c r="S32" s="94">
        <f>S313/1000000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C321/1000000</f>
        <v>6.3119999999999996E-2</v>
      </c>
      <c r="D33" s="142">
        <f>D321/1000000</f>
        <v>0.153226</v>
      </c>
      <c r="E33" s="94">
        <f t="shared" si="4"/>
        <v>41.194053228564343</v>
      </c>
      <c r="F33" s="142">
        <f>F321/1000000</f>
        <v>9.4039999999999992E-3</v>
      </c>
      <c r="G33" s="142">
        <f>G321/1000000</f>
        <v>6.7363999999999993E-2</v>
      </c>
      <c r="H33" s="94">
        <f t="shared" si="5"/>
        <v>13.959978623597175</v>
      </c>
      <c r="I33" s="142">
        <f>I321/1000000</f>
        <v>6.3819000000000001E-2</v>
      </c>
      <c r="J33" s="94">
        <f>J321/1000000</f>
        <v>0.109026</v>
      </c>
      <c r="K33" s="95">
        <f t="shared" si="6"/>
        <v>58.535578669308244</v>
      </c>
      <c r="L33" s="94">
        <f>L321/1000000</f>
        <v>3.2322999999999998E-2</v>
      </c>
      <c r="M33" s="94">
        <f>M321/1000000</f>
        <v>5.8820000000000001E-3</v>
      </c>
      <c r="N33" s="94">
        <f t="shared" si="8"/>
        <v>549.52397143828625</v>
      </c>
      <c r="O33" s="94">
        <f>O321/1000000</f>
        <v>3.2322999999999998E-2</v>
      </c>
      <c r="P33" s="94">
        <f>P321/1000000</f>
        <v>5.8820000000000001E-3</v>
      </c>
      <c r="Q33" s="94">
        <f t="shared" si="7"/>
        <v>549.52397143828625</v>
      </c>
      <c r="R33" s="94">
        <f>R321/1000000</f>
        <v>0</v>
      </c>
      <c r="S33" s="94">
        <f>S321/1000000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C329/1000000</f>
        <v>16.26451526</v>
      </c>
      <c r="D34" s="141">
        <f>D329/1000000</f>
        <v>18.290590000000002</v>
      </c>
      <c r="E34" s="94">
        <f t="shared" si="4"/>
        <v>88.922857381855906</v>
      </c>
      <c r="F34" s="141">
        <f>F329/1000000</f>
        <v>0.95111560000000006</v>
      </c>
      <c r="G34" s="141">
        <f>G329/1000000</f>
        <v>2.2892060000000001</v>
      </c>
      <c r="H34" s="94">
        <f t="shared" si="5"/>
        <v>41.547837983999692</v>
      </c>
      <c r="I34" s="94">
        <f>I329/1000000</f>
        <v>17.0583186</v>
      </c>
      <c r="J34" s="94">
        <f>J329/1000000</f>
        <v>17.627953999999999</v>
      </c>
      <c r="K34" s="95">
        <f t="shared" si="6"/>
        <v>96.768567696512036</v>
      </c>
      <c r="L34" s="141">
        <f>L329/1000000</f>
        <v>11.8545309</v>
      </c>
      <c r="M34" s="141">
        <f>M329/1000000</f>
        <v>13.176095999999999</v>
      </c>
      <c r="N34" s="94">
        <f t="shared" si="8"/>
        <v>89.969979726923683</v>
      </c>
      <c r="O34" s="94">
        <f>O329/1000000</f>
        <v>1.355947</v>
      </c>
      <c r="P34" s="94">
        <f>P329/1000000</f>
        <v>2.6726429999999999</v>
      </c>
      <c r="Q34" s="94">
        <f t="shared" si="7"/>
        <v>50.734310568227784</v>
      </c>
      <c r="R34" s="94">
        <f>R329/1000000</f>
        <v>10.4327729</v>
      </c>
      <c r="S34" s="94">
        <f>S329/1000000</f>
        <v>2.803118</v>
      </c>
      <c r="T34" s="95">
        <f t="shared" si="0"/>
        <v>372.18457803060733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C330/1000000</f>
        <v>0.39918500000000001</v>
      </c>
      <c r="D35" s="158">
        <f>D330/1000000</f>
        <v>1.077061</v>
      </c>
      <c r="E35" s="139">
        <f t="shared" si="4"/>
        <v>37.062431932824602</v>
      </c>
      <c r="F35" s="158">
        <f>F330/1000000</f>
        <v>2.0628000000000001E-2</v>
      </c>
      <c r="G35" s="158">
        <f>G330/1000000</f>
        <v>0.13150600000000001</v>
      </c>
      <c r="H35" s="139">
        <f t="shared" si="5"/>
        <v>15.685976305263639</v>
      </c>
      <c r="I35" s="158">
        <f>I330/1000000</f>
        <v>0.76482300000000003</v>
      </c>
      <c r="J35" s="158">
        <f>J330/1000000</f>
        <v>1.257234</v>
      </c>
      <c r="K35" s="140">
        <f t="shared" si="6"/>
        <v>60.833782732570072</v>
      </c>
      <c r="L35" s="158">
        <f>L330/1000000</f>
        <v>0.35539399999999999</v>
      </c>
      <c r="M35" s="158">
        <f>M330/1000000</f>
        <v>0.91936399999999996</v>
      </c>
      <c r="N35" s="139">
        <f t="shared" si="8"/>
        <v>38.656506019378618</v>
      </c>
      <c r="O35" s="139">
        <f>O330/1000000</f>
        <v>0.23441200000000001</v>
      </c>
      <c r="P35" s="139">
        <f>P330/1000000</f>
        <v>0.46844000000000002</v>
      </c>
      <c r="Q35" s="139">
        <f t="shared" si="7"/>
        <v>50.040987106139525</v>
      </c>
      <c r="R35" s="139">
        <f>R330/1000000</f>
        <v>5.5170999999999998E-2</v>
      </c>
      <c r="S35" s="139">
        <f>S330/1000000</f>
        <v>0.45092399999999999</v>
      </c>
      <c r="T35" s="140">
        <f t="shared" si="0"/>
        <v>12.235099484613816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C338/1000000</f>
        <v>14.318024900000001</v>
      </c>
      <c r="D36" s="158">
        <f>D338/1000000</f>
        <v>16.579459</v>
      </c>
      <c r="E36" s="139">
        <f t="shared" si="4"/>
        <v>86.360024775235431</v>
      </c>
      <c r="F36" s="158">
        <f>F338/1000000</f>
        <v>0.7280793000000001</v>
      </c>
      <c r="G36" s="158">
        <f>G338/1000000</f>
        <v>2.0570400000000002</v>
      </c>
      <c r="H36" s="139">
        <f t="shared" si="5"/>
        <v>35.394513475673783</v>
      </c>
      <c r="I36" s="139">
        <f>I338/1000000</f>
        <v>14.791609900000001</v>
      </c>
      <c r="J36" s="139">
        <f>J338/1000000</f>
        <v>15.898934000000001</v>
      </c>
      <c r="K36" s="140">
        <f t="shared" si="6"/>
        <v>93.035230538097707</v>
      </c>
      <c r="L36" s="139">
        <f>L338/1000000</f>
        <v>11.4991369</v>
      </c>
      <c r="M36" s="139">
        <f>M338/1000000</f>
        <v>12.256732</v>
      </c>
      <c r="N36" s="139">
        <f t="shared" si="8"/>
        <v>93.818947008060547</v>
      </c>
      <c r="O36" s="139">
        <f>O338/1000000</f>
        <v>1.1215349999999999</v>
      </c>
      <c r="P36" s="139">
        <f>P338/1000000</f>
        <v>2.2042030000000001</v>
      </c>
      <c r="Q36" s="139">
        <f t="shared" si="7"/>
        <v>50.881656544338242</v>
      </c>
      <c r="R36" s="139">
        <f>R338/1000000</f>
        <v>10.3776019</v>
      </c>
      <c r="S36" s="139">
        <f>S338/1000000</f>
        <v>2.3521939999999999</v>
      </c>
      <c r="T36" s="140">
        <f t="shared" si="0"/>
        <v>441.18818005657704</v>
      </c>
    </row>
    <row r="37" spans="1:21" ht="58.5" customHeight="1" thickBot="1" x14ac:dyDescent="0.3">
      <c r="A37" s="371" t="s">
        <v>253</v>
      </c>
      <c r="B37" s="372"/>
      <c r="C37" s="141">
        <f>C359/1000000</f>
        <v>0</v>
      </c>
      <c r="D37" s="141">
        <f>D359/1000000</f>
        <v>0</v>
      </c>
      <c r="E37" s="94" t="e">
        <f t="shared" si="4"/>
        <v>#DIV/0!</v>
      </c>
      <c r="F37" s="94">
        <f>F359/1000000</f>
        <v>0</v>
      </c>
      <c r="G37" s="94">
        <f>G359/1000000</f>
        <v>0</v>
      </c>
      <c r="H37" s="94" t="e">
        <f t="shared" si="5"/>
        <v>#DIV/0!</v>
      </c>
      <c r="I37" s="94">
        <f>I359/1000000</f>
        <v>0</v>
      </c>
      <c r="J37" s="94">
        <f>J359/1000000</f>
        <v>0</v>
      </c>
      <c r="K37" s="95" t="e">
        <f t="shared" si="6"/>
        <v>#DIV/0!</v>
      </c>
      <c r="L37" s="94">
        <f>L359/1000000</f>
        <v>0</v>
      </c>
      <c r="M37" s="94">
        <f>M359/1000000</f>
        <v>0</v>
      </c>
      <c r="N37" s="94" t="e">
        <f t="shared" si="8"/>
        <v>#DIV/0!</v>
      </c>
      <c r="O37" s="94">
        <f>O359/1000000</f>
        <v>0</v>
      </c>
      <c r="P37" s="94">
        <f>P359/1000000</f>
        <v>0</v>
      </c>
      <c r="Q37" s="94" t="e">
        <f t="shared" si="7"/>
        <v>#DIV/0!</v>
      </c>
      <c r="R37" s="94">
        <f>R359/1000000</f>
        <v>0</v>
      </c>
      <c r="S37" s="94">
        <f>S359/1000000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C363/1000000</f>
        <v>173.53334599999999</v>
      </c>
      <c r="D38" s="137">
        <f>D363/1000000</f>
        <v>172.71894700000001</v>
      </c>
      <c r="E38" s="137">
        <f t="shared" si="4"/>
        <v>100.4715168857531</v>
      </c>
      <c r="F38" s="137">
        <f>F363/1000000</f>
        <v>20.661933999999999</v>
      </c>
      <c r="G38" s="137">
        <f>G363/1000000</f>
        <v>20.230027</v>
      </c>
      <c r="H38" s="137">
        <f t="shared" si="5"/>
        <v>102.13497984950786</v>
      </c>
      <c r="I38" s="137">
        <f>I363/1000000</f>
        <v>173.53334599999999</v>
      </c>
      <c r="J38" s="137">
        <f>J363/1000000</f>
        <v>172.71894700000001</v>
      </c>
      <c r="K38" s="138">
        <f t="shared" si="6"/>
        <v>100.4715168857531</v>
      </c>
      <c r="L38" s="137">
        <f>L363/1000000</f>
        <v>19.270226000000001</v>
      </c>
      <c r="M38" s="137">
        <f>M363/1000000</f>
        <v>15.056290000000001</v>
      </c>
      <c r="N38" s="137">
        <f t="shared" si="8"/>
        <v>127.98787749173269</v>
      </c>
      <c r="O38" s="137">
        <f>O363/1000000</f>
        <v>0</v>
      </c>
      <c r="P38" s="137">
        <f>P363/1000000</f>
        <v>0</v>
      </c>
      <c r="Q38" s="137" t="e">
        <f t="shared" si="7"/>
        <v>#DIV/0!</v>
      </c>
      <c r="R38" s="137">
        <f>R363/1000000</f>
        <v>0</v>
      </c>
      <c r="S38" s="137">
        <f>S363/1000000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C364/1000000</f>
        <v>173.53334599999999</v>
      </c>
      <c r="D39" s="94">
        <f>D364/1000000</f>
        <v>172.71894700000001</v>
      </c>
      <c r="E39" s="94">
        <f t="shared" si="4"/>
        <v>100.4715168857531</v>
      </c>
      <c r="F39" s="94">
        <f>F364/1000000</f>
        <v>20.661933999999999</v>
      </c>
      <c r="G39" s="94">
        <f>G364/1000000</f>
        <v>20.230027</v>
      </c>
      <c r="H39" s="94">
        <f t="shared" si="5"/>
        <v>102.13497984950786</v>
      </c>
      <c r="I39" s="94">
        <f>I364/1000000</f>
        <v>173.53334599999999</v>
      </c>
      <c r="J39" s="94">
        <f>J364/1000000</f>
        <v>172.71894700000001</v>
      </c>
      <c r="K39" s="95">
        <f t="shared" si="6"/>
        <v>100.4715168857531</v>
      </c>
      <c r="L39" s="94">
        <f>L364/1000000</f>
        <v>19.270226000000001</v>
      </c>
      <c r="M39" s="94">
        <f>M364/1000000</f>
        <v>15.056290000000001</v>
      </c>
      <c r="N39" s="94">
        <f t="shared" si="8"/>
        <v>127.98787749173269</v>
      </c>
      <c r="O39" s="94">
        <f>O364/1000000</f>
        <v>0</v>
      </c>
      <c r="P39" s="94">
        <f>P364/1000000</f>
        <v>0</v>
      </c>
      <c r="Q39" s="94" t="e">
        <f t="shared" si="7"/>
        <v>#DIV/0!</v>
      </c>
      <c r="R39" s="94">
        <f>R364/1000000</f>
        <v>0</v>
      </c>
      <c r="S39" s="94">
        <f>S364/1000000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C382/1000000</f>
        <v>0</v>
      </c>
      <c r="D40" s="94">
        <f>D382/1000000</f>
        <v>0</v>
      </c>
      <c r="E40" s="94" t="e">
        <f t="shared" si="4"/>
        <v>#DIV/0!</v>
      </c>
      <c r="F40" s="94">
        <f>F382/1000000</f>
        <v>0</v>
      </c>
      <c r="G40" s="94">
        <f>G382/1000000</f>
        <v>0</v>
      </c>
      <c r="H40" s="94" t="e">
        <f t="shared" si="5"/>
        <v>#DIV/0!</v>
      </c>
      <c r="I40" s="94">
        <f>I382/1000000</f>
        <v>0</v>
      </c>
      <c r="J40" s="94">
        <f>J382/1000000</f>
        <v>0</v>
      </c>
      <c r="K40" s="95" t="e">
        <f t="shared" si="6"/>
        <v>#DIV/0!</v>
      </c>
      <c r="L40" s="94">
        <f>L382/1000000</f>
        <v>0</v>
      </c>
      <c r="M40" s="94">
        <f>M382/1000000</f>
        <v>0</v>
      </c>
      <c r="N40" s="94" t="e">
        <f t="shared" si="8"/>
        <v>#DIV/0!</v>
      </c>
      <c r="O40" s="94">
        <f>O382/1000000</f>
        <v>0</v>
      </c>
      <c r="P40" s="94">
        <f>P382/1000000</f>
        <v>0</v>
      </c>
      <c r="Q40" s="94" t="e">
        <f t="shared" si="7"/>
        <v>#DIV/0!</v>
      </c>
      <c r="R40" s="94">
        <f>R382/1000000</f>
        <v>0</v>
      </c>
      <c r="S40" s="94">
        <f>S382/1000000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425</v>
      </c>
      <c r="D44" s="38" t="s">
        <v>426</v>
      </c>
      <c r="E44" s="38" t="s">
        <v>10</v>
      </c>
      <c r="F44" s="38" t="s">
        <v>432</v>
      </c>
      <c r="G44" s="38" t="s">
        <v>433</v>
      </c>
      <c r="H44" s="38" t="s">
        <v>10</v>
      </c>
      <c r="I44" s="38" t="s">
        <v>425</v>
      </c>
      <c r="J44" s="38" t="s">
        <v>426</v>
      </c>
      <c r="K44" s="38" t="s">
        <v>10</v>
      </c>
      <c r="L44" s="38" t="s">
        <v>425</v>
      </c>
      <c r="M44" s="38" t="s">
        <v>426</v>
      </c>
      <c r="N44" s="159" t="s">
        <v>10</v>
      </c>
      <c r="O44" s="160" t="s">
        <v>434</v>
      </c>
      <c r="P44" s="160" t="s">
        <v>435</v>
      </c>
      <c r="Q44" s="160" t="s">
        <v>5</v>
      </c>
      <c r="R44" s="160" t="s">
        <v>436</v>
      </c>
      <c r="S44" s="160" t="s">
        <v>437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197684096</v>
      </c>
      <c r="D46" s="116">
        <f>D47+D55</f>
        <v>150589373</v>
      </c>
      <c r="E46" s="117">
        <f>C46/D46*100</f>
        <v>131.27360321767193</v>
      </c>
      <c r="F46" s="116">
        <f>F47+F55</f>
        <v>27031964</v>
      </c>
      <c r="G46" s="116">
        <f>G47+G55</f>
        <v>19137151</v>
      </c>
      <c r="H46" s="117">
        <f>F46/G46*100</f>
        <v>141.25385748380205</v>
      </c>
      <c r="I46" s="116">
        <f>I47+I55</f>
        <v>190250980</v>
      </c>
      <c r="J46" s="116">
        <f>J47+J55</f>
        <v>143376894</v>
      </c>
      <c r="K46" s="117">
        <f>I46/J46*100</f>
        <v>132.69291494067377</v>
      </c>
      <c r="L46" s="118">
        <f>L47+L55</f>
        <v>144527684</v>
      </c>
      <c r="M46" s="118">
        <f>M47+M55</f>
        <v>133210384</v>
      </c>
      <c r="N46" s="119">
        <f t="shared" ref="N46:N53" si="9">L46/M46*100</f>
        <v>108.49580915553851</v>
      </c>
      <c r="O46" s="120">
        <f>O47+O55</f>
        <v>0</v>
      </c>
      <c r="P46" s="120">
        <f>P47+P55</f>
        <v>0</v>
      </c>
      <c r="Q46" s="120" t="e">
        <f t="shared" ref="Q46:Q53" si="10">O46/P46*100</f>
        <v>#DIV/0!</v>
      </c>
      <c r="R46" s="120">
        <f>R47+R55</f>
        <v>144527684</v>
      </c>
      <c r="S46" s="120">
        <f>S47+S55</f>
        <v>133210384</v>
      </c>
      <c r="T46" s="119">
        <f t="shared" ref="T46:T53" si="11">R46/S46*100</f>
        <v>108.49580915553851</v>
      </c>
      <c r="U46" s="203">
        <f>U47+U55+U70+U117+U149+U155+U167+U184+U208+U216+U224+U233+U240+U252+U261+U267+U281+U291+U321+U330+U338+U352+U364+U382</f>
        <v>49757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197684096</v>
      </c>
      <c r="D47" s="41">
        <f>SUM(D48:D53)</f>
        <v>150569212</v>
      </c>
      <c r="E47" s="50">
        <f>C47/D47*100</f>
        <v>131.29118056352715</v>
      </c>
      <c r="F47" s="41">
        <f>SUM(F48:F53)</f>
        <v>27031964</v>
      </c>
      <c r="G47" s="41">
        <f>SUM(G48:G53)</f>
        <v>19133909</v>
      </c>
      <c r="H47" s="50">
        <f>F47/G47*100</f>
        <v>141.27779117168373</v>
      </c>
      <c r="I47" s="41">
        <f>SUM(I48:I53)</f>
        <v>190250980</v>
      </c>
      <c r="J47" s="41">
        <f>SUM(J48:J53)</f>
        <v>143356733</v>
      </c>
      <c r="K47" s="50">
        <f>I47/J47*100</f>
        <v>132.71157623269775</v>
      </c>
      <c r="L47" s="41">
        <f>SUM(L48:L53)</f>
        <v>144527684</v>
      </c>
      <c r="M47" s="41">
        <f>SUM(M48:M53)</f>
        <v>133210384</v>
      </c>
      <c r="N47" s="6">
        <f t="shared" si="9"/>
        <v>108.49580915553851</v>
      </c>
      <c r="O47" s="41">
        <f>SUM(O48:O53)</f>
        <v>0</v>
      </c>
      <c r="P47" s="41">
        <f>SUM(P48:P53)</f>
        <v>0</v>
      </c>
      <c r="Q47" s="5" t="e">
        <f t="shared" si="10"/>
        <v>#DIV/0!</v>
      </c>
      <c r="R47" s="41">
        <f>SUM(R48:R53)</f>
        <v>144527684</v>
      </c>
      <c r="S47" s="41">
        <f>SUM(S48:S53)</f>
        <v>133210384</v>
      </c>
      <c r="T47" s="6">
        <f t="shared" si="11"/>
        <v>108.49580915553851</v>
      </c>
      <c r="U47" s="196">
        <f>SUM(U48:U53)</f>
        <v>6678</v>
      </c>
    </row>
    <row r="48" spans="1:21" ht="18.75" customHeight="1" x14ac:dyDescent="0.25">
      <c r="A48" s="62">
        <v>1</v>
      </c>
      <c r="B48" s="4" t="s">
        <v>94</v>
      </c>
      <c r="C48" s="249">
        <v>120405287</v>
      </c>
      <c r="D48" s="249">
        <v>84497589</v>
      </c>
      <c r="E48" s="45">
        <f t="shared" ref="E48:E53" si="12">C48/D48*100</f>
        <v>142.49552966534941</v>
      </c>
      <c r="F48" s="249">
        <v>16694190</v>
      </c>
      <c r="G48" s="249">
        <v>10446870</v>
      </c>
      <c r="H48" s="45">
        <f t="shared" ref="H48:H53" si="13">F48/G48*100</f>
        <v>159.800878157764</v>
      </c>
      <c r="I48" s="249">
        <v>116616909</v>
      </c>
      <c r="J48" s="249">
        <v>82572365</v>
      </c>
      <c r="K48" s="45">
        <f t="shared" ref="K48:K53" si="14">I48/J48*100</f>
        <v>141.22994902713518</v>
      </c>
      <c r="L48" s="249">
        <v>89226871</v>
      </c>
      <c r="M48" s="249">
        <v>82572365</v>
      </c>
      <c r="N48" s="25">
        <f t="shared" si="9"/>
        <v>108.05899891567839</v>
      </c>
      <c r="O48" s="163">
        <v>0</v>
      </c>
      <c r="P48" s="249">
        <v>0</v>
      </c>
      <c r="Q48" s="25" t="e">
        <f t="shared" si="10"/>
        <v>#DIV/0!</v>
      </c>
      <c r="R48" s="249">
        <v>89226871</v>
      </c>
      <c r="S48" s="249">
        <v>82572365</v>
      </c>
      <c r="T48" s="45">
        <f t="shared" si="11"/>
        <v>108.05899891567839</v>
      </c>
      <c r="U48" s="196">
        <v>3197</v>
      </c>
    </row>
    <row r="49" spans="1:35" ht="27.75" customHeight="1" x14ac:dyDescent="0.25">
      <c r="A49" s="62">
        <v>2</v>
      </c>
      <c r="B49" s="4" t="s">
        <v>95</v>
      </c>
      <c r="C49" s="249">
        <v>10870058</v>
      </c>
      <c r="D49" s="249">
        <v>10828565</v>
      </c>
      <c r="E49" s="45">
        <f t="shared" si="12"/>
        <v>100.3831809662684</v>
      </c>
      <c r="F49" s="249">
        <v>1335743</v>
      </c>
      <c r="G49" s="249">
        <v>1450351</v>
      </c>
      <c r="H49" s="45">
        <f t="shared" si="13"/>
        <v>92.097912850061817</v>
      </c>
      <c r="I49" s="249">
        <v>7791116</v>
      </c>
      <c r="J49" s="249">
        <v>7843149</v>
      </c>
      <c r="K49" s="45">
        <f t="shared" si="14"/>
        <v>99.33658024347109</v>
      </c>
      <c r="L49" s="249">
        <v>7791116</v>
      </c>
      <c r="M49" s="249">
        <v>7843149</v>
      </c>
      <c r="N49" s="25">
        <f t="shared" si="9"/>
        <v>99.33658024347109</v>
      </c>
      <c r="O49" s="163">
        <v>0</v>
      </c>
      <c r="P49" s="249">
        <v>0</v>
      </c>
      <c r="Q49" s="25" t="e">
        <f t="shared" si="10"/>
        <v>#DIV/0!</v>
      </c>
      <c r="R49" s="249">
        <v>7791116</v>
      </c>
      <c r="S49" s="249">
        <v>7843149</v>
      </c>
      <c r="T49" s="45">
        <f t="shared" si="11"/>
        <v>99.33658024347109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249">
        <v>19341747</v>
      </c>
      <c r="D50" s="249">
        <v>12782638</v>
      </c>
      <c r="E50" s="45">
        <f t="shared" si="12"/>
        <v>151.31263984789371</v>
      </c>
      <c r="F50" s="249">
        <v>2651346</v>
      </c>
      <c r="G50" s="249">
        <v>2184922</v>
      </c>
      <c r="H50" s="45">
        <f t="shared" si="13"/>
        <v>121.34739821375776</v>
      </c>
      <c r="I50" s="249">
        <v>18855139</v>
      </c>
      <c r="J50" s="249">
        <v>10366215</v>
      </c>
      <c r="K50" s="45">
        <f t="shared" si="14"/>
        <v>181.89029457714315</v>
      </c>
      <c r="L50" s="249">
        <v>18855139</v>
      </c>
      <c r="M50" s="249">
        <v>10366215</v>
      </c>
      <c r="N50" s="25">
        <f t="shared" si="9"/>
        <v>181.89029457714315</v>
      </c>
      <c r="O50" s="163">
        <v>0</v>
      </c>
      <c r="P50" s="249">
        <v>0</v>
      </c>
      <c r="Q50" s="25" t="e">
        <f t="shared" si="10"/>
        <v>#DIV/0!</v>
      </c>
      <c r="R50" s="249">
        <v>18855139</v>
      </c>
      <c r="S50" s="249">
        <v>10366215</v>
      </c>
      <c r="T50" s="45">
        <f t="shared" si="11"/>
        <v>181.89029457714315</v>
      </c>
      <c r="U50" s="196">
        <v>978</v>
      </c>
    </row>
    <row r="51" spans="1:35" ht="21.75" customHeight="1" x14ac:dyDescent="0.25">
      <c r="A51" s="62">
        <v>4</v>
      </c>
      <c r="B51" s="3" t="s">
        <v>96</v>
      </c>
      <c r="C51" s="249">
        <v>4040425</v>
      </c>
      <c r="D51" s="249">
        <v>1928659</v>
      </c>
      <c r="E51" s="45">
        <f t="shared" si="12"/>
        <v>209.49400593884144</v>
      </c>
      <c r="F51" s="249">
        <v>618235</v>
      </c>
      <c r="G51" s="249">
        <v>295224</v>
      </c>
      <c r="H51" s="45">
        <f t="shared" si="13"/>
        <v>209.41217516191097</v>
      </c>
      <c r="I51" s="249">
        <v>3716820</v>
      </c>
      <c r="J51" s="249">
        <v>1910944</v>
      </c>
      <c r="K51" s="45">
        <f t="shared" si="14"/>
        <v>194.50177503893366</v>
      </c>
      <c r="L51" s="249">
        <v>3716820</v>
      </c>
      <c r="M51" s="249">
        <v>1910944</v>
      </c>
      <c r="N51" s="25">
        <f t="shared" si="9"/>
        <v>194.50177503893366</v>
      </c>
      <c r="O51" s="163">
        <v>0</v>
      </c>
      <c r="P51" s="249">
        <v>0</v>
      </c>
      <c r="Q51" s="25" t="e">
        <f t="shared" si="10"/>
        <v>#DIV/0!</v>
      </c>
      <c r="R51" s="249">
        <v>3716820</v>
      </c>
      <c r="S51" s="249">
        <v>1910944</v>
      </c>
      <c r="T51" s="45">
        <f t="shared" si="11"/>
        <v>194.50177503893366</v>
      </c>
      <c r="U51" s="196">
        <v>398</v>
      </c>
    </row>
    <row r="52" spans="1:35" ht="21" customHeight="1" x14ac:dyDescent="0.25">
      <c r="A52" s="62">
        <v>5</v>
      </c>
      <c r="B52" s="4" t="s">
        <v>97</v>
      </c>
      <c r="C52" s="249">
        <v>0</v>
      </c>
      <c r="D52" s="249">
        <v>0</v>
      </c>
      <c r="E52" s="45">
        <v>0</v>
      </c>
      <c r="F52" s="249">
        <v>0</v>
      </c>
      <c r="G52" s="249">
        <v>0</v>
      </c>
      <c r="H52" s="45">
        <v>0</v>
      </c>
      <c r="I52" s="249">
        <v>0</v>
      </c>
      <c r="J52" s="249">
        <v>0</v>
      </c>
      <c r="K52" s="45">
        <v>0</v>
      </c>
      <c r="L52" s="249">
        <v>0</v>
      </c>
      <c r="M52" s="249">
        <v>0</v>
      </c>
      <c r="N52" s="25">
        <v>0</v>
      </c>
      <c r="O52" s="163">
        <v>0</v>
      </c>
      <c r="P52" s="249">
        <v>0</v>
      </c>
      <c r="Q52" s="25">
        <v>0</v>
      </c>
      <c r="R52" s="249">
        <v>0</v>
      </c>
      <c r="S52" s="249">
        <v>0</v>
      </c>
      <c r="T52" s="45" t="e">
        <f t="shared" si="11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249">
        <v>43026579</v>
      </c>
      <c r="D53" s="249">
        <v>40531761</v>
      </c>
      <c r="E53" s="25">
        <f t="shared" si="12"/>
        <v>106.15521738618759</v>
      </c>
      <c r="F53" s="249">
        <v>5732450</v>
      </c>
      <c r="G53" s="249">
        <v>4756542</v>
      </c>
      <c r="H53" s="25">
        <f t="shared" si="13"/>
        <v>120.51717403105029</v>
      </c>
      <c r="I53" s="249">
        <v>43270996</v>
      </c>
      <c r="J53" s="249">
        <v>40664060</v>
      </c>
      <c r="K53" s="25">
        <f t="shared" si="14"/>
        <v>106.41090928943152</v>
      </c>
      <c r="L53" s="249">
        <v>24937738</v>
      </c>
      <c r="M53" s="249">
        <v>30517711</v>
      </c>
      <c r="N53" s="25">
        <f t="shared" si="9"/>
        <v>81.715624084650386</v>
      </c>
      <c r="O53" s="249">
        <v>0</v>
      </c>
      <c r="P53" s="249">
        <v>0</v>
      </c>
      <c r="Q53" s="252" t="e">
        <f t="shared" si="10"/>
        <v>#DIV/0!</v>
      </c>
      <c r="R53" s="249">
        <v>24937738</v>
      </c>
      <c r="S53" s="249">
        <v>30517711</v>
      </c>
      <c r="T53" s="25">
        <f t="shared" si="11"/>
        <v>81.715624084650386</v>
      </c>
      <c r="U53" s="197">
        <v>1183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0</v>
      </c>
      <c r="D55" s="41">
        <f>SUM(D56:D67)</f>
        <v>20161</v>
      </c>
      <c r="E55" s="50">
        <f>C55/D55*100</f>
        <v>0</v>
      </c>
      <c r="F55" s="41">
        <f>SUM(F56:F67)</f>
        <v>0</v>
      </c>
      <c r="G55" s="41">
        <f>SUM(G56:G67)</f>
        <v>3242</v>
      </c>
      <c r="H55" s="50">
        <f>F55/G55*100</f>
        <v>0</v>
      </c>
      <c r="I55" s="41">
        <f>SUM(I56:I67)</f>
        <v>0</v>
      </c>
      <c r="J55" s="41">
        <f>SUM(J56:J67)</f>
        <v>20161</v>
      </c>
      <c r="K55" s="50">
        <f>I55/J55*100</f>
        <v>0</v>
      </c>
      <c r="L55" s="41">
        <f>SUM(L56:L67)</f>
        <v>0</v>
      </c>
      <c r="M55" s="41">
        <f>SUM(M56:M67)</f>
        <v>0</v>
      </c>
      <c r="N55" s="6" t="e">
        <f t="shared" ref="N55" si="15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6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7">R55/S55*100</f>
        <v>#DIV/0!</v>
      </c>
      <c r="U55" s="198">
        <f>SUM(U56:U58)</f>
        <v>28</v>
      </c>
      <c r="V55" s="168"/>
      <c r="W55" s="168"/>
      <c r="X55" s="168"/>
      <c r="Y55" s="168"/>
      <c r="Z55" s="168"/>
      <c r="AA55" s="168"/>
      <c r="AB55" s="168"/>
      <c r="AC55" s="168"/>
    </row>
    <row r="56" spans="1:35" s="249" customFormat="1" ht="18.75" customHeight="1" x14ac:dyDescent="0.25">
      <c r="A56" s="252">
        <v>1</v>
      </c>
      <c r="B56" s="4" t="s">
        <v>266</v>
      </c>
      <c r="C56" s="248"/>
      <c r="D56" s="248">
        <v>20161</v>
      </c>
      <c r="E56" s="249">
        <f>C56/D56*100</f>
        <v>0</v>
      </c>
      <c r="F56" s="248"/>
      <c r="G56" s="248">
        <v>3242</v>
      </c>
      <c r="H56" s="249">
        <f>F56/G56*100</f>
        <v>0</v>
      </c>
      <c r="I56" s="248"/>
      <c r="J56" s="248">
        <v>20161</v>
      </c>
      <c r="K56" s="249">
        <f>I56/J56*100</f>
        <v>0</v>
      </c>
      <c r="L56" s="248">
        <f>O56+R56</f>
        <v>0</v>
      </c>
      <c r="M56" s="248">
        <f>P56+S56</f>
        <v>0</v>
      </c>
      <c r="N56" s="249" t="e">
        <f>L56/M56*100</f>
        <v>#DIV/0!</v>
      </c>
      <c r="O56" s="248">
        <v>0</v>
      </c>
      <c r="P56" s="248">
        <v>0</v>
      </c>
      <c r="Q56" s="249" t="e">
        <f>O56/P56*100</f>
        <v>#DIV/0!</v>
      </c>
      <c r="R56" s="248">
        <v>0</v>
      </c>
      <c r="S56" s="248">
        <v>0</v>
      </c>
      <c r="T56" s="249" t="e">
        <f>R56/S56*100</f>
        <v>#DIV/0!</v>
      </c>
      <c r="U56" s="249">
        <v>22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252">
        <v>2</v>
      </c>
      <c r="B57" s="4" t="s">
        <v>291</v>
      </c>
      <c r="C57" s="248"/>
      <c r="D57" s="248"/>
      <c r="E57" s="249" t="e">
        <f>C57/D57*100</f>
        <v>#DIV/0!</v>
      </c>
      <c r="F57" s="248"/>
      <c r="G57" s="248"/>
      <c r="H57" s="249" t="e">
        <f>F57/G57*100</f>
        <v>#DIV/0!</v>
      </c>
      <c r="I57" s="248"/>
      <c r="J57" s="248"/>
      <c r="K57" s="249" t="e">
        <f>I57/J57*100</f>
        <v>#DIV/0!</v>
      </c>
      <c r="L57" s="248">
        <f t="shared" ref="L57:M58" si="18">O57+R57</f>
        <v>0</v>
      </c>
      <c r="M57" s="248">
        <f t="shared" si="18"/>
        <v>0</v>
      </c>
      <c r="N57" s="249" t="e">
        <f>L57/M57*100</f>
        <v>#DIV/0!</v>
      </c>
      <c r="O57" s="248">
        <v>0</v>
      </c>
      <c r="P57" s="248">
        <v>0</v>
      </c>
      <c r="Q57" s="249" t="e">
        <f>O57/P57*100</f>
        <v>#DIV/0!</v>
      </c>
      <c r="R57" s="248">
        <v>0</v>
      </c>
      <c r="S57" s="248">
        <v>0</v>
      </c>
      <c r="T57" s="249" t="e">
        <f>R57/S57*100</f>
        <v>#DIV/0!</v>
      </c>
      <c r="U57" s="249">
        <v>6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248"/>
      <c r="D58" s="248"/>
      <c r="E58" s="1" t="e">
        <f t="shared" ref="E58" si="19">C58/D58*100</f>
        <v>#DIV/0!</v>
      </c>
      <c r="F58" s="248"/>
      <c r="G58" s="248"/>
      <c r="H58" s="1" t="e">
        <f t="shared" ref="H58" si="20">F58/G58*100</f>
        <v>#DIV/0!</v>
      </c>
      <c r="I58" s="248"/>
      <c r="J58" s="248"/>
      <c r="K58" s="1" t="e">
        <f t="shared" ref="K58" si="21">I58/J58*100</f>
        <v>#DIV/0!</v>
      </c>
      <c r="L58" s="248">
        <f t="shared" si="18"/>
        <v>0</v>
      </c>
      <c r="M58" s="248">
        <f t="shared" si="18"/>
        <v>0</v>
      </c>
      <c r="N58" s="1" t="e">
        <f t="shared" ref="N58" si="22">L58/M58*100</f>
        <v>#DIV/0!</v>
      </c>
      <c r="O58" s="248">
        <v>0</v>
      </c>
      <c r="P58" s="248">
        <v>0</v>
      </c>
      <c r="Q58" s="1" t="e">
        <f t="shared" ref="Q58" si="23">O58/P58*100</f>
        <v>#DIV/0!</v>
      </c>
      <c r="R58" s="248">
        <v>0</v>
      </c>
      <c r="S58" s="248">
        <v>0</v>
      </c>
      <c r="T58" s="1" t="e">
        <f t="shared" ref="T58" si="24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C70+C117+C149+C155+C167+C184+C193+C202+C208+C216+C224+C233+C240+C252+C261+C267+C281+C291+C313+C321+C329+C359</f>
        <v>411719894.15999997</v>
      </c>
      <c r="D69" s="116">
        <f>D70+D117+D149+D155+D167+D184+D193+D202+D208+D216+D224+D233+D240+D252+D261+D267+D281+D291+D313+D321+D329+D359</f>
        <v>364155205</v>
      </c>
      <c r="E69" s="117">
        <f>C69/D69*100</f>
        <v>113.06165297294046</v>
      </c>
      <c r="F69" s="116">
        <f>F70+F117+F149+F155+F167+F184+F193+F202+F208+F216+F224+F233+F240+F252+F261+F267+F281+F291+F313+F321+F329+F359</f>
        <v>52543329.100000001</v>
      </c>
      <c r="G69" s="116">
        <f>G70+G117+G149+G155+G167+G184+G193+G202+G208+G216+G224+G233+G240+G252+G261+G267+G281+G291+G313+G321+G329+G359</f>
        <v>48283147</v>
      </c>
      <c r="H69" s="117">
        <f>F69/G69*100</f>
        <v>108.82333146180385</v>
      </c>
      <c r="I69" s="116">
        <f>I70+I117+I149+I155+I167+I184+I193+I202+I208+I216+I224+I233+I240+I252+I261+I267+I281+I291+I313+I321+I329+I359</f>
        <v>405573285.5</v>
      </c>
      <c r="J69" s="116">
        <f>J70+J117+J149+J155+J167+J184+J193+J202+J208+J216+J224+J233+J240+J252+J261+J267+J281+J291+J313+J321+J329+J359</f>
        <v>366345600</v>
      </c>
      <c r="K69" s="117">
        <f>I69/J69*100</f>
        <v>110.70783585226627</v>
      </c>
      <c r="L69" s="116">
        <f>L70+L117+L149+L155+L167+L184+L193+L202+L208+L216+L224+L233+L240+L252+L261+L267+L281+L291+L313+L321+L329+L359</f>
        <v>249510652.90000001</v>
      </c>
      <c r="M69" s="116">
        <f>M70+M117+M149+M155+M167+M184+M193+M202+M208+M216+M224+M233+M240+M252+M261+M267+M281+M291+M313+M321+M329+M359</f>
        <v>206026069</v>
      </c>
      <c r="N69" s="119">
        <f t="shared" ref="N69:N138" si="25">L69/M69*100</f>
        <v>121.10635033278241</v>
      </c>
      <c r="O69" s="116">
        <f>O70+O117+O149+O155+O167+O184+O193+O202+O208+O216+O224+O233+O240+O252+O261+O267+O281+O291+O313+O321+O329+O359</f>
        <v>62776275</v>
      </c>
      <c r="P69" s="116">
        <f>P70+P117+P149+P155+P167+P184+P193+P202+P208+P216+P224+P233+P240+P252+P261+P267+P281+P291+P313+P321+P329+P359</f>
        <v>47270165</v>
      </c>
      <c r="Q69" s="120">
        <f t="shared" ref="Q69:Q138" si="26">O69/P69*100</f>
        <v>132.80316453306224</v>
      </c>
      <c r="R69" s="116">
        <f>R70+R117+R149+R155+R167+R184+R193+R202+R208+R216+R224+R233+R240+R252+R261+R267+R281+R291+R313+R321+R329+R359</f>
        <v>166941074.90000001</v>
      </c>
      <c r="S69" s="116">
        <f>S70+S117+S149+S155+S167+S184+S193+S202+S208+S216+S224+S233+S240+S252+S261+S267+S281+S291+S313+S321+S329+S359</f>
        <v>152346631</v>
      </c>
      <c r="T69" s="119">
        <f t="shared" ref="T69:T136" si="27">R69/S69*100</f>
        <v>109.57976149797497</v>
      </c>
    </row>
    <row r="70" spans="1:35" ht="39.75" customHeight="1" x14ac:dyDescent="0.25">
      <c r="A70" s="352" t="s">
        <v>228</v>
      </c>
      <c r="B70" s="353" t="s">
        <v>111</v>
      </c>
      <c r="C70" s="41">
        <f>SUM(C71:C115)</f>
        <v>90839366</v>
      </c>
      <c r="D70" s="41">
        <f>SUM(D71:D115)</f>
        <v>78413026</v>
      </c>
      <c r="E70" s="50">
        <f>C70/D70*100</f>
        <v>115.84729047441684</v>
      </c>
      <c r="F70" s="41">
        <f>SUM(F71:F115)</f>
        <v>11736332</v>
      </c>
      <c r="G70" s="41">
        <f>SUM(G71:G115)</f>
        <v>9159327</v>
      </c>
      <c r="H70" s="50">
        <f>F70/G70*100</f>
        <v>128.13530950472671</v>
      </c>
      <c r="I70" s="41">
        <f>SUM(I71:I115)</f>
        <v>86995323</v>
      </c>
      <c r="J70" s="41">
        <f>SUM(J71:J115)</f>
        <v>80018030</v>
      </c>
      <c r="K70" s="50">
        <f>I70/J70*100</f>
        <v>108.71965105864265</v>
      </c>
      <c r="L70" s="41">
        <f>SUM(L71:L115)</f>
        <v>9274666</v>
      </c>
      <c r="M70" s="41">
        <f>SUM(M71:M115)</f>
        <v>5460728</v>
      </c>
      <c r="N70" s="6">
        <f t="shared" si="25"/>
        <v>169.84303191808857</v>
      </c>
      <c r="O70" s="41">
        <f>SUM(O71:O115)</f>
        <v>6760878</v>
      </c>
      <c r="P70" s="41">
        <f>SUM(P71:P115)</f>
        <v>2975903</v>
      </c>
      <c r="Q70" s="5">
        <f t="shared" si="26"/>
        <v>227.18744528971544</v>
      </c>
      <c r="R70" s="41">
        <f>SUM(R71:R115)</f>
        <v>2443788</v>
      </c>
      <c r="S70" s="41">
        <f>SUM(S71:S115)</f>
        <v>2484825</v>
      </c>
      <c r="T70" s="6">
        <f t="shared" si="27"/>
        <v>98.348495366876946</v>
      </c>
      <c r="U70" s="198">
        <f>SUM(U71:U115)</f>
        <v>5569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248">
        <v>24257</v>
      </c>
      <c r="D71" s="248">
        <v>14211</v>
      </c>
      <c r="E71" s="45">
        <f t="shared" ref="E71:E104" si="28">C71/D71*100</f>
        <v>170.69171768348463</v>
      </c>
      <c r="F71" s="248">
        <v>4906</v>
      </c>
      <c r="G71" s="248">
        <v>0</v>
      </c>
      <c r="H71" s="45" t="e">
        <f t="shared" ref="H71:H74" si="29">F71/G71*100</f>
        <v>#DIV/0!</v>
      </c>
      <c r="I71" s="248">
        <v>31012</v>
      </c>
      <c r="J71" s="248">
        <v>15050</v>
      </c>
      <c r="K71" s="45">
        <f t="shared" ref="K71:K93" si="30">I71/J71*100</f>
        <v>206.05980066445184</v>
      </c>
      <c r="L71" s="248">
        <v>28873</v>
      </c>
      <c r="M71" s="248">
        <v>14499</v>
      </c>
      <c r="N71" s="25">
        <f t="shared" si="25"/>
        <v>199.13787157735015</v>
      </c>
      <c r="O71" s="248">
        <v>28873</v>
      </c>
      <c r="P71" s="248">
        <v>14499</v>
      </c>
      <c r="Q71" s="25">
        <f t="shared" si="26"/>
        <v>199.13787157735015</v>
      </c>
      <c r="R71" s="248">
        <v>0</v>
      </c>
      <c r="S71" s="248">
        <v>0</v>
      </c>
      <c r="T71" s="45" t="e">
        <f t="shared" si="27"/>
        <v>#DIV/0!</v>
      </c>
      <c r="U71" s="196">
        <v>28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248">
        <v>933209</v>
      </c>
      <c r="D72" s="248">
        <v>1519060</v>
      </c>
      <c r="E72" s="25">
        <f t="shared" si="28"/>
        <v>61.433320606164344</v>
      </c>
      <c r="F72" s="248">
        <v>85000</v>
      </c>
      <c r="G72" s="248">
        <v>333276</v>
      </c>
      <c r="H72" s="25">
        <f t="shared" si="29"/>
        <v>25.504386754521779</v>
      </c>
      <c r="I72" s="248">
        <v>848028</v>
      </c>
      <c r="J72" s="248">
        <v>1073658</v>
      </c>
      <c r="K72" s="25">
        <f t="shared" si="30"/>
        <v>78.984928161481591</v>
      </c>
      <c r="L72" s="248">
        <f>571629+73854</f>
        <v>645483</v>
      </c>
      <c r="M72" s="248">
        <v>639250</v>
      </c>
      <c r="N72" s="25">
        <f t="shared" si="25"/>
        <v>100.9750488854126</v>
      </c>
      <c r="O72" s="64">
        <v>571629</v>
      </c>
      <c r="P72" s="64">
        <v>587443</v>
      </c>
      <c r="Q72" s="25">
        <f t="shared" si="26"/>
        <v>97.307994137303538</v>
      </c>
      <c r="R72" s="249">
        <v>3854</v>
      </c>
      <c r="S72" s="249">
        <v>51807</v>
      </c>
      <c r="T72" s="25">
        <f t="shared" si="27"/>
        <v>7.4391491497288005</v>
      </c>
      <c r="U72" s="197">
        <v>250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0" t="s">
        <v>300</v>
      </c>
      <c r="C73" s="248">
        <v>267534</v>
      </c>
      <c r="D73" s="248">
        <v>418796</v>
      </c>
      <c r="E73" s="25">
        <f t="shared" si="28"/>
        <v>63.881698965606169</v>
      </c>
      <c r="F73" s="248">
        <v>114508</v>
      </c>
      <c r="G73" s="248">
        <v>123355</v>
      </c>
      <c r="H73" s="1">
        <f t="shared" si="29"/>
        <v>92.828016699768952</v>
      </c>
      <c r="I73" s="248">
        <v>435245</v>
      </c>
      <c r="J73" s="248">
        <v>623085</v>
      </c>
      <c r="K73" s="1">
        <f t="shared" si="30"/>
        <v>69.853230297631939</v>
      </c>
      <c r="L73" s="248">
        <f>92334+285857</f>
        <v>378191</v>
      </c>
      <c r="M73" s="248">
        <v>572282</v>
      </c>
      <c r="N73" s="1">
        <f t="shared" si="25"/>
        <v>66.084727459539181</v>
      </c>
      <c r="O73" s="248">
        <v>92334</v>
      </c>
      <c r="P73" s="248">
        <v>125908</v>
      </c>
      <c r="Q73" s="1">
        <f t="shared" si="26"/>
        <v>73.334498205038599</v>
      </c>
      <c r="R73" s="248">
        <v>285857</v>
      </c>
      <c r="S73" s="248">
        <v>446374</v>
      </c>
      <c r="T73" s="1">
        <f t="shared" si="27"/>
        <v>64.039796224690505</v>
      </c>
      <c r="U73" s="199">
        <v>201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248">
        <v>1446196</v>
      </c>
      <c r="D74" s="248">
        <v>1406536</v>
      </c>
      <c r="E74" s="1">
        <f t="shared" si="28"/>
        <v>102.81969320372887</v>
      </c>
      <c r="F74" s="248">
        <v>336124</v>
      </c>
      <c r="G74" s="248">
        <v>185556</v>
      </c>
      <c r="H74" s="1">
        <f t="shared" si="29"/>
        <v>181.14423678027117</v>
      </c>
      <c r="I74" s="248">
        <v>1353359</v>
      </c>
      <c r="J74" s="248">
        <v>1438973</v>
      </c>
      <c r="K74" s="1">
        <f t="shared" si="30"/>
        <v>94.050340068924157</v>
      </c>
      <c r="L74" s="248">
        <f>637193+296345</f>
        <v>933538</v>
      </c>
      <c r="M74" s="248">
        <v>1113695</v>
      </c>
      <c r="N74" s="1">
        <f t="shared" si="25"/>
        <v>83.823488477545467</v>
      </c>
      <c r="O74" s="248">
        <v>637193</v>
      </c>
      <c r="P74" s="248">
        <v>832665</v>
      </c>
      <c r="Q74" s="1">
        <f t="shared" si="26"/>
        <v>76.524532675205521</v>
      </c>
      <c r="R74" s="248">
        <v>296345</v>
      </c>
      <c r="S74" s="248">
        <v>281030</v>
      </c>
      <c r="T74" s="1">
        <f t="shared" si="27"/>
        <v>105.4495961285272</v>
      </c>
      <c r="U74" s="199">
        <v>210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3" customFormat="1" ht="17.25" x14ac:dyDescent="0.25">
      <c r="A75" s="62">
        <v>5</v>
      </c>
      <c r="B75" s="10" t="s">
        <v>147</v>
      </c>
      <c r="C75" s="248">
        <v>0</v>
      </c>
      <c r="D75" s="248">
        <v>31239132</v>
      </c>
      <c r="E75" s="1">
        <f t="shared" si="28"/>
        <v>0</v>
      </c>
      <c r="F75" s="248">
        <v>0</v>
      </c>
      <c r="G75" s="248">
        <v>2398198</v>
      </c>
      <c r="H75" s="1">
        <f>F75/G75*100</f>
        <v>0</v>
      </c>
      <c r="I75" s="248">
        <v>0</v>
      </c>
      <c r="J75" s="248">
        <v>28422681</v>
      </c>
      <c r="K75" s="1">
        <f t="shared" si="30"/>
        <v>0</v>
      </c>
      <c r="L75" s="248">
        <v>0</v>
      </c>
      <c r="M75" s="248">
        <v>164204</v>
      </c>
      <c r="N75" s="1">
        <f t="shared" si="25"/>
        <v>0</v>
      </c>
      <c r="O75" s="248">
        <v>0</v>
      </c>
      <c r="P75" s="248">
        <v>0</v>
      </c>
      <c r="Q75" s="1" t="e">
        <f t="shared" si="26"/>
        <v>#DIV/0!</v>
      </c>
      <c r="R75" s="248">
        <v>0</v>
      </c>
      <c r="S75" s="248">
        <v>164204</v>
      </c>
      <c r="T75" s="1">
        <f t="shared" si="27"/>
        <v>0</v>
      </c>
      <c r="U75" s="199"/>
    </row>
    <row r="76" spans="1:35" s="24" customFormat="1" ht="17.25" x14ac:dyDescent="0.25">
      <c r="A76" s="62">
        <v>6</v>
      </c>
      <c r="B76" s="10" t="s">
        <v>359</v>
      </c>
      <c r="C76" s="248">
        <v>32186566</v>
      </c>
      <c r="D76" s="248">
        <v>0</v>
      </c>
      <c r="E76" s="25" t="e">
        <f t="shared" si="28"/>
        <v>#DIV/0!</v>
      </c>
      <c r="F76" s="248">
        <v>2045183</v>
      </c>
      <c r="G76" s="248">
        <v>0</v>
      </c>
      <c r="H76" s="25" t="e">
        <f>F76/G76*100</f>
        <v>#DIV/0!</v>
      </c>
      <c r="I76" s="248">
        <v>24040685</v>
      </c>
      <c r="J76" s="248">
        <v>0</v>
      </c>
      <c r="K76" s="25" t="e">
        <f t="shared" si="30"/>
        <v>#DIV/0!</v>
      </c>
      <c r="L76" s="248">
        <v>183302</v>
      </c>
      <c r="M76" s="248">
        <v>0</v>
      </c>
      <c r="N76" s="25" t="e">
        <f t="shared" si="25"/>
        <v>#DIV/0!</v>
      </c>
      <c r="O76" s="248">
        <v>0</v>
      </c>
      <c r="P76" s="249">
        <v>0</v>
      </c>
      <c r="Q76" s="1" t="e">
        <f t="shared" si="26"/>
        <v>#DIV/0!</v>
      </c>
      <c r="R76" s="248">
        <v>183302</v>
      </c>
      <c r="S76" s="249">
        <v>0</v>
      </c>
      <c r="T76" s="25" t="e">
        <f t="shared" si="27"/>
        <v>#DIV/0!</v>
      </c>
      <c r="U76" s="197">
        <v>645</v>
      </c>
      <c r="AD76"/>
      <c r="AE76"/>
      <c r="AF76"/>
      <c r="AG76"/>
      <c r="AH76"/>
      <c r="AI76"/>
    </row>
    <row r="77" spans="1:35" s="23" customFormat="1" ht="17.25" x14ac:dyDescent="0.25">
      <c r="A77" s="62">
        <v>7</v>
      </c>
      <c r="B77" s="10" t="s">
        <v>301</v>
      </c>
      <c r="C77" s="248"/>
      <c r="D77" s="248"/>
      <c r="E77" s="1" t="e">
        <f t="shared" si="28"/>
        <v>#DIV/0!</v>
      </c>
      <c r="F77" s="248"/>
      <c r="G77" s="248"/>
      <c r="H77" s="1" t="e">
        <f t="shared" ref="H77:H89" si="31">F77/G77*100</f>
        <v>#DIV/0!</v>
      </c>
      <c r="I77" s="248"/>
      <c r="J77" s="248"/>
      <c r="K77" s="1" t="e">
        <f t="shared" si="30"/>
        <v>#DIV/0!</v>
      </c>
      <c r="L77" s="248"/>
      <c r="M77" s="248"/>
      <c r="N77" s="1" t="e">
        <f t="shared" si="25"/>
        <v>#DIV/0!</v>
      </c>
      <c r="O77" s="248"/>
      <c r="P77" s="248"/>
      <c r="Q77" s="1" t="e">
        <f t="shared" si="26"/>
        <v>#DIV/0!</v>
      </c>
      <c r="R77" s="248"/>
      <c r="S77" s="248"/>
      <c r="T77" s="1" t="e">
        <f t="shared" si="27"/>
        <v>#DIV/0!</v>
      </c>
      <c r="U77" s="199"/>
    </row>
    <row r="78" spans="1:35" s="24" customFormat="1" ht="17.25" x14ac:dyDescent="0.25">
      <c r="A78" s="65">
        <v>8</v>
      </c>
      <c r="B78" s="10" t="s">
        <v>148</v>
      </c>
      <c r="C78" s="248">
        <v>583653</v>
      </c>
      <c r="D78" s="248">
        <v>954025</v>
      </c>
      <c r="E78" s="25">
        <f t="shared" si="28"/>
        <v>61.177956552501243</v>
      </c>
      <c r="F78" s="248">
        <v>0</v>
      </c>
      <c r="G78" s="248">
        <v>72889</v>
      </c>
      <c r="H78" s="25">
        <f t="shared" si="31"/>
        <v>0</v>
      </c>
      <c r="I78" s="248">
        <v>775176</v>
      </c>
      <c r="J78" s="248">
        <v>1017497</v>
      </c>
      <c r="K78" s="25">
        <f t="shared" si="30"/>
        <v>76.184598087267091</v>
      </c>
      <c r="L78" s="248">
        <f>43627+171368</f>
        <v>214995</v>
      </c>
      <c r="M78" s="248">
        <v>188809</v>
      </c>
      <c r="N78" s="25">
        <f t="shared" si="25"/>
        <v>113.86904225963805</v>
      </c>
      <c r="O78" s="248">
        <v>43627</v>
      </c>
      <c r="P78" s="248">
        <v>142196</v>
      </c>
      <c r="Q78" s="25">
        <f t="shared" si="26"/>
        <v>30.68089116430842</v>
      </c>
      <c r="R78" s="248">
        <v>171368</v>
      </c>
      <c r="S78" s="248">
        <v>46613</v>
      </c>
      <c r="T78" s="25">
        <f t="shared" si="27"/>
        <v>367.63992877523435</v>
      </c>
      <c r="U78" s="197">
        <v>5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248">
        <v>24449</v>
      </c>
      <c r="D79" s="248">
        <v>41336</v>
      </c>
      <c r="E79" s="1">
        <f t="shared" si="28"/>
        <v>59.146990516740857</v>
      </c>
      <c r="F79" s="248">
        <v>7323</v>
      </c>
      <c r="G79" s="248">
        <v>10242</v>
      </c>
      <c r="H79" s="1">
        <f t="shared" si="31"/>
        <v>71.499707088459289</v>
      </c>
      <c r="I79" s="248">
        <v>32245</v>
      </c>
      <c r="J79" s="248">
        <v>73403</v>
      </c>
      <c r="K79" s="1">
        <f t="shared" si="30"/>
        <v>43.928722259308202</v>
      </c>
      <c r="L79" s="248">
        <v>8085</v>
      </c>
      <c r="M79" s="248">
        <v>22768</v>
      </c>
      <c r="N79" s="1">
        <f t="shared" si="25"/>
        <v>35.51036542515812</v>
      </c>
      <c r="O79" s="248">
        <v>0</v>
      </c>
      <c r="P79" s="248">
        <v>0</v>
      </c>
      <c r="Q79" s="1" t="e">
        <f t="shared" si="26"/>
        <v>#DIV/0!</v>
      </c>
      <c r="R79" s="248">
        <v>8085</v>
      </c>
      <c r="S79" s="248">
        <v>22768</v>
      </c>
      <c r="T79" s="1">
        <f t="shared" si="27"/>
        <v>35.51036542515812</v>
      </c>
      <c r="U79" s="199">
        <v>8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248">
        <v>3319079</v>
      </c>
      <c r="D80" s="248">
        <v>2227235</v>
      </c>
      <c r="E80" s="25">
        <f t="shared" si="28"/>
        <v>149.02239772632885</v>
      </c>
      <c r="F80" s="248">
        <v>573086</v>
      </c>
      <c r="G80" s="248">
        <v>420015</v>
      </c>
      <c r="H80" s="25">
        <f t="shared" si="31"/>
        <v>136.44417461281145</v>
      </c>
      <c r="I80" s="248">
        <v>3315529</v>
      </c>
      <c r="J80" s="248">
        <v>2224079</v>
      </c>
      <c r="K80" s="25">
        <f t="shared" si="30"/>
        <v>149.07424601374322</v>
      </c>
      <c r="L80" s="248">
        <v>93897</v>
      </c>
      <c r="M80" s="248">
        <v>92356</v>
      </c>
      <c r="N80" s="25">
        <f t="shared" si="25"/>
        <v>101.66854346225476</v>
      </c>
      <c r="O80" s="248">
        <v>0</v>
      </c>
      <c r="P80" s="248">
        <v>0</v>
      </c>
      <c r="Q80" s="25" t="e">
        <f t="shared" si="26"/>
        <v>#DIV/0!</v>
      </c>
      <c r="R80" s="248">
        <v>93897</v>
      </c>
      <c r="S80" s="248">
        <v>92356</v>
      </c>
      <c r="T80" s="25">
        <f t="shared" si="27"/>
        <v>101.66854346225476</v>
      </c>
      <c r="U80" s="197">
        <v>330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248">
        <v>1477180</v>
      </c>
      <c r="D81" s="248">
        <v>1178531</v>
      </c>
      <c r="E81" s="1">
        <f t="shared" si="28"/>
        <v>125.34078441721093</v>
      </c>
      <c r="F81" s="248">
        <v>218192</v>
      </c>
      <c r="G81" s="248">
        <v>172314</v>
      </c>
      <c r="H81" s="1">
        <f t="shared" si="31"/>
        <v>126.6246503476212</v>
      </c>
      <c r="I81" s="248">
        <v>1477180</v>
      </c>
      <c r="J81" s="248">
        <v>1178531</v>
      </c>
      <c r="K81" s="1">
        <f t="shared" si="30"/>
        <v>125.34078441721093</v>
      </c>
      <c r="L81" s="248">
        <f>1095501+134537</f>
        <v>1230038</v>
      </c>
      <c r="M81" s="248">
        <v>563432</v>
      </c>
      <c r="N81" s="1">
        <f t="shared" si="25"/>
        <v>218.31170398557413</v>
      </c>
      <c r="O81" s="248">
        <v>1095501</v>
      </c>
      <c r="P81" s="248">
        <v>378127</v>
      </c>
      <c r="Q81" s="1">
        <f t="shared" si="26"/>
        <v>289.7177403359189</v>
      </c>
      <c r="R81" s="248">
        <v>134537</v>
      </c>
      <c r="S81" s="248">
        <v>185305</v>
      </c>
      <c r="T81" s="1">
        <f t="shared" si="27"/>
        <v>72.603005855211677</v>
      </c>
      <c r="U81" s="199">
        <v>118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248">
        <v>209512</v>
      </c>
      <c r="D82" s="248">
        <v>164793</v>
      </c>
      <c r="E82" s="25">
        <f t="shared" si="28"/>
        <v>127.13646817522589</v>
      </c>
      <c r="F82" s="248">
        <v>28213</v>
      </c>
      <c r="G82" s="248">
        <v>24011</v>
      </c>
      <c r="H82" s="25">
        <f t="shared" si="31"/>
        <v>117.50031235683645</v>
      </c>
      <c r="I82" s="248">
        <v>209512</v>
      </c>
      <c r="J82" s="248">
        <v>164793</v>
      </c>
      <c r="K82" s="25">
        <f t="shared" si="30"/>
        <v>127.13646817522589</v>
      </c>
      <c r="L82" s="248">
        <v>84969</v>
      </c>
      <c r="M82" s="248">
        <v>0</v>
      </c>
      <c r="N82" s="25" t="e">
        <f t="shared" si="25"/>
        <v>#DIV/0!</v>
      </c>
      <c r="O82" s="248">
        <v>84969</v>
      </c>
      <c r="P82" s="248">
        <v>0</v>
      </c>
      <c r="Q82" s="25" t="e">
        <f t="shared" si="26"/>
        <v>#DIV/0!</v>
      </c>
      <c r="R82" s="248">
        <v>0</v>
      </c>
      <c r="S82" s="248">
        <v>0</v>
      </c>
      <c r="T82" s="25" t="e">
        <f t="shared" si="27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248">
        <v>1717465</v>
      </c>
      <c r="D83" s="248">
        <v>957517</v>
      </c>
      <c r="E83" s="25">
        <f t="shared" si="28"/>
        <v>179.36652821829796</v>
      </c>
      <c r="F83" s="248">
        <v>173408</v>
      </c>
      <c r="G83" s="248">
        <v>140633</v>
      </c>
      <c r="H83" s="25">
        <f t="shared" si="31"/>
        <v>123.30534085172044</v>
      </c>
      <c r="I83" s="248">
        <v>1652497</v>
      </c>
      <c r="J83" s="248">
        <v>1521437</v>
      </c>
      <c r="K83" s="25">
        <f t="shared" si="30"/>
        <v>108.61422457847416</v>
      </c>
      <c r="L83" s="248">
        <v>101735</v>
      </c>
      <c r="M83" s="248">
        <v>94540</v>
      </c>
      <c r="N83" s="25">
        <f t="shared" si="25"/>
        <v>107.61053522318595</v>
      </c>
      <c r="O83" s="248">
        <v>0</v>
      </c>
      <c r="P83" s="248">
        <v>94540</v>
      </c>
      <c r="Q83" s="25">
        <f t="shared" si="26"/>
        <v>0</v>
      </c>
      <c r="R83" s="248">
        <v>101735</v>
      </c>
      <c r="S83" s="248">
        <v>0</v>
      </c>
      <c r="T83" s="25" t="e">
        <f t="shared" si="27"/>
        <v>#DIV/0!</v>
      </c>
      <c r="U83" s="197">
        <v>94</v>
      </c>
    </row>
    <row r="84" spans="1:636" s="24" customFormat="1" ht="17.25" x14ac:dyDescent="0.25">
      <c r="A84" s="62">
        <v>14</v>
      </c>
      <c r="B84" s="10" t="s">
        <v>154</v>
      </c>
      <c r="C84" s="248">
        <v>836397</v>
      </c>
      <c r="D84" s="248">
        <v>671631</v>
      </c>
      <c r="E84" s="25">
        <f t="shared" si="28"/>
        <v>124.53222081768114</v>
      </c>
      <c r="F84" s="248">
        <v>89455</v>
      </c>
      <c r="G84" s="248">
        <v>50120</v>
      </c>
      <c r="H84" s="25">
        <f t="shared" si="31"/>
        <v>178.48164405426976</v>
      </c>
      <c r="I84" s="248">
        <v>831609</v>
      </c>
      <c r="J84" s="248">
        <v>644731</v>
      </c>
      <c r="K84" s="25">
        <f t="shared" si="30"/>
        <v>128.98542182708758</v>
      </c>
      <c r="L84" s="248">
        <v>0</v>
      </c>
      <c r="M84" s="248">
        <v>0</v>
      </c>
      <c r="N84" s="25" t="e">
        <f t="shared" si="25"/>
        <v>#DIV/0!</v>
      </c>
      <c r="O84" s="248">
        <v>0</v>
      </c>
      <c r="P84" s="248">
        <v>0</v>
      </c>
      <c r="Q84" s="25" t="e">
        <f t="shared" si="26"/>
        <v>#DIV/0!</v>
      </c>
      <c r="R84" s="248">
        <v>0</v>
      </c>
      <c r="S84" s="248">
        <v>0</v>
      </c>
      <c r="T84" s="25" t="e">
        <f t="shared" si="27"/>
        <v>#DIV/0!</v>
      </c>
      <c r="U84" s="197">
        <v>84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248">
        <v>24510</v>
      </c>
      <c r="D85" s="248">
        <v>18469</v>
      </c>
      <c r="E85" s="25">
        <f t="shared" si="28"/>
        <v>132.70886350100167</v>
      </c>
      <c r="F85" s="248">
        <v>0</v>
      </c>
      <c r="G85" s="248">
        <v>0</v>
      </c>
      <c r="H85" s="25" t="e">
        <f t="shared" si="31"/>
        <v>#DIV/0!</v>
      </c>
      <c r="I85" s="248">
        <v>38161</v>
      </c>
      <c r="J85" s="248">
        <v>26320</v>
      </c>
      <c r="K85" s="25">
        <f t="shared" si="30"/>
        <v>144.98860182370819</v>
      </c>
      <c r="L85" s="248">
        <v>0</v>
      </c>
      <c r="M85" s="248">
        <v>0</v>
      </c>
      <c r="N85" s="25" t="e">
        <f t="shared" si="25"/>
        <v>#DIV/0!</v>
      </c>
      <c r="O85" s="248">
        <v>0</v>
      </c>
      <c r="P85" s="248">
        <v>0</v>
      </c>
      <c r="Q85" s="25" t="e">
        <f t="shared" si="26"/>
        <v>#DIV/0!</v>
      </c>
      <c r="R85" s="248">
        <v>0</v>
      </c>
      <c r="S85" s="248">
        <v>0</v>
      </c>
      <c r="T85" s="25" t="e">
        <f t="shared" si="27"/>
        <v>#DIV/0!</v>
      </c>
      <c r="U85" s="197">
        <v>18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248">
        <v>1689717</v>
      </c>
      <c r="D86" s="248">
        <v>1434518</v>
      </c>
      <c r="E86" s="1">
        <f t="shared" si="28"/>
        <v>117.78987785444311</v>
      </c>
      <c r="F86" s="248">
        <v>150501</v>
      </c>
      <c r="G86" s="248">
        <v>284319</v>
      </c>
      <c r="H86" s="1">
        <f t="shared" si="31"/>
        <v>52.933852468530063</v>
      </c>
      <c r="I86" s="248">
        <v>1632616</v>
      </c>
      <c r="J86" s="248">
        <v>1329104</v>
      </c>
      <c r="K86" s="1">
        <f t="shared" si="30"/>
        <v>122.83583526947477</v>
      </c>
      <c r="L86" s="248">
        <v>0</v>
      </c>
      <c r="M86" s="248">
        <v>0</v>
      </c>
      <c r="N86" s="1" t="e">
        <f t="shared" si="25"/>
        <v>#DIV/0!</v>
      </c>
      <c r="O86" s="248">
        <v>0</v>
      </c>
      <c r="P86" s="248">
        <v>0</v>
      </c>
      <c r="Q86" s="25" t="e">
        <f t="shared" si="26"/>
        <v>#DIV/0!</v>
      </c>
      <c r="R86" s="248">
        <v>0</v>
      </c>
      <c r="S86" s="248">
        <v>0</v>
      </c>
      <c r="T86" s="1" t="e">
        <f t="shared" si="27"/>
        <v>#DIV/0!</v>
      </c>
      <c r="U86" s="199"/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248">
        <v>15210526</v>
      </c>
      <c r="D87" s="248">
        <v>12861284</v>
      </c>
      <c r="E87" s="45">
        <f t="shared" si="28"/>
        <v>118.26599894691697</v>
      </c>
      <c r="F87" s="248">
        <v>1761577</v>
      </c>
      <c r="G87" s="248">
        <v>1521359</v>
      </c>
      <c r="H87" s="45">
        <f t="shared" si="31"/>
        <v>115.78969855241267</v>
      </c>
      <c r="I87" s="248">
        <v>15894543</v>
      </c>
      <c r="J87" s="248">
        <v>13362940</v>
      </c>
      <c r="K87" s="45">
        <f t="shared" si="30"/>
        <v>118.94495522691864</v>
      </c>
      <c r="L87" s="248">
        <f>1359077+816581</f>
        <v>2175658</v>
      </c>
      <c r="M87" s="248">
        <v>940333</v>
      </c>
      <c r="N87" s="25">
        <f t="shared" si="25"/>
        <v>231.37101431088774</v>
      </c>
      <c r="O87" s="248">
        <v>1359077</v>
      </c>
      <c r="P87" s="248">
        <v>116738</v>
      </c>
      <c r="Q87" s="25">
        <f t="shared" si="26"/>
        <v>1164.2113107985404</v>
      </c>
      <c r="R87" s="248">
        <v>816581</v>
      </c>
      <c r="S87" s="248">
        <v>823595</v>
      </c>
      <c r="T87" s="45">
        <f t="shared" si="27"/>
        <v>99.148367826419531</v>
      </c>
      <c r="U87" s="196">
        <v>1440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248"/>
      <c r="D88" s="248"/>
      <c r="E88" s="1" t="e">
        <f t="shared" si="28"/>
        <v>#DIV/0!</v>
      </c>
      <c r="F88" s="248"/>
      <c r="G88" s="248"/>
      <c r="H88" s="1" t="e">
        <f t="shared" si="31"/>
        <v>#DIV/0!</v>
      </c>
      <c r="I88" s="248"/>
      <c r="J88" s="248"/>
      <c r="K88" s="1" t="e">
        <f t="shared" si="30"/>
        <v>#DIV/0!</v>
      </c>
      <c r="L88" s="248">
        <v>0</v>
      </c>
      <c r="M88" s="248">
        <v>0</v>
      </c>
      <c r="N88" s="1" t="e">
        <f t="shared" si="25"/>
        <v>#DIV/0!</v>
      </c>
      <c r="O88" s="248">
        <v>0</v>
      </c>
      <c r="P88" s="248"/>
      <c r="Q88" s="1" t="e">
        <f t="shared" si="26"/>
        <v>#DIV/0!</v>
      </c>
      <c r="R88" s="248">
        <v>0</v>
      </c>
      <c r="S88" s="248"/>
      <c r="T88" s="1" t="e">
        <f t="shared" si="27"/>
        <v>#DIV/0!</v>
      </c>
      <c r="U88" s="199">
        <v>14</v>
      </c>
    </row>
    <row r="89" spans="1:636" s="23" customFormat="1" ht="17.25" hidden="1" x14ac:dyDescent="0.25">
      <c r="A89" s="62">
        <v>19</v>
      </c>
      <c r="B89" s="10" t="s">
        <v>158</v>
      </c>
      <c r="C89" s="248">
        <v>0</v>
      </c>
      <c r="D89" s="248">
        <v>0</v>
      </c>
      <c r="E89" s="1" t="e">
        <f t="shared" si="28"/>
        <v>#DIV/0!</v>
      </c>
      <c r="F89" s="248">
        <v>0</v>
      </c>
      <c r="G89" s="248">
        <v>0</v>
      </c>
      <c r="H89" s="1" t="e">
        <f t="shared" si="31"/>
        <v>#DIV/0!</v>
      </c>
      <c r="I89" s="248">
        <v>0</v>
      </c>
      <c r="J89" s="248">
        <v>0</v>
      </c>
      <c r="K89" s="1" t="e">
        <f t="shared" si="30"/>
        <v>#DIV/0!</v>
      </c>
      <c r="L89" s="248">
        <v>0</v>
      </c>
      <c r="M89" s="248">
        <v>0</v>
      </c>
      <c r="N89" s="1" t="e">
        <f t="shared" si="25"/>
        <v>#DIV/0!</v>
      </c>
      <c r="O89" s="248">
        <v>0</v>
      </c>
      <c r="P89" s="248">
        <v>0</v>
      </c>
      <c r="Q89" s="1" t="e">
        <f t="shared" si="26"/>
        <v>#DIV/0!</v>
      </c>
      <c r="R89" s="248">
        <v>0</v>
      </c>
      <c r="S89" s="248">
        <v>0</v>
      </c>
      <c r="T89" s="1" t="e">
        <f t="shared" si="27"/>
        <v>#DIV/0!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248">
        <v>11451527</v>
      </c>
      <c r="D90" s="248">
        <v>10515379</v>
      </c>
      <c r="E90" s="1">
        <f t="shared" si="28"/>
        <v>108.90265581487837</v>
      </c>
      <c r="F90" s="248">
        <v>3415384</v>
      </c>
      <c r="G90" s="248">
        <v>1740526</v>
      </c>
      <c r="H90" s="1">
        <f>F90/G90*100</f>
        <v>196.22711754952238</v>
      </c>
      <c r="I90" s="248">
        <v>14959027</v>
      </c>
      <c r="J90" s="248">
        <v>13896362</v>
      </c>
      <c r="K90" s="1">
        <f>I90/J90*100</f>
        <v>107.64707338510611</v>
      </c>
      <c r="L90" s="248">
        <v>0</v>
      </c>
      <c r="M90" s="248">
        <v>0</v>
      </c>
      <c r="N90" s="1" t="e">
        <f t="shared" si="25"/>
        <v>#DIV/0!</v>
      </c>
      <c r="O90" s="248">
        <v>0</v>
      </c>
      <c r="P90" s="248">
        <v>0</v>
      </c>
      <c r="Q90" s="1" t="e">
        <f t="shared" si="26"/>
        <v>#DIV/0!</v>
      </c>
      <c r="R90" s="248">
        <v>0</v>
      </c>
      <c r="S90" s="248">
        <v>0</v>
      </c>
      <c r="T90" s="1" t="e">
        <f t="shared" si="27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248">
        <v>805588</v>
      </c>
      <c r="D91" s="248">
        <v>842280</v>
      </c>
      <c r="E91" s="25">
        <f t="shared" si="28"/>
        <v>95.643728926247803</v>
      </c>
      <c r="F91" s="248">
        <v>101183</v>
      </c>
      <c r="G91" s="248">
        <v>105928</v>
      </c>
      <c r="H91" s="25">
        <f t="shared" ref="H91:H107" si="32">F91/G91*100</f>
        <v>95.520542255116681</v>
      </c>
      <c r="I91" s="248">
        <v>794794</v>
      </c>
      <c r="J91" s="248">
        <v>800977</v>
      </c>
      <c r="K91" s="25">
        <f t="shared" si="30"/>
        <v>99.228067722294142</v>
      </c>
      <c r="L91" s="248">
        <f>1635+3348</f>
        <v>4983</v>
      </c>
      <c r="M91" s="248">
        <v>0</v>
      </c>
      <c r="N91" s="25" t="e">
        <f t="shared" si="25"/>
        <v>#DIV/0!</v>
      </c>
      <c r="O91" s="248">
        <v>1635</v>
      </c>
      <c r="P91" s="248">
        <v>0</v>
      </c>
      <c r="Q91" s="25" t="e">
        <f t="shared" si="26"/>
        <v>#DIV/0!</v>
      </c>
      <c r="R91" s="248">
        <v>3348</v>
      </c>
      <c r="S91" s="248">
        <v>0</v>
      </c>
      <c r="T91" s="25" t="e">
        <f t="shared" si="27"/>
        <v>#DIV/0!</v>
      </c>
      <c r="U91" s="197">
        <v>269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248">
        <v>558421</v>
      </c>
      <c r="D92" s="248">
        <v>287049</v>
      </c>
      <c r="E92" s="1">
        <f t="shared" si="28"/>
        <v>194.53856310246681</v>
      </c>
      <c r="F92" s="248">
        <v>93314</v>
      </c>
      <c r="G92" s="248">
        <v>62052</v>
      </c>
      <c r="H92" s="1">
        <f t="shared" si="32"/>
        <v>150.38032617804421</v>
      </c>
      <c r="I92" s="248">
        <v>583474</v>
      </c>
      <c r="J92" s="248">
        <v>345963</v>
      </c>
      <c r="K92" s="1">
        <f t="shared" si="30"/>
        <v>168.65213910158025</v>
      </c>
      <c r="L92" s="248">
        <f>191638</f>
        <v>191638</v>
      </c>
      <c r="M92" s="248">
        <v>60508</v>
      </c>
      <c r="N92" s="1">
        <f t="shared" si="25"/>
        <v>316.71514510477954</v>
      </c>
      <c r="O92" s="248">
        <v>191638</v>
      </c>
      <c r="P92" s="248">
        <v>60508</v>
      </c>
      <c r="Q92" s="1">
        <f t="shared" si="26"/>
        <v>316.71514510477954</v>
      </c>
      <c r="R92" s="248">
        <v>0</v>
      </c>
      <c r="S92" s="248">
        <v>0</v>
      </c>
      <c r="T92" s="1" t="e">
        <f t="shared" si="27"/>
        <v>#DIV/0!</v>
      </c>
      <c r="U92" s="199">
        <v>49</v>
      </c>
      <c r="AD92" s="24"/>
      <c r="AE92" s="24"/>
      <c r="AF92" s="24"/>
      <c r="AG92" s="24"/>
      <c r="AH92" s="24"/>
      <c r="AI92" s="24"/>
    </row>
    <row r="93" spans="1:636" ht="34.5" x14ac:dyDescent="0.25">
      <c r="A93" s="62">
        <v>23</v>
      </c>
      <c r="B93" s="10" t="s">
        <v>161</v>
      </c>
      <c r="C93" s="248">
        <v>3713685</v>
      </c>
      <c r="D93" s="248">
        <v>3019959</v>
      </c>
      <c r="E93" s="25">
        <f t="shared" si="28"/>
        <v>122.97137146563909</v>
      </c>
      <c r="F93" s="248">
        <v>526304</v>
      </c>
      <c r="G93" s="248">
        <v>402652</v>
      </c>
      <c r="H93" s="25">
        <f t="shared" si="32"/>
        <v>130.70939669987979</v>
      </c>
      <c r="I93" s="248">
        <v>3612410</v>
      </c>
      <c r="J93" s="248">
        <v>3019959</v>
      </c>
      <c r="K93" s="25">
        <f t="shared" si="30"/>
        <v>119.61784911649463</v>
      </c>
      <c r="L93" s="248">
        <v>245789</v>
      </c>
      <c r="M93" s="248">
        <v>82942</v>
      </c>
      <c r="N93" s="25">
        <f t="shared" si="25"/>
        <v>296.33840515058716</v>
      </c>
      <c r="O93" s="248">
        <v>245789</v>
      </c>
      <c r="P93" s="248">
        <v>82942</v>
      </c>
      <c r="Q93" s="25">
        <f>O93/P93*100</f>
        <v>296.33840515058716</v>
      </c>
      <c r="R93" s="248">
        <v>0</v>
      </c>
      <c r="S93" s="248">
        <v>0</v>
      </c>
      <c r="T93" s="25" t="e">
        <f>R93/S93*100</f>
        <v>#DIV/0!</v>
      </c>
      <c r="U93" s="196">
        <v>280</v>
      </c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248">
        <v>57702</v>
      </c>
      <c r="D94" s="248">
        <v>44776</v>
      </c>
      <c r="E94" s="1">
        <f t="shared" si="28"/>
        <v>128.86814364838307</v>
      </c>
      <c r="F94" s="248">
        <v>10766</v>
      </c>
      <c r="G94" s="248">
        <v>6261</v>
      </c>
      <c r="H94" s="1">
        <f t="shared" si="32"/>
        <v>171.9533620827344</v>
      </c>
      <c r="I94" s="248">
        <v>57099</v>
      </c>
      <c r="J94" s="248">
        <v>47711</v>
      </c>
      <c r="K94" s="1">
        <f>I94/J94*100</f>
        <v>119.6768040912997</v>
      </c>
      <c r="L94" s="248">
        <v>0</v>
      </c>
      <c r="M94" s="248">
        <v>0</v>
      </c>
      <c r="N94" s="1" t="e">
        <f t="shared" si="25"/>
        <v>#DIV/0!</v>
      </c>
      <c r="O94" s="248">
        <v>0</v>
      </c>
      <c r="P94" s="248">
        <v>0</v>
      </c>
      <c r="Q94" s="1" t="e">
        <f t="shared" si="26"/>
        <v>#DIV/0!</v>
      </c>
      <c r="R94" s="248">
        <v>0</v>
      </c>
      <c r="S94" s="248">
        <v>0</v>
      </c>
      <c r="T94" s="1" t="e">
        <f t="shared" si="27"/>
        <v>#DIV/0!</v>
      </c>
      <c r="U94" s="199">
        <v>7</v>
      </c>
    </row>
    <row r="95" spans="1:636" s="23" customFormat="1" ht="17.25" x14ac:dyDescent="0.25">
      <c r="A95" s="62">
        <v>25</v>
      </c>
      <c r="B95" s="10" t="s">
        <v>163</v>
      </c>
      <c r="C95" s="248">
        <v>630967</v>
      </c>
      <c r="D95" s="248">
        <v>481625</v>
      </c>
      <c r="E95" s="1">
        <f t="shared" si="28"/>
        <v>131.00794186348298</v>
      </c>
      <c r="F95" s="248">
        <v>91633</v>
      </c>
      <c r="G95" s="248">
        <v>120948</v>
      </c>
      <c r="H95" s="1">
        <f t="shared" si="32"/>
        <v>75.762311075834248</v>
      </c>
      <c r="I95" s="248">
        <v>735200</v>
      </c>
      <c r="J95" s="248">
        <v>487682</v>
      </c>
      <c r="K95" s="1">
        <f t="shared" ref="K95:K103" si="33">I95/J95*100</f>
        <v>150.75397492628392</v>
      </c>
      <c r="L95" s="248">
        <f>226799+41172</f>
        <v>267971</v>
      </c>
      <c r="M95" s="248">
        <v>232682</v>
      </c>
      <c r="N95" s="1">
        <f t="shared" si="25"/>
        <v>115.16619248588202</v>
      </c>
      <c r="O95" s="248">
        <v>226799</v>
      </c>
      <c r="P95" s="248">
        <v>192216</v>
      </c>
      <c r="Q95" s="1">
        <f t="shared" si="26"/>
        <v>117.99173846089816</v>
      </c>
      <c r="R95" s="248">
        <v>41172</v>
      </c>
      <c r="S95" s="248">
        <v>40466</v>
      </c>
      <c r="T95" s="1">
        <f t="shared" si="27"/>
        <v>101.74467454159046</v>
      </c>
      <c r="U95" s="199">
        <v>39</v>
      </c>
    </row>
    <row r="96" spans="1:636" s="23" customFormat="1" ht="34.5" x14ac:dyDescent="0.25">
      <c r="A96" s="62">
        <v>26</v>
      </c>
      <c r="B96" s="10" t="s">
        <v>164</v>
      </c>
      <c r="C96" s="248">
        <v>564237</v>
      </c>
      <c r="D96" s="248">
        <v>396887</v>
      </c>
      <c r="E96" s="1">
        <f t="shared" si="28"/>
        <v>142.1656542038414</v>
      </c>
      <c r="F96" s="248">
        <v>52866</v>
      </c>
      <c r="G96" s="248">
        <v>28674</v>
      </c>
      <c r="H96" s="1">
        <f t="shared" si="32"/>
        <v>184.36911487758945</v>
      </c>
      <c r="I96" s="248">
        <v>542335</v>
      </c>
      <c r="J96" s="248">
        <v>583162</v>
      </c>
      <c r="K96" s="1">
        <f t="shared" si="33"/>
        <v>92.999029429215213</v>
      </c>
      <c r="L96" s="248">
        <f>151072+66230</f>
        <v>217302</v>
      </c>
      <c r="M96" s="248">
        <v>89618</v>
      </c>
      <c r="N96" s="1">
        <f t="shared" si="25"/>
        <v>242.47584190675983</v>
      </c>
      <c r="O96" s="248">
        <v>151072</v>
      </c>
      <c r="P96" s="248">
        <v>32497</v>
      </c>
      <c r="Q96" s="1">
        <f t="shared" si="26"/>
        <v>464.87983506169803</v>
      </c>
      <c r="R96" s="248">
        <v>66230</v>
      </c>
      <c r="S96" s="248">
        <v>57121</v>
      </c>
      <c r="T96" s="1">
        <f t="shared" si="27"/>
        <v>115.94684966999877</v>
      </c>
      <c r="U96" s="199">
        <v>50</v>
      </c>
    </row>
    <row r="97" spans="1:636" s="23" customFormat="1" ht="17.25" hidden="1" x14ac:dyDescent="0.25">
      <c r="A97" s="62">
        <v>27</v>
      </c>
      <c r="B97" s="10" t="s">
        <v>166</v>
      </c>
      <c r="C97" s="248"/>
      <c r="D97" s="248"/>
      <c r="E97" s="1" t="e">
        <f t="shared" si="28"/>
        <v>#DIV/0!</v>
      </c>
      <c r="F97" s="248"/>
      <c r="G97" s="248"/>
      <c r="H97" s="1" t="e">
        <f t="shared" si="32"/>
        <v>#DIV/0!</v>
      </c>
      <c r="I97" s="248"/>
      <c r="J97" s="248"/>
      <c r="K97" s="1" t="e">
        <f t="shared" si="33"/>
        <v>#DIV/0!</v>
      </c>
      <c r="L97" s="248"/>
      <c r="M97" s="248"/>
      <c r="N97" s="1" t="e">
        <f t="shared" si="25"/>
        <v>#DIV/0!</v>
      </c>
      <c r="O97" s="248"/>
      <c r="P97" s="64"/>
      <c r="Q97" s="1" t="e">
        <f t="shared" si="26"/>
        <v>#DIV/0!</v>
      </c>
      <c r="R97" s="248"/>
      <c r="S97" s="249"/>
      <c r="T97" s="1" t="e">
        <f t="shared" si="27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248">
        <v>1410816</v>
      </c>
      <c r="D98" s="248">
        <v>1192099</v>
      </c>
      <c r="E98" s="1">
        <f t="shared" si="28"/>
        <v>118.3472178065748</v>
      </c>
      <c r="F98" s="248">
        <v>190091</v>
      </c>
      <c r="G98" s="248">
        <v>33213</v>
      </c>
      <c r="H98" s="1">
        <f t="shared" si="32"/>
        <v>572.33914431096252</v>
      </c>
      <c r="I98" s="248">
        <v>1404023</v>
      </c>
      <c r="J98" s="248">
        <v>1379880</v>
      </c>
      <c r="K98" s="1">
        <f t="shared" si="33"/>
        <v>101.74964489665767</v>
      </c>
      <c r="L98" s="248">
        <v>12209</v>
      </c>
      <c r="M98" s="248">
        <v>4994</v>
      </c>
      <c r="N98" s="1">
        <f t="shared" si="25"/>
        <v>244.47336804164999</v>
      </c>
      <c r="O98" s="248">
        <v>0</v>
      </c>
      <c r="P98" s="248">
        <v>0</v>
      </c>
      <c r="Q98" s="1" t="e">
        <f t="shared" si="26"/>
        <v>#DIV/0!</v>
      </c>
      <c r="R98" s="248">
        <v>12209</v>
      </c>
      <c r="S98" s="248">
        <v>4994</v>
      </c>
      <c r="T98" s="1">
        <f t="shared" si="27"/>
        <v>244.47336804164999</v>
      </c>
      <c r="U98" s="199">
        <v>312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248">
        <v>194848</v>
      </c>
      <c r="D99" s="248">
        <v>79836</v>
      </c>
      <c r="E99" s="45">
        <f t="shared" si="28"/>
        <v>244.06032366351019</v>
      </c>
      <c r="F99" s="248">
        <v>21414</v>
      </c>
      <c r="G99" s="248">
        <v>11360</v>
      </c>
      <c r="H99" s="45">
        <f t="shared" si="32"/>
        <v>188.50352112676057</v>
      </c>
      <c r="I99" s="248">
        <v>194848</v>
      </c>
      <c r="J99" s="248">
        <v>79836</v>
      </c>
      <c r="K99" s="45">
        <f t="shared" si="33"/>
        <v>244.06032366351019</v>
      </c>
      <c r="L99" s="248">
        <v>0</v>
      </c>
      <c r="M99" s="248">
        <v>0</v>
      </c>
      <c r="N99" s="25" t="e">
        <f t="shared" si="25"/>
        <v>#DIV/0!</v>
      </c>
      <c r="O99" s="248">
        <v>0</v>
      </c>
      <c r="P99" s="248">
        <v>0</v>
      </c>
      <c r="Q99" s="25" t="e">
        <f t="shared" si="26"/>
        <v>#DIV/0!</v>
      </c>
      <c r="R99" s="248">
        <v>0</v>
      </c>
      <c r="S99" s="248">
        <v>0</v>
      </c>
      <c r="T99" s="45" t="e">
        <f t="shared" si="27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0" t="s">
        <v>169</v>
      </c>
      <c r="C100" s="248">
        <v>82093</v>
      </c>
      <c r="D100" s="248">
        <v>79715</v>
      </c>
      <c r="E100" s="45">
        <f t="shared" si="28"/>
        <v>102.98312739133162</v>
      </c>
      <c r="F100" s="248">
        <v>11813</v>
      </c>
      <c r="G100" s="248">
        <v>13804</v>
      </c>
      <c r="H100" s="45">
        <f t="shared" si="32"/>
        <v>85.576644450883805</v>
      </c>
      <c r="I100" s="248">
        <v>82093</v>
      </c>
      <c r="J100" s="248">
        <v>79715</v>
      </c>
      <c r="K100" s="45">
        <f t="shared" si="33"/>
        <v>102.98312739133162</v>
      </c>
      <c r="L100" s="248">
        <v>0</v>
      </c>
      <c r="M100" s="248">
        <v>0</v>
      </c>
      <c r="N100" s="25" t="e">
        <f t="shared" si="25"/>
        <v>#DIV/0!</v>
      </c>
      <c r="O100" s="248">
        <v>0</v>
      </c>
      <c r="P100" s="248">
        <v>0</v>
      </c>
      <c r="Q100" s="25" t="e">
        <f t="shared" si="26"/>
        <v>#DIV/0!</v>
      </c>
      <c r="R100" s="248">
        <v>0</v>
      </c>
      <c r="S100" s="248">
        <v>0</v>
      </c>
      <c r="T100" s="45" t="e">
        <f t="shared" si="27"/>
        <v>#DIV/0!</v>
      </c>
      <c r="U100" s="196">
        <v>6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248">
        <v>80073</v>
      </c>
      <c r="D101" s="248">
        <v>44842</v>
      </c>
      <c r="E101" s="1">
        <f t="shared" si="28"/>
        <v>178.56696846706214</v>
      </c>
      <c r="F101" s="248">
        <v>21269</v>
      </c>
      <c r="G101" s="248">
        <v>6750</v>
      </c>
      <c r="H101" s="1">
        <f t="shared" si="32"/>
        <v>315.09629629629632</v>
      </c>
      <c r="I101" s="248">
        <v>41721</v>
      </c>
      <c r="J101" s="248">
        <v>31579</v>
      </c>
      <c r="K101" s="1">
        <f t="shared" si="33"/>
        <v>132.11627980620034</v>
      </c>
      <c r="L101" s="248">
        <v>2623</v>
      </c>
      <c r="M101" s="248">
        <v>1911</v>
      </c>
      <c r="N101" s="1">
        <f t="shared" si="25"/>
        <v>137.25798011512299</v>
      </c>
      <c r="O101" s="248">
        <v>0</v>
      </c>
      <c r="P101" s="248">
        <v>0</v>
      </c>
      <c r="Q101" s="1" t="e">
        <f t="shared" si="26"/>
        <v>#DIV/0!</v>
      </c>
      <c r="R101" s="248">
        <v>2623</v>
      </c>
      <c r="S101" s="248">
        <v>1911</v>
      </c>
      <c r="T101" s="1">
        <f t="shared" si="27"/>
        <v>137.25798011512299</v>
      </c>
      <c r="U101" s="199">
        <v>14</v>
      </c>
      <c r="AD101" s="24"/>
      <c r="AE101" s="24"/>
      <c r="AF101" s="24"/>
      <c r="AG101" s="24"/>
      <c r="AH101" s="24"/>
      <c r="AI101" s="24"/>
    </row>
    <row r="102" spans="1:636" ht="34.5" x14ac:dyDescent="0.25">
      <c r="A102" s="63">
        <v>32</v>
      </c>
      <c r="B102" s="16" t="s">
        <v>171</v>
      </c>
      <c r="C102" s="248">
        <v>193494</v>
      </c>
      <c r="D102" s="248">
        <v>147044</v>
      </c>
      <c r="E102" s="45">
        <f t="shared" si="28"/>
        <v>131.58918418976634</v>
      </c>
      <c r="F102" s="248">
        <v>25913</v>
      </c>
      <c r="G102" s="248">
        <v>18428</v>
      </c>
      <c r="H102" s="45">
        <f t="shared" si="32"/>
        <v>140.61753852832646</v>
      </c>
      <c r="I102" s="248">
        <v>191522</v>
      </c>
      <c r="J102" s="248">
        <v>152871</v>
      </c>
      <c r="K102" s="45">
        <f t="shared" si="33"/>
        <v>125.28340888723173</v>
      </c>
      <c r="L102" s="248">
        <v>0</v>
      </c>
      <c r="M102" s="248">
        <v>0</v>
      </c>
      <c r="N102" s="25" t="e">
        <f t="shared" si="25"/>
        <v>#DIV/0!</v>
      </c>
      <c r="O102" s="248">
        <v>0</v>
      </c>
      <c r="P102" s="248">
        <v>0</v>
      </c>
      <c r="Q102" s="1" t="e">
        <f t="shared" si="26"/>
        <v>#DIV/0!</v>
      </c>
      <c r="R102" s="248">
        <v>0</v>
      </c>
      <c r="S102" s="248">
        <v>0</v>
      </c>
      <c r="T102" s="45" t="e">
        <f t="shared" si="27"/>
        <v>#DIV/0!</v>
      </c>
      <c r="U102" s="196">
        <v>23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17.25" x14ac:dyDescent="0.25">
      <c r="A103" s="62">
        <v>33</v>
      </c>
      <c r="B103" s="10" t="s">
        <v>438</v>
      </c>
      <c r="C103" s="248">
        <v>114851</v>
      </c>
      <c r="D103" s="248">
        <v>74687</v>
      </c>
      <c r="E103" s="1">
        <f t="shared" si="28"/>
        <v>153.77642695515954</v>
      </c>
      <c r="F103" s="248">
        <v>28639</v>
      </c>
      <c r="G103" s="248">
        <v>11792</v>
      </c>
      <c r="H103" s="1">
        <f t="shared" si="32"/>
        <v>242.86804613297153</v>
      </c>
      <c r="I103" s="248">
        <v>114695</v>
      </c>
      <c r="J103" s="248">
        <v>100468</v>
      </c>
      <c r="K103" s="1">
        <f t="shared" si="33"/>
        <v>114.16072779392444</v>
      </c>
      <c r="L103" s="248">
        <v>70393</v>
      </c>
      <c r="M103" s="248">
        <v>66897</v>
      </c>
      <c r="N103" s="25">
        <f t="shared" si="25"/>
        <v>105.22594436222849</v>
      </c>
      <c r="O103" s="248">
        <v>70393</v>
      </c>
      <c r="P103" s="248">
        <v>66897</v>
      </c>
      <c r="Q103" s="1">
        <f t="shared" si="26"/>
        <v>105.22594436222849</v>
      </c>
      <c r="R103" s="248">
        <v>0</v>
      </c>
      <c r="S103" s="248">
        <v>0</v>
      </c>
      <c r="T103" s="1" t="e">
        <f t="shared" si="27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ht="17.25" x14ac:dyDescent="0.25">
      <c r="A104" s="62">
        <v>34</v>
      </c>
      <c r="B104" s="10" t="s">
        <v>173</v>
      </c>
      <c r="C104" s="248"/>
      <c r="D104" s="248">
        <v>56160</v>
      </c>
      <c r="E104" s="45">
        <f t="shared" si="28"/>
        <v>0</v>
      </c>
      <c r="F104" s="248"/>
      <c r="G104" s="248">
        <v>7510</v>
      </c>
      <c r="H104" s="45">
        <f t="shared" si="32"/>
        <v>0</v>
      </c>
      <c r="I104" s="248"/>
      <c r="J104" s="248">
        <v>54146</v>
      </c>
      <c r="K104" s="45">
        <f>I104/J104*100</f>
        <v>0</v>
      </c>
      <c r="L104" s="248"/>
      <c r="M104" s="248">
        <v>0</v>
      </c>
      <c r="N104" s="25" t="e">
        <f t="shared" si="25"/>
        <v>#DIV/0!</v>
      </c>
      <c r="O104" s="248"/>
      <c r="P104" s="248">
        <v>0</v>
      </c>
      <c r="Q104" s="25" t="e">
        <f t="shared" si="26"/>
        <v>#DIV/0!</v>
      </c>
      <c r="R104" s="248"/>
      <c r="S104" s="248">
        <v>0</v>
      </c>
      <c r="T104" s="45" t="e">
        <f t="shared" si="27"/>
        <v>#DIV/0!</v>
      </c>
      <c r="U104" s="196"/>
      <c r="V104" s="24"/>
      <c r="W104" s="24"/>
      <c r="X104" s="24"/>
      <c r="Y104" s="24"/>
      <c r="Z104" s="24"/>
      <c r="AA104" s="24"/>
      <c r="AB104" s="24"/>
      <c r="AC104" s="24"/>
      <c r="AD104" s="23"/>
      <c r="AE104" s="23"/>
      <c r="AF104" s="23"/>
      <c r="AG104" s="23"/>
      <c r="AH104" s="23"/>
      <c r="AI104" s="23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 x14ac:dyDescent="0.25">
      <c r="A105" s="62">
        <v>35</v>
      </c>
      <c r="B105" s="10" t="s">
        <v>174</v>
      </c>
      <c r="C105" s="248">
        <v>285999</v>
      </c>
      <c r="D105" s="248">
        <v>271746</v>
      </c>
      <c r="E105" s="1">
        <f>C105/D105*100</f>
        <v>105.24497140712283</v>
      </c>
      <c r="F105" s="248">
        <v>39239</v>
      </c>
      <c r="G105" s="248">
        <v>38041</v>
      </c>
      <c r="H105" s="1">
        <f t="shared" si="32"/>
        <v>103.149233721511</v>
      </c>
      <c r="I105" s="248">
        <v>285999</v>
      </c>
      <c r="J105" s="248">
        <v>271746</v>
      </c>
      <c r="K105" s="1">
        <f t="shared" ref="K105:K113" si="34">I105/J105*100</f>
        <v>105.24497140712283</v>
      </c>
      <c r="L105" s="248">
        <v>0</v>
      </c>
      <c r="M105" s="248">
        <v>0</v>
      </c>
      <c r="N105" s="1" t="e">
        <f t="shared" si="25"/>
        <v>#DIV/0!</v>
      </c>
      <c r="O105" s="248">
        <v>0</v>
      </c>
      <c r="P105" s="248">
        <v>0</v>
      </c>
      <c r="Q105" s="1" t="e">
        <f t="shared" si="26"/>
        <v>#DIV/0!</v>
      </c>
      <c r="R105" s="248">
        <v>0</v>
      </c>
      <c r="S105" s="248">
        <v>0</v>
      </c>
      <c r="T105" s="1" t="e">
        <f t="shared" si="27"/>
        <v>#DIV/0!</v>
      </c>
      <c r="U105" s="199">
        <v>146</v>
      </c>
      <c r="AD105" s="24"/>
      <c r="AE105" s="24"/>
      <c r="AF105" s="24"/>
      <c r="AG105" s="24"/>
      <c r="AH105" s="24"/>
      <c r="AI105" s="2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</row>
    <row r="106" spans="1:636" s="23" customFormat="1" ht="17.25" x14ac:dyDescent="0.25">
      <c r="A106" s="62">
        <v>36</v>
      </c>
      <c r="B106" s="10" t="s">
        <v>358</v>
      </c>
      <c r="C106" s="248">
        <v>6542695</v>
      </c>
      <c r="D106" s="248">
        <v>4017228</v>
      </c>
      <c r="E106" s="1">
        <f>C106/D106*100</f>
        <v>162.86591151908729</v>
      </c>
      <c r="F106" s="248">
        <v>818347</v>
      </c>
      <c r="G106" s="248">
        <v>505635</v>
      </c>
      <c r="H106" s="1">
        <f t="shared" si="32"/>
        <v>161.8454023158998</v>
      </c>
      <c r="I106" s="248">
        <v>6613887</v>
      </c>
      <c r="J106" s="248">
        <v>3930207</v>
      </c>
      <c r="K106" s="1">
        <f t="shared" si="34"/>
        <v>168.2834262928136</v>
      </c>
      <c r="L106" s="248">
        <f>115817+99843</f>
        <v>215660</v>
      </c>
      <c r="M106" s="248">
        <f>167238+77983</f>
        <v>245221</v>
      </c>
      <c r="N106" s="1">
        <f t="shared" si="25"/>
        <v>87.945159672295603</v>
      </c>
      <c r="O106" s="248">
        <v>115817</v>
      </c>
      <c r="P106" s="248">
        <v>167238</v>
      </c>
      <c r="Q106" s="1">
        <f t="shared" si="26"/>
        <v>69.252801396811719</v>
      </c>
      <c r="R106" s="248">
        <v>99843</v>
      </c>
      <c r="S106" s="248">
        <v>77983</v>
      </c>
      <c r="T106" s="1">
        <f t="shared" si="27"/>
        <v>128.03175050972649</v>
      </c>
      <c r="U106" s="199">
        <v>454</v>
      </c>
      <c r="V106" s="24"/>
      <c r="W106" s="24"/>
      <c r="X106" s="24"/>
      <c r="Y106" s="24"/>
      <c r="Z106" s="24"/>
      <c r="AA106" s="24"/>
      <c r="AB106" s="24"/>
      <c r="AC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</row>
    <row r="107" spans="1:636" ht="17.25" hidden="1" x14ac:dyDescent="0.25">
      <c r="A107" s="65">
        <v>37</v>
      </c>
      <c r="B107" s="10" t="s">
        <v>175</v>
      </c>
      <c r="C107" s="248">
        <v>0</v>
      </c>
      <c r="D107" s="248"/>
      <c r="E107" s="45" t="e">
        <f>C107/D107*100</f>
        <v>#DIV/0!</v>
      </c>
      <c r="F107" s="248">
        <v>0</v>
      </c>
      <c r="G107" s="248"/>
      <c r="H107" s="1" t="e">
        <f t="shared" si="32"/>
        <v>#DIV/0!</v>
      </c>
      <c r="I107" s="248">
        <v>0</v>
      </c>
      <c r="J107" s="248"/>
      <c r="K107" s="1" t="e">
        <f t="shared" si="34"/>
        <v>#DIV/0!</v>
      </c>
      <c r="L107" s="248">
        <v>0</v>
      </c>
      <c r="M107" s="248">
        <v>0</v>
      </c>
      <c r="N107" s="25" t="e">
        <f t="shared" si="25"/>
        <v>#DIV/0!</v>
      </c>
      <c r="O107" s="248">
        <v>0</v>
      </c>
      <c r="P107" s="248"/>
      <c r="Q107" s="25" t="e">
        <f t="shared" si="26"/>
        <v>#DIV/0!</v>
      </c>
      <c r="R107" s="248">
        <v>0</v>
      </c>
      <c r="S107" s="248"/>
      <c r="T107" s="1" t="e">
        <f t="shared" si="27"/>
        <v>#DIV/0!</v>
      </c>
      <c r="U107" s="196"/>
      <c r="AD107" s="24"/>
      <c r="AE107" s="24"/>
      <c r="AF107" s="24"/>
      <c r="AG107" s="24"/>
      <c r="AH107" s="24"/>
      <c r="AI107" s="24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248" customFormat="1" ht="21" customHeight="1" x14ac:dyDescent="0.25">
      <c r="A108" s="252">
        <v>38</v>
      </c>
      <c r="B108" s="10" t="s">
        <v>176</v>
      </c>
      <c r="C108" s="248">
        <v>1184886</v>
      </c>
      <c r="D108" s="248">
        <v>890828</v>
      </c>
      <c r="E108" s="45">
        <f>C108/D108*100</f>
        <v>133.00951474358686</v>
      </c>
      <c r="F108" s="248">
        <v>193756</v>
      </c>
      <c r="G108" s="248">
        <v>143662</v>
      </c>
      <c r="H108" s="248">
        <f>F108/G108*100</f>
        <v>134.86934610404978</v>
      </c>
      <c r="I108" s="248">
        <v>1159180</v>
      </c>
      <c r="J108" s="248">
        <v>901400</v>
      </c>
      <c r="K108" s="248">
        <f t="shared" si="34"/>
        <v>128.597736853783</v>
      </c>
      <c r="L108" s="248">
        <f>3800+40900</f>
        <v>44700</v>
      </c>
      <c r="M108" s="248">
        <v>70570</v>
      </c>
      <c r="N108" s="248">
        <f t="shared" si="25"/>
        <v>63.341363185489584</v>
      </c>
      <c r="O108" s="248">
        <v>3800</v>
      </c>
      <c r="P108" s="248">
        <v>5920</v>
      </c>
      <c r="Q108" s="248">
        <f t="shared" si="26"/>
        <v>64.189189189189193</v>
      </c>
      <c r="R108" s="248">
        <v>40900</v>
      </c>
      <c r="S108" s="248">
        <v>64650</v>
      </c>
      <c r="T108" s="248">
        <f t="shared" si="27"/>
        <v>63.263727764887854</v>
      </c>
      <c r="U108" s="248">
        <v>214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</row>
    <row r="109" spans="1:636" s="24" customFormat="1" ht="17.25" x14ac:dyDescent="0.25">
      <c r="A109" s="63">
        <v>39</v>
      </c>
      <c r="B109" s="10" t="s">
        <v>177</v>
      </c>
      <c r="C109" s="248">
        <v>45930</v>
      </c>
      <c r="D109" s="248">
        <v>50710</v>
      </c>
      <c r="E109" s="25">
        <f>C109/D109*100</f>
        <v>90.573851311378434</v>
      </c>
      <c r="F109" s="248">
        <v>4645</v>
      </c>
      <c r="G109" s="248">
        <v>7812</v>
      </c>
      <c r="H109" s="25">
        <f>F109/G109*100</f>
        <v>59.459805427547366</v>
      </c>
      <c r="I109" s="248">
        <v>45930</v>
      </c>
      <c r="J109" s="248">
        <v>50710</v>
      </c>
      <c r="K109" s="25">
        <f t="shared" si="34"/>
        <v>90.573851311378434</v>
      </c>
      <c r="L109" s="248">
        <v>0</v>
      </c>
      <c r="M109" s="248">
        <v>0</v>
      </c>
      <c r="N109" s="25" t="e">
        <f t="shared" si="25"/>
        <v>#DIV/0!</v>
      </c>
      <c r="O109" s="248">
        <v>0</v>
      </c>
      <c r="P109" s="248">
        <v>0</v>
      </c>
      <c r="Q109" s="25" t="e">
        <f t="shared" si="26"/>
        <v>#DIV/0!</v>
      </c>
      <c r="R109" s="248">
        <v>0</v>
      </c>
      <c r="S109" s="248">
        <v>0</v>
      </c>
      <c r="T109" s="25" t="e">
        <f t="shared" si="27"/>
        <v>#DIV/0!</v>
      </c>
      <c r="U109" s="197">
        <v>11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</row>
    <row r="110" spans="1:636" s="23" customFormat="1" ht="17.25" x14ac:dyDescent="0.25">
      <c r="A110" s="252">
        <v>40</v>
      </c>
      <c r="B110" s="155" t="s">
        <v>133</v>
      </c>
      <c r="C110" s="248">
        <v>260657</v>
      </c>
      <c r="D110" s="248">
        <v>159402</v>
      </c>
      <c r="E110" s="1">
        <f t="shared" ref="E110:E113" si="35">C110/D110*100</f>
        <v>163.52178768145947</v>
      </c>
      <c r="F110" s="248">
        <v>38779</v>
      </c>
      <c r="G110" s="248">
        <v>23585</v>
      </c>
      <c r="H110" s="1">
        <f t="shared" ref="H110:H113" si="36">F110/G110*100</f>
        <v>164.42230231079077</v>
      </c>
      <c r="I110" s="248">
        <v>339358</v>
      </c>
      <c r="J110" s="248">
        <v>23987</v>
      </c>
      <c r="K110" s="1">
        <f t="shared" si="34"/>
        <v>1414.7579939133698</v>
      </c>
      <c r="L110" s="248">
        <v>0</v>
      </c>
      <c r="M110" s="248">
        <v>0</v>
      </c>
      <c r="N110" s="1" t="e">
        <f t="shared" si="25"/>
        <v>#DIV/0!</v>
      </c>
      <c r="O110" s="248">
        <v>0</v>
      </c>
      <c r="P110" s="248">
        <v>0</v>
      </c>
      <c r="Q110" s="1" t="e">
        <f t="shared" si="26"/>
        <v>#DIV/0!</v>
      </c>
      <c r="R110" s="248">
        <v>0</v>
      </c>
      <c r="S110" s="248">
        <v>0</v>
      </c>
      <c r="T110" s="1" t="e">
        <f t="shared" si="27"/>
        <v>#DIV/0!</v>
      </c>
      <c r="U110" s="199">
        <v>7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 s="145"/>
      <c r="DM110" s="145"/>
      <c r="DN110" s="145"/>
      <c r="DO110" s="145"/>
      <c r="DP110" s="145"/>
      <c r="DQ110" s="145"/>
      <c r="DR110" s="145"/>
      <c r="DS110" s="145"/>
      <c r="DT110" s="145"/>
      <c r="DU110" s="145"/>
      <c r="DV110" s="145"/>
      <c r="DW110" s="145"/>
      <c r="DX110" s="145"/>
      <c r="DY110" s="145"/>
      <c r="DZ110" s="145"/>
      <c r="EA110" s="145"/>
      <c r="EB110" s="145"/>
      <c r="EC110" s="145"/>
      <c r="ED110" s="145"/>
      <c r="EE110" s="145"/>
      <c r="EF110" s="145"/>
      <c r="EG110" s="145"/>
      <c r="EH110" s="145"/>
      <c r="EI110" s="145"/>
      <c r="EJ110" s="145"/>
      <c r="EK110" s="145"/>
      <c r="EL110" s="145"/>
      <c r="EM110" s="145"/>
      <c r="EN110" s="145"/>
      <c r="EO110" s="145"/>
      <c r="EP110" s="145"/>
      <c r="EQ110" s="145"/>
      <c r="ER110" s="145"/>
      <c r="ES110" s="145"/>
      <c r="ET110" s="145"/>
      <c r="EU110" s="145"/>
      <c r="EV110" s="145"/>
      <c r="EW110" s="145"/>
      <c r="EX110" s="145"/>
      <c r="EY110" s="145"/>
      <c r="EZ110" s="145"/>
      <c r="FA110" s="145"/>
      <c r="FB110" s="145"/>
      <c r="FC110" s="145"/>
      <c r="FD110" s="145"/>
      <c r="FE110" s="145"/>
      <c r="FF110" s="145"/>
      <c r="FG110" s="145"/>
      <c r="FH110" s="145"/>
      <c r="FI110" s="145"/>
      <c r="FJ110" s="145"/>
      <c r="FK110" s="145"/>
      <c r="FL110" s="145"/>
      <c r="FM110" s="145"/>
      <c r="FN110" s="145"/>
      <c r="FO110" s="145"/>
      <c r="FP110" s="145"/>
      <c r="FQ110" s="145"/>
    </row>
    <row r="111" spans="1:636" s="23" customFormat="1" ht="17.25" x14ac:dyDescent="0.25">
      <c r="A111" s="62">
        <v>41</v>
      </c>
      <c r="B111" s="10" t="s">
        <v>220</v>
      </c>
      <c r="C111" s="248">
        <v>251069</v>
      </c>
      <c r="D111" s="248">
        <v>390827</v>
      </c>
      <c r="E111" s="1">
        <f t="shared" si="35"/>
        <v>64.240443981608237</v>
      </c>
      <c r="F111" s="248">
        <v>22483</v>
      </c>
      <c r="G111" s="248">
        <v>58089</v>
      </c>
      <c r="H111" s="1">
        <f t="shared" si="36"/>
        <v>38.704401866102017</v>
      </c>
      <c r="I111" s="248">
        <v>250801</v>
      </c>
      <c r="J111" s="248">
        <v>367430</v>
      </c>
      <c r="K111" s="1">
        <f t="shared" si="34"/>
        <v>68.258171624527122</v>
      </c>
      <c r="L111" s="248">
        <v>0</v>
      </c>
      <c r="M111" s="248">
        <v>0</v>
      </c>
      <c r="N111" s="1" t="e">
        <f t="shared" si="25"/>
        <v>#DIV/0!</v>
      </c>
      <c r="O111" s="248">
        <v>0</v>
      </c>
      <c r="P111" s="248">
        <v>0</v>
      </c>
      <c r="Q111" s="1" t="e">
        <f t="shared" si="26"/>
        <v>#DIV/0!</v>
      </c>
      <c r="R111" s="248">
        <v>0</v>
      </c>
      <c r="S111" s="248">
        <v>0</v>
      </c>
      <c r="T111" s="1" t="e">
        <f t="shared" si="27"/>
        <v>#DIV/0!</v>
      </c>
      <c r="U111" s="199">
        <v>42</v>
      </c>
      <c r="V111" s="24"/>
      <c r="W111" s="24"/>
      <c r="X111" s="24"/>
      <c r="Y111" s="24"/>
      <c r="Z111" s="24"/>
      <c r="AA111" s="24"/>
      <c r="AB111" s="24"/>
      <c r="AC111" s="2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</row>
    <row r="112" spans="1:636" s="23" customFormat="1" ht="17.25" x14ac:dyDescent="0.25">
      <c r="A112" s="252">
        <v>42</v>
      </c>
      <c r="B112" s="155" t="s">
        <v>299</v>
      </c>
      <c r="C112" s="248"/>
      <c r="D112" s="248"/>
      <c r="E112" s="1" t="e">
        <f t="shared" si="35"/>
        <v>#DIV/0!</v>
      </c>
      <c r="F112" s="248"/>
      <c r="G112" s="248"/>
      <c r="H112" s="1" t="e">
        <f t="shared" si="36"/>
        <v>#DIV/0!</v>
      </c>
      <c r="I112" s="248"/>
      <c r="J112" s="248"/>
      <c r="K112" s="1" t="e">
        <f t="shared" si="34"/>
        <v>#DIV/0!</v>
      </c>
      <c r="L112" s="248"/>
      <c r="M112" s="248"/>
      <c r="N112" s="1" t="e">
        <f t="shared" si="25"/>
        <v>#DIV/0!</v>
      </c>
      <c r="O112" s="248"/>
      <c r="P112" s="248"/>
      <c r="Q112" s="1" t="e">
        <f t="shared" si="26"/>
        <v>#DIV/0!</v>
      </c>
      <c r="R112" s="248"/>
      <c r="S112" s="248">
        <v>0</v>
      </c>
      <c r="T112" s="1" t="e">
        <f t="shared" si="27"/>
        <v>#DIV/0!</v>
      </c>
      <c r="U112" s="199"/>
      <c r="AD112" s="24"/>
      <c r="AE112" s="24"/>
      <c r="AF112" s="24"/>
      <c r="AG112" s="24"/>
      <c r="AH112" s="24"/>
      <c r="AI112" s="24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177">
        <v>43</v>
      </c>
      <c r="B113" s="176" t="s">
        <v>298</v>
      </c>
      <c r="C113" s="104">
        <v>0</v>
      </c>
      <c r="D113" s="104">
        <v>0</v>
      </c>
      <c r="E113" s="178" t="e">
        <f t="shared" si="35"/>
        <v>#DIV/0!</v>
      </c>
      <c r="F113" s="104">
        <v>0</v>
      </c>
      <c r="G113" s="104">
        <v>0</v>
      </c>
      <c r="H113" s="178" t="e">
        <f t="shared" si="36"/>
        <v>#DIV/0!</v>
      </c>
      <c r="I113" s="104"/>
      <c r="J113" s="104">
        <v>0</v>
      </c>
      <c r="K113" s="178" t="e">
        <f t="shared" si="34"/>
        <v>#DIV/0!</v>
      </c>
      <c r="L113" s="177">
        <v>0</v>
      </c>
      <c r="M113" s="248">
        <v>0</v>
      </c>
      <c r="N113" s="178" t="e">
        <f t="shared" si="25"/>
        <v>#DIV/0!</v>
      </c>
      <c r="O113" s="177">
        <v>0</v>
      </c>
      <c r="P113" s="248">
        <v>0</v>
      </c>
      <c r="Q113" s="178" t="e">
        <f t="shared" si="26"/>
        <v>#DIV/0!</v>
      </c>
      <c r="R113" s="177">
        <v>0</v>
      </c>
      <c r="S113" s="248">
        <v>0</v>
      </c>
      <c r="T113" s="178" t="e">
        <f t="shared" si="27"/>
        <v>#DIV/0!</v>
      </c>
      <c r="U113" s="199">
        <v>16</v>
      </c>
      <c r="V113" s="24"/>
      <c r="W113" s="24"/>
      <c r="X113" s="24"/>
      <c r="Y113" s="24"/>
      <c r="Z113" s="24"/>
      <c r="AA113" s="24"/>
      <c r="AB113" s="24"/>
      <c r="AC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248">
        <v>44</v>
      </c>
      <c r="B114" s="16" t="s">
        <v>297</v>
      </c>
      <c r="C114" s="248">
        <v>496295</v>
      </c>
      <c r="D114" s="248">
        <v>262873</v>
      </c>
      <c r="E114" s="1">
        <f>C114/D114*100</f>
        <v>188.79649108124457</v>
      </c>
      <c r="F114" s="248">
        <v>159477</v>
      </c>
      <c r="G114" s="248">
        <v>76318</v>
      </c>
      <c r="H114" s="248">
        <f>F114/G114*100</f>
        <v>208.96380932414371</v>
      </c>
      <c r="I114" s="248">
        <v>456247</v>
      </c>
      <c r="J114" s="248">
        <v>295957</v>
      </c>
      <c r="K114" s="248">
        <f>I114/J114*100</f>
        <v>154.15989484958962</v>
      </c>
      <c r="L114" s="248">
        <f>148409+81902</f>
        <v>230311</v>
      </c>
      <c r="M114" s="248">
        <v>199217</v>
      </c>
      <c r="N114" s="248">
        <f>L114/M114*100</f>
        <v>115.60810573394842</v>
      </c>
      <c r="O114" s="248">
        <v>148409</v>
      </c>
      <c r="P114" s="248">
        <v>75569</v>
      </c>
      <c r="Q114" s="248">
        <f>O114/P114*100</f>
        <v>196.38873082877899</v>
      </c>
      <c r="R114" s="248">
        <v>81902</v>
      </c>
      <c r="S114" s="248">
        <v>123648</v>
      </c>
      <c r="T114" s="248">
        <f>R114/S114*100</f>
        <v>66.238030538302269</v>
      </c>
      <c r="U114" s="199">
        <v>37</v>
      </c>
      <c r="V114"/>
      <c r="W114"/>
      <c r="X114"/>
      <c r="Y114"/>
      <c r="Z114"/>
      <c r="AA114"/>
      <c r="AB114"/>
      <c r="AC114"/>
      <c r="AD114" s="24"/>
      <c r="AE114" s="24"/>
      <c r="AF114" s="24"/>
      <c r="AG114" s="24"/>
      <c r="AH114" s="24"/>
      <c r="AI114" s="24"/>
    </row>
    <row r="115" spans="1:173" s="23" customFormat="1" ht="26.25" customHeight="1" x14ac:dyDescent="0.25">
      <c r="A115" s="252">
        <v>45</v>
      </c>
      <c r="B115" s="10" t="s">
        <v>303</v>
      </c>
      <c r="C115" s="248">
        <v>1963283</v>
      </c>
      <c r="D115" s="248">
        <v>0</v>
      </c>
      <c r="E115" s="1" t="e">
        <f>C115/D115*100</f>
        <v>#DIV/0!</v>
      </c>
      <c r="F115" s="248">
        <v>281541</v>
      </c>
      <c r="G115" s="248">
        <v>0</v>
      </c>
      <c r="H115" s="248" t="e">
        <f>F115/G115*100</f>
        <v>#DIV/0!</v>
      </c>
      <c r="I115" s="248">
        <v>1963283</v>
      </c>
      <c r="J115" s="248">
        <v>0</v>
      </c>
      <c r="K115" s="248" t="e">
        <f>I115/J115*100</f>
        <v>#DIV/0!</v>
      </c>
      <c r="L115" s="248">
        <v>1692323</v>
      </c>
      <c r="M115" s="248">
        <v>0</v>
      </c>
      <c r="N115" s="248" t="e">
        <f>L115/M115*100</f>
        <v>#DIV/0!</v>
      </c>
      <c r="O115" s="248">
        <v>1692323</v>
      </c>
      <c r="P115" s="248">
        <v>0</v>
      </c>
      <c r="Q115" s="248" t="e">
        <f>O115/P115*100</f>
        <v>#DIV/0!</v>
      </c>
      <c r="R115" s="248">
        <v>0</v>
      </c>
      <c r="S115" s="248">
        <v>0</v>
      </c>
      <c r="T115" s="248" t="e">
        <f>R115/S115*100</f>
        <v>#DIV/0!</v>
      </c>
      <c r="U115" s="199">
        <v>62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</row>
    <row r="116" spans="1:173" s="23" customFormat="1" ht="17.25" customHeight="1" x14ac:dyDescent="0.25">
      <c r="A116" s="349"/>
      <c r="B116" s="350"/>
      <c r="C116" s="350"/>
      <c r="D116" s="350"/>
      <c r="E116" s="350"/>
      <c r="F116" s="350"/>
      <c r="G116" s="350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1"/>
      <c r="U116" s="200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</row>
    <row r="117" spans="1:173" ht="29.25" customHeight="1" x14ac:dyDescent="0.25">
      <c r="A117" s="366" t="s">
        <v>229</v>
      </c>
      <c r="B117" s="367" t="s">
        <v>111</v>
      </c>
      <c r="C117" s="41">
        <f>SUM(C118:C147)</f>
        <v>66557407</v>
      </c>
      <c r="D117" s="41">
        <f>SUM(D118:D147)</f>
        <v>50731845</v>
      </c>
      <c r="E117" s="50">
        <f>C117/D117*100</f>
        <v>131.19453274368396</v>
      </c>
      <c r="F117" s="41">
        <f>SUM(F118:F147)</f>
        <v>9758613</v>
      </c>
      <c r="G117" s="41">
        <f>SUM(G118:G147)</f>
        <v>6596346</v>
      </c>
      <c r="H117" s="50">
        <f>F117/G117*100</f>
        <v>147.93967751236821</v>
      </c>
      <c r="I117" s="41">
        <f>SUM(I118:I147)</f>
        <v>64508696</v>
      </c>
      <c r="J117" s="41">
        <f>SUM(J118:J147)</f>
        <v>50826114</v>
      </c>
      <c r="K117" s="50">
        <f>I117/J117*100</f>
        <v>126.92037797735236</v>
      </c>
      <c r="L117" s="41">
        <f>SUM(L118:L147)</f>
        <v>47310811</v>
      </c>
      <c r="M117" s="41">
        <f>SUM(M118:M147)</f>
        <v>32940419</v>
      </c>
      <c r="N117" s="6">
        <f t="shared" si="25"/>
        <v>143.62540743637777</v>
      </c>
      <c r="O117" s="41">
        <f>SUM(O118:O147)</f>
        <v>40970894</v>
      </c>
      <c r="P117" s="41">
        <f>SUM(P118:P147)</f>
        <v>28289413</v>
      </c>
      <c r="Q117" s="5">
        <f t="shared" si="26"/>
        <v>144.82765690472263</v>
      </c>
      <c r="R117" s="41">
        <f>SUM(R118:R147)</f>
        <v>6328056</v>
      </c>
      <c r="S117" s="41">
        <f>SUM(S118:S147)</f>
        <v>5928131</v>
      </c>
      <c r="T117" s="6">
        <f t="shared" si="27"/>
        <v>106.74622406286231</v>
      </c>
      <c r="U117" s="198">
        <f>SUM(U118:U145)</f>
        <v>3180</v>
      </c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</row>
    <row r="118" spans="1:173" ht="36.75" customHeight="1" x14ac:dyDescent="0.25">
      <c r="A118" s="146">
        <v>1</v>
      </c>
      <c r="B118" s="10" t="s">
        <v>112</v>
      </c>
      <c r="C118" s="248">
        <v>17119621</v>
      </c>
      <c r="D118" s="248">
        <v>12586235</v>
      </c>
      <c r="E118" s="45">
        <f t="shared" ref="E118:E143" si="37">C118/D118*100</f>
        <v>136.01860286257167</v>
      </c>
      <c r="F118" s="248">
        <v>2449857</v>
      </c>
      <c r="G118" s="248">
        <v>0</v>
      </c>
      <c r="H118" s="45" t="e">
        <f t="shared" ref="H118:H143" si="38">F118/G118*100</f>
        <v>#DIV/0!</v>
      </c>
      <c r="I118" s="248">
        <v>17229672</v>
      </c>
      <c r="J118" s="248">
        <v>13013749</v>
      </c>
      <c r="K118" s="45">
        <f t="shared" ref="K118:K126" si="39">I118/J118*100</f>
        <v>132.39591450549722</v>
      </c>
      <c r="L118" s="248">
        <f>12320411+2326658</f>
        <v>14647069</v>
      </c>
      <c r="M118" s="248">
        <v>10370908</v>
      </c>
      <c r="N118" s="25">
        <f t="shared" si="25"/>
        <v>141.23227204406788</v>
      </c>
      <c r="O118" s="248">
        <v>12320411</v>
      </c>
      <c r="P118" s="248">
        <v>10370908</v>
      </c>
      <c r="Q118" s="25">
        <f t="shared" si="26"/>
        <v>118.79780439668349</v>
      </c>
      <c r="R118" s="248">
        <v>2326658</v>
      </c>
      <c r="S118" s="248">
        <v>1287125</v>
      </c>
      <c r="T118" s="45">
        <f t="shared" si="27"/>
        <v>180.76395066524231</v>
      </c>
      <c r="U118" s="196">
        <v>261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73" ht="17.25" x14ac:dyDescent="0.25">
      <c r="A119" s="146">
        <v>2</v>
      </c>
      <c r="B119" s="9" t="s">
        <v>113</v>
      </c>
      <c r="C119" s="248">
        <v>1680007</v>
      </c>
      <c r="D119" s="248">
        <v>1646012</v>
      </c>
      <c r="E119" s="1">
        <f t="shared" si="37"/>
        <v>102.06529478521421</v>
      </c>
      <c r="F119" s="248">
        <v>85177</v>
      </c>
      <c r="G119" s="248">
        <v>204570</v>
      </c>
      <c r="H119" s="1">
        <f t="shared" si="38"/>
        <v>41.637092437796355</v>
      </c>
      <c r="I119" s="248">
        <v>85053</v>
      </c>
      <c r="J119" s="248">
        <v>1636797</v>
      </c>
      <c r="K119" s="1">
        <f t="shared" si="39"/>
        <v>5.196307177982364</v>
      </c>
      <c r="L119" s="248">
        <f>1230492+210133</f>
        <v>1440625</v>
      </c>
      <c r="M119" s="248">
        <v>1398157</v>
      </c>
      <c r="N119" s="25">
        <f t="shared" si="25"/>
        <v>103.03742712728257</v>
      </c>
      <c r="O119" s="248">
        <v>1230492</v>
      </c>
      <c r="P119" s="248">
        <v>1288838</v>
      </c>
      <c r="Q119" s="25">
        <f t="shared" si="26"/>
        <v>95.472976433035029</v>
      </c>
      <c r="R119" s="248">
        <v>210133</v>
      </c>
      <c r="S119" s="248">
        <v>109319</v>
      </c>
      <c r="T119" s="1">
        <f t="shared" si="27"/>
        <v>192.22001664852405</v>
      </c>
      <c r="U119" s="196">
        <v>98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s="24" customFormat="1" ht="21.75" customHeight="1" x14ac:dyDescent="0.25">
      <c r="A120" s="146">
        <v>3</v>
      </c>
      <c r="B120" s="12" t="s">
        <v>114</v>
      </c>
      <c r="C120" s="248">
        <v>1172714</v>
      </c>
      <c r="D120" s="248">
        <v>1044226</v>
      </c>
      <c r="E120" s="25">
        <f t="shared" si="37"/>
        <v>112.30461605054845</v>
      </c>
      <c r="F120" s="248">
        <v>165830</v>
      </c>
      <c r="G120" s="248">
        <v>70677</v>
      </c>
      <c r="H120" s="25">
        <f t="shared" si="38"/>
        <v>234.63078512104363</v>
      </c>
      <c r="I120" s="248">
        <v>1986912</v>
      </c>
      <c r="J120" s="248">
        <v>1339858</v>
      </c>
      <c r="K120" s="25">
        <f t="shared" si="39"/>
        <v>148.29272952805445</v>
      </c>
      <c r="L120" s="248">
        <v>1975787</v>
      </c>
      <c r="M120" s="248">
        <v>1339858</v>
      </c>
      <c r="N120" s="25">
        <f t="shared" si="25"/>
        <v>147.46241765918478</v>
      </c>
      <c r="O120" s="248">
        <v>1975787</v>
      </c>
      <c r="P120" s="248">
        <v>1330497</v>
      </c>
      <c r="Q120" s="25">
        <f t="shared" si="26"/>
        <v>148.49992145792137</v>
      </c>
      <c r="R120" s="248">
        <v>0</v>
      </c>
      <c r="S120" s="248">
        <v>9361</v>
      </c>
      <c r="T120" s="25">
        <f t="shared" si="27"/>
        <v>0</v>
      </c>
      <c r="U120" s="197">
        <v>59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</row>
    <row r="121" spans="1:173" s="23" customFormat="1" ht="17.25" x14ac:dyDescent="0.25">
      <c r="A121" s="146">
        <v>4</v>
      </c>
      <c r="B121" s="12" t="s">
        <v>115</v>
      </c>
      <c r="C121" s="248">
        <v>1051425</v>
      </c>
      <c r="D121" s="248">
        <v>719686</v>
      </c>
      <c r="E121" s="1">
        <f t="shared" si="37"/>
        <v>146.09496363691943</v>
      </c>
      <c r="F121" s="248">
        <v>137166</v>
      </c>
      <c r="G121" s="248">
        <v>80492</v>
      </c>
      <c r="H121" s="1">
        <f t="shared" si="38"/>
        <v>170.40948168762114</v>
      </c>
      <c r="I121" s="248">
        <v>1584642</v>
      </c>
      <c r="J121" s="248">
        <v>1065575</v>
      </c>
      <c r="K121" s="1">
        <f t="shared" si="39"/>
        <v>148.71238533186309</v>
      </c>
      <c r="L121" s="248">
        <f>654017+438247</f>
        <v>1092264</v>
      </c>
      <c r="M121" s="248">
        <f>398910+269549</f>
        <v>668459</v>
      </c>
      <c r="N121" s="1">
        <f t="shared" si="25"/>
        <v>163.40029829802575</v>
      </c>
      <c r="O121" s="248">
        <v>654017</v>
      </c>
      <c r="P121" s="248">
        <v>398910</v>
      </c>
      <c r="Q121" s="1">
        <f t="shared" si="26"/>
        <v>163.95101652001705</v>
      </c>
      <c r="R121" s="248">
        <v>438247</v>
      </c>
      <c r="S121" s="248">
        <v>269549</v>
      </c>
      <c r="T121" s="1">
        <f t="shared" si="27"/>
        <v>162.58528134031289</v>
      </c>
      <c r="U121" s="199">
        <v>136</v>
      </c>
      <c r="V121"/>
      <c r="W121"/>
      <c r="X121"/>
      <c r="Y121"/>
      <c r="Z121"/>
      <c r="AA121"/>
      <c r="AB121"/>
      <c r="AC121"/>
    </row>
    <row r="122" spans="1:173" s="24" customFormat="1" ht="33.75" customHeight="1" x14ac:dyDescent="0.25">
      <c r="A122" s="146">
        <v>5</v>
      </c>
      <c r="B122" s="10" t="s">
        <v>116</v>
      </c>
      <c r="C122" s="252">
        <v>9138900</v>
      </c>
      <c r="D122" s="248">
        <v>4889748</v>
      </c>
      <c r="E122" s="25">
        <f t="shared" si="37"/>
        <v>186.89920216747367</v>
      </c>
      <c r="F122" s="252">
        <v>822963</v>
      </c>
      <c r="G122" s="248">
        <v>1590733</v>
      </c>
      <c r="H122" s="25">
        <f t="shared" si="38"/>
        <v>51.73482916366229</v>
      </c>
      <c r="I122" s="252">
        <v>7608746</v>
      </c>
      <c r="J122" s="248">
        <v>4408902</v>
      </c>
      <c r="K122" s="25">
        <f t="shared" si="39"/>
        <v>172.57689102638253</v>
      </c>
      <c r="L122" s="252">
        <f>7228110+138176</f>
        <v>7366286</v>
      </c>
      <c r="M122" s="248">
        <v>4174382</v>
      </c>
      <c r="N122" s="25">
        <f t="shared" si="25"/>
        <v>176.46410893876029</v>
      </c>
      <c r="O122" s="252">
        <v>7228110</v>
      </c>
      <c r="P122" s="248">
        <v>4041337</v>
      </c>
      <c r="Q122" s="25">
        <f t="shared" si="26"/>
        <v>178.85442367216592</v>
      </c>
      <c r="R122" s="252">
        <v>138176</v>
      </c>
      <c r="S122" s="248">
        <v>133045</v>
      </c>
      <c r="T122" s="25">
        <f t="shared" si="27"/>
        <v>103.85658987560601</v>
      </c>
      <c r="U122" s="197">
        <v>253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</row>
    <row r="123" spans="1:173" ht="42.75" customHeight="1" x14ac:dyDescent="0.25">
      <c r="A123" s="146">
        <v>6</v>
      </c>
      <c r="B123" s="10" t="s">
        <v>117</v>
      </c>
      <c r="C123" s="248">
        <v>7849233</v>
      </c>
      <c r="D123" s="248">
        <v>4310504</v>
      </c>
      <c r="E123" s="25">
        <f t="shared" si="37"/>
        <v>182.09548117807105</v>
      </c>
      <c r="F123" s="248">
        <v>984493</v>
      </c>
      <c r="G123" s="248">
        <v>858012</v>
      </c>
      <c r="H123" s="25">
        <f t="shared" si="38"/>
        <v>114.7411691211778</v>
      </c>
      <c r="I123" s="248">
        <v>7849233</v>
      </c>
      <c r="J123" s="248">
        <v>4310504</v>
      </c>
      <c r="K123" s="25">
        <f t="shared" si="39"/>
        <v>182.09548117807105</v>
      </c>
      <c r="L123" s="248">
        <f>4464921+1605164</f>
        <v>6070085</v>
      </c>
      <c r="M123" s="248">
        <v>3115707</v>
      </c>
      <c r="N123" s="25">
        <f t="shared" si="25"/>
        <v>194.82207409104899</v>
      </c>
      <c r="O123" s="248">
        <v>4464921</v>
      </c>
      <c r="P123" s="248">
        <v>1183518</v>
      </c>
      <c r="Q123" s="25">
        <f t="shared" si="26"/>
        <v>377.25839404216919</v>
      </c>
      <c r="R123" s="248">
        <v>1605164</v>
      </c>
      <c r="S123" s="248">
        <v>1932189</v>
      </c>
      <c r="T123" s="25">
        <f t="shared" si="27"/>
        <v>83.074895882338623</v>
      </c>
      <c r="U123" s="196">
        <v>353</v>
      </c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s="145" customFormat="1" ht="16.5" customHeight="1" x14ac:dyDescent="0.25">
      <c r="A124" s="166">
        <v>7</v>
      </c>
      <c r="B124" s="10" t="s">
        <v>118</v>
      </c>
      <c r="C124" s="248">
        <v>1785266</v>
      </c>
      <c r="D124" s="248">
        <v>3633219</v>
      </c>
      <c r="E124" s="248">
        <f t="shared" si="37"/>
        <v>49.137307715279483</v>
      </c>
      <c r="F124" s="248">
        <v>248601</v>
      </c>
      <c r="G124" s="248">
        <v>173709</v>
      </c>
      <c r="H124" s="248">
        <f t="shared" si="38"/>
        <v>143.11348289380516</v>
      </c>
      <c r="I124" s="248">
        <v>1784411</v>
      </c>
      <c r="J124" s="248">
        <v>2330306</v>
      </c>
      <c r="K124" s="248">
        <f t="shared" si="39"/>
        <v>76.574106576561178</v>
      </c>
      <c r="L124" s="248">
        <v>1019541</v>
      </c>
      <c r="M124" s="248">
        <v>1282337</v>
      </c>
      <c r="N124" s="248">
        <f t="shared" si="25"/>
        <v>79.506479186048594</v>
      </c>
      <c r="O124" s="248">
        <v>0</v>
      </c>
      <c r="P124" s="248">
        <v>0</v>
      </c>
      <c r="Q124" s="248" t="e">
        <f t="shared" si="26"/>
        <v>#DIV/0!</v>
      </c>
      <c r="R124" s="248">
        <v>1019541</v>
      </c>
      <c r="S124" s="248">
        <v>1282337</v>
      </c>
      <c r="T124" s="248">
        <f t="shared" si="27"/>
        <v>79.506479186048594</v>
      </c>
      <c r="V124" s="23"/>
      <c r="W124" s="23"/>
      <c r="X124" s="23"/>
      <c r="Y124" s="23"/>
      <c r="Z124" s="23"/>
      <c r="AA124" s="23"/>
      <c r="AB124" s="23"/>
      <c r="AC124" s="23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ht="21.75" customHeight="1" x14ac:dyDescent="0.25">
      <c r="A125" s="146">
        <v>8</v>
      </c>
      <c r="B125" s="13" t="s">
        <v>119</v>
      </c>
      <c r="C125" s="248">
        <v>2282910</v>
      </c>
      <c r="D125" s="248">
        <v>1995948</v>
      </c>
      <c r="E125" s="25">
        <f t="shared" si="37"/>
        <v>114.3772282644638</v>
      </c>
      <c r="F125" s="248">
        <v>436128</v>
      </c>
      <c r="G125" s="248">
        <v>452124</v>
      </c>
      <c r="H125" s="25">
        <f t="shared" si="38"/>
        <v>96.462032539745735</v>
      </c>
      <c r="I125" s="248">
        <v>2091015</v>
      </c>
      <c r="J125" s="248">
        <v>2037274</v>
      </c>
      <c r="K125" s="25">
        <f t="shared" si="39"/>
        <v>102.63788768717414</v>
      </c>
      <c r="L125" s="248">
        <f>51778</f>
        <v>51778</v>
      </c>
      <c r="M125" s="248">
        <v>35927</v>
      </c>
      <c r="N125" s="25">
        <f t="shared" si="25"/>
        <v>144.12002115400674</v>
      </c>
      <c r="O125" s="248">
        <v>51778</v>
      </c>
      <c r="P125" s="248">
        <v>35927</v>
      </c>
      <c r="Q125" s="25">
        <f t="shared" si="26"/>
        <v>144.12002115400674</v>
      </c>
      <c r="R125" s="248">
        <v>0</v>
      </c>
      <c r="S125" s="248">
        <v>0</v>
      </c>
      <c r="T125" s="25" t="e">
        <f t="shared" si="27"/>
        <v>#DIV/0!</v>
      </c>
      <c r="U125" s="196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173" ht="35.25" customHeight="1" x14ac:dyDescent="0.25">
      <c r="A126" s="2">
        <v>9</v>
      </c>
      <c r="B126" s="14" t="s">
        <v>120</v>
      </c>
      <c r="C126" s="248">
        <v>3917778</v>
      </c>
      <c r="D126" s="248">
        <v>2042571</v>
      </c>
      <c r="E126" s="45">
        <f t="shared" si="37"/>
        <v>191.80620893961583</v>
      </c>
      <c r="F126" s="248">
        <v>650806</v>
      </c>
      <c r="G126" s="248">
        <v>310369</v>
      </c>
      <c r="H126" s="45">
        <f t="shared" si="38"/>
        <v>209.68782320399265</v>
      </c>
      <c r="I126" s="248">
        <v>3917778</v>
      </c>
      <c r="J126" s="248">
        <v>2042571</v>
      </c>
      <c r="K126" s="45">
        <f t="shared" si="39"/>
        <v>191.80620893961583</v>
      </c>
      <c r="L126" s="248">
        <f>2530362+108412</f>
        <v>2638774</v>
      </c>
      <c r="M126" s="248">
        <v>1404112</v>
      </c>
      <c r="N126" s="25">
        <f t="shared" si="25"/>
        <v>187.93187438039132</v>
      </c>
      <c r="O126" s="248">
        <v>2530362</v>
      </c>
      <c r="P126" s="248">
        <v>1339312</v>
      </c>
      <c r="Q126" s="25">
        <f t="shared" si="26"/>
        <v>188.92998793410348</v>
      </c>
      <c r="R126" s="248">
        <v>108412</v>
      </c>
      <c r="S126" s="248">
        <v>64800</v>
      </c>
      <c r="T126" s="45">
        <f t="shared" si="27"/>
        <v>167.30246913580245</v>
      </c>
      <c r="U126" s="196">
        <v>87</v>
      </c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73" ht="31.5" customHeight="1" x14ac:dyDescent="0.25">
      <c r="A127" s="2">
        <v>10</v>
      </c>
      <c r="B127" s="14" t="s">
        <v>121</v>
      </c>
      <c r="C127" s="248">
        <v>1005334</v>
      </c>
      <c r="D127" s="248">
        <v>686942</v>
      </c>
      <c r="E127" s="45">
        <f t="shared" si="37"/>
        <v>146.34918231815786</v>
      </c>
      <c r="F127" s="248">
        <v>160039</v>
      </c>
      <c r="G127" s="248">
        <v>111580</v>
      </c>
      <c r="H127" s="45">
        <f t="shared" si="38"/>
        <v>143.42982613371572</v>
      </c>
      <c r="I127" s="248">
        <v>995247</v>
      </c>
      <c r="J127" s="248">
        <v>703262</v>
      </c>
      <c r="K127" s="45">
        <f>I127/J127*100</f>
        <v>141.51866587416924</v>
      </c>
      <c r="L127" s="248">
        <v>665258</v>
      </c>
      <c r="M127" s="248">
        <v>429790</v>
      </c>
      <c r="N127" s="25">
        <f t="shared" si="25"/>
        <v>154.78675632285535</v>
      </c>
      <c r="O127" s="248">
        <v>665258</v>
      </c>
      <c r="P127" s="248">
        <v>422682</v>
      </c>
      <c r="Q127" s="25">
        <f t="shared" si="26"/>
        <v>157.38971614594425</v>
      </c>
      <c r="R127" s="248">
        <v>0</v>
      </c>
      <c r="S127" s="248">
        <v>7108</v>
      </c>
      <c r="T127" s="45">
        <f t="shared" si="27"/>
        <v>0</v>
      </c>
      <c r="U127" s="196">
        <v>165</v>
      </c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s="23" customFormat="1" ht="34.5" x14ac:dyDescent="0.25">
      <c r="A128" s="146">
        <v>11</v>
      </c>
      <c r="B128" s="14" t="s">
        <v>122</v>
      </c>
      <c r="C128" s="248">
        <v>49806</v>
      </c>
      <c r="D128" s="248">
        <v>31829</v>
      </c>
      <c r="E128" s="1">
        <f t="shared" si="37"/>
        <v>156.47993967765245</v>
      </c>
      <c r="F128" s="248">
        <v>3396</v>
      </c>
      <c r="G128" s="248">
        <v>3674</v>
      </c>
      <c r="H128" s="1">
        <f t="shared" si="38"/>
        <v>92.433315187806215</v>
      </c>
      <c r="I128" s="248">
        <v>49806</v>
      </c>
      <c r="J128" s="248">
        <v>31829</v>
      </c>
      <c r="K128" s="1">
        <f t="shared" ref="K128:K143" si="40">I128/J128*100</f>
        <v>156.47993967765245</v>
      </c>
      <c r="L128" s="248">
        <v>11861</v>
      </c>
      <c r="M128" s="248">
        <v>8486</v>
      </c>
      <c r="N128" s="1">
        <f t="shared" si="25"/>
        <v>139.77138816874853</v>
      </c>
      <c r="O128" s="248"/>
      <c r="P128" s="248">
        <v>8486</v>
      </c>
      <c r="Q128" s="1">
        <f t="shared" si="26"/>
        <v>0</v>
      </c>
      <c r="R128" s="248">
        <v>0</v>
      </c>
      <c r="S128" s="248">
        <v>0</v>
      </c>
      <c r="T128" s="1" t="e">
        <f>R128/S128*100</f>
        <v>#DIV/0!</v>
      </c>
      <c r="U128" s="199">
        <v>9</v>
      </c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</row>
    <row r="129" spans="1:173" s="24" customFormat="1" ht="29.25" customHeight="1" x14ac:dyDescent="0.25">
      <c r="A129" s="146">
        <v>12</v>
      </c>
      <c r="B129" s="13" t="s">
        <v>123</v>
      </c>
      <c r="C129" s="248">
        <v>3408853</v>
      </c>
      <c r="D129" s="248">
        <v>3301773</v>
      </c>
      <c r="E129" s="25">
        <f t="shared" si="37"/>
        <v>103.24310605241487</v>
      </c>
      <c r="F129" s="248">
        <v>651669</v>
      </c>
      <c r="G129" s="248">
        <v>651193</v>
      </c>
      <c r="H129" s="25">
        <f t="shared" si="38"/>
        <v>100.07309660883948</v>
      </c>
      <c r="I129" s="248">
        <v>3414087</v>
      </c>
      <c r="J129" s="248">
        <v>3290358</v>
      </c>
      <c r="K129" s="25">
        <f t="shared" si="40"/>
        <v>103.76035069740132</v>
      </c>
      <c r="L129" s="248">
        <f>492158+61736</f>
        <v>553894</v>
      </c>
      <c r="M129" s="248">
        <v>523044</v>
      </c>
      <c r="N129" s="25">
        <f t="shared" si="25"/>
        <v>105.89816535511353</v>
      </c>
      <c r="O129" s="248">
        <v>492158</v>
      </c>
      <c r="P129" s="248">
        <v>415597</v>
      </c>
      <c r="Q129" s="25">
        <f t="shared" si="26"/>
        <v>118.42193278584783</v>
      </c>
      <c r="R129" s="248">
        <v>61736</v>
      </c>
      <c r="S129" s="248">
        <v>107447</v>
      </c>
      <c r="T129" s="25">
        <f t="shared" si="27"/>
        <v>57.457164927824877</v>
      </c>
      <c r="U129" s="197">
        <v>517</v>
      </c>
      <c r="V129"/>
      <c r="W129"/>
      <c r="X129"/>
      <c r="Y129"/>
      <c r="Z129"/>
      <c r="AA129"/>
      <c r="AB129"/>
      <c r="AC129"/>
      <c r="AD129" s="23"/>
      <c r="AE129" s="23"/>
      <c r="AF129" s="23"/>
      <c r="AG129" s="23"/>
      <c r="AH129" s="23"/>
      <c r="AI129" s="2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</row>
    <row r="130" spans="1:173" s="23" customFormat="1" ht="34.5" x14ac:dyDescent="0.25">
      <c r="A130" s="146">
        <v>13</v>
      </c>
      <c r="B130" s="215" t="s">
        <v>124</v>
      </c>
      <c r="C130" s="248"/>
      <c r="D130" s="248">
        <v>17470</v>
      </c>
      <c r="E130" s="1">
        <f t="shared" si="37"/>
        <v>0</v>
      </c>
      <c r="F130" s="248"/>
      <c r="G130" s="248">
        <v>4182</v>
      </c>
      <c r="H130" s="1">
        <f t="shared" si="38"/>
        <v>0</v>
      </c>
      <c r="I130" s="248"/>
      <c r="J130" s="248">
        <v>17470</v>
      </c>
      <c r="K130" s="1">
        <f t="shared" si="40"/>
        <v>0</v>
      </c>
      <c r="L130" s="248">
        <v>0</v>
      </c>
      <c r="M130" s="248">
        <v>0</v>
      </c>
      <c r="N130" s="1" t="e">
        <f t="shared" si="25"/>
        <v>#DIV/0!</v>
      </c>
      <c r="O130" s="248">
        <v>0</v>
      </c>
      <c r="P130" s="248">
        <v>0</v>
      </c>
      <c r="Q130" s="25" t="e">
        <f t="shared" si="26"/>
        <v>#DIV/0!</v>
      </c>
      <c r="R130" s="248">
        <v>0</v>
      </c>
      <c r="S130" s="248">
        <v>0</v>
      </c>
      <c r="T130" s="1" t="e">
        <f>R130/S130*100</f>
        <v>#DIV/0!</v>
      </c>
      <c r="U130" s="199">
        <v>8</v>
      </c>
      <c r="V130" s="24"/>
      <c r="W130" s="24"/>
      <c r="X130" s="24"/>
      <c r="Y130" s="24"/>
      <c r="Z130" s="24"/>
      <c r="AA130" s="24"/>
      <c r="AB130" s="24"/>
      <c r="AC130" s="24"/>
      <c r="AD130"/>
      <c r="AE130"/>
      <c r="AF130"/>
      <c r="AG130"/>
      <c r="AH130"/>
      <c r="AI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</row>
    <row r="131" spans="1:173" s="24" customFormat="1" ht="24.75" customHeight="1" x14ac:dyDescent="0.25">
      <c r="A131" s="146">
        <v>14</v>
      </c>
      <c r="B131" s="13" t="s">
        <v>125</v>
      </c>
      <c r="C131" s="248">
        <v>468531</v>
      </c>
      <c r="D131" s="248">
        <v>1136451</v>
      </c>
      <c r="E131" s="25">
        <f t="shared" si="37"/>
        <v>41.227558425308267</v>
      </c>
      <c r="F131" s="248">
        <v>287995</v>
      </c>
      <c r="G131" s="248">
        <v>238838</v>
      </c>
      <c r="H131" s="25">
        <f t="shared" si="38"/>
        <v>120.58173322503119</v>
      </c>
      <c r="I131" s="248">
        <v>468531</v>
      </c>
      <c r="J131" s="248">
        <v>1136451</v>
      </c>
      <c r="K131" s="25">
        <f t="shared" si="40"/>
        <v>41.227558425308267</v>
      </c>
      <c r="L131" s="248">
        <f>1084719+86180</f>
        <v>1170899</v>
      </c>
      <c r="M131" s="248">
        <v>998445</v>
      </c>
      <c r="N131" s="25">
        <f t="shared" si="25"/>
        <v>117.27225836175252</v>
      </c>
      <c r="O131" s="248">
        <v>1084719</v>
      </c>
      <c r="P131" s="248">
        <v>917056</v>
      </c>
      <c r="Q131" s="25">
        <f t="shared" si="26"/>
        <v>118.28274391094982</v>
      </c>
      <c r="R131" s="248">
        <v>86180</v>
      </c>
      <c r="S131" s="248">
        <v>81389</v>
      </c>
      <c r="T131" s="25">
        <f t="shared" si="27"/>
        <v>105.88654486478517</v>
      </c>
      <c r="U131" s="197">
        <v>69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ht="27" customHeight="1" x14ac:dyDescent="0.25">
      <c r="A132" s="2">
        <v>15</v>
      </c>
      <c r="B132" s="15" t="s">
        <v>126</v>
      </c>
      <c r="C132" s="248">
        <v>4136569</v>
      </c>
      <c r="D132" s="248">
        <v>4211090</v>
      </c>
      <c r="E132" s="25">
        <f t="shared" si="37"/>
        <v>98.230363160131944</v>
      </c>
      <c r="F132" s="248">
        <v>601153</v>
      </c>
      <c r="G132" s="248">
        <v>757753</v>
      </c>
      <c r="H132" s="25">
        <f t="shared" si="38"/>
        <v>79.333635102731364</v>
      </c>
      <c r="I132" s="248">
        <v>4109111</v>
      </c>
      <c r="J132" s="248">
        <v>4075150</v>
      </c>
      <c r="K132" s="25">
        <f t="shared" si="40"/>
        <v>100.83336809687987</v>
      </c>
      <c r="L132" s="248">
        <f>1197347+213654</f>
        <v>1411001</v>
      </c>
      <c r="M132" s="248">
        <v>1383641</v>
      </c>
      <c r="N132" s="25">
        <f t="shared" si="25"/>
        <v>101.97739153436476</v>
      </c>
      <c r="O132" s="248">
        <v>1197347</v>
      </c>
      <c r="P132" s="248">
        <v>1247174</v>
      </c>
      <c r="Q132" s="25">
        <f t="shared" si="26"/>
        <v>96.004807669178476</v>
      </c>
      <c r="R132" s="248">
        <v>213654</v>
      </c>
      <c r="S132" s="248">
        <v>136467</v>
      </c>
      <c r="T132" s="25">
        <f t="shared" si="27"/>
        <v>156.56092681747236</v>
      </c>
      <c r="U132" s="196">
        <v>344</v>
      </c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</row>
    <row r="133" spans="1:173" ht="34.5" x14ac:dyDescent="0.25">
      <c r="A133" s="2">
        <v>16</v>
      </c>
      <c r="B133" s="16" t="s">
        <v>127</v>
      </c>
      <c r="C133" s="248">
        <v>1974039</v>
      </c>
      <c r="D133" s="248">
        <v>1538259</v>
      </c>
      <c r="E133" s="45">
        <f t="shared" si="37"/>
        <v>128.32942956940281</v>
      </c>
      <c r="F133" s="248">
        <v>449038</v>
      </c>
      <c r="G133" s="248">
        <v>323073</v>
      </c>
      <c r="H133" s="45">
        <f t="shared" si="38"/>
        <v>138.9896401122966</v>
      </c>
      <c r="I133" s="248">
        <v>1921331</v>
      </c>
      <c r="J133" s="248">
        <v>1562166</v>
      </c>
      <c r="K133" s="45">
        <f t="shared" si="40"/>
        <v>122.99147465762282</v>
      </c>
      <c r="L133" s="248">
        <v>0</v>
      </c>
      <c r="M133" s="248">
        <v>236611</v>
      </c>
      <c r="N133" s="25">
        <f t="shared" si="25"/>
        <v>0</v>
      </c>
      <c r="O133" s="248">
        <v>0</v>
      </c>
      <c r="P133" s="248">
        <v>1737</v>
      </c>
      <c r="Q133" s="25">
        <f t="shared" si="26"/>
        <v>0</v>
      </c>
      <c r="R133" s="248">
        <v>0</v>
      </c>
      <c r="S133" s="248">
        <v>234874</v>
      </c>
      <c r="T133" s="45">
        <f t="shared" si="27"/>
        <v>0</v>
      </c>
      <c r="U133" s="196">
        <v>142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</row>
    <row r="134" spans="1:173" s="23" customFormat="1" ht="17.25" x14ac:dyDescent="0.25">
      <c r="A134" s="2">
        <v>17</v>
      </c>
      <c r="B134" s="9" t="s">
        <v>128</v>
      </c>
      <c r="C134" s="248">
        <v>204086</v>
      </c>
      <c r="D134" s="248">
        <v>94033</v>
      </c>
      <c r="E134" s="1">
        <f t="shared" si="37"/>
        <v>217.03657226718281</v>
      </c>
      <c r="F134" s="248">
        <v>86074</v>
      </c>
      <c r="G134" s="248">
        <v>0</v>
      </c>
      <c r="H134" s="1" t="e">
        <f t="shared" si="38"/>
        <v>#DIV/0!</v>
      </c>
      <c r="I134" s="248">
        <v>204086</v>
      </c>
      <c r="J134" s="248">
        <v>94033</v>
      </c>
      <c r="K134" s="1">
        <f t="shared" si="40"/>
        <v>217.03657226718281</v>
      </c>
      <c r="L134" s="248">
        <f>158193+45893</f>
        <v>204086</v>
      </c>
      <c r="M134" s="248">
        <v>94033</v>
      </c>
      <c r="N134" s="1">
        <f t="shared" si="25"/>
        <v>217.03657226718281</v>
      </c>
      <c r="O134" s="248">
        <v>158193</v>
      </c>
      <c r="P134" s="248">
        <v>50836</v>
      </c>
      <c r="Q134" s="1">
        <f t="shared" si="26"/>
        <v>311.18301990715241</v>
      </c>
      <c r="R134" s="248">
        <v>45893</v>
      </c>
      <c r="S134" s="248">
        <v>43197</v>
      </c>
      <c r="T134" s="1">
        <f t="shared" si="27"/>
        <v>106.24117415561265</v>
      </c>
      <c r="U134" s="199">
        <v>10</v>
      </c>
      <c r="AD134"/>
      <c r="AE134"/>
      <c r="AF134"/>
      <c r="AG134"/>
      <c r="AH134"/>
      <c r="AI13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</row>
    <row r="135" spans="1:173" s="23" customFormat="1" ht="34.5" x14ac:dyDescent="0.25">
      <c r="A135" s="2">
        <v>18</v>
      </c>
      <c r="B135" s="16" t="s">
        <v>129</v>
      </c>
      <c r="C135" s="248">
        <v>2085417</v>
      </c>
      <c r="D135" s="248">
        <v>1979706</v>
      </c>
      <c r="E135" s="1">
        <f t="shared" si="37"/>
        <v>105.33973226327547</v>
      </c>
      <c r="F135" s="248">
        <v>422751</v>
      </c>
      <c r="G135" s="248">
        <v>345620</v>
      </c>
      <c r="H135" s="1">
        <f t="shared" si="38"/>
        <v>122.31670620913142</v>
      </c>
      <c r="I135" s="248">
        <v>1973992</v>
      </c>
      <c r="J135" s="248">
        <v>1802676</v>
      </c>
      <c r="K135" s="1">
        <f t="shared" si="40"/>
        <v>109.5034271272264</v>
      </c>
      <c r="L135" s="248">
        <f>188418+31243</f>
        <v>219661</v>
      </c>
      <c r="M135" s="248">
        <v>127673</v>
      </c>
      <c r="N135" s="1">
        <f t="shared" si="25"/>
        <v>172.0496894409938</v>
      </c>
      <c r="O135" s="248">
        <v>188418</v>
      </c>
      <c r="P135" s="248">
        <v>116554</v>
      </c>
      <c r="Q135" s="1">
        <f t="shared" si="26"/>
        <v>161.65725758017743</v>
      </c>
      <c r="R135" s="248">
        <v>31243</v>
      </c>
      <c r="S135" s="248">
        <v>11119</v>
      </c>
      <c r="T135" s="1">
        <f t="shared" si="27"/>
        <v>280.98749887579817</v>
      </c>
      <c r="U135" s="199">
        <v>324</v>
      </c>
      <c r="V135"/>
      <c r="W135"/>
      <c r="X135"/>
      <c r="Y135"/>
      <c r="Z135"/>
      <c r="AA135"/>
      <c r="AB135"/>
      <c r="AC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146">
        <v>19</v>
      </c>
      <c r="B136" s="147" t="s">
        <v>130</v>
      </c>
      <c r="C136" s="248">
        <v>0</v>
      </c>
      <c r="D136" s="248">
        <v>0</v>
      </c>
      <c r="E136" s="1" t="e">
        <f t="shared" si="37"/>
        <v>#DIV/0!</v>
      </c>
      <c r="F136" s="248">
        <v>0</v>
      </c>
      <c r="G136" s="248">
        <v>0</v>
      </c>
      <c r="H136" s="1" t="e">
        <f t="shared" si="38"/>
        <v>#DIV/0!</v>
      </c>
      <c r="I136" s="248">
        <v>0</v>
      </c>
      <c r="J136" s="248">
        <v>0</v>
      </c>
      <c r="K136" s="1" t="e">
        <f t="shared" si="40"/>
        <v>#DIV/0!</v>
      </c>
      <c r="L136" s="248">
        <v>0</v>
      </c>
      <c r="M136" s="248">
        <v>0</v>
      </c>
      <c r="N136" s="1" t="e">
        <f t="shared" si="25"/>
        <v>#DIV/0!</v>
      </c>
      <c r="O136" s="248">
        <v>0</v>
      </c>
      <c r="P136" s="248">
        <v>0</v>
      </c>
      <c r="Q136" s="1" t="e">
        <f t="shared" si="26"/>
        <v>#DIV/0!</v>
      </c>
      <c r="R136" s="248">
        <v>0</v>
      </c>
      <c r="S136" s="248">
        <v>0</v>
      </c>
      <c r="T136" s="1" t="e">
        <f t="shared" si="27"/>
        <v>#DIV/0!</v>
      </c>
      <c r="U136" s="199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20</v>
      </c>
      <c r="B137" s="147" t="s">
        <v>131</v>
      </c>
      <c r="C137" s="248">
        <v>223502</v>
      </c>
      <c r="D137" s="248">
        <v>99045</v>
      </c>
      <c r="E137" s="1">
        <f t="shared" si="37"/>
        <v>225.65702458478469</v>
      </c>
      <c r="F137" s="248">
        <v>47568</v>
      </c>
      <c r="G137" s="248">
        <v>0</v>
      </c>
      <c r="H137" s="1" t="e">
        <f t="shared" si="38"/>
        <v>#DIV/0!</v>
      </c>
      <c r="I137" s="248">
        <v>223502</v>
      </c>
      <c r="J137" s="248">
        <v>99045</v>
      </c>
      <c r="K137" s="1">
        <f t="shared" si="40"/>
        <v>225.65702458478469</v>
      </c>
      <c r="L137" s="248">
        <v>223502</v>
      </c>
      <c r="M137" s="248">
        <v>99045</v>
      </c>
      <c r="N137" s="1">
        <f t="shared" si="25"/>
        <v>225.65702458478469</v>
      </c>
      <c r="O137" s="248">
        <v>223502</v>
      </c>
      <c r="P137" s="248">
        <v>99045</v>
      </c>
      <c r="Q137" s="1">
        <f t="shared" si="26"/>
        <v>225.65702458478469</v>
      </c>
      <c r="R137" s="248">
        <v>0</v>
      </c>
      <c r="S137" s="248">
        <v>0</v>
      </c>
      <c r="T137" s="1" t="e">
        <f t="shared" ref="T137:T144" si="41">R137/S137*100</f>
        <v>#DIV/0!</v>
      </c>
      <c r="U137" s="199">
        <v>29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</row>
    <row r="138" spans="1:173" s="23" customFormat="1" ht="17.25" x14ac:dyDescent="0.25">
      <c r="A138" s="146">
        <v>21</v>
      </c>
      <c r="B138" s="147" t="s">
        <v>132</v>
      </c>
      <c r="C138" s="248">
        <v>150673</v>
      </c>
      <c r="D138" s="248">
        <v>132314</v>
      </c>
      <c r="E138" s="25">
        <f t="shared" si="37"/>
        <v>113.87532687395137</v>
      </c>
      <c r="F138" s="248">
        <v>8053</v>
      </c>
      <c r="G138" s="248">
        <v>28654</v>
      </c>
      <c r="H138" s="25">
        <f t="shared" si="38"/>
        <v>28.104278634745583</v>
      </c>
      <c r="I138" s="248">
        <v>150673</v>
      </c>
      <c r="J138" s="248">
        <v>1323140</v>
      </c>
      <c r="K138" s="25">
        <f t="shared" si="40"/>
        <v>11.387532687395135</v>
      </c>
      <c r="L138" s="248">
        <v>113413</v>
      </c>
      <c r="M138" s="248">
        <v>1064320</v>
      </c>
      <c r="N138" s="25">
        <f t="shared" si="25"/>
        <v>10.655911755862899</v>
      </c>
      <c r="O138" s="248">
        <v>113413</v>
      </c>
      <c r="P138" s="248">
        <v>1064320</v>
      </c>
      <c r="Q138" s="25">
        <f t="shared" si="26"/>
        <v>10.655911755862899</v>
      </c>
      <c r="R138" s="248">
        <v>0</v>
      </c>
      <c r="S138" s="248">
        <v>0</v>
      </c>
      <c r="T138" s="25" t="e">
        <f t="shared" si="41"/>
        <v>#DIV/0!</v>
      </c>
      <c r="U138" s="199">
        <v>12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</row>
    <row r="139" spans="1:173" ht="34.5" x14ac:dyDescent="0.25">
      <c r="A139" s="146">
        <v>22</v>
      </c>
      <c r="B139" s="147" t="s">
        <v>134</v>
      </c>
      <c r="C139" s="248">
        <v>5057165</v>
      </c>
      <c r="D139" s="248">
        <v>2788930</v>
      </c>
      <c r="E139" s="45">
        <f t="shared" si="37"/>
        <v>181.32993657065612</v>
      </c>
      <c r="F139" s="248">
        <v>812386</v>
      </c>
      <c r="G139" s="248">
        <v>185663</v>
      </c>
      <c r="H139" s="45">
        <f t="shared" si="38"/>
        <v>437.55944910940786</v>
      </c>
      <c r="I139" s="248">
        <v>5057165</v>
      </c>
      <c r="J139" s="248">
        <v>2788930</v>
      </c>
      <c r="K139" s="45">
        <f t="shared" si="40"/>
        <v>181.32993657065612</v>
      </c>
      <c r="L139" s="248">
        <v>5042188</v>
      </c>
      <c r="M139" s="248">
        <v>2778136</v>
      </c>
      <c r="N139" s="25">
        <f t="shared" ref="N139:N144" si="42">L139/M139*100</f>
        <v>181.49536235807031</v>
      </c>
      <c r="O139" s="248">
        <v>5042188</v>
      </c>
      <c r="P139" s="248">
        <v>2778136</v>
      </c>
      <c r="Q139" s="25">
        <f t="shared" ref="Q139:Q144" si="43">O139/P139*100</f>
        <v>181.49536235807031</v>
      </c>
      <c r="R139" s="248">
        <v>0</v>
      </c>
      <c r="S139" s="248">
        <v>0</v>
      </c>
      <c r="T139" s="45" t="e">
        <f t="shared" si="41"/>
        <v>#DIV/0!</v>
      </c>
      <c r="U139" s="196">
        <v>29</v>
      </c>
    </row>
    <row r="140" spans="1:173" ht="34.5" x14ac:dyDescent="0.25">
      <c r="A140" s="2">
        <v>23</v>
      </c>
      <c r="B140" s="17" t="s">
        <v>135</v>
      </c>
      <c r="C140" s="248">
        <v>80917</v>
      </c>
      <c r="D140" s="248">
        <v>154191</v>
      </c>
      <c r="E140" s="25">
        <f t="shared" si="37"/>
        <v>52.478419622416354</v>
      </c>
      <c r="F140" s="248">
        <v>821</v>
      </c>
      <c r="G140" s="248">
        <v>802</v>
      </c>
      <c r="H140" s="25">
        <f t="shared" si="38"/>
        <v>102.36907730673317</v>
      </c>
      <c r="I140" s="248">
        <v>80917</v>
      </c>
      <c r="J140" s="248">
        <v>154191</v>
      </c>
      <c r="K140" s="25">
        <f t="shared" si="40"/>
        <v>52.478419622416354</v>
      </c>
      <c r="L140" s="248">
        <v>77097</v>
      </c>
      <c r="M140" s="248">
        <v>150149</v>
      </c>
      <c r="N140" s="25">
        <f t="shared" si="42"/>
        <v>51.346995317984131</v>
      </c>
      <c r="O140" s="248">
        <v>77097</v>
      </c>
      <c r="P140" s="248">
        <v>140149</v>
      </c>
      <c r="Q140" s="25">
        <f t="shared" si="43"/>
        <v>55.010738571092197</v>
      </c>
      <c r="R140" s="248">
        <v>0</v>
      </c>
      <c r="S140" s="248">
        <v>0</v>
      </c>
      <c r="T140" s="25" t="e">
        <f t="shared" si="41"/>
        <v>#DIV/0!</v>
      </c>
      <c r="U140" s="196">
        <v>9</v>
      </c>
    </row>
    <row r="141" spans="1:173" ht="17.25" x14ac:dyDescent="0.25">
      <c r="A141" s="146">
        <v>24</v>
      </c>
      <c r="B141" s="147" t="s">
        <v>136</v>
      </c>
      <c r="C141" s="248">
        <v>65010</v>
      </c>
      <c r="D141" s="248">
        <v>72412</v>
      </c>
      <c r="E141" s="25">
        <f t="shared" si="37"/>
        <v>89.777937358448881</v>
      </c>
      <c r="F141" s="248">
        <v>7017</v>
      </c>
      <c r="G141" s="248">
        <v>7386</v>
      </c>
      <c r="H141" s="25">
        <f t="shared" si="38"/>
        <v>95.004061738424056</v>
      </c>
      <c r="I141" s="248">
        <v>65010</v>
      </c>
      <c r="J141" s="248">
        <v>72412</v>
      </c>
      <c r="K141" s="25">
        <f t="shared" si="40"/>
        <v>89.777937358448881</v>
      </c>
      <c r="L141" s="248">
        <v>0</v>
      </c>
      <c r="M141" s="248">
        <v>0</v>
      </c>
      <c r="N141" s="25" t="e">
        <f t="shared" si="42"/>
        <v>#DIV/0!</v>
      </c>
      <c r="O141" s="248">
        <v>0</v>
      </c>
      <c r="P141" s="248">
        <v>0</v>
      </c>
      <c r="Q141" s="25" t="e">
        <f t="shared" si="43"/>
        <v>#DIV/0!</v>
      </c>
      <c r="R141" s="248">
        <v>0</v>
      </c>
      <c r="S141" s="248">
        <v>0</v>
      </c>
      <c r="T141" s="25" t="e">
        <f t="shared" si="41"/>
        <v>#DIV/0!</v>
      </c>
      <c r="U141" s="196">
        <v>24</v>
      </c>
    </row>
    <row r="142" spans="1:173" s="23" customFormat="1" ht="17.25" x14ac:dyDescent="0.25">
      <c r="A142" s="146">
        <v>25</v>
      </c>
      <c r="B142" s="147" t="s">
        <v>137</v>
      </c>
      <c r="C142" s="248">
        <v>470804</v>
      </c>
      <c r="D142" s="248">
        <v>344205</v>
      </c>
      <c r="E142" s="1">
        <f t="shared" si="37"/>
        <v>136.78011650034136</v>
      </c>
      <c r="F142" s="248">
        <v>51783</v>
      </c>
      <c r="G142" s="248">
        <v>44259</v>
      </c>
      <c r="H142" s="1">
        <f t="shared" si="38"/>
        <v>116.99993221717617</v>
      </c>
      <c r="I142" s="248">
        <v>474888</v>
      </c>
      <c r="J142" s="248">
        <v>419055</v>
      </c>
      <c r="K142" s="1">
        <f t="shared" si="40"/>
        <v>113.32354941475462</v>
      </c>
      <c r="L142" s="248">
        <v>283395</v>
      </c>
      <c r="M142" s="248">
        <v>193298</v>
      </c>
      <c r="N142" s="1">
        <f t="shared" si="42"/>
        <v>146.61041500688057</v>
      </c>
      <c r="O142" s="248">
        <v>283395</v>
      </c>
      <c r="P142" s="248">
        <v>0</v>
      </c>
      <c r="Q142" s="1" t="e">
        <f t="shared" si="43"/>
        <v>#DIV/0!</v>
      </c>
      <c r="R142" s="248">
        <v>0</v>
      </c>
      <c r="S142" s="248">
        <v>193298</v>
      </c>
      <c r="T142" s="1">
        <f t="shared" si="41"/>
        <v>0</v>
      </c>
      <c r="U142" s="199">
        <v>122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</row>
    <row r="143" spans="1:173" s="23" customFormat="1" ht="34.5" x14ac:dyDescent="0.25">
      <c r="A143" s="146">
        <v>26</v>
      </c>
      <c r="B143" s="10" t="s">
        <v>138</v>
      </c>
      <c r="C143" s="248"/>
      <c r="D143" s="248">
        <v>63033</v>
      </c>
      <c r="E143" s="1">
        <f t="shared" si="37"/>
        <v>0</v>
      </c>
      <c r="F143" s="248"/>
      <c r="G143" s="248">
        <v>7020</v>
      </c>
      <c r="H143" s="1">
        <f t="shared" si="38"/>
        <v>0</v>
      </c>
      <c r="I143" s="248"/>
      <c r="J143" s="248">
        <v>3448</v>
      </c>
      <c r="K143" s="1">
        <f t="shared" si="40"/>
        <v>0</v>
      </c>
      <c r="L143" s="248"/>
      <c r="M143" s="248">
        <v>3448</v>
      </c>
      <c r="N143" s="1">
        <f t="shared" si="42"/>
        <v>0</v>
      </c>
      <c r="O143" s="248"/>
      <c r="P143" s="248">
        <v>3448</v>
      </c>
      <c r="Q143" s="1">
        <f t="shared" si="43"/>
        <v>0</v>
      </c>
      <c r="R143" s="248">
        <v>0</v>
      </c>
      <c r="S143" s="248">
        <v>0</v>
      </c>
      <c r="T143" s="1" t="e">
        <f t="shared" si="41"/>
        <v>#DIV/0!</v>
      </c>
      <c r="U143" s="199">
        <v>21</v>
      </c>
      <c r="V143"/>
      <c r="W143"/>
      <c r="X143"/>
      <c r="Y143"/>
      <c r="Z143"/>
      <c r="AA143"/>
      <c r="AB143"/>
      <c r="AC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ht="17.25" x14ac:dyDescent="0.25">
      <c r="A144" s="146">
        <v>27</v>
      </c>
      <c r="B144" s="10" t="s">
        <v>218</v>
      </c>
      <c r="C144" s="248">
        <v>36820</v>
      </c>
      <c r="D144" s="248">
        <v>29608</v>
      </c>
      <c r="E144" s="25">
        <f>C144/D144*100</f>
        <v>124.35828154552824</v>
      </c>
      <c r="F144" s="248">
        <v>5755</v>
      </c>
      <c r="G144" s="248">
        <v>3256</v>
      </c>
      <c r="H144" s="25">
        <f>F144/G144*100</f>
        <v>176.75061425061423</v>
      </c>
      <c r="I144" s="248">
        <v>36820</v>
      </c>
      <c r="J144" s="248">
        <v>29608</v>
      </c>
      <c r="K144" s="25">
        <f>I144/J144*100</f>
        <v>124.35828154552824</v>
      </c>
      <c r="L144" s="248">
        <v>0</v>
      </c>
      <c r="M144" s="248">
        <v>0</v>
      </c>
      <c r="N144" s="25" t="e">
        <f t="shared" si="42"/>
        <v>#DIV/0!</v>
      </c>
      <c r="O144" s="248">
        <v>0</v>
      </c>
      <c r="P144" s="248">
        <v>0</v>
      </c>
      <c r="Q144" s="25" t="e">
        <f t="shared" si="43"/>
        <v>#DIV/0!</v>
      </c>
      <c r="R144" s="248">
        <v>0</v>
      </c>
      <c r="S144" s="248">
        <v>0</v>
      </c>
      <c r="T144" s="25" t="e">
        <f t="shared" si="41"/>
        <v>#DIV/0!</v>
      </c>
      <c r="U144" s="196">
        <v>11</v>
      </c>
      <c r="V144" s="23"/>
      <c r="W144" s="23"/>
      <c r="X144" s="23"/>
      <c r="Y144" s="23"/>
      <c r="Z144" s="23"/>
      <c r="AA144" s="23"/>
      <c r="AB144" s="23"/>
      <c r="AC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73" ht="34.5" x14ac:dyDescent="0.25">
      <c r="A145" s="146">
        <v>28</v>
      </c>
      <c r="B145" s="10" t="s">
        <v>222</v>
      </c>
      <c r="C145" s="248">
        <v>221326</v>
      </c>
      <c r="D145" s="248">
        <v>252126</v>
      </c>
      <c r="E145" s="1">
        <f>C145/D145*100</f>
        <v>87.783885834860342</v>
      </c>
      <c r="F145" s="248">
        <v>22445</v>
      </c>
      <c r="G145" s="248">
        <v>68300</v>
      </c>
      <c r="H145" s="1">
        <f>F145/G145*100</f>
        <v>32.862371888726209</v>
      </c>
      <c r="I145" s="248">
        <v>225367</v>
      </c>
      <c r="J145" s="248">
        <v>246317</v>
      </c>
      <c r="K145" s="1">
        <f>I145/J145*100</f>
        <v>91.494699919209793</v>
      </c>
      <c r="L145" s="248">
        <f>85403+43019</f>
        <v>128422</v>
      </c>
      <c r="M145" s="248">
        <v>130174</v>
      </c>
      <c r="N145" s="1">
        <f>L145/M145*100</f>
        <v>98.654109115491579</v>
      </c>
      <c r="O145" s="248">
        <v>85403</v>
      </c>
      <c r="P145" s="248">
        <v>104667</v>
      </c>
      <c r="Q145" s="1">
        <f>O145/P145*100</f>
        <v>81.594963073366017</v>
      </c>
      <c r="R145" s="248">
        <v>43019</v>
      </c>
      <c r="S145" s="248">
        <v>25507</v>
      </c>
      <c r="T145" s="1">
        <f>R145/S145*100</f>
        <v>168.6556631512918</v>
      </c>
      <c r="U145" s="196">
        <v>88</v>
      </c>
      <c r="AD145" s="23"/>
      <c r="AE145" s="23"/>
      <c r="AF145" s="23"/>
      <c r="AG145" s="23"/>
      <c r="AH145" s="23"/>
      <c r="AI145" s="23"/>
    </row>
    <row r="146" spans="1:173" ht="17.25" x14ac:dyDescent="0.25">
      <c r="A146" s="146">
        <v>29</v>
      </c>
      <c r="B146" s="10" t="s">
        <v>165</v>
      </c>
      <c r="C146" s="248">
        <v>588202</v>
      </c>
      <c r="D146" s="248">
        <v>782994</v>
      </c>
      <c r="E146" s="1">
        <f>C146/D146*100</f>
        <v>75.122159301348418</v>
      </c>
      <c r="F146" s="248">
        <v>91110</v>
      </c>
      <c r="G146" s="248">
        <v>74407</v>
      </c>
      <c r="H146" s="1">
        <f>F146/G146*100</f>
        <v>122.44815675944467</v>
      </c>
      <c r="I146" s="248">
        <v>588202</v>
      </c>
      <c r="J146" s="248">
        <v>782994</v>
      </c>
      <c r="K146" s="1">
        <f>I146/J146*100</f>
        <v>75.122159301348418</v>
      </c>
      <c r="L146" s="248">
        <v>588202</v>
      </c>
      <c r="M146" s="248">
        <v>782994</v>
      </c>
      <c r="N146" s="1">
        <f>L146/M146*100</f>
        <v>75.122159301348418</v>
      </c>
      <c r="O146" s="248">
        <v>588202</v>
      </c>
      <c r="P146" s="248">
        <v>782994</v>
      </c>
      <c r="Q146" s="1">
        <f>O146/P146*100</f>
        <v>75.122159301348418</v>
      </c>
      <c r="R146" s="248">
        <v>0</v>
      </c>
      <c r="S146" s="248">
        <v>0</v>
      </c>
      <c r="T146" s="1" t="e">
        <f>R146/S146*100</f>
        <v>#DIV/0!</v>
      </c>
      <c r="U146" s="196">
        <v>49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63">
        <v>30</v>
      </c>
      <c r="B147" s="16" t="s">
        <v>172</v>
      </c>
      <c r="C147" s="248">
        <v>332499</v>
      </c>
      <c r="D147" s="248">
        <v>147285</v>
      </c>
      <c r="E147" s="1">
        <f>C147/D147*100</f>
        <v>225.75211324982178</v>
      </c>
      <c r="F147" s="248">
        <v>68539</v>
      </c>
      <c r="G147" s="248">
        <v>0</v>
      </c>
      <c r="H147" s="1" t="e">
        <f>F147/G147*100</f>
        <v>#DIV/0!</v>
      </c>
      <c r="I147" s="248">
        <v>332499</v>
      </c>
      <c r="J147" s="248">
        <v>8043</v>
      </c>
      <c r="K147" s="1">
        <f>I147/J147*100</f>
        <v>4134.0171577769488</v>
      </c>
      <c r="L147" s="248">
        <v>315723</v>
      </c>
      <c r="M147" s="248">
        <v>147285</v>
      </c>
      <c r="N147" s="1">
        <f>L147/M147*100</f>
        <v>214.36195131887158</v>
      </c>
      <c r="O147" s="248">
        <v>315723</v>
      </c>
      <c r="P147" s="248">
        <v>147285</v>
      </c>
      <c r="Q147" s="248">
        <f>O147/P147*100</f>
        <v>214.36195131887158</v>
      </c>
      <c r="R147" s="248">
        <v>0</v>
      </c>
      <c r="S147" s="248"/>
      <c r="T147" s="1" t="e">
        <f>R147/S147*100</f>
        <v>#DIV/0!</v>
      </c>
      <c r="U147" s="199">
        <v>13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94664570</v>
      </c>
      <c r="D149" s="41">
        <f>SUM(D150:D153)</f>
        <v>87554559</v>
      </c>
      <c r="E149" s="50">
        <f t="shared" ref="E149:E150" si="44">C149/D149*100</f>
        <v>108.12066336831188</v>
      </c>
      <c r="F149" s="41">
        <f>SUM(F150:F153)</f>
        <v>12126029</v>
      </c>
      <c r="G149" s="41">
        <f>SUM(G150:G153)</f>
        <v>12415622</v>
      </c>
      <c r="H149" s="50">
        <f t="shared" ref="H149:H153" si="45">F149/G149*100</f>
        <v>97.667511140400379</v>
      </c>
      <c r="I149" s="41">
        <f>SUM(I150:I153)</f>
        <v>89319659</v>
      </c>
      <c r="J149" s="41">
        <f>SUM(J150:J153)</f>
        <v>91668224</v>
      </c>
      <c r="K149" s="50">
        <f t="shared" ref="K149:K153" si="46">I149/J149*100</f>
        <v>97.437972617425203</v>
      </c>
      <c r="L149" s="35">
        <f>SUM(L150:L153)</f>
        <v>68272105</v>
      </c>
      <c r="M149" s="35">
        <f>SUM(M150:M153)</f>
        <v>57716573</v>
      </c>
      <c r="N149" s="6">
        <f t="shared" ref="N149:N153" si="47">L149/M149*100</f>
        <v>118.28856332131848</v>
      </c>
      <c r="O149" s="5">
        <f>SUM(O150:O153)</f>
        <v>5677265</v>
      </c>
      <c r="P149" s="5">
        <f>SUM(P150:P153)</f>
        <v>3033866</v>
      </c>
      <c r="Q149" s="5">
        <f>O149/P149*100</f>
        <v>187.12972161591844</v>
      </c>
      <c r="R149" s="5">
        <f>SUM(R150:R153)</f>
        <v>62594840</v>
      </c>
      <c r="S149" s="5">
        <f>SUM(S150:S153)</f>
        <v>54682707</v>
      </c>
      <c r="T149" s="6">
        <f>R149/S149*100</f>
        <v>114.46916847039046</v>
      </c>
      <c r="U149" s="198">
        <f>SUM(U150:U153)</f>
        <v>3455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248">
        <v>51129857</v>
      </c>
      <c r="D150" s="248">
        <v>47213959</v>
      </c>
      <c r="E150" s="25">
        <f t="shared" si="44"/>
        <v>108.29394120497288</v>
      </c>
      <c r="F150" s="252">
        <v>8072222</v>
      </c>
      <c r="G150" s="252">
        <v>7385012</v>
      </c>
      <c r="H150" s="25">
        <f t="shared" si="45"/>
        <v>109.3054689687708</v>
      </c>
      <c r="I150" s="252">
        <v>50215348</v>
      </c>
      <c r="J150" s="252">
        <v>45799513</v>
      </c>
      <c r="K150" s="25">
        <f t="shared" si="46"/>
        <v>109.64166365699128</v>
      </c>
      <c r="L150" s="253">
        <f>5211570+28933553</f>
        <v>34145123</v>
      </c>
      <c r="M150" s="253">
        <v>30652958</v>
      </c>
      <c r="N150" s="25">
        <f t="shared" si="47"/>
        <v>111.39258729940518</v>
      </c>
      <c r="O150" s="252">
        <v>5211570</v>
      </c>
      <c r="P150" s="252">
        <v>2234130</v>
      </c>
      <c r="Q150" s="25">
        <f>O150/P150*100</f>
        <v>233.27066911952303</v>
      </c>
      <c r="R150" s="252">
        <v>28933553</v>
      </c>
      <c r="S150" s="252">
        <v>28418828</v>
      </c>
      <c r="T150" s="25">
        <f>R150/S150*100</f>
        <v>101.81121121532529</v>
      </c>
      <c r="U150" s="197">
        <v>1258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248">
        <v>1209684</v>
      </c>
      <c r="D151" s="248">
        <v>9793780</v>
      </c>
      <c r="E151" s="25">
        <f>C151/D151*100</f>
        <v>12.351553741252101</v>
      </c>
      <c r="F151" s="252">
        <v>0</v>
      </c>
      <c r="G151" s="252">
        <v>0</v>
      </c>
      <c r="H151" s="25" t="e">
        <f t="shared" si="45"/>
        <v>#DIV/0!</v>
      </c>
      <c r="I151" s="252">
        <v>1192912</v>
      </c>
      <c r="J151" s="252">
        <v>14770940</v>
      </c>
      <c r="K151" s="25">
        <f t="shared" si="46"/>
        <v>8.0760736960545501</v>
      </c>
      <c r="L151" s="253">
        <v>0</v>
      </c>
      <c r="M151" s="253">
        <v>0</v>
      </c>
      <c r="N151" s="25"/>
      <c r="O151" s="252">
        <v>0</v>
      </c>
      <c r="P151" s="252">
        <v>0</v>
      </c>
      <c r="Q151" s="25"/>
      <c r="R151" s="252">
        <v>0</v>
      </c>
      <c r="S151" s="252">
        <v>0</v>
      </c>
      <c r="T151" s="25"/>
      <c r="U151" s="197">
        <v>498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248">
        <v>2156286</v>
      </c>
      <c r="D152" s="248">
        <v>1730939</v>
      </c>
      <c r="E152" s="25">
        <f t="shared" ref="E152:E153" si="48">C152/D152*100</f>
        <v>124.57319408713998</v>
      </c>
      <c r="F152" s="252">
        <v>204166</v>
      </c>
      <c r="G152" s="252">
        <v>173444</v>
      </c>
      <c r="H152" s="25">
        <f t="shared" si="45"/>
        <v>117.71292174995965</v>
      </c>
      <c r="I152" s="252">
        <v>2074350</v>
      </c>
      <c r="J152" s="252">
        <v>1633830</v>
      </c>
      <c r="K152" s="25">
        <f t="shared" si="46"/>
        <v>126.96241347018969</v>
      </c>
      <c r="L152" s="253">
        <f>457657+438515</f>
        <v>896172</v>
      </c>
      <c r="M152" s="253">
        <v>650055</v>
      </c>
      <c r="N152" s="25">
        <f t="shared" si="47"/>
        <v>137.86095022728847</v>
      </c>
      <c r="O152" s="252">
        <v>457657</v>
      </c>
      <c r="P152" s="252">
        <v>318758</v>
      </c>
      <c r="Q152" s="25">
        <f>O152/P152*100</f>
        <v>143.57506321409971</v>
      </c>
      <c r="R152" s="252">
        <v>438515</v>
      </c>
      <c r="S152" s="252">
        <v>331297</v>
      </c>
      <c r="T152" s="25">
        <f>R152/S152*100</f>
        <v>132.36310621587276</v>
      </c>
      <c r="U152" s="197">
        <v>77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248">
        <v>40168743</v>
      </c>
      <c r="D153" s="248">
        <v>28815881</v>
      </c>
      <c r="E153" s="45">
        <f t="shared" si="48"/>
        <v>139.3979347707606</v>
      </c>
      <c r="F153" s="252">
        <v>3849641</v>
      </c>
      <c r="G153" s="252">
        <v>4857166</v>
      </c>
      <c r="H153" s="45">
        <f t="shared" si="45"/>
        <v>79.256937069888082</v>
      </c>
      <c r="I153" s="252">
        <v>35837049</v>
      </c>
      <c r="J153" s="252">
        <v>29463941</v>
      </c>
      <c r="K153" s="45">
        <f t="shared" si="46"/>
        <v>121.63019536320685</v>
      </c>
      <c r="L153" s="253">
        <f>8038+33222772</f>
        <v>33230810</v>
      </c>
      <c r="M153" s="253">
        <v>26413560</v>
      </c>
      <c r="N153" s="25">
        <f t="shared" si="47"/>
        <v>125.80965988681572</v>
      </c>
      <c r="O153" s="252">
        <v>8038</v>
      </c>
      <c r="P153" s="252">
        <v>480978</v>
      </c>
      <c r="Q153" s="25">
        <f>O153/P153*100</f>
        <v>1.6711783075317375</v>
      </c>
      <c r="R153" s="252">
        <v>33222772</v>
      </c>
      <c r="S153" s="252">
        <v>25932582</v>
      </c>
      <c r="T153" s="45">
        <f>R153/S153*100</f>
        <v>128.11208694915146</v>
      </c>
      <c r="U153" s="196">
        <v>1622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146992</v>
      </c>
      <c r="D155" s="41">
        <f>SUM(D156:D165)</f>
        <v>80337</v>
      </c>
      <c r="E155" s="50">
        <f>C155/D155*100</f>
        <v>182.96924206778945</v>
      </c>
      <c r="F155" s="41">
        <f>SUM(F156:F165)</f>
        <v>14980</v>
      </c>
      <c r="G155" s="41">
        <f>SUM(G156:G165)</f>
        <v>7854</v>
      </c>
      <c r="H155" s="50">
        <f>F155/G155*100</f>
        <v>190.73083778966131</v>
      </c>
      <c r="I155" s="41">
        <f>SUM(I156:I165)</f>
        <v>180949</v>
      </c>
      <c r="J155" s="41">
        <f>SUM(J156:J165)</f>
        <v>197807</v>
      </c>
      <c r="K155" s="50">
        <f>I155/J155*100</f>
        <v>91.477551350558883</v>
      </c>
      <c r="L155" s="33">
        <f>SUM(L156:L165)</f>
        <v>0</v>
      </c>
      <c r="M155" s="33">
        <f>SUM(M156:M165)</f>
        <v>5965</v>
      </c>
      <c r="N155" s="6">
        <f t="shared" ref="N155:N165" si="49">L155/M155*100</f>
        <v>0</v>
      </c>
      <c r="O155" s="5">
        <f>SUM(O156:O165)</f>
        <v>0</v>
      </c>
      <c r="P155" s="5">
        <f>SUM(P156:P165)</f>
        <v>5965</v>
      </c>
      <c r="Q155" s="5">
        <f t="shared" ref="Q155:Q165" si="50">O155/P155*100</f>
        <v>0</v>
      </c>
      <c r="R155" s="5">
        <f>SUM(R156:R165)</f>
        <v>0</v>
      </c>
      <c r="S155" s="5">
        <f>SUM(S156:S165)</f>
        <v>0</v>
      </c>
      <c r="T155" s="190" t="e">
        <f t="shared" ref="T155:T165" si="51">R155/S155*100</f>
        <v>#DIV/0!</v>
      </c>
      <c r="U155" s="198">
        <f>SUM(U157:U165)</f>
        <v>74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249">
        <v>0</v>
      </c>
      <c r="D157" s="249">
        <v>0</v>
      </c>
      <c r="E157" s="45" t="e">
        <f t="shared" ref="E157:E165" si="52">C157/D157*100</f>
        <v>#DIV/0!</v>
      </c>
      <c r="F157" s="249">
        <v>0</v>
      </c>
      <c r="G157" s="249">
        <v>0</v>
      </c>
      <c r="H157" s="45" t="e">
        <f t="shared" ref="H157:H162" si="53">F157/G157*100</f>
        <v>#DIV/0!</v>
      </c>
      <c r="I157" s="249">
        <v>0</v>
      </c>
      <c r="J157" s="249">
        <v>0</v>
      </c>
      <c r="K157" s="45" t="e">
        <f t="shared" ref="K157:K165" si="54">I157/J157*100</f>
        <v>#DIV/0!</v>
      </c>
      <c r="L157" s="253">
        <f t="shared" ref="L157:M165" si="55">O157+R157</f>
        <v>0</v>
      </c>
      <c r="M157" s="248">
        <f t="shared" si="55"/>
        <v>0</v>
      </c>
      <c r="N157" s="25" t="e">
        <f t="shared" si="49"/>
        <v>#DIV/0!</v>
      </c>
      <c r="O157" s="249">
        <v>0</v>
      </c>
      <c r="P157" s="249">
        <v>0</v>
      </c>
      <c r="Q157" s="25" t="e">
        <f t="shared" si="50"/>
        <v>#DIV/0!</v>
      </c>
      <c r="R157" s="249">
        <v>0</v>
      </c>
      <c r="S157" s="249">
        <v>0</v>
      </c>
      <c r="T157" s="191" t="e">
        <f t="shared" si="51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249">
        <v>0</v>
      </c>
      <c r="D158" s="249">
        <v>0</v>
      </c>
      <c r="E158" s="45" t="e">
        <f>C158/D158*100</f>
        <v>#DIV/0!</v>
      </c>
      <c r="F158" s="249">
        <v>0</v>
      </c>
      <c r="G158" s="249">
        <v>0</v>
      </c>
      <c r="H158" s="45" t="e">
        <f t="shared" si="53"/>
        <v>#DIV/0!</v>
      </c>
      <c r="I158" s="249">
        <v>0</v>
      </c>
      <c r="J158" s="249">
        <v>0</v>
      </c>
      <c r="K158" s="45" t="e">
        <f t="shared" si="54"/>
        <v>#DIV/0!</v>
      </c>
      <c r="L158" s="253">
        <f t="shared" si="55"/>
        <v>0</v>
      </c>
      <c r="M158" s="248">
        <f t="shared" si="55"/>
        <v>0</v>
      </c>
      <c r="N158" s="25" t="e">
        <f t="shared" si="49"/>
        <v>#DIV/0!</v>
      </c>
      <c r="O158" s="249">
        <v>0</v>
      </c>
      <c r="P158" s="249">
        <v>0</v>
      </c>
      <c r="Q158" s="25" t="e">
        <f t="shared" si="50"/>
        <v>#DIV/0!</v>
      </c>
      <c r="R158" s="249">
        <v>0</v>
      </c>
      <c r="S158" s="249">
        <v>0</v>
      </c>
      <c r="T158" s="191" t="e">
        <f t="shared" si="51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249">
        <v>0</v>
      </c>
      <c r="D159" s="249">
        <v>27143</v>
      </c>
      <c r="E159" s="45">
        <f t="shared" si="52"/>
        <v>0</v>
      </c>
      <c r="F159" s="249">
        <v>0</v>
      </c>
      <c r="G159" s="249">
        <v>2178</v>
      </c>
      <c r="H159" s="45">
        <f t="shared" si="53"/>
        <v>0</v>
      </c>
      <c r="I159" s="249">
        <v>0</v>
      </c>
      <c r="J159" s="249">
        <v>32379</v>
      </c>
      <c r="K159" s="45">
        <f t="shared" si="54"/>
        <v>0</v>
      </c>
      <c r="L159" s="253">
        <v>0</v>
      </c>
      <c r="M159" s="253">
        <v>5965</v>
      </c>
      <c r="N159" s="25">
        <f t="shared" si="49"/>
        <v>0</v>
      </c>
      <c r="O159" s="249">
        <v>0</v>
      </c>
      <c r="P159" s="253">
        <v>5965</v>
      </c>
      <c r="Q159" s="25">
        <f t="shared" si="50"/>
        <v>0</v>
      </c>
      <c r="R159" s="249">
        <v>0</v>
      </c>
      <c r="S159" s="249">
        <v>0</v>
      </c>
      <c r="T159" s="191" t="e">
        <f t="shared" si="51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249">
        <v>0</v>
      </c>
      <c r="D160" s="249">
        <v>0</v>
      </c>
      <c r="E160" s="45" t="e">
        <f t="shared" si="52"/>
        <v>#DIV/0!</v>
      </c>
      <c r="F160" s="249">
        <v>0</v>
      </c>
      <c r="G160" s="249">
        <v>0</v>
      </c>
      <c r="H160" s="45" t="e">
        <f t="shared" si="53"/>
        <v>#DIV/0!</v>
      </c>
      <c r="I160" s="249">
        <v>0</v>
      </c>
      <c r="J160" s="249">
        <v>0</v>
      </c>
      <c r="K160" s="45" t="e">
        <f t="shared" si="54"/>
        <v>#DIV/0!</v>
      </c>
      <c r="L160" s="253">
        <f t="shared" si="55"/>
        <v>0</v>
      </c>
      <c r="M160" s="248">
        <f t="shared" si="55"/>
        <v>0</v>
      </c>
      <c r="N160" s="25" t="e">
        <f t="shared" si="49"/>
        <v>#DIV/0!</v>
      </c>
      <c r="O160" s="249">
        <v>0</v>
      </c>
      <c r="P160" s="249">
        <v>0</v>
      </c>
      <c r="Q160" s="25" t="e">
        <f t="shared" si="50"/>
        <v>#DIV/0!</v>
      </c>
      <c r="R160" s="249">
        <v>0</v>
      </c>
      <c r="S160" s="249">
        <v>0</v>
      </c>
      <c r="T160" s="191" t="e">
        <f t="shared" si="51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249">
        <v>0</v>
      </c>
      <c r="D161" s="252">
        <v>0</v>
      </c>
      <c r="E161" s="25" t="e">
        <f t="shared" si="52"/>
        <v>#DIV/0!</v>
      </c>
      <c r="F161" s="249">
        <v>0</v>
      </c>
      <c r="G161" s="252">
        <v>0</v>
      </c>
      <c r="H161" s="25" t="e">
        <f t="shared" si="53"/>
        <v>#DIV/0!</v>
      </c>
      <c r="I161" s="249">
        <v>0</v>
      </c>
      <c r="J161" s="252">
        <v>0</v>
      </c>
      <c r="K161" s="25" t="e">
        <f t="shared" si="54"/>
        <v>#DIV/0!</v>
      </c>
      <c r="L161" s="253">
        <f t="shared" si="55"/>
        <v>0</v>
      </c>
      <c r="M161" s="253">
        <v>0</v>
      </c>
      <c r="N161" s="25" t="e">
        <f t="shared" si="49"/>
        <v>#DIV/0!</v>
      </c>
      <c r="O161" s="252">
        <v>0</v>
      </c>
      <c r="P161" s="252">
        <v>0</v>
      </c>
      <c r="Q161" s="25" t="e">
        <f t="shared" si="50"/>
        <v>#DIV/0!</v>
      </c>
      <c r="R161" s="252">
        <v>0</v>
      </c>
      <c r="S161" s="253">
        <v>0</v>
      </c>
      <c r="T161" s="192" t="e">
        <f t="shared" si="51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249">
        <v>0</v>
      </c>
      <c r="D162" s="249">
        <v>0</v>
      </c>
      <c r="E162" s="1" t="e">
        <f t="shared" si="52"/>
        <v>#DIV/0!</v>
      </c>
      <c r="F162" s="249">
        <v>0</v>
      </c>
      <c r="G162" s="249">
        <v>0</v>
      </c>
      <c r="H162" s="1" t="e">
        <f t="shared" si="53"/>
        <v>#DIV/0!</v>
      </c>
      <c r="I162" s="249">
        <v>0</v>
      </c>
      <c r="J162" s="249">
        <v>0</v>
      </c>
      <c r="K162" s="1" t="e">
        <f t="shared" si="54"/>
        <v>#DIV/0!</v>
      </c>
      <c r="L162" s="253">
        <f t="shared" si="55"/>
        <v>0</v>
      </c>
      <c r="M162" s="248">
        <f t="shared" si="55"/>
        <v>0</v>
      </c>
      <c r="N162" s="1" t="e">
        <f t="shared" si="49"/>
        <v>#DIV/0!</v>
      </c>
      <c r="O162" s="248">
        <v>0</v>
      </c>
      <c r="P162" s="248">
        <v>0</v>
      </c>
      <c r="Q162" s="1" t="e">
        <f t="shared" si="50"/>
        <v>#DIV/0!</v>
      </c>
      <c r="R162" s="248">
        <v>0</v>
      </c>
      <c r="S162" s="248">
        <v>0</v>
      </c>
      <c r="T162" s="193" t="e">
        <f t="shared" si="51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249">
        <v>0</v>
      </c>
      <c r="D163" s="249">
        <v>0</v>
      </c>
      <c r="E163" s="45" t="e">
        <f t="shared" si="52"/>
        <v>#DIV/0!</v>
      </c>
      <c r="F163" s="249">
        <v>0</v>
      </c>
      <c r="G163" s="249">
        <v>0</v>
      </c>
      <c r="H163" s="45" t="e">
        <f>F163/G163*100</f>
        <v>#DIV/0!</v>
      </c>
      <c r="I163" s="249">
        <v>0</v>
      </c>
      <c r="J163" s="249">
        <v>0</v>
      </c>
      <c r="K163" s="45" t="e">
        <f t="shared" si="54"/>
        <v>#DIV/0!</v>
      </c>
      <c r="L163" s="253">
        <f t="shared" si="55"/>
        <v>0</v>
      </c>
      <c r="M163" s="248">
        <f t="shared" si="55"/>
        <v>0</v>
      </c>
      <c r="N163" s="25" t="e">
        <f t="shared" si="49"/>
        <v>#DIV/0!</v>
      </c>
      <c r="O163" s="249">
        <v>0</v>
      </c>
      <c r="P163" s="249">
        <v>0</v>
      </c>
      <c r="Q163" s="25" t="e">
        <f t="shared" si="50"/>
        <v>#DIV/0!</v>
      </c>
      <c r="R163" s="249">
        <v>0</v>
      </c>
      <c r="S163" s="249">
        <v>0</v>
      </c>
      <c r="T163" s="191" t="e">
        <f t="shared" si="51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249">
        <v>0</v>
      </c>
      <c r="D164" s="249">
        <v>0</v>
      </c>
      <c r="E164" s="1" t="e">
        <f t="shared" si="52"/>
        <v>#DIV/0!</v>
      </c>
      <c r="F164" s="249">
        <v>0</v>
      </c>
      <c r="G164" s="249">
        <v>0</v>
      </c>
      <c r="H164" s="1" t="e">
        <f t="shared" ref="H164:H165" si="56">F164/G164*100</f>
        <v>#DIV/0!</v>
      </c>
      <c r="I164" s="249">
        <v>0</v>
      </c>
      <c r="J164" s="249">
        <v>0</v>
      </c>
      <c r="K164" s="45" t="e">
        <f t="shared" si="54"/>
        <v>#DIV/0!</v>
      </c>
      <c r="L164" s="253">
        <f t="shared" si="55"/>
        <v>0</v>
      </c>
      <c r="M164" s="248">
        <f t="shared" si="55"/>
        <v>0</v>
      </c>
      <c r="N164" s="1" t="e">
        <f t="shared" si="49"/>
        <v>#DIV/0!</v>
      </c>
      <c r="O164" s="248">
        <v>0</v>
      </c>
      <c r="P164" s="248">
        <v>0</v>
      </c>
      <c r="Q164" s="1" t="e">
        <f t="shared" si="50"/>
        <v>#DIV/0!</v>
      </c>
      <c r="R164" s="248">
        <v>0</v>
      </c>
      <c r="S164" s="248">
        <v>0</v>
      </c>
      <c r="T164" s="193" t="e">
        <f t="shared" si="51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249">
        <v>146992</v>
      </c>
      <c r="D165" s="249">
        <v>53194</v>
      </c>
      <c r="E165" s="45">
        <f t="shared" si="52"/>
        <v>276.3319171335113</v>
      </c>
      <c r="F165" s="249">
        <v>14980</v>
      </c>
      <c r="G165" s="249">
        <v>5676</v>
      </c>
      <c r="H165" s="45">
        <f t="shared" si="56"/>
        <v>263.91825229034532</v>
      </c>
      <c r="I165" s="249">
        <v>180949</v>
      </c>
      <c r="J165" s="249">
        <v>165428</v>
      </c>
      <c r="K165" s="45">
        <f t="shared" si="54"/>
        <v>109.38232947264066</v>
      </c>
      <c r="L165" s="253">
        <f>O165+R165</f>
        <v>0</v>
      </c>
      <c r="M165" s="248">
        <f t="shared" si="55"/>
        <v>0</v>
      </c>
      <c r="N165" s="25" t="e">
        <f t="shared" si="49"/>
        <v>#DIV/0!</v>
      </c>
      <c r="O165" s="249">
        <v>0</v>
      </c>
      <c r="P165" s="249">
        <v>0</v>
      </c>
      <c r="Q165" s="25" t="e">
        <f t="shared" si="50"/>
        <v>#DIV/0!</v>
      </c>
      <c r="R165" s="249">
        <v>0</v>
      </c>
      <c r="S165" s="249">
        <v>0</v>
      </c>
      <c r="T165" s="191" t="e">
        <f t="shared" si="51"/>
        <v>#DIV/0!</v>
      </c>
      <c r="U165" s="196">
        <v>71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5089482</v>
      </c>
      <c r="D167" s="41">
        <f>SUM(D168:D182)</f>
        <v>4425315</v>
      </c>
      <c r="E167" s="50">
        <f t="shared" ref="E167:E182" si="57">C167/D167*100</f>
        <v>115.00835533741667</v>
      </c>
      <c r="F167" s="41">
        <f>SUM(F168:F182)</f>
        <v>779617</v>
      </c>
      <c r="G167" s="41">
        <f>SUM(G168:G182)</f>
        <v>581334</v>
      </c>
      <c r="H167" s="50">
        <f t="shared" ref="H167:H182" si="58">F167/G167*100</f>
        <v>134.10827510518911</v>
      </c>
      <c r="I167" s="41">
        <f>SUM(I168:I182)</f>
        <v>5457739</v>
      </c>
      <c r="J167" s="41">
        <f>SUM(J168:J182)</f>
        <v>4200511</v>
      </c>
      <c r="K167" s="50">
        <f t="shared" ref="K167:K182" si="59">I167/J167*100</f>
        <v>129.93035847305245</v>
      </c>
      <c r="L167" s="41">
        <f>SUM(L168:L182)</f>
        <v>4578096</v>
      </c>
      <c r="M167" s="41">
        <f>SUM(M168:M182)</f>
        <v>3148610</v>
      </c>
      <c r="N167" s="6">
        <f t="shared" ref="N167:N182" si="60">L167/M167*100</f>
        <v>145.40054182639324</v>
      </c>
      <c r="O167" s="41">
        <f>SUM(O168:O182)</f>
        <v>2395753</v>
      </c>
      <c r="P167" s="41">
        <f>SUM(P168:P182)</f>
        <v>734415</v>
      </c>
      <c r="Q167" s="5">
        <f t="shared" ref="Q167:Q182" si="61">O167/P167*100</f>
        <v>326.21242757841276</v>
      </c>
      <c r="R167" s="41">
        <f>SUM(R168:R182)</f>
        <v>2182742</v>
      </c>
      <c r="S167" s="41">
        <f>SUM(S168:S182)</f>
        <v>2414195</v>
      </c>
      <c r="T167" s="6">
        <f t="shared" ref="T167:T182" si="62">R167/S167*100</f>
        <v>90.412829121094191</v>
      </c>
      <c r="U167" s="198">
        <f>SUM(U168:U182)</f>
        <v>2891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249">
        <v>504312</v>
      </c>
      <c r="D168" s="249">
        <v>406390</v>
      </c>
      <c r="E168" s="45">
        <f t="shared" si="57"/>
        <v>124.09557321784493</v>
      </c>
      <c r="F168" s="249">
        <v>75166</v>
      </c>
      <c r="G168" s="249">
        <v>65804</v>
      </c>
      <c r="H168" s="45">
        <f t="shared" si="58"/>
        <v>114.22709865661662</v>
      </c>
      <c r="I168" s="249">
        <v>505502</v>
      </c>
      <c r="J168" s="249">
        <v>366945</v>
      </c>
      <c r="K168" s="45">
        <f t="shared" si="59"/>
        <v>137.7596097507801</v>
      </c>
      <c r="L168" s="249">
        <v>503627</v>
      </c>
      <c r="M168" s="249">
        <v>366945</v>
      </c>
      <c r="N168" s="25">
        <f t="shared" si="60"/>
        <v>137.24863399147011</v>
      </c>
      <c r="O168" s="248">
        <v>0</v>
      </c>
      <c r="P168" s="248">
        <v>0</v>
      </c>
      <c r="Q168" s="25" t="e">
        <f t="shared" si="61"/>
        <v>#DIV/0!</v>
      </c>
      <c r="R168" s="64">
        <v>503627</v>
      </c>
      <c r="S168" s="64">
        <v>366945</v>
      </c>
      <c r="T168" s="45">
        <f t="shared" si="62"/>
        <v>137.24863399147011</v>
      </c>
      <c r="U168" s="196">
        <v>328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8" t="s">
        <v>66</v>
      </c>
      <c r="C169" s="249">
        <v>0</v>
      </c>
      <c r="D169" s="249"/>
      <c r="E169" s="1" t="e">
        <f t="shared" si="57"/>
        <v>#DIV/0!</v>
      </c>
      <c r="F169" s="249">
        <v>0</v>
      </c>
      <c r="G169" s="249"/>
      <c r="H169" s="1" t="e">
        <f t="shared" si="58"/>
        <v>#DIV/0!</v>
      </c>
      <c r="I169" s="249">
        <v>0</v>
      </c>
      <c r="J169" s="249"/>
      <c r="K169" s="1" t="e">
        <f t="shared" si="59"/>
        <v>#DIV/0!</v>
      </c>
      <c r="L169" s="249">
        <v>0</v>
      </c>
      <c r="M169" s="249">
        <v>0</v>
      </c>
      <c r="N169" s="1" t="e">
        <f t="shared" si="60"/>
        <v>#DIV/0!</v>
      </c>
      <c r="O169" s="248">
        <v>0</v>
      </c>
      <c r="P169" s="248"/>
      <c r="Q169" s="1" t="e">
        <f t="shared" si="61"/>
        <v>#DIV/0!</v>
      </c>
      <c r="R169" s="64">
        <v>0</v>
      </c>
      <c r="S169" s="64"/>
      <c r="T169" s="1" t="e">
        <f t="shared" si="62"/>
        <v>#DIV/0!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249">
        <v>310570</v>
      </c>
      <c r="D170" s="249">
        <v>266182</v>
      </c>
      <c r="E170" s="1">
        <f t="shared" si="57"/>
        <v>116.67580828155172</v>
      </c>
      <c r="F170" s="249">
        <v>40045</v>
      </c>
      <c r="G170" s="249">
        <v>40791</v>
      </c>
      <c r="H170" s="1">
        <f t="shared" si="58"/>
        <v>98.171165208011573</v>
      </c>
      <c r="I170" s="249">
        <v>303628</v>
      </c>
      <c r="J170" s="249">
        <v>230223</v>
      </c>
      <c r="K170" s="1">
        <f t="shared" si="59"/>
        <v>131.88430347966971</v>
      </c>
      <c r="L170" s="249">
        <v>271525</v>
      </c>
      <c r="M170" s="249">
        <v>132364</v>
      </c>
      <c r="N170" s="1">
        <f t="shared" si="60"/>
        <v>205.13508204647789</v>
      </c>
      <c r="O170" s="248">
        <v>0</v>
      </c>
      <c r="P170" s="248">
        <v>0</v>
      </c>
      <c r="Q170" s="1" t="e">
        <f t="shared" si="61"/>
        <v>#DIV/0!</v>
      </c>
      <c r="R170" s="64">
        <v>271525</v>
      </c>
      <c r="S170" s="64">
        <v>132364</v>
      </c>
      <c r="T170" s="1">
        <f t="shared" si="62"/>
        <v>205.13508204647789</v>
      </c>
      <c r="U170" s="199">
        <v>351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249">
        <v>147217</v>
      </c>
      <c r="D171" s="249">
        <v>123150</v>
      </c>
      <c r="E171" s="25">
        <f t="shared" si="57"/>
        <v>119.54283394234673</v>
      </c>
      <c r="F171" s="249">
        <v>11090</v>
      </c>
      <c r="G171" s="249">
        <v>19779</v>
      </c>
      <c r="H171" s="25">
        <f t="shared" si="58"/>
        <v>56.069568734516409</v>
      </c>
      <c r="I171" s="249">
        <v>158712</v>
      </c>
      <c r="J171" s="249">
        <v>162844</v>
      </c>
      <c r="K171" s="25">
        <f t="shared" si="59"/>
        <v>97.462602245093464</v>
      </c>
      <c r="L171" s="249">
        <f>32861+42629</f>
        <v>75490</v>
      </c>
      <c r="M171" s="249">
        <v>58643</v>
      </c>
      <c r="N171" s="25">
        <f t="shared" si="60"/>
        <v>128.72806643589175</v>
      </c>
      <c r="O171" s="248">
        <v>32861</v>
      </c>
      <c r="P171" s="248">
        <v>10616</v>
      </c>
      <c r="Q171" s="25">
        <f t="shared" si="61"/>
        <v>309.54220045214771</v>
      </c>
      <c r="R171" s="64">
        <v>42629</v>
      </c>
      <c r="S171" s="64">
        <v>48027</v>
      </c>
      <c r="T171" s="25">
        <f t="shared" si="62"/>
        <v>88.760488891665105</v>
      </c>
      <c r="U171" s="196">
        <v>72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6">
        <v>5</v>
      </c>
      <c r="B172" s="4" t="s">
        <v>70</v>
      </c>
      <c r="C172" s="249">
        <v>59820</v>
      </c>
      <c r="D172" s="249">
        <v>329192</v>
      </c>
      <c r="E172" s="25">
        <f t="shared" si="57"/>
        <v>18.171766021045467</v>
      </c>
      <c r="F172" s="249">
        <v>14401</v>
      </c>
      <c r="G172" s="249">
        <v>20493</v>
      </c>
      <c r="H172" s="25">
        <f t="shared" si="58"/>
        <v>70.272776069877523</v>
      </c>
      <c r="I172" s="249">
        <v>59820</v>
      </c>
      <c r="J172" s="249">
        <v>329192</v>
      </c>
      <c r="K172" s="25">
        <f t="shared" si="59"/>
        <v>18.171766021045467</v>
      </c>
      <c r="L172" s="249">
        <v>59820</v>
      </c>
      <c r="M172" s="249">
        <v>329192</v>
      </c>
      <c r="N172" s="25">
        <f t="shared" si="60"/>
        <v>18.171766021045467</v>
      </c>
      <c r="O172" s="248">
        <v>0</v>
      </c>
      <c r="P172" s="248">
        <v>0</v>
      </c>
      <c r="Q172" s="25" t="e">
        <f t="shared" si="61"/>
        <v>#DIV/0!</v>
      </c>
      <c r="R172" s="249">
        <v>59820</v>
      </c>
      <c r="S172" s="64">
        <v>329192</v>
      </c>
      <c r="T172" s="25">
        <f t="shared" si="62"/>
        <v>18.171766021045467</v>
      </c>
      <c r="U172" s="196">
        <v>85</v>
      </c>
    </row>
    <row r="173" spans="1:173" ht="18.75" customHeight="1" x14ac:dyDescent="0.25">
      <c r="A173" s="55">
        <v>6</v>
      </c>
      <c r="B173" s="8" t="s">
        <v>213</v>
      </c>
      <c r="C173" s="249">
        <v>0</v>
      </c>
      <c r="D173" s="249"/>
      <c r="E173" s="25" t="e">
        <f t="shared" si="57"/>
        <v>#DIV/0!</v>
      </c>
      <c r="F173" s="249">
        <v>0</v>
      </c>
      <c r="G173" s="249"/>
      <c r="H173" s="25" t="e">
        <f t="shared" si="58"/>
        <v>#DIV/0!</v>
      </c>
      <c r="I173" s="249">
        <v>0</v>
      </c>
      <c r="J173" s="249"/>
      <c r="K173" s="25" t="e">
        <f t="shared" si="59"/>
        <v>#DIV/0!</v>
      </c>
      <c r="L173" s="249">
        <v>0</v>
      </c>
      <c r="M173" s="249">
        <v>0</v>
      </c>
      <c r="N173" s="25" t="e">
        <f t="shared" si="60"/>
        <v>#DIV/0!</v>
      </c>
      <c r="O173" s="248">
        <v>0</v>
      </c>
      <c r="P173" s="248"/>
      <c r="Q173" s="25" t="e">
        <f t="shared" si="61"/>
        <v>#DIV/0!</v>
      </c>
      <c r="R173" s="64">
        <v>0</v>
      </c>
      <c r="S173" s="64"/>
      <c r="T173" s="25" t="e">
        <f t="shared" si="62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249">
        <v>15620</v>
      </c>
      <c r="D174" s="249">
        <v>34777</v>
      </c>
      <c r="E174" s="45">
        <f t="shared" si="57"/>
        <v>44.914742502228485</v>
      </c>
      <c r="F174" s="249">
        <v>7010</v>
      </c>
      <c r="G174" s="249">
        <v>8731</v>
      </c>
      <c r="H174" s="45">
        <f t="shared" si="58"/>
        <v>80.288626732333071</v>
      </c>
      <c r="I174" s="249">
        <v>10266</v>
      </c>
      <c r="J174" s="249">
        <v>32681</v>
      </c>
      <c r="K174" s="45">
        <f t="shared" si="59"/>
        <v>31.412747467947739</v>
      </c>
      <c r="L174" s="249">
        <v>0</v>
      </c>
      <c r="M174" s="249">
        <v>31611</v>
      </c>
      <c r="N174" s="25">
        <f t="shared" si="60"/>
        <v>0</v>
      </c>
      <c r="O174" s="248">
        <v>399</v>
      </c>
      <c r="P174" s="248">
        <v>0</v>
      </c>
      <c r="Q174" s="25" t="e">
        <f t="shared" si="61"/>
        <v>#DIV/0!</v>
      </c>
      <c r="R174" s="64">
        <v>0</v>
      </c>
      <c r="S174" s="64">
        <v>31611</v>
      </c>
      <c r="T174" s="45">
        <f t="shared" si="62"/>
        <v>0</v>
      </c>
      <c r="U174" s="196">
        <v>48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249">
        <v>0</v>
      </c>
      <c r="D175" s="249">
        <v>0</v>
      </c>
      <c r="E175" s="1" t="e">
        <f t="shared" si="57"/>
        <v>#DIV/0!</v>
      </c>
      <c r="F175" s="249">
        <v>0</v>
      </c>
      <c r="G175" s="249">
        <v>0</v>
      </c>
      <c r="H175" s="1" t="e">
        <f t="shared" si="58"/>
        <v>#DIV/0!</v>
      </c>
      <c r="I175" s="249">
        <v>0</v>
      </c>
      <c r="J175" s="249">
        <v>0</v>
      </c>
      <c r="K175" s="1" t="e">
        <f t="shared" si="59"/>
        <v>#DIV/0!</v>
      </c>
      <c r="L175" s="249">
        <v>0</v>
      </c>
      <c r="M175" s="249">
        <v>0</v>
      </c>
      <c r="N175" s="1" t="e">
        <f t="shared" si="60"/>
        <v>#DIV/0!</v>
      </c>
      <c r="O175" s="248">
        <v>0</v>
      </c>
      <c r="P175" s="248"/>
      <c r="Q175" s="1" t="e">
        <f t="shared" si="61"/>
        <v>#DIV/0!</v>
      </c>
      <c r="R175" s="64">
        <v>0</v>
      </c>
      <c r="S175" s="64"/>
      <c r="T175" s="1" t="e">
        <f t="shared" si="62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249">
        <v>1302442</v>
      </c>
      <c r="D176" s="249">
        <v>1567891</v>
      </c>
      <c r="E176" s="1">
        <f t="shared" si="57"/>
        <v>83.069677675297584</v>
      </c>
      <c r="F176" s="249">
        <v>242984</v>
      </c>
      <c r="G176" s="249">
        <v>180809</v>
      </c>
      <c r="H176" s="45">
        <f t="shared" si="58"/>
        <v>134.387115685613</v>
      </c>
      <c r="I176" s="249">
        <v>1302442</v>
      </c>
      <c r="J176" s="249">
        <v>1567897</v>
      </c>
      <c r="K176" s="45">
        <f t="shared" si="59"/>
        <v>83.069359785751232</v>
      </c>
      <c r="L176" s="249">
        <v>1288942</v>
      </c>
      <c r="M176" s="249">
        <v>1567897</v>
      </c>
      <c r="N176" s="25">
        <f t="shared" si="60"/>
        <v>82.208333838255953</v>
      </c>
      <c r="O176" s="248">
        <v>0</v>
      </c>
      <c r="P176" s="248">
        <v>61841</v>
      </c>
      <c r="Q176" s="25">
        <f t="shared" si="61"/>
        <v>0</v>
      </c>
      <c r="R176" s="249">
        <v>1288942</v>
      </c>
      <c r="S176" s="64">
        <v>1506056</v>
      </c>
      <c r="T176" s="45">
        <f t="shared" si="62"/>
        <v>85.583935789904231</v>
      </c>
      <c r="U176" s="196">
        <v>884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249">
        <v>18076</v>
      </c>
      <c r="D177" s="249">
        <v>10975</v>
      </c>
      <c r="E177" s="1">
        <f t="shared" si="57"/>
        <v>164.70159453302961</v>
      </c>
      <c r="F177" s="249">
        <v>0</v>
      </c>
      <c r="G177" s="249">
        <v>0</v>
      </c>
      <c r="H177" s="45" t="e">
        <f t="shared" si="58"/>
        <v>#DIV/0!</v>
      </c>
      <c r="I177" s="249">
        <v>19053</v>
      </c>
      <c r="J177" s="249">
        <v>16288</v>
      </c>
      <c r="K177" s="45">
        <f t="shared" si="59"/>
        <v>116.97568762278978</v>
      </c>
      <c r="L177" s="249">
        <v>11104</v>
      </c>
      <c r="M177" s="249">
        <v>9293</v>
      </c>
      <c r="N177" s="25">
        <f t="shared" si="60"/>
        <v>119.48778650597222</v>
      </c>
      <c r="O177" s="248">
        <v>11104</v>
      </c>
      <c r="P177" s="248">
        <v>9293</v>
      </c>
      <c r="Q177" s="25">
        <f t="shared" si="61"/>
        <v>119.48778650597222</v>
      </c>
      <c r="R177" s="64">
        <v>0</v>
      </c>
      <c r="S177" s="64">
        <v>0</v>
      </c>
      <c r="T177" s="25" t="e">
        <f t="shared" si="62"/>
        <v>#DIV/0!</v>
      </c>
      <c r="U177" s="196">
        <v>3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7">
        <v>11</v>
      </c>
      <c r="B178" s="4" t="s">
        <v>86</v>
      </c>
      <c r="C178" s="249"/>
      <c r="D178" s="249">
        <v>52751</v>
      </c>
      <c r="E178" s="1">
        <f t="shared" si="57"/>
        <v>0</v>
      </c>
      <c r="F178" s="249"/>
      <c r="G178" s="249">
        <v>4273</v>
      </c>
      <c r="H178" s="45">
        <f t="shared" si="58"/>
        <v>0</v>
      </c>
      <c r="I178" s="249"/>
      <c r="J178" s="249">
        <v>52751</v>
      </c>
      <c r="K178" s="45">
        <f t="shared" si="59"/>
        <v>0</v>
      </c>
      <c r="L178" s="249">
        <v>0</v>
      </c>
      <c r="M178" s="249">
        <v>0</v>
      </c>
      <c r="N178" s="25" t="e">
        <f t="shared" si="60"/>
        <v>#DIV/0!</v>
      </c>
      <c r="O178" s="248">
        <v>0</v>
      </c>
      <c r="P178" s="248">
        <v>0</v>
      </c>
      <c r="Q178" s="25" t="e">
        <f t="shared" si="61"/>
        <v>#DIV/0!</v>
      </c>
      <c r="R178" s="64">
        <v>0</v>
      </c>
      <c r="S178" s="64">
        <v>0</v>
      </c>
      <c r="T178" s="25" t="e">
        <f t="shared" si="62"/>
        <v>#DIV/0!</v>
      </c>
      <c r="U178" s="197">
        <v>42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249">
        <v>1169527</v>
      </c>
      <c r="D179" s="249">
        <v>509081</v>
      </c>
      <c r="E179" s="1">
        <f t="shared" si="57"/>
        <v>229.73298944568742</v>
      </c>
      <c r="F179" s="249">
        <v>162650</v>
      </c>
      <c r="G179" s="249">
        <v>55115</v>
      </c>
      <c r="H179" s="45">
        <f t="shared" si="58"/>
        <v>295.11022407693008</v>
      </c>
      <c r="I179" s="249">
        <v>1093737</v>
      </c>
      <c r="J179" s="249">
        <v>473205</v>
      </c>
      <c r="K179" s="45">
        <f t="shared" si="59"/>
        <v>231.13386375883604</v>
      </c>
      <c r="L179" s="249">
        <v>1090219</v>
      </c>
      <c r="M179" s="249">
        <v>465348</v>
      </c>
      <c r="N179" s="25">
        <f t="shared" si="60"/>
        <v>234.28036652139906</v>
      </c>
      <c r="O179" s="248">
        <v>1090219</v>
      </c>
      <c r="P179" s="248">
        <v>465348</v>
      </c>
      <c r="Q179" s="25">
        <f t="shared" si="61"/>
        <v>234.28036652139906</v>
      </c>
      <c r="R179" s="64">
        <v>0</v>
      </c>
      <c r="S179" s="64">
        <v>0</v>
      </c>
      <c r="T179" s="45" t="e">
        <f t="shared" si="62"/>
        <v>#DIV/0!</v>
      </c>
      <c r="U179" s="197">
        <v>270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3" customFormat="1" ht="17.25" customHeight="1" x14ac:dyDescent="0.25">
      <c r="A180" s="56">
        <v>13</v>
      </c>
      <c r="B180" s="8" t="s">
        <v>219</v>
      </c>
      <c r="C180" s="248">
        <v>984776</v>
      </c>
      <c r="D180" s="249">
        <v>421414</v>
      </c>
      <c r="E180" s="1">
        <f t="shared" si="57"/>
        <v>233.68374092934738</v>
      </c>
      <c r="F180" s="248">
        <v>154089</v>
      </c>
      <c r="G180" s="249">
        <v>74343</v>
      </c>
      <c r="H180" s="45">
        <f t="shared" si="58"/>
        <v>207.26766474314999</v>
      </c>
      <c r="I180" s="248">
        <v>1466302</v>
      </c>
      <c r="J180" s="249">
        <v>273177</v>
      </c>
      <c r="K180" s="45">
        <f t="shared" si="59"/>
        <v>536.75895115621006</v>
      </c>
      <c r="L180" s="248">
        <f>1261170+16199</f>
        <v>1277369</v>
      </c>
      <c r="M180" s="249">
        <v>187317</v>
      </c>
      <c r="N180" s="25">
        <f t="shared" si="60"/>
        <v>681.92902939936039</v>
      </c>
      <c r="O180" s="248">
        <v>1261170</v>
      </c>
      <c r="P180" s="248">
        <v>187317</v>
      </c>
      <c r="Q180" s="25">
        <f t="shared" si="61"/>
        <v>673.28112237543849</v>
      </c>
      <c r="R180" s="253">
        <v>16199</v>
      </c>
      <c r="S180" s="64">
        <v>0</v>
      </c>
      <c r="T180" s="1" t="e">
        <v>#DIV/0!</v>
      </c>
      <c r="U180" s="199">
        <v>308</v>
      </c>
    </row>
    <row r="181" spans="1:173" ht="27" customHeight="1" x14ac:dyDescent="0.25">
      <c r="A181" s="55">
        <v>14</v>
      </c>
      <c r="B181" s="3" t="s">
        <v>214</v>
      </c>
      <c r="C181" s="249">
        <v>577122</v>
      </c>
      <c r="D181" s="249">
        <v>703512</v>
      </c>
      <c r="E181" s="1">
        <f t="shared" si="57"/>
        <v>82.034421587691469</v>
      </c>
      <c r="F181" s="249">
        <v>72182</v>
      </c>
      <c r="G181" s="249">
        <v>111196</v>
      </c>
      <c r="H181" s="45">
        <f t="shared" si="58"/>
        <v>64.914205546962123</v>
      </c>
      <c r="I181" s="249">
        <v>538277</v>
      </c>
      <c r="J181" s="249">
        <v>695308</v>
      </c>
      <c r="K181" s="45">
        <f t="shared" si="59"/>
        <v>77.415620128058364</v>
      </c>
      <c r="L181" s="249">
        <v>0</v>
      </c>
      <c r="M181" s="249">
        <v>0</v>
      </c>
      <c r="N181" s="25" t="e">
        <f t="shared" si="60"/>
        <v>#DIV/0!</v>
      </c>
      <c r="O181" s="248">
        <v>0</v>
      </c>
      <c r="P181" s="248">
        <v>0</v>
      </c>
      <c r="Q181" s="25" t="e">
        <f t="shared" si="61"/>
        <v>#DIV/0!</v>
      </c>
      <c r="R181" s="64">
        <v>0</v>
      </c>
      <c r="S181" s="64">
        <v>0</v>
      </c>
      <c r="T181" s="45" t="e">
        <f t="shared" si="62"/>
        <v>#DIV/0!</v>
      </c>
      <c r="U181" s="196">
        <v>205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s="23" customFormat="1" ht="27" customHeight="1" x14ac:dyDescent="0.25">
      <c r="A182" s="57">
        <v>15</v>
      </c>
      <c r="B182" s="4" t="s">
        <v>342</v>
      </c>
      <c r="C182" s="248"/>
      <c r="D182" s="248"/>
      <c r="E182" s="1" t="e">
        <f t="shared" si="57"/>
        <v>#DIV/0!</v>
      </c>
      <c r="F182" s="248"/>
      <c r="G182" s="248"/>
      <c r="H182" s="1" t="e">
        <f t="shared" si="58"/>
        <v>#DIV/0!</v>
      </c>
      <c r="I182" s="248"/>
      <c r="J182" s="248"/>
      <c r="K182" s="1" t="e">
        <f t="shared" si="59"/>
        <v>#DIV/0!</v>
      </c>
      <c r="L182" s="248"/>
      <c r="M182" s="248"/>
      <c r="N182" s="1" t="e">
        <f t="shared" si="60"/>
        <v>#DIV/0!</v>
      </c>
      <c r="O182" s="248"/>
      <c r="P182" s="248"/>
      <c r="Q182" s="1" t="e">
        <f t="shared" si="61"/>
        <v>#DIV/0!</v>
      </c>
      <c r="R182" s="248">
        <v>0</v>
      </c>
      <c r="S182" s="248">
        <v>0</v>
      </c>
      <c r="T182" s="1" t="e">
        <f t="shared" si="62"/>
        <v>#DIV/0!</v>
      </c>
      <c r="U182" s="199">
        <v>295</v>
      </c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SUM(C185:C191)</f>
        <v>144476</v>
      </c>
      <c r="D184" s="41">
        <f>SUM(D185:D191)</f>
        <v>129227</v>
      </c>
      <c r="E184" s="50">
        <f t="shared" ref="E184:E191" si="63">C184/D184*100</f>
        <v>111.80016560006808</v>
      </c>
      <c r="F184" s="41">
        <f>SUM(F185:F191)</f>
        <v>14231</v>
      </c>
      <c r="G184" s="41">
        <f>SUM(G185:G191)</f>
        <v>19988</v>
      </c>
      <c r="H184" s="50">
        <f t="shared" ref="H184:H191" si="64">F184/G184*100</f>
        <v>71.197718631178702</v>
      </c>
      <c r="I184" s="41">
        <f>SUM(I185:I191)</f>
        <v>176644</v>
      </c>
      <c r="J184" s="41">
        <f>SUM(J185:J191)</f>
        <v>248827</v>
      </c>
      <c r="K184" s="50">
        <f t="shared" ref="K184:K191" si="65">I184/J184*100</f>
        <v>70.990688309548403</v>
      </c>
      <c r="L184" s="41">
        <f>SUM(L185:L191)</f>
        <v>48044</v>
      </c>
      <c r="M184" s="41">
        <f>SUM(M185:M191)</f>
        <v>59205</v>
      </c>
      <c r="N184" s="6">
        <f t="shared" ref="N184:N191" si="66">L184/M184*100</f>
        <v>81.148551642597752</v>
      </c>
      <c r="O184" s="41">
        <f>SUM(O185:O191)</f>
        <v>48044</v>
      </c>
      <c r="P184" s="41">
        <f>SUM(P185:P191)</f>
        <v>55171</v>
      </c>
      <c r="Q184" s="5">
        <f t="shared" ref="Q184:Q189" si="67">O184/P184*100</f>
        <v>87.081981475775322</v>
      </c>
      <c r="R184" s="41">
        <f>SUM(R185:R191)</f>
        <v>0</v>
      </c>
      <c r="S184" s="41">
        <f>SUM(S185:S191)</f>
        <v>4034</v>
      </c>
      <c r="T184" s="6">
        <f t="shared" ref="T184:T191" si="68">R184/S184*100</f>
        <v>0</v>
      </c>
      <c r="U184" s="198">
        <f>SUM(U185:U191)</f>
        <v>69</v>
      </c>
    </row>
    <row r="185" spans="1:173" s="24" customFormat="1" ht="19.5" customHeight="1" x14ac:dyDescent="0.25">
      <c r="A185" s="56">
        <v>1</v>
      </c>
      <c r="B185" s="8" t="s">
        <v>78</v>
      </c>
      <c r="C185" s="252">
        <v>0</v>
      </c>
      <c r="D185" s="252">
        <v>0</v>
      </c>
      <c r="E185" s="25" t="e">
        <f t="shared" si="63"/>
        <v>#DIV/0!</v>
      </c>
      <c r="F185" s="252">
        <v>0</v>
      </c>
      <c r="G185" s="252">
        <v>0</v>
      </c>
      <c r="H185" s="25" t="e">
        <f t="shared" si="64"/>
        <v>#DIV/0!</v>
      </c>
      <c r="I185" s="252">
        <v>0</v>
      </c>
      <c r="J185" s="252">
        <v>0</v>
      </c>
      <c r="K185" s="25" t="e">
        <f t="shared" si="65"/>
        <v>#DIV/0!</v>
      </c>
      <c r="L185" s="252">
        <f t="shared" ref="L185:M186" si="69">O185+R185</f>
        <v>0</v>
      </c>
      <c r="M185" s="34">
        <f t="shared" si="69"/>
        <v>0</v>
      </c>
      <c r="N185" s="25" t="e">
        <f t="shared" si="66"/>
        <v>#DIV/0!</v>
      </c>
      <c r="O185" s="252">
        <v>0</v>
      </c>
      <c r="P185" s="252">
        <v>0</v>
      </c>
      <c r="Q185" s="25" t="e">
        <f t="shared" si="67"/>
        <v>#DIV/0!</v>
      </c>
      <c r="R185" s="252">
        <v>0</v>
      </c>
      <c r="S185" s="252">
        <v>0</v>
      </c>
      <c r="T185" s="25" t="e">
        <f t="shared" si="68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252">
        <v>0</v>
      </c>
      <c r="D186" s="252">
        <v>0</v>
      </c>
      <c r="E186" s="45" t="e">
        <f t="shared" si="63"/>
        <v>#DIV/0!</v>
      </c>
      <c r="F186" s="252">
        <v>0</v>
      </c>
      <c r="G186" s="252">
        <v>0</v>
      </c>
      <c r="H186" s="45" t="e">
        <f>E186</f>
        <v>#DIV/0!</v>
      </c>
      <c r="I186" s="252">
        <v>0</v>
      </c>
      <c r="J186" s="252">
        <v>0</v>
      </c>
      <c r="K186" s="45" t="e">
        <f t="shared" si="65"/>
        <v>#DIV/0!</v>
      </c>
      <c r="L186" s="252">
        <f t="shared" si="69"/>
        <v>0</v>
      </c>
      <c r="M186" s="34">
        <f t="shared" si="69"/>
        <v>0</v>
      </c>
      <c r="N186" s="25" t="e">
        <f t="shared" si="66"/>
        <v>#DIV/0!</v>
      </c>
      <c r="O186" s="252">
        <v>0</v>
      </c>
      <c r="P186" s="252">
        <v>0</v>
      </c>
      <c r="Q186" s="25" t="e">
        <f t="shared" si="67"/>
        <v>#DIV/0!</v>
      </c>
      <c r="R186" s="252">
        <v>0</v>
      </c>
      <c r="S186" s="252">
        <v>0</v>
      </c>
      <c r="T186" s="45" t="e">
        <f t="shared" si="68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3" t="s">
        <v>80</v>
      </c>
      <c r="C187" s="252">
        <v>17868</v>
      </c>
      <c r="D187" s="252">
        <v>16462</v>
      </c>
      <c r="E187" s="45">
        <f t="shared" si="63"/>
        <v>108.54088203134491</v>
      </c>
      <c r="F187" s="252">
        <v>1545</v>
      </c>
      <c r="G187" s="252">
        <v>4084</v>
      </c>
      <c r="H187" s="45">
        <f t="shared" si="64"/>
        <v>37.830558276199802</v>
      </c>
      <c r="I187" s="252">
        <v>17868</v>
      </c>
      <c r="J187" s="252">
        <v>16462</v>
      </c>
      <c r="K187" s="45">
        <f t="shared" si="65"/>
        <v>108.54088203134491</v>
      </c>
      <c r="L187" s="252">
        <v>17868</v>
      </c>
      <c r="M187" s="252">
        <v>16462</v>
      </c>
      <c r="N187" s="25">
        <f t="shared" si="66"/>
        <v>108.54088203134491</v>
      </c>
      <c r="O187" s="252">
        <v>17868</v>
      </c>
      <c r="P187" s="252">
        <v>16462</v>
      </c>
      <c r="Q187" s="25">
        <f t="shared" si="67"/>
        <v>108.54088203134491</v>
      </c>
      <c r="R187" s="252">
        <v>0</v>
      </c>
      <c r="S187" s="252">
        <v>0</v>
      </c>
      <c r="T187" s="45" t="e">
        <f t="shared" si="68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7">
        <v>4</v>
      </c>
      <c r="B188" s="4" t="s">
        <v>81</v>
      </c>
      <c r="C188" s="252">
        <v>16865</v>
      </c>
      <c r="D188" s="252">
        <v>14217</v>
      </c>
      <c r="E188" s="45">
        <f t="shared" si="63"/>
        <v>118.62558908349159</v>
      </c>
      <c r="F188" s="252">
        <v>3900</v>
      </c>
      <c r="G188" s="252">
        <v>2590</v>
      </c>
      <c r="H188" s="45">
        <f t="shared" si="64"/>
        <v>150.57915057915059</v>
      </c>
      <c r="I188" s="252">
        <v>16830</v>
      </c>
      <c r="J188" s="252">
        <v>46485</v>
      </c>
      <c r="K188" s="45">
        <f t="shared" si="65"/>
        <v>36.205227492739596</v>
      </c>
      <c r="L188" s="252">
        <v>0</v>
      </c>
      <c r="M188" s="252">
        <v>2632</v>
      </c>
      <c r="N188" s="25">
        <f t="shared" si="66"/>
        <v>0</v>
      </c>
      <c r="O188" s="252">
        <v>0</v>
      </c>
      <c r="P188" s="252">
        <v>772</v>
      </c>
      <c r="Q188" s="25">
        <f t="shared" si="67"/>
        <v>0</v>
      </c>
      <c r="R188" s="252">
        <v>0</v>
      </c>
      <c r="S188" s="252">
        <v>1860</v>
      </c>
      <c r="T188" s="45">
        <f t="shared" si="68"/>
        <v>0</v>
      </c>
      <c r="U188" s="196">
        <v>14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252">
        <v>109743</v>
      </c>
      <c r="D189" s="252">
        <v>98548</v>
      </c>
      <c r="E189" s="25">
        <f t="shared" si="63"/>
        <v>111.35994642204814</v>
      </c>
      <c r="F189" s="252">
        <v>8786</v>
      </c>
      <c r="G189" s="252">
        <v>13314</v>
      </c>
      <c r="H189" s="25">
        <f t="shared" si="64"/>
        <v>65.990686495418359</v>
      </c>
      <c r="I189" s="252">
        <v>141946</v>
      </c>
      <c r="J189" s="252">
        <v>185880</v>
      </c>
      <c r="K189" s="25">
        <f t="shared" si="65"/>
        <v>76.364321067355277</v>
      </c>
      <c r="L189" s="252">
        <v>30176</v>
      </c>
      <c r="M189" s="252">
        <v>40111</v>
      </c>
      <c r="N189" s="25">
        <f t="shared" si="66"/>
        <v>75.231233327516151</v>
      </c>
      <c r="O189" s="252">
        <v>30176</v>
      </c>
      <c r="P189" s="252">
        <v>37937</v>
      </c>
      <c r="Q189" s="25">
        <f t="shared" si="67"/>
        <v>79.542399240846663</v>
      </c>
      <c r="R189" s="252">
        <v>0</v>
      </c>
      <c r="S189" s="252">
        <v>2174</v>
      </c>
      <c r="T189" s="25">
        <f t="shared" si="68"/>
        <v>0</v>
      </c>
      <c r="U189" s="196">
        <v>37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8.75" customHeight="1" x14ac:dyDescent="0.25">
      <c r="A190" s="57">
        <v>6</v>
      </c>
      <c r="B190" s="4" t="s">
        <v>262</v>
      </c>
      <c r="C190" s="252">
        <v>0</v>
      </c>
      <c r="D190" s="252">
        <v>0</v>
      </c>
      <c r="E190" s="25" t="e">
        <f t="shared" si="63"/>
        <v>#DIV/0!</v>
      </c>
      <c r="F190" s="252">
        <v>0</v>
      </c>
      <c r="G190" s="252">
        <v>0</v>
      </c>
      <c r="H190" s="25" t="e">
        <f t="shared" si="64"/>
        <v>#DIV/0!</v>
      </c>
      <c r="I190" s="252">
        <v>0</v>
      </c>
      <c r="J190" s="252">
        <v>0</v>
      </c>
      <c r="K190" s="25" t="e">
        <f t="shared" si="65"/>
        <v>#DIV/0!</v>
      </c>
      <c r="L190" s="252">
        <f t="shared" ref="L190:M191" si="70">O190+R190</f>
        <v>0</v>
      </c>
      <c r="M190" s="34">
        <f t="shared" si="70"/>
        <v>0</v>
      </c>
      <c r="N190" s="25" t="e">
        <f t="shared" si="66"/>
        <v>#DIV/0!</v>
      </c>
      <c r="O190" s="252">
        <v>0</v>
      </c>
      <c r="P190" s="252">
        <v>0</v>
      </c>
      <c r="Q190" s="25" t="e">
        <f>O190/P190*100</f>
        <v>#DIV/0!</v>
      </c>
      <c r="R190" s="252">
        <v>0</v>
      </c>
      <c r="S190" s="252">
        <v>0</v>
      </c>
      <c r="T190" s="25" t="e">
        <f t="shared" si="68"/>
        <v>#DIV/0!</v>
      </c>
      <c r="U190" s="196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s="23" customFormat="1" ht="21" customHeight="1" x14ac:dyDescent="0.25">
      <c r="A191" s="56">
        <v>7</v>
      </c>
      <c r="B191" s="8" t="s">
        <v>72</v>
      </c>
      <c r="C191" s="252">
        <v>0</v>
      </c>
      <c r="D191" s="252">
        <v>0</v>
      </c>
      <c r="E191" s="1" t="e">
        <f t="shared" si="63"/>
        <v>#DIV/0!</v>
      </c>
      <c r="F191" s="252">
        <v>0</v>
      </c>
      <c r="G191" s="252">
        <v>0</v>
      </c>
      <c r="H191" s="1" t="e">
        <f t="shared" si="64"/>
        <v>#DIV/0!</v>
      </c>
      <c r="I191" s="252">
        <v>0</v>
      </c>
      <c r="J191" s="252">
        <v>0</v>
      </c>
      <c r="K191" s="1" t="e">
        <f t="shared" si="65"/>
        <v>#DIV/0!</v>
      </c>
      <c r="L191" s="252">
        <f t="shared" si="70"/>
        <v>0</v>
      </c>
      <c r="M191" s="34">
        <f t="shared" si="70"/>
        <v>0</v>
      </c>
      <c r="N191" s="1" t="e">
        <f t="shared" si="66"/>
        <v>#DIV/0!</v>
      </c>
      <c r="O191" s="252">
        <v>0</v>
      </c>
      <c r="P191" s="252">
        <v>0</v>
      </c>
      <c r="Q191" s="1" t="e">
        <f>O191/P191*100</f>
        <v>#DIV/0!</v>
      </c>
      <c r="R191" s="252">
        <v>0</v>
      </c>
      <c r="S191" s="252">
        <v>0</v>
      </c>
      <c r="T191" s="1" t="e">
        <f t="shared" si="68"/>
        <v>#DIV/0!</v>
      </c>
      <c r="U191" s="199"/>
    </row>
    <row r="192" spans="1:173" s="23" customFormat="1" ht="17.25" x14ac:dyDescent="0.25">
      <c r="A192" s="10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8"/>
      <c r="U192" s="200"/>
    </row>
    <row r="193" spans="1:21" s="23" customFormat="1" ht="102" hidden="1" customHeight="1" x14ac:dyDescent="0.25">
      <c r="A193" s="352" t="s">
        <v>235</v>
      </c>
      <c r="B193" s="353"/>
      <c r="C193" s="41">
        <f>SUM(C194:C200)</f>
        <v>0</v>
      </c>
      <c r="D193" s="41">
        <f>SUM(D194:D200)</f>
        <v>0</v>
      </c>
      <c r="E193" s="50" t="e">
        <f>C193/D193*100</f>
        <v>#DIV/0!</v>
      </c>
      <c r="F193" s="41">
        <f>SUM(F194:F200)</f>
        <v>0</v>
      </c>
      <c r="G193" s="41">
        <f>SUM(G194:G200)</f>
        <v>0</v>
      </c>
      <c r="H193" s="50" t="e">
        <f>F193/G193*100</f>
        <v>#DIV/0!</v>
      </c>
      <c r="I193" s="41">
        <f>SUM(I194:I200)</f>
        <v>0</v>
      </c>
      <c r="J193" s="41">
        <f>SUM(J194:J200)</f>
        <v>0</v>
      </c>
      <c r="K193" s="50" t="e">
        <f>I193/J193*100</f>
        <v>#DIV/0!</v>
      </c>
      <c r="L193" s="41">
        <f>SUM(L194:L200)</f>
        <v>0</v>
      </c>
      <c r="M193" s="41">
        <f>SUM(M194:M200)</f>
        <v>0</v>
      </c>
      <c r="N193" s="6" t="e">
        <f t="shared" ref="N193" si="71">L193/M193*100</f>
        <v>#DIV/0!</v>
      </c>
      <c r="O193" s="41">
        <f>SUM(O194:O200)</f>
        <v>0</v>
      </c>
      <c r="P193" s="41">
        <f>SUM(P194:P200)</f>
        <v>0</v>
      </c>
      <c r="Q193" s="5" t="e">
        <f t="shared" ref="Q193" si="72">O193/P193*100</f>
        <v>#DIV/0!</v>
      </c>
      <c r="R193" s="41">
        <f>SUM(R194:R200)</f>
        <v>0</v>
      </c>
      <c r="S193" s="41">
        <f>SUM(S194:S200)</f>
        <v>0</v>
      </c>
      <c r="T193" s="6" t="e">
        <f t="shared" ref="T193" si="73">R193/S193*100</f>
        <v>#DIV/0!</v>
      </c>
      <c r="U193" s="200"/>
    </row>
    <row r="194" spans="1:21" s="23" customFormat="1" ht="17.25" hidden="1" x14ac:dyDescent="0.25">
      <c r="A194" s="63"/>
      <c r="B194" s="16"/>
      <c r="C194" s="248"/>
      <c r="D194" s="248"/>
      <c r="E194" s="1"/>
      <c r="F194" s="248"/>
      <c r="G194" s="248"/>
      <c r="H194" s="1"/>
      <c r="I194" s="248"/>
      <c r="J194" s="248"/>
      <c r="K194" s="1"/>
      <c r="L194" s="248"/>
      <c r="M194" s="248"/>
      <c r="N194" s="1"/>
      <c r="O194" s="248"/>
      <c r="P194" s="248"/>
      <c r="Q194" s="1"/>
      <c r="R194" s="248"/>
      <c r="S194" s="248"/>
      <c r="T194" s="1"/>
      <c r="U194" s="200"/>
    </row>
    <row r="195" spans="1:21" s="23" customFormat="1" ht="17.25" hidden="1" x14ac:dyDescent="0.25">
      <c r="A195" s="63"/>
      <c r="B195" s="16"/>
      <c r="C195" s="248"/>
      <c r="D195" s="248"/>
      <c r="E195" s="1"/>
      <c r="F195" s="248"/>
      <c r="G195" s="248"/>
      <c r="H195" s="1"/>
      <c r="I195" s="248"/>
      <c r="J195" s="248"/>
      <c r="K195" s="1"/>
      <c r="L195" s="248"/>
      <c r="M195" s="248"/>
      <c r="N195" s="1"/>
      <c r="O195" s="248"/>
      <c r="P195" s="248"/>
      <c r="Q195" s="1"/>
      <c r="R195" s="248"/>
      <c r="S195" s="248"/>
      <c r="T195" s="1"/>
      <c r="U195" s="200"/>
    </row>
    <row r="196" spans="1:21" s="23" customFormat="1" ht="17.25" hidden="1" x14ac:dyDescent="0.25">
      <c r="A196" s="63"/>
      <c r="B196" s="16"/>
      <c r="C196" s="248"/>
      <c r="D196" s="248"/>
      <c r="E196" s="1"/>
      <c r="F196" s="248"/>
      <c r="G196" s="248"/>
      <c r="H196" s="1"/>
      <c r="I196" s="248"/>
      <c r="J196" s="248"/>
      <c r="K196" s="1"/>
      <c r="L196" s="248"/>
      <c r="M196" s="248"/>
      <c r="N196" s="1"/>
      <c r="O196" s="248"/>
      <c r="P196" s="248"/>
      <c r="Q196" s="1"/>
      <c r="R196" s="248"/>
      <c r="S196" s="248"/>
      <c r="T196" s="1"/>
      <c r="U196" s="200"/>
    </row>
    <row r="197" spans="1:21" s="23" customFormat="1" ht="17.25" hidden="1" x14ac:dyDescent="0.25">
      <c r="A197" s="63"/>
      <c r="B197" s="16"/>
      <c r="C197" s="248"/>
      <c r="D197" s="248"/>
      <c r="E197" s="1"/>
      <c r="F197" s="248"/>
      <c r="G197" s="248"/>
      <c r="H197" s="1"/>
      <c r="I197" s="248"/>
      <c r="J197" s="248"/>
      <c r="K197" s="1"/>
      <c r="L197" s="248"/>
      <c r="M197" s="248"/>
      <c r="N197" s="1"/>
      <c r="O197" s="248"/>
      <c r="P197" s="248"/>
      <c r="Q197" s="1"/>
      <c r="R197" s="248"/>
      <c r="S197" s="248"/>
      <c r="T197" s="1"/>
      <c r="U197" s="200"/>
    </row>
    <row r="198" spans="1:21" s="23" customFormat="1" ht="17.25" hidden="1" x14ac:dyDescent="0.25">
      <c r="A198" s="63"/>
      <c r="B198" s="16"/>
      <c r="C198" s="248"/>
      <c r="D198" s="248"/>
      <c r="E198" s="1"/>
      <c r="F198" s="248"/>
      <c r="G198" s="248"/>
      <c r="H198" s="1"/>
      <c r="I198" s="248"/>
      <c r="J198" s="248"/>
      <c r="K198" s="1"/>
      <c r="L198" s="248"/>
      <c r="M198" s="248"/>
      <c r="N198" s="1"/>
      <c r="O198" s="248"/>
      <c r="P198" s="248"/>
      <c r="Q198" s="1"/>
      <c r="R198" s="248"/>
      <c r="S198" s="248"/>
      <c r="T198" s="1"/>
      <c r="U198" s="200"/>
    </row>
    <row r="199" spans="1:21" s="23" customFormat="1" ht="17.25" hidden="1" x14ac:dyDescent="0.25">
      <c r="A199" s="63"/>
      <c r="B199" s="16"/>
      <c r="C199" s="248"/>
      <c r="D199" s="248"/>
      <c r="E199" s="1"/>
      <c r="F199" s="248"/>
      <c r="G199" s="248"/>
      <c r="H199" s="1"/>
      <c r="I199" s="248"/>
      <c r="J199" s="248"/>
      <c r="K199" s="1"/>
      <c r="L199" s="248"/>
      <c r="M199" s="248"/>
      <c r="N199" s="1"/>
      <c r="O199" s="248"/>
      <c r="P199" s="248"/>
      <c r="Q199" s="1"/>
      <c r="R199" s="248"/>
      <c r="S199" s="248"/>
      <c r="T199" s="1"/>
      <c r="U199" s="200"/>
    </row>
    <row r="200" spans="1:21" s="23" customFormat="1" ht="17.25" hidden="1" x14ac:dyDescent="0.25">
      <c r="A200" s="63"/>
      <c r="B200" s="16"/>
      <c r="C200" s="248"/>
      <c r="D200" s="248"/>
      <c r="E200" s="1"/>
      <c r="F200" s="248"/>
      <c r="G200" s="248"/>
      <c r="H200" s="1"/>
      <c r="I200" s="248"/>
      <c r="J200" s="248"/>
      <c r="K200" s="1"/>
      <c r="L200" s="248"/>
      <c r="M200" s="248"/>
      <c r="N200" s="1"/>
      <c r="O200" s="248"/>
      <c r="P200" s="248"/>
      <c r="Q200" s="1"/>
      <c r="R200" s="248"/>
      <c r="S200" s="248"/>
      <c r="T200" s="1"/>
      <c r="U200" s="200"/>
    </row>
    <row r="201" spans="1:21" s="23" customFormat="1" ht="17.25" hidden="1" customHeight="1" x14ac:dyDescent="0.25">
      <c r="A201" s="363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5"/>
      <c r="U201" s="200"/>
    </row>
    <row r="202" spans="1:21" s="23" customFormat="1" ht="118.5" hidden="1" customHeight="1" x14ac:dyDescent="0.25">
      <c r="A202" s="352" t="s">
        <v>236</v>
      </c>
      <c r="B202" s="353"/>
      <c r="C202" s="41">
        <f>SUM(C203:C206)</f>
        <v>0</v>
      </c>
      <c r="D202" s="41">
        <f>SUM(D203:D206)</f>
        <v>0</v>
      </c>
      <c r="E202" s="50" t="e">
        <f>C202/D202*100</f>
        <v>#DIV/0!</v>
      </c>
      <c r="F202" s="41">
        <f>SUM(F203:F206)</f>
        <v>0</v>
      </c>
      <c r="G202" s="41">
        <f>SUM(G203:G206)</f>
        <v>0</v>
      </c>
      <c r="H202" s="50" t="e">
        <f>F202/G202*100</f>
        <v>#DIV/0!</v>
      </c>
      <c r="I202" s="41">
        <f>SUM(I203:I206)</f>
        <v>0</v>
      </c>
      <c r="J202" s="41">
        <f>SUM(J203:J206)</f>
        <v>0</v>
      </c>
      <c r="K202" s="50" t="e">
        <f>I202/J202*100</f>
        <v>#DIV/0!</v>
      </c>
      <c r="L202" s="41">
        <f>SUM(L203:L206)</f>
        <v>0</v>
      </c>
      <c r="M202" s="41">
        <f>SUM(M203:M206)</f>
        <v>0</v>
      </c>
      <c r="N202" s="6" t="e">
        <f t="shared" ref="N202" si="74">L202/M202*100</f>
        <v>#DIV/0!</v>
      </c>
      <c r="O202" s="41">
        <f>SUM(O203:O206)</f>
        <v>0</v>
      </c>
      <c r="P202" s="41">
        <f>SUM(P203:P206)</f>
        <v>0</v>
      </c>
      <c r="Q202" s="5" t="e">
        <f t="shared" ref="Q202" si="75">O202/P202*100</f>
        <v>#DIV/0!</v>
      </c>
      <c r="R202" s="41">
        <f>SUM(R203:R206)</f>
        <v>0</v>
      </c>
      <c r="S202" s="41">
        <f>SUM(S203:S206)</f>
        <v>0</v>
      </c>
      <c r="T202" s="6" t="e">
        <f t="shared" ref="T202" si="76">R202/S202*100</f>
        <v>#DIV/0!</v>
      </c>
      <c r="U202" s="200"/>
    </row>
    <row r="203" spans="1:21" s="23" customFormat="1" ht="17.25" hidden="1" x14ac:dyDescent="0.25">
      <c r="A203" s="63"/>
      <c r="B203" s="16"/>
      <c r="C203" s="248"/>
      <c r="D203" s="248"/>
      <c r="E203" s="1"/>
      <c r="F203" s="248"/>
      <c r="G203" s="248"/>
      <c r="H203" s="1"/>
      <c r="I203" s="248"/>
      <c r="J203" s="248"/>
      <c r="K203" s="1"/>
      <c r="L203" s="248"/>
      <c r="M203" s="248"/>
      <c r="N203" s="1"/>
      <c r="O203" s="248"/>
      <c r="P203" s="248"/>
      <c r="Q203" s="1"/>
      <c r="R203" s="248"/>
      <c r="S203" s="248"/>
      <c r="T203" s="1"/>
      <c r="U203" s="200"/>
    </row>
    <row r="204" spans="1:21" s="23" customFormat="1" ht="17.25" hidden="1" x14ac:dyDescent="0.25">
      <c r="A204" s="63"/>
      <c r="B204" s="16"/>
      <c r="C204" s="248"/>
      <c r="D204" s="248"/>
      <c r="E204" s="1"/>
      <c r="F204" s="248"/>
      <c r="G204" s="248"/>
      <c r="H204" s="1"/>
      <c r="I204" s="248"/>
      <c r="J204" s="248"/>
      <c r="K204" s="1"/>
      <c r="L204" s="248"/>
      <c r="M204" s="248"/>
      <c r="N204" s="1"/>
      <c r="O204" s="248"/>
      <c r="P204" s="248"/>
      <c r="Q204" s="1"/>
      <c r="R204" s="248"/>
      <c r="S204" s="248"/>
      <c r="T204" s="1"/>
      <c r="U204" s="200"/>
    </row>
    <row r="205" spans="1:21" s="23" customFormat="1" ht="17.25" hidden="1" x14ac:dyDescent="0.25">
      <c r="A205" s="63"/>
      <c r="B205" s="16"/>
      <c r="C205" s="248"/>
      <c r="D205" s="248"/>
      <c r="E205" s="1"/>
      <c r="F205" s="248"/>
      <c r="G205" s="248"/>
      <c r="H205" s="1"/>
      <c r="I205" s="248"/>
      <c r="J205" s="248"/>
      <c r="K205" s="1"/>
      <c r="L205" s="248"/>
      <c r="M205" s="248"/>
      <c r="N205" s="1"/>
      <c r="O205" s="248"/>
      <c r="P205" s="248"/>
      <c r="Q205" s="1"/>
      <c r="R205" s="248"/>
      <c r="S205" s="248"/>
      <c r="T205" s="1"/>
      <c r="U205" s="200"/>
    </row>
    <row r="206" spans="1:21" s="23" customFormat="1" ht="17.25" hidden="1" x14ac:dyDescent="0.25">
      <c r="A206" s="63"/>
      <c r="B206" s="16"/>
      <c r="C206" s="248"/>
      <c r="D206" s="248"/>
      <c r="E206" s="1"/>
      <c r="F206" s="248"/>
      <c r="G206" s="248"/>
      <c r="H206" s="1"/>
      <c r="I206" s="248"/>
      <c r="J206" s="248"/>
      <c r="K206" s="1"/>
      <c r="L206" s="248"/>
      <c r="M206" s="248"/>
      <c r="N206" s="1"/>
      <c r="O206" s="248"/>
      <c r="P206" s="248"/>
      <c r="Q206" s="1"/>
      <c r="R206" s="248"/>
      <c r="S206" s="248"/>
      <c r="T206" s="1"/>
      <c r="U206" s="200"/>
    </row>
    <row r="207" spans="1:21" s="23" customFormat="1" ht="17.25" hidden="1" customHeight="1" x14ac:dyDescent="0.25">
      <c r="A207" s="363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5"/>
      <c r="U207" s="200"/>
    </row>
    <row r="208" spans="1:21" s="23" customFormat="1" ht="69" customHeight="1" x14ac:dyDescent="0.25">
      <c r="A208" s="352" t="s">
        <v>237</v>
      </c>
      <c r="B208" s="353"/>
      <c r="C208" s="41">
        <f>SUM(C209:C214)</f>
        <v>187391</v>
      </c>
      <c r="D208" s="41">
        <f>SUM(D209:D214)</f>
        <v>179652</v>
      </c>
      <c r="E208" s="50">
        <f>C208/D208*100</f>
        <v>104.30777280520115</v>
      </c>
      <c r="F208" s="41">
        <f>SUM(F209:F214)</f>
        <v>18793</v>
      </c>
      <c r="G208" s="41">
        <f>SUM(G209:G214)</f>
        <v>11204</v>
      </c>
      <c r="H208" s="50">
        <f>F208/G208*100</f>
        <v>167.73473759371655</v>
      </c>
      <c r="I208" s="41">
        <f>SUM(I209:I214)</f>
        <v>187391</v>
      </c>
      <c r="J208" s="41">
        <f>SUM(J209:J214)</f>
        <v>179652</v>
      </c>
      <c r="K208" s="50">
        <f>I208/J208*100</f>
        <v>104.30777280520115</v>
      </c>
      <c r="L208" s="41">
        <f>SUM(L209:L214)</f>
        <v>0</v>
      </c>
      <c r="M208" s="41">
        <f>SUM(M209:M214)</f>
        <v>0</v>
      </c>
      <c r="N208" s="6" t="e">
        <f t="shared" ref="N208:N211" si="77">L208/M208*100</f>
        <v>#DIV/0!</v>
      </c>
      <c r="O208" s="41">
        <f>SUM(O209:O214)</f>
        <v>0</v>
      </c>
      <c r="P208" s="41">
        <f>SUM(P209:P214)</f>
        <v>0</v>
      </c>
      <c r="Q208" s="152"/>
      <c r="R208" s="41">
        <f>SUM(R209:R214)</f>
        <v>0</v>
      </c>
      <c r="S208" s="41">
        <f>SUM(S209:S214)</f>
        <v>0</v>
      </c>
      <c r="T208" s="6" t="e">
        <f t="shared" ref="T208:T212" si="78">R208/S208*100</f>
        <v>#DIV/0!</v>
      </c>
      <c r="U208" s="198">
        <f>SUM(U209:U211)</f>
        <v>86</v>
      </c>
    </row>
    <row r="209" spans="1:35" s="23" customFormat="1" ht="17.25" x14ac:dyDescent="0.25">
      <c r="A209" s="62">
        <v>1</v>
      </c>
      <c r="B209" s="10" t="s">
        <v>272</v>
      </c>
      <c r="C209" s="187"/>
      <c r="D209" s="248"/>
      <c r="E209" s="248" t="e">
        <f>C209/D209*100</f>
        <v>#DIV/0!</v>
      </c>
      <c r="F209" s="248"/>
      <c r="G209" s="248"/>
      <c r="H209" s="248" t="e">
        <f>F209/G209*100</f>
        <v>#DIV/0!</v>
      </c>
      <c r="I209" s="248"/>
      <c r="J209" s="248"/>
      <c r="K209" s="248" t="e">
        <f>I209/J209*100</f>
        <v>#DIV/0!</v>
      </c>
      <c r="L209" s="248">
        <v>0</v>
      </c>
      <c r="M209" s="248">
        <v>0</v>
      </c>
      <c r="N209" s="156" t="e">
        <f t="shared" si="77"/>
        <v>#DIV/0!</v>
      </c>
      <c r="O209" s="248">
        <v>0</v>
      </c>
      <c r="P209" s="248">
        <v>0</v>
      </c>
      <c r="Q209" s="157" t="e">
        <f>O208/P208*100</f>
        <v>#DIV/0!</v>
      </c>
      <c r="R209" s="248">
        <v>0</v>
      </c>
      <c r="S209" s="248">
        <v>0</v>
      </c>
      <c r="T209" s="1" t="e">
        <f t="shared" si="78"/>
        <v>#DIV/0!</v>
      </c>
      <c r="U209" s="199">
        <v>63</v>
      </c>
    </row>
    <row r="210" spans="1:35" s="23" customFormat="1" ht="17.25" x14ac:dyDescent="0.25">
      <c r="A210" s="62">
        <v>2</v>
      </c>
      <c r="B210" s="10" t="s">
        <v>273</v>
      </c>
      <c r="C210" s="248">
        <v>82263</v>
      </c>
      <c r="D210" s="248">
        <v>113428</v>
      </c>
      <c r="E210" s="252">
        <f t="shared" ref="E210:E211" si="79">C210/D210*100</f>
        <v>72.524420777938431</v>
      </c>
      <c r="F210" s="248">
        <v>3113</v>
      </c>
      <c r="G210" s="248">
        <v>6657</v>
      </c>
      <c r="H210" s="252">
        <f t="shared" ref="H210:H211" si="80">F210/G210*100</f>
        <v>46.762806068799762</v>
      </c>
      <c r="I210" s="248">
        <v>82263</v>
      </c>
      <c r="J210" s="248">
        <v>113428</v>
      </c>
      <c r="K210" s="252">
        <f t="shared" ref="K210:K211" si="81">I210/J210*100</f>
        <v>72.524420777938431</v>
      </c>
      <c r="L210" s="248">
        <v>0</v>
      </c>
      <c r="M210" s="248">
        <v>0</v>
      </c>
      <c r="N210" s="156" t="e">
        <f t="shared" si="77"/>
        <v>#DIV/0!</v>
      </c>
      <c r="O210" s="248">
        <v>0</v>
      </c>
      <c r="P210" s="248">
        <v>0</v>
      </c>
      <c r="Q210" s="157" t="e">
        <f>O209/P209*100</f>
        <v>#DIV/0!</v>
      </c>
      <c r="R210" s="248">
        <v>0</v>
      </c>
      <c r="S210" s="248">
        <v>0</v>
      </c>
      <c r="T210" s="1" t="e">
        <f t="shared" si="78"/>
        <v>#DIV/0!</v>
      </c>
      <c r="U210" s="199">
        <v>11</v>
      </c>
    </row>
    <row r="211" spans="1:35" s="23" customFormat="1" ht="17.25" x14ac:dyDescent="0.25">
      <c r="A211" s="62">
        <v>3</v>
      </c>
      <c r="B211" s="10" t="s">
        <v>274</v>
      </c>
      <c r="C211" s="248">
        <v>105128</v>
      </c>
      <c r="D211" s="248">
        <v>66224</v>
      </c>
      <c r="E211" s="252">
        <f t="shared" si="79"/>
        <v>158.74607393090119</v>
      </c>
      <c r="F211" s="248">
        <v>15680</v>
      </c>
      <c r="G211" s="248">
        <v>4547</v>
      </c>
      <c r="H211" s="252">
        <f t="shared" si="80"/>
        <v>344.84275346382231</v>
      </c>
      <c r="I211" s="248">
        <v>105128</v>
      </c>
      <c r="J211" s="248">
        <v>66224</v>
      </c>
      <c r="K211" s="252">
        <f t="shared" si="81"/>
        <v>158.74607393090119</v>
      </c>
      <c r="L211" s="248">
        <v>0</v>
      </c>
      <c r="M211" s="248">
        <v>0</v>
      </c>
      <c r="N211" s="156" t="e">
        <f t="shared" si="77"/>
        <v>#DIV/0!</v>
      </c>
      <c r="O211" s="248">
        <v>0</v>
      </c>
      <c r="P211" s="248">
        <v>0</v>
      </c>
      <c r="Q211" s="157" t="e">
        <f>O210/P210*100</f>
        <v>#DIV/0!</v>
      </c>
      <c r="R211" s="248">
        <v>0</v>
      </c>
      <c r="S211" s="248">
        <v>0</v>
      </c>
      <c r="T211" s="1" t="e">
        <f t="shared" si="78"/>
        <v>#DIV/0!</v>
      </c>
      <c r="U211" s="199">
        <v>12</v>
      </c>
    </row>
    <row r="212" spans="1:35" s="23" customFormat="1" ht="17.25" x14ac:dyDescent="0.25">
      <c r="A212" s="63"/>
      <c r="B212" s="16"/>
      <c r="C212" s="248"/>
      <c r="D212" s="248"/>
      <c r="E212" s="1"/>
      <c r="F212" s="248"/>
      <c r="G212" s="248"/>
      <c r="H212" s="1"/>
      <c r="I212" s="248"/>
      <c r="J212" s="248"/>
      <c r="K212" s="1"/>
      <c r="L212" s="248"/>
      <c r="M212" s="248"/>
      <c r="N212" s="1"/>
      <c r="O212" s="248"/>
      <c r="P212" s="248"/>
      <c r="Q212" s="1"/>
      <c r="R212" s="248"/>
      <c r="S212" s="248"/>
      <c r="T212" s="1" t="e">
        <f t="shared" si="78"/>
        <v>#DIV/0!</v>
      </c>
      <c r="U212" s="199"/>
    </row>
    <row r="213" spans="1:35" s="23" customFormat="1" ht="17.25" x14ac:dyDescent="0.25">
      <c r="A213" s="63"/>
      <c r="B213" s="16"/>
      <c r="C213" s="248"/>
      <c r="D213" s="248"/>
      <c r="E213" s="1"/>
      <c r="F213" s="248"/>
      <c r="G213" s="248"/>
      <c r="H213" s="1"/>
      <c r="I213" s="248"/>
      <c r="J213" s="248"/>
      <c r="K213" s="1"/>
      <c r="L213" s="248"/>
      <c r="M213" s="248"/>
      <c r="N213" s="1"/>
      <c r="O213" s="248"/>
      <c r="P213" s="248"/>
      <c r="Q213" s="1"/>
      <c r="R213" s="248"/>
      <c r="S213" s="248"/>
      <c r="T213" s="1"/>
      <c r="U213" s="199"/>
    </row>
    <row r="214" spans="1:35" s="23" customFormat="1" ht="17.25" x14ac:dyDescent="0.25">
      <c r="A214" s="63"/>
      <c r="B214" s="16"/>
      <c r="C214" s="248"/>
      <c r="D214" s="248"/>
      <c r="E214" s="1"/>
      <c r="F214" s="248"/>
      <c r="G214" s="248"/>
      <c r="H214" s="1"/>
      <c r="I214" s="248"/>
      <c r="J214" s="248"/>
      <c r="K214" s="1"/>
      <c r="L214" s="248"/>
      <c r="M214" s="248"/>
      <c r="N214" s="1"/>
      <c r="O214" s="248"/>
      <c r="P214" s="248"/>
      <c r="Q214" s="1"/>
      <c r="R214" s="248"/>
      <c r="S214" s="248"/>
      <c r="T214" s="1"/>
      <c r="U214" s="199"/>
    </row>
    <row r="215" spans="1:35" s="23" customFormat="1" ht="17.25" customHeight="1" x14ac:dyDescent="0.25">
      <c r="A215" s="349"/>
      <c r="B215" s="350"/>
      <c r="C215" s="350"/>
      <c r="D215" s="350"/>
      <c r="E215" s="350"/>
      <c r="F215" s="350"/>
      <c r="G215" s="350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1"/>
      <c r="U215" s="200"/>
    </row>
    <row r="216" spans="1:35" s="23" customFormat="1" ht="75.75" customHeight="1" x14ac:dyDescent="0.25">
      <c r="A216" s="352" t="s">
        <v>238</v>
      </c>
      <c r="B216" s="353"/>
      <c r="C216" s="41">
        <f>SUM(C217:C222)</f>
        <v>51225</v>
      </c>
      <c r="D216" s="41">
        <f>SUM(D217:D222)</f>
        <v>254021</v>
      </c>
      <c r="E216" s="50">
        <f>C216/D216*100</f>
        <v>20.165655595403528</v>
      </c>
      <c r="F216" s="41">
        <f>SUM(F217:F222)</f>
        <v>1809</v>
      </c>
      <c r="G216" s="41">
        <f>SUM(G217:G222)</f>
        <v>40753</v>
      </c>
      <c r="H216" s="50">
        <f>F216/G216*100</f>
        <v>4.4389370107722135</v>
      </c>
      <c r="I216" s="41">
        <f>SUM(I217:I222)</f>
        <v>51225</v>
      </c>
      <c r="J216" s="41">
        <f>SUM(J217:J222)</f>
        <v>250057</v>
      </c>
      <c r="K216" s="50">
        <f>I216/J216*100</f>
        <v>20.48532934490936</v>
      </c>
      <c r="L216" s="41">
        <f>SUM(L217:L222)</f>
        <v>51225</v>
      </c>
      <c r="M216" s="41">
        <f>SUM(M217:M222)</f>
        <v>86398</v>
      </c>
      <c r="N216" s="6">
        <f t="shared" ref="N216:N222" si="82">L216/M216*100</f>
        <v>59.289566888122415</v>
      </c>
      <c r="O216" s="41">
        <f>SUM(O217:O222)</f>
        <v>0</v>
      </c>
      <c r="P216" s="41">
        <f>SUM(P217:P222)</f>
        <v>0</v>
      </c>
      <c r="Q216" s="5" t="e">
        <f t="shared" ref="Q216:Q222" si="83">O216/P216*100</f>
        <v>#DIV/0!</v>
      </c>
      <c r="R216" s="41">
        <f>SUM(R217:R222)</f>
        <v>51225</v>
      </c>
      <c r="S216" s="41">
        <f>SUM(S217:S222)</f>
        <v>86398</v>
      </c>
      <c r="T216" s="6">
        <f t="shared" ref="T216:T222" si="84">R216/S216*100</f>
        <v>59.289566888122415</v>
      </c>
      <c r="U216" s="198">
        <f>SUM(U217:U222)</f>
        <v>52</v>
      </c>
    </row>
    <row r="217" spans="1:35" s="23" customFormat="1" ht="17.25" x14ac:dyDescent="0.25">
      <c r="A217" s="52">
        <v>1</v>
      </c>
      <c r="B217" s="3" t="s">
        <v>48</v>
      </c>
      <c r="C217" s="252">
        <v>0</v>
      </c>
      <c r="D217" s="252">
        <v>510</v>
      </c>
      <c r="E217" s="45">
        <f>C217/D217*100</f>
        <v>0</v>
      </c>
      <c r="F217" s="252">
        <v>0</v>
      </c>
      <c r="G217" s="252">
        <v>258</v>
      </c>
      <c r="H217" s="45">
        <f t="shared" ref="H217:H218" si="85">F217/G217*100</f>
        <v>0</v>
      </c>
      <c r="I217" s="252">
        <v>0</v>
      </c>
      <c r="J217" s="252">
        <v>0</v>
      </c>
      <c r="K217" s="45" t="e">
        <f t="shared" ref="K217:K218" si="86">I217/J217*100</f>
        <v>#DIV/0!</v>
      </c>
      <c r="L217" s="252">
        <v>0</v>
      </c>
      <c r="M217" s="252">
        <v>0</v>
      </c>
      <c r="N217" s="25" t="e">
        <f t="shared" si="82"/>
        <v>#DIV/0!</v>
      </c>
      <c r="O217" s="252">
        <v>0</v>
      </c>
      <c r="P217" s="252">
        <v>0</v>
      </c>
      <c r="Q217" s="25" t="e">
        <f t="shared" si="83"/>
        <v>#DIV/0!</v>
      </c>
      <c r="R217" s="252">
        <v>0</v>
      </c>
      <c r="S217" s="252">
        <v>0</v>
      </c>
      <c r="T217" s="249" t="e">
        <f t="shared" si="84"/>
        <v>#DIV/0!</v>
      </c>
      <c r="U217" s="199"/>
    </row>
    <row r="218" spans="1:35" s="23" customFormat="1" ht="17.25" x14ac:dyDescent="0.25">
      <c r="A218" s="70">
        <v>2</v>
      </c>
      <c r="B218" s="8" t="s">
        <v>49</v>
      </c>
      <c r="C218" s="252">
        <v>0</v>
      </c>
      <c r="D218" s="252">
        <v>0</v>
      </c>
      <c r="E218" s="25" t="e">
        <f t="shared" ref="E218" si="87">C218/D218*100</f>
        <v>#DIV/0!</v>
      </c>
      <c r="F218" s="252">
        <v>0</v>
      </c>
      <c r="G218" s="252">
        <v>0</v>
      </c>
      <c r="H218" s="25" t="e">
        <f t="shared" si="85"/>
        <v>#DIV/0!</v>
      </c>
      <c r="I218" s="252">
        <v>0</v>
      </c>
      <c r="J218" s="252">
        <v>0</v>
      </c>
      <c r="K218" s="25" t="e">
        <f t="shared" si="86"/>
        <v>#DIV/0!</v>
      </c>
      <c r="L218" s="252">
        <v>0</v>
      </c>
      <c r="M218" s="252">
        <v>0</v>
      </c>
      <c r="N218" s="25" t="e">
        <f t="shared" si="82"/>
        <v>#DIV/0!</v>
      </c>
      <c r="O218" s="252">
        <v>0</v>
      </c>
      <c r="P218" s="252">
        <v>0</v>
      </c>
      <c r="Q218" s="25" t="e">
        <f t="shared" si="83"/>
        <v>#DIV/0!</v>
      </c>
      <c r="R218" s="252">
        <v>0</v>
      </c>
      <c r="S218" s="252"/>
      <c r="T218" s="252" t="e">
        <f t="shared" si="84"/>
        <v>#DIV/0!</v>
      </c>
      <c r="U218" s="199"/>
    </row>
    <row r="219" spans="1:35" s="23" customFormat="1" ht="17.25" x14ac:dyDescent="0.25">
      <c r="A219" s="52">
        <v>3</v>
      </c>
      <c r="B219" s="4" t="s">
        <v>51</v>
      </c>
      <c r="C219" s="252">
        <v>51225</v>
      </c>
      <c r="D219" s="252">
        <v>49396</v>
      </c>
      <c r="E219" s="1">
        <f>C219/D219*100</f>
        <v>103.70272896590818</v>
      </c>
      <c r="F219" s="252">
        <v>1809</v>
      </c>
      <c r="G219" s="252">
        <v>8940</v>
      </c>
      <c r="H219" s="1">
        <f>F219/G219*100</f>
        <v>20.234899328859061</v>
      </c>
      <c r="I219" s="252">
        <v>51225</v>
      </c>
      <c r="J219" s="252">
        <v>49396</v>
      </c>
      <c r="K219" s="1">
        <f>I219/J219*100</f>
        <v>103.70272896590818</v>
      </c>
      <c r="L219" s="252">
        <v>51225</v>
      </c>
      <c r="M219" s="252">
        <v>49396</v>
      </c>
      <c r="N219" s="1">
        <f t="shared" si="82"/>
        <v>103.70272896590818</v>
      </c>
      <c r="O219" s="252">
        <v>0</v>
      </c>
      <c r="P219" s="252">
        <v>0</v>
      </c>
      <c r="Q219" s="1" t="e">
        <f t="shared" si="83"/>
        <v>#DIV/0!</v>
      </c>
      <c r="R219" s="252">
        <v>51225</v>
      </c>
      <c r="S219" s="252">
        <v>49396</v>
      </c>
      <c r="T219" s="248">
        <f t="shared" si="84"/>
        <v>103.70272896590818</v>
      </c>
      <c r="U219" s="199">
        <v>28</v>
      </c>
    </row>
    <row r="220" spans="1:35" s="23" customFormat="1" ht="17.25" x14ac:dyDescent="0.25">
      <c r="A220" s="62">
        <v>4</v>
      </c>
      <c r="B220" s="8" t="s">
        <v>52</v>
      </c>
      <c r="C220" s="252">
        <v>0</v>
      </c>
      <c r="D220" s="252">
        <v>204115</v>
      </c>
      <c r="E220" s="1">
        <f t="shared" ref="E220:E222" si="88">C220/D220*100</f>
        <v>0</v>
      </c>
      <c r="F220" s="252">
        <v>0</v>
      </c>
      <c r="G220" s="252">
        <v>31555</v>
      </c>
      <c r="H220" s="1">
        <f t="shared" ref="H220:H222" si="89">F220/G220*100</f>
        <v>0</v>
      </c>
      <c r="I220" s="252">
        <v>0</v>
      </c>
      <c r="J220" s="252">
        <v>200661</v>
      </c>
      <c r="K220" s="1">
        <f t="shared" ref="K220:K222" si="90">I220/J220*100</f>
        <v>0</v>
      </c>
      <c r="L220" s="252">
        <v>0</v>
      </c>
      <c r="M220" s="252">
        <v>37002</v>
      </c>
      <c r="N220" s="1">
        <f t="shared" si="82"/>
        <v>0</v>
      </c>
      <c r="O220" s="252">
        <v>0</v>
      </c>
      <c r="P220" s="252">
        <v>0</v>
      </c>
      <c r="Q220" s="1" t="e">
        <f t="shared" si="83"/>
        <v>#DIV/0!</v>
      </c>
      <c r="R220" s="252">
        <v>0</v>
      </c>
      <c r="S220" s="252">
        <v>37002</v>
      </c>
      <c r="T220" s="248">
        <f t="shared" si="84"/>
        <v>0</v>
      </c>
      <c r="U220" s="199"/>
    </row>
    <row r="221" spans="1:35" s="23" customFormat="1" ht="17.25" x14ac:dyDescent="0.25">
      <c r="A221" s="52">
        <v>5</v>
      </c>
      <c r="B221" s="8" t="s">
        <v>53</v>
      </c>
      <c r="C221" s="252">
        <v>0</v>
      </c>
      <c r="D221" s="252">
        <v>0</v>
      </c>
      <c r="E221" s="1" t="e">
        <f t="shared" si="88"/>
        <v>#DIV/0!</v>
      </c>
      <c r="F221" s="252">
        <v>0</v>
      </c>
      <c r="G221" s="252">
        <v>0</v>
      </c>
      <c r="H221" s="1" t="e">
        <f t="shared" si="89"/>
        <v>#DIV/0!</v>
      </c>
      <c r="I221" s="252">
        <v>0</v>
      </c>
      <c r="J221" s="252">
        <v>0</v>
      </c>
      <c r="K221" s="1" t="e">
        <f t="shared" si="90"/>
        <v>#DIV/0!</v>
      </c>
      <c r="L221" s="252">
        <f t="shared" ref="L221" si="91">O221+R221</f>
        <v>0</v>
      </c>
      <c r="M221" s="252">
        <v>0</v>
      </c>
      <c r="N221" s="1" t="e">
        <f t="shared" si="82"/>
        <v>#DIV/0!</v>
      </c>
      <c r="O221" s="252">
        <v>0</v>
      </c>
      <c r="P221" s="252">
        <v>0</v>
      </c>
      <c r="Q221" s="1" t="e">
        <f t="shared" si="83"/>
        <v>#DIV/0!</v>
      </c>
      <c r="R221" s="252">
        <v>0</v>
      </c>
      <c r="S221" s="252"/>
      <c r="T221" s="248" t="e">
        <f t="shared" si="84"/>
        <v>#DIV/0!</v>
      </c>
      <c r="U221" s="199"/>
    </row>
    <row r="222" spans="1:35" s="23" customFormat="1" ht="17.25" x14ac:dyDescent="0.25">
      <c r="A222" s="70">
        <v>6</v>
      </c>
      <c r="B222" s="8" t="s">
        <v>54</v>
      </c>
      <c r="C222" s="252"/>
      <c r="D222" s="252">
        <v>0</v>
      </c>
      <c r="E222" s="25" t="e">
        <f t="shared" si="88"/>
        <v>#DIV/0!</v>
      </c>
      <c r="F222" s="252"/>
      <c r="G222" s="252">
        <v>0</v>
      </c>
      <c r="H222" s="25" t="e">
        <f t="shared" si="89"/>
        <v>#DIV/0!</v>
      </c>
      <c r="I222" s="252"/>
      <c r="J222" s="252">
        <v>0</v>
      </c>
      <c r="K222" s="25" t="e">
        <f t="shared" si="90"/>
        <v>#DIV/0!</v>
      </c>
      <c r="L222" s="252"/>
      <c r="M222" s="252">
        <v>0</v>
      </c>
      <c r="N222" s="25" t="e">
        <f t="shared" si="82"/>
        <v>#DIV/0!</v>
      </c>
      <c r="O222" s="252"/>
      <c r="P222" s="252">
        <v>0</v>
      </c>
      <c r="Q222" s="25" t="e">
        <f t="shared" si="83"/>
        <v>#DIV/0!</v>
      </c>
      <c r="R222" s="252">
        <v>0</v>
      </c>
      <c r="S222" s="252">
        <v>0</v>
      </c>
      <c r="T222" s="252" t="e">
        <f t="shared" si="84"/>
        <v>#DIV/0!</v>
      </c>
      <c r="U222" s="199">
        <v>24</v>
      </c>
    </row>
    <row r="223" spans="1:35" s="23" customFormat="1" ht="17.25" customHeight="1" x14ac:dyDescent="0.25">
      <c r="A223" s="349"/>
      <c r="B223" s="350"/>
      <c r="C223" s="350"/>
      <c r="D223" s="350"/>
      <c r="E223" s="350"/>
      <c r="F223" s="350"/>
      <c r="G223" s="350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1"/>
      <c r="U223" s="200"/>
      <c r="V223" s="24"/>
      <c r="W223" s="24"/>
      <c r="X223" s="24"/>
      <c r="Y223" s="24"/>
      <c r="Z223" s="24"/>
      <c r="AA223" s="24"/>
      <c r="AB223" s="24"/>
      <c r="AC223" s="24"/>
    </row>
    <row r="224" spans="1:35" s="23" customFormat="1" ht="54.75" customHeight="1" x14ac:dyDescent="0.25">
      <c r="A224" s="352" t="s">
        <v>239</v>
      </c>
      <c r="B224" s="353"/>
      <c r="C224" s="41">
        <f>SUM(C225:C231)</f>
        <v>5276854</v>
      </c>
      <c r="D224" s="41">
        <f>SUM(D225:D231)</f>
        <v>4152572</v>
      </c>
      <c r="E224" s="50">
        <f t="shared" ref="E224:E231" si="92">C224/D224*100</f>
        <v>127.0743529552287</v>
      </c>
      <c r="F224" s="41">
        <f>SUM(F225:F231)</f>
        <v>558030</v>
      </c>
      <c r="G224" s="41">
        <f>SUM(G225:G231)</f>
        <v>413521</v>
      </c>
      <c r="H224" s="50">
        <f t="shared" ref="H224:H231" si="93">F224/G224*100</f>
        <v>134.94598823276206</v>
      </c>
      <c r="I224" s="41">
        <f>SUM(I225:I231)</f>
        <v>4667676</v>
      </c>
      <c r="J224" s="41">
        <f>SUM(J225:J231)</f>
        <v>4011884</v>
      </c>
      <c r="K224" s="50">
        <f t="shared" ref="K224:K231" si="94">I224/J224*100</f>
        <v>116.34623533482025</v>
      </c>
      <c r="L224" s="41">
        <f>SUM(L225:L231)</f>
        <v>2651838</v>
      </c>
      <c r="M224" s="41">
        <f>SUM(M225:M231)</f>
        <v>2242429</v>
      </c>
      <c r="N224" s="6">
        <f t="shared" ref="N224:N231" si="95">L224/M224*100</f>
        <v>118.25738964310575</v>
      </c>
      <c r="O224" s="41">
        <f>SUM(O225:O231)</f>
        <v>1798717</v>
      </c>
      <c r="P224" s="41">
        <f>SUM(P225:P231)</f>
        <v>1357489</v>
      </c>
      <c r="Q224" s="5">
        <f t="shared" ref="Q224:Q231" si="96">O224/P224*100</f>
        <v>132.50324680347319</v>
      </c>
      <c r="R224" s="41">
        <f>SUM(R225:R231)</f>
        <v>853121</v>
      </c>
      <c r="S224" s="41">
        <f>SUM(S225:S231)</f>
        <v>884940</v>
      </c>
      <c r="T224" s="6">
        <f t="shared" ref="T224:T231" si="97">R224/S224*100</f>
        <v>96.404388998124162</v>
      </c>
      <c r="U224" s="198">
        <f>SUM(U225:U231)</f>
        <v>573</v>
      </c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</row>
    <row r="225" spans="1:173" s="23" customFormat="1" ht="17.25" x14ac:dyDescent="0.25">
      <c r="A225" s="53">
        <v>1</v>
      </c>
      <c r="B225" s="4" t="s">
        <v>55</v>
      </c>
      <c r="C225" s="252">
        <v>1552527</v>
      </c>
      <c r="D225" s="252">
        <v>1483844</v>
      </c>
      <c r="E225" s="25">
        <f t="shared" si="92"/>
        <v>104.62872107849613</v>
      </c>
      <c r="F225" s="252">
        <v>14905</v>
      </c>
      <c r="G225" s="252">
        <v>20767</v>
      </c>
      <c r="H225" s="25">
        <f t="shared" si="93"/>
        <v>71.772523715510189</v>
      </c>
      <c r="I225" s="252">
        <v>1495212</v>
      </c>
      <c r="J225" s="252">
        <v>1361084</v>
      </c>
      <c r="K225" s="25">
        <f t="shared" si="94"/>
        <v>109.85449832633401</v>
      </c>
      <c r="L225" s="252">
        <f>487694+476113</f>
        <v>963807</v>
      </c>
      <c r="M225" s="252">
        <v>852205</v>
      </c>
      <c r="N225" s="25">
        <f t="shared" si="95"/>
        <v>113.0956753363334</v>
      </c>
      <c r="O225" s="252">
        <v>487694</v>
      </c>
      <c r="P225" s="252">
        <v>453498</v>
      </c>
      <c r="Q225" s="25">
        <f t="shared" si="96"/>
        <v>107.54049631971915</v>
      </c>
      <c r="R225" s="252">
        <v>476113</v>
      </c>
      <c r="S225" s="252">
        <v>398707</v>
      </c>
      <c r="T225" s="252">
        <f t="shared" si="97"/>
        <v>119.41425658440909</v>
      </c>
      <c r="U225" s="199">
        <v>112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</row>
    <row r="226" spans="1:173" s="23" customFormat="1" ht="17.25" x14ac:dyDescent="0.25">
      <c r="A226" s="54">
        <v>2</v>
      </c>
      <c r="B226" s="8" t="s">
        <v>56</v>
      </c>
      <c r="C226" s="252">
        <v>1237755</v>
      </c>
      <c r="D226" s="252">
        <v>718127</v>
      </c>
      <c r="E226" s="25">
        <f t="shared" si="92"/>
        <v>172.35878890502653</v>
      </c>
      <c r="F226" s="252">
        <v>127908</v>
      </c>
      <c r="G226" s="252">
        <v>133783</v>
      </c>
      <c r="H226" s="25">
        <f t="shared" si="93"/>
        <v>95.608560130958338</v>
      </c>
      <c r="I226" s="252">
        <v>871277</v>
      </c>
      <c r="J226" s="252">
        <v>685484</v>
      </c>
      <c r="K226" s="25">
        <f t="shared" si="94"/>
        <v>127.10391489808661</v>
      </c>
      <c r="L226" s="252">
        <f>213745+30428</f>
        <v>244173</v>
      </c>
      <c r="M226" s="252">
        <v>268099</v>
      </c>
      <c r="N226" s="1">
        <f t="shared" si="95"/>
        <v>91.075684728402578</v>
      </c>
      <c r="O226" s="252">
        <v>213745</v>
      </c>
      <c r="P226" s="252">
        <v>211926</v>
      </c>
      <c r="Q226" s="1">
        <f t="shared" si="96"/>
        <v>100.85831846965449</v>
      </c>
      <c r="R226" s="252">
        <v>30428</v>
      </c>
      <c r="S226" s="252">
        <v>56173</v>
      </c>
      <c r="T226" s="252">
        <f t="shared" si="97"/>
        <v>54.168372705748311</v>
      </c>
      <c r="U226" s="199">
        <v>104</v>
      </c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3">
        <v>3</v>
      </c>
      <c r="B227" s="4" t="s">
        <v>57</v>
      </c>
      <c r="C227" s="252">
        <v>0</v>
      </c>
      <c r="D227" s="252">
        <v>0</v>
      </c>
      <c r="E227" s="25" t="e">
        <f t="shared" si="92"/>
        <v>#DIV/0!</v>
      </c>
      <c r="F227" s="252">
        <v>0</v>
      </c>
      <c r="G227" s="252">
        <v>0</v>
      </c>
      <c r="H227" s="25" t="e">
        <f t="shared" si="93"/>
        <v>#DIV/0!</v>
      </c>
      <c r="I227" s="252">
        <v>0</v>
      </c>
      <c r="J227" s="252">
        <v>0</v>
      </c>
      <c r="K227" s="25" t="e">
        <f t="shared" si="94"/>
        <v>#DIV/0!</v>
      </c>
      <c r="L227" s="252">
        <f t="shared" ref="L227" si="98">O227+R227</f>
        <v>0</v>
      </c>
      <c r="M227" s="252">
        <v>0</v>
      </c>
      <c r="N227" s="25" t="e">
        <f t="shared" si="95"/>
        <v>#DIV/0!</v>
      </c>
      <c r="O227" s="252">
        <v>0</v>
      </c>
      <c r="P227" s="252"/>
      <c r="Q227" s="25" t="e">
        <f t="shared" si="96"/>
        <v>#DIV/0!</v>
      </c>
      <c r="R227" s="252">
        <v>0</v>
      </c>
      <c r="S227" s="252"/>
      <c r="T227" s="252" t="e">
        <f t="shared" si="97"/>
        <v>#DIV/0!</v>
      </c>
      <c r="U227" s="199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</row>
    <row r="228" spans="1:173" s="23" customFormat="1" ht="17.25" x14ac:dyDescent="0.25">
      <c r="A228" s="54">
        <v>4</v>
      </c>
      <c r="B228" s="4" t="s">
        <v>58</v>
      </c>
      <c r="C228" s="252">
        <v>832961</v>
      </c>
      <c r="D228" s="252">
        <v>968770</v>
      </c>
      <c r="E228" s="1">
        <f t="shared" si="92"/>
        <v>85.981295870020745</v>
      </c>
      <c r="F228" s="252">
        <v>100957</v>
      </c>
      <c r="G228" s="252">
        <v>120046</v>
      </c>
      <c r="H228" s="25">
        <f t="shared" si="93"/>
        <v>84.098595538376955</v>
      </c>
      <c r="I228" s="252">
        <v>814757</v>
      </c>
      <c r="J228" s="252">
        <v>921402</v>
      </c>
      <c r="K228" s="1">
        <f t="shared" si="94"/>
        <v>88.42579026309906</v>
      </c>
      <c r="L228" s="252">
        <v>346580</v>
      </c>
      <c r="M228" s="252">
        <v>430060</v>
      </c>
      <c r="N228" s="1">
        <f t="shared" si="95"/>
        <v>80.588755057433843</v>
      </c>
      <c r="O228" s="252">
        <v>0</v>
      </c>
      <c r="P228" s="252">
        <v>0</v>
      </c>
      <c r="Q228" s="1" t="e">
        <f t="shared" si="96"/>
        <v>#DIV/0!</v>
      </c>
      <c r="R228" s="252">
        <v>346580</v>
      </c>
      <c r="S228" s="252">
        <v>430060</v>
      </c>
      <c r="T228" s="248">
        <f t="shared" si="97"/>
        <v>80.588755057433843</v>
      </c>
      <c r="U228" s="199">
        <v>69</v>
      </c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34.5" x14ac:dyDescent="0.25">
      <c r="A229" s="53">
        <v>5</v>
      </c>
      <c r="B229" s="4" t="s">
        <v>59</v>
      </c>
      <c r="C229" s="252">
        <v>31599</v>
      </c>
      <c r="D229" s="252">
        <v>584</v>
      </c>
      <c r="E229" s="1">
        <f t="shared" si="92"/>
        <v>5410.7876712328771</v>
      </c>
      <c r="F229" s="252">
        <v>22766</v>
      </c>
      <c r="G229" s="252">
        <v>0</v>
      </c>
      <c r="H229" s="1" t="e">
        <f t="shared" si="93"/>
        <v>#DIV/0!</v>
      </c>
      <c r="I229" s="252">
        <v>31497</v>
      </c>
      <c r="J229" s="252">
        <v>9536</v>
      </c>
      <c r="K229" s="1">
        <f t="shared" si="94"/>
        <v>330.29572147651004</v>
      </c>
      <c r="L229" s="252">
        <v>29315</v>
      </c>
      <c r="M229" s="252">
        <v>8570</v>
      </c>
      <c r="N229" s="25">
        <f t="shared" si="95"/>
        <v>342.06534422403735</v>
      </c>
      <c r="O229" s="252">
        <v>29315</v>
      </c>
      <c r="P229" s="252">
        <v>8570</v>
      </c>
      <c r="Q229" s="25">
        <f t="shared" si="96"/>
        <v>342.06534422403735</v>
      </c>
      <c r="R229" s="252">
        <v>0</v>
      </c>
      <c r="S229" s="252">
        <v>0</v>
      </c>
      <c r="T229" s="248" t="e">
        <f t="shared" si="97"/>
        <v>#DIV/0!</v>
      </c>
      <c r="U229" s="199">
        <v>16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17.25" x14ac:dyDescent="0.25">
      <c r="A230" s="54">
        <v>6</v>
      </c>
      <c r="B230" s="4" t="s">
        <v>60</v>
      </c>
      <c r="C230" s="252">
        <v>784942</v>
      </c>
      <c r="D230" s="252">
        <v>193815</v>
      </c>
      <c r="E230" s="25">
        <f t="shared" si="92"/>
        <v>404.99548538554808</v>
      </c>
      <c r="F230" s="252">
        <v>153542</v>
      </c>
      <c r="G230" s="252">
        <v>39150</v>
      </c>
      <c r="H230" s="25">
        <f t="shared" si="93"/>
        <v>392.18901660280972</v>
      </c>
      <c r="I230" s="252">
        <v>698117</v>
      </c>
      <c r="J230" s="252">
        <v>290819</v>
      </c>
      <c r="K230" s="25">
        <f t="shared" si="94"/>
        <v>240.05205987229169</v>
      </c>
      <c r="L230" s="252">
        <f>444298</f>
        <v>444298</v>
      </c>
      <c r="M230" s="252">
        <v>127817</v>
      </c>
      <c r="N230" s="25">
        <f t="shared" si="95"/>
        <v>347.60477870705773</v>
      </c>
      <c r="O230" s="252">
        <v>444298</v>
      </c>
      <c r="P230" s="252">
        <v>127817</v>
      </c>
      <c r="Q230" s="25">
        <f t="shared" si="96"/>
        <v>347.60477870705773</v>
      </c>
      <c r="R230" s="252">
        <v>0</v>
      </c>
      <c r="S230" s="252">
        <v>0</v>
      </c>
      <c r="T230" s="252" t="e">
        <f t="shared" si="97"/>
        <v>#DIV/0!</v>
      </c>
      <c r="U230" s="199">
        <v>67</v>
      </c>
    </row>
    <row r="231" spans="1:173" s="23" customFormat="1" ht="17.25" x14ac:dyDescent="0.25">
      <c r="A231" s="53">
        <v>7</v>
      </c>
      <c r="B231" s="4" t="s">
        <v>61</v>
      </c>
      <c r="C231" s="252">
        <v>837070</v>
      </c>
      <c r="D231" s="252">
        <v>787432</v>
      </c>
      <c r="E231" s="45">
        <f t="shared" si="92"/>
        <v>106.30378242184722</v>
      </c>
      <c r="F231" s="252">
        <v>137952</v>
      </c>
      <c r="G231" s="252">
        <v>99775</v>
      </c>
      <c r="H231" s="45">
        <f t="shared" si="93"/>
        <v>138.26309195690303</v>
      </c>
      <c r="I231" s="252">
        <v>756816</v>
      </c>
      <c r="J231" s="252">
        <v>743559</v>
      </c>
      <c r="K231" s="45">
        <f t="shared" si="94"/>
        <v>101.78291164520905</v>
      </c>
      <c r="L231" s="252">
        <v>623665</v>
      </c>
      <c r="M231" s="252">
        <v>555678</v>
      </c>
      <c r="N231" s="25">
        <f t="shared" si="95"/>
        <v>112.23496341406354</v>
      </c>
      <c r="O231" s="252">
        <v>623665</v>
      </c>
      <c r="P231" s="252">
        <v>555678</v>
      </c>
      <c r="Q231" s="25">
        <f t="shared" si="96"/>
        <v>112.23496341406354</v>
      </c>
      <c r="R231" s="252">
        <v>0</v>
      </c>
      <c r="S231" s="252">
        <v>0</v>
      </c>
      <c r="T231" s="249" t="e">
        <f t="shared" si="97"/>
        <v>#DIV/0!</v>
      </c>
      <c r="U231" s="199">
        <v>205</v>
      </c>
    </row>
    <row r="232" spans="1:173" s="23" customFormat="1" ht="17.25" customHeight="1" x14ac:dyDescent="0.25">
      <c r="A232" s="349"/>
      <c r="B232" s="350"/>
      <c r="C232" s="350"/>
      <c r="D232" s="350"/>
      <c r="E232" s="350"/>
      <c r="F232" s="350"/>
      <c r="G232" s="350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1"/>
      <c r="U232" s="200"/>
    </row>
    <row r="233" spans="1:173" s="23" customFormat="1" ht="54" customHeight="1" x14ac:dyDescent="0.25">
      <c r="A233" s="352" t="s">
        <v>240</v>
      </c>
      <c r="B233" s="353"/>
      <c r="C233" s="41">
        <f>SUM(C234:C238)</f>
        <v>2782682</v>
      </c>
      <c r="D233" s="41">
        <f>SUM(D234:D238)</f>
        <v>2259581</v>
      </c>
      <c r="E233" s="50">
        <f>C233/D233*100</f>
        <v>123.15035398155676</v>
      </c>
      <c r="F233" s="41">
        <f>SUM(F234:F238)</f>
        <v>470236</v>
      </c>
      <c r="G233" s="41">
        <f>SUM(G234:G238)</f>
        <v>361692</v>
      </c>
      <c r="H233" s="50">
        <f>F233/G233*100</f>
        <v>130.01006381119848</v>
      </c>
      <c r="I233" s="41">
        <f>SUM(I234:I238)</f>
        <v>3085200</v>
      </c>
      <c r="J233" s="41">
        <f>SUM(J234:J238)</f>
        <v>2456827</v>
      </c>
      <c r="K233" s="50">
        <f>I233/J233*100</f>
        <v>125.57660755112184</v>
      </c>
      <c r="L233" s="41">
        <f>SUM(L234:L238)</f>
        <v>112693</v>
      </c>
      <c r="M233" s="41">
        <f>SUM(M234:M238)</f>
        <v>103160</v>
      </c>
      <c r="N233" s="6">
        <f t="shared" ref="N233:N237" si="99">L233/M233*100</f>
        <v>109.24098487785963</v>
      </c>
      <c r="O233" s="41">
        <f>SUM(O234:O238)</f>
        <v>0</v>
      </c>
      <c r="P233" s="41">
        <f>SUM(P234:P238)</f>
        <v>0</v>
      </c>
      <c r="Q233" s="5" t="e">
        <f t="shared" ref="Q233:Q237" si="100">O233/P233*100</f>
        <v>#DIV/0!</v>
      </c>
      <c r="R233" s="41">
        <f>SUM(R234:R238)</f>
        <v>112693</v>
      </c>
      <c r="S233" s="41">
        <f>SUM(S234:S238)</f>
        <v>103160</v>
      </c>
      <c r="T233" s="6">
        <f t="shared" ref="T233:T237" si="101">R233/S233*100</f>
        <v>109.24098487785963</v>
      </c>
      <c r="U233" s="198">
        <f>SUM(U234:U237)</f>
        <v>379</v>
      </c>
    </row>
    <row r="234" spans="1:173" s="23" customFormat="1" ht="17.25" x14ac:dyDescent="0.25">
      <c r="A234" s="56">
        <v>1</v>
      </c>
      <c r="B234" s="8" t="s">
        <v>82</v>
      </c>
      <c r="C234" s="252">
        <v>102941</v>
      </c>
      <c r="D234" s="252">
        <v>101241</v>
      </c>
      <c r="E234" s="1">
        <f t="shared" ref="E234:E237" si="102">C234/D234*100</f>
        <v>101.67916160448831</v>
      </c>
      <c r="F234" s="252">
        <v>17074</v>
      </c>
      <c r="G234" s="252">
        <v>14998</v>
      </c>
      <c r="H234" s="1">
        <f t="shared" ref="H234:H237" si="103">F234/G234*100</f>
        <v>113.84184557941059</v>
      </c>
      <c r="I234" s="252">
        <v>107414</v>
      </c>
      <c r="J234" s="252">
        <v>102755</v>
      </c>
      <c r="K234" s="1">
        <f t="shared" ref="K234:K237" si="104">I234/J234*100</f>
        <v>104.53408593255801</v>
      </c>
      <c r="L234" s="252">
        <v>6467</v>
      </c>
      <c r="M234" s="252">
        <v>0</v>
      </c>
      <c r="N234" s="1" t="e">
        <f t="shared" si="99"/>
        <v>#DIV/0!</v>
      </c>
      <c r="O234" s="248">
        <v>0</v>
      </c>
      <c r="P234" s="248">
        <v>0</v>
      </c>
      <c r="Q234" s="1" t="e">
        <f t="shared" si="100"/>
        <v>#DIV/0!</v>
      </c>
      <c r="R234" s="252">
        <v>6467</v>
      </c>
      <c r="S234" s="252">
        <v>0</v>
      </c>
      <c r="T234" s="1" t="e">
        <f t="shared" si="101"/>
        <v>#DIV/0!</v>
      </c>
      <c r="U234" s="199">
        <v>28</v>
      </c>
    </row>
    <row r="235" spans="1:173" s="23" customFormat="1" ht="17.25" x14ac:dyDescent="0.25">
      <c r="A235" s="62">
        <v>2</v>
      </c>
      <c r="B235" s="4" t="s">
        <v>50</v>
      </c>
      <c r="C235" s="252">
        <v>768633</v>
      </c>
      <c r="D235" s="252">
        <v>598244</v>
      </c>
      <c r="E235" s="25">
        <f t="shared" si="102"/>
        <v>128.48152258944512</v>
      </c>
      <c r="F235" s="252">
        <v>147177</v>
      </c>
      <c r="G235" s="252">
        <v>118277</v>
      </c>
      <c r="H235" s="25">
        <f t="shared" si="103"/>
        <v>124.43416725145211</v>
      </c>
      <c r="I235" s="252">
        <v>963606</v>
      </c>
      <c r="J235" s="252">
        <v>747805</v>
      </c>
      <c r="K235" s="25">
        <f t="shared" si="104"/>
        <v>128.85792419146702</v>
      </c>
      <c r="L235" s="252">
        <v>0</v>
      </c>
      <c r="M235" s="252">
        <v>0</v>
      </c>
      <c r="N235" s="25" t="e">
        <f t="shared" si="99"/>
        <v>#DIV/0!</v>
      </c>
      <c r="O235" s="252">
        <v>0</v>
      </c>
      <c r="P235" s="252">
        <v>0</v>
      </c>
      <c r="Q235" s="25" t="e">
        <f t="shared" si="100"/>
        <v>#DIV/0!</v>
      </c>
      <c r="R235" s="252">
        <v>0</v>
      </c>
      <c r="S235" s="252">
        <v>0</v>
      </c>
      <c r="T235" s="252" t="e">
        <f t="shared" si="101"/>
        <v>#DIV/0!</v>
      </c>
      <c r="U235" s="199">
        <v>32</v>
      </c>
    </row>
    <row r="236" spans="1:173" s="23" customFormat="1" ht="17.25" x14ac:dyDescent="0.25">
      <c r="A236" s="62">
        <v>3</v>
      </c>
      <c r="B236" s="10" t="s">
        <v>285</v>
      </c>
      <c r="C236" s="252">
        <v>32535</v>
      </c>
      <c r="D236" s="252">
        <v>46425</v>
      </c>
      <c r="E236" s="25">
        <f t="shared" si="102"/>
        <v>70.080775444264944</v>
      </c>
      <c r="F236" s="252">
        <v>4511</v>
      </c>
      <c r="G236" s="252">
        <v>7027</v>
      </c>
      <c r="H236" s="25">
        <f t="shared" si="103"/>
        <v>64.195246904795795</v>
      </c>
      <c r="I236" s="252">
        <v>32535</v>
      </c>
      <c r="J236" s="252">
        <v>46425</v>
      </c>
      <c r="K236" s="25">
        <f t="shared" si="104"/>
        <v>70.080775444264944</v>
      </c>
      <c r="L236" s="252">
        <v>0</v>
      </c>
      <c r="M236" s="252">
        <v>0</v>
      </c>
      <c r="N236" s="25" t="e">
        <f t="shared" si="99"/>
        <v>#DIV/0!</v>
      </c>
      <c r="O236" s="248">
        <v>0</v>
      </c>
      <c r="P236" s="248">
        <v>0</v>
      </c>
      <c r="Q236" s="25" t="e">
        <f t="shared" si="100"/>
        <v>#DIV/0!</v>
      </c>
      <c r="R236" s="252">
        <v>0</v>
      </c>
      <c r="S236" s="252">
        <v>0</v>
      </c>
      <c r="T236" s="252" t="e">
        <f t="shared" si="101"/>
        <v>#DIV/0!</v>
      </c>
      <c r="U236" s="199">
        <v>6</v>
      </c>
    </row>
    <row r="237" spans="1:173" s="23" customFormat="1" ht="17.25" x14ac:dyDescent="0.25">
      <c r="A237" s="62">
        <v>4</v>
      </c>
      <c r="B237" s="16" t="s">
        <v>293</v>
      </c>
      <c r="C237" s="248">
        <v>1878573</v>
      </c>
      <c r="D237" s="248">
        <v>1513671</v>
      </c>
      <c r="E237" s="25">
        <f t="shared" si="102"/>
        <v>124.10708799996829</v>
      </c>
      <c r="F237" s="248">
        <v>301474</v>
      </c>
      <c r="G237" s="248">
        <v>221390</v>
      </c>
      <c r="H237" s="25">
        <f t="shared" si="103"/>
        <v>136.17326889200055</v>
      </c>
      <c r="I237" s="248">
        <v>1981645</v>
      </c>
      <c r="J237" s="248">
        <v>1559842</v>
      </c>
      <c r="K237" s="25">
        <f t="shared" si="104"/>
        <v>127.04139265387136</v>
      </c>
      <c r="L237" s="252">
        <v>106226</v>
      </c>
      <c r="M237" s="252">
        <v>103160</v>
      </c>
      <c r="N237" s="25">
        <f t="shared" si="99"/>
        <v>102.97208220240404</v>
      </c>
      <c r="O237" s="248">
        <v>0</v>
      </c>
      <c r="P237" s="248">
        <v>0</v>
      </c>
      <c r="Q237" s="25" t="e">
        <f t="shared" si="100"/>
        <v>#DIV/0!</v>
      </c>
      <c r="R237" s="252">
        <v>106226</v>
      </c>
      <c r="S237" s="252">
        <v>103160</v>
      </c>
      <c r="T237" s="252">
        <f t="shared" si="101"/>
        <v>102.97208220240404</v>
      </c>
      <c r="U237" s="199">
        <v>313</v>
      </c>
    </row>
    <row r="238" spans="1:173" s="23" customFormat="1" ht="17.25" x14ac:dyDescent="0.25">
      <c r="A238" s="63"/>
      <c r="B238" s="16"/>
      <c r="C238" s="248"/>
      <c r="D238" s="248"/>
      <c r="E238" s="1"/>
      <c r="F238" s="248"/>
      <c r="G238" s="248"/>
      <c r="H238" s="1"/>
      <c r="I238" s="248"/>
      <c r="J238" s="248"/>
      <c r="K238" s="1"/>
      <c r="L238" s="252"/>
      <c r="M238" s="248"/>
      <c r="N238" s="1"/>
      <c r="O238" s="248"/>
      <c r="P238" s="248"/>
      <c r="Q238" s="1"/>
      <c r="R238" s="248"/>
      <c r="S238" s="248"/>
      <c r="T238" s="1"/>
      <c r="U238" s="199"/>
    </row>
    <row r="239" spans="1:173" s="23" customFormat="1" ht="17.25" customHeight="1" x14ac:dyDescent="0.25">
      <c r="A239" s="349"/>
      <c r="B239" s="350"/>
      <c r="C239" s="350"/>
      <c r="D239" s="350"/>
      <c r="E239" s="350"/>
      <c r="F239" s="350"/>
      <c r="G239" s="350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1"/>
      <c r="U239" s="200"/>
    </row>
    <row r="240" spans="1:173" s="23" customFormat="1" ht="71.25" customHeight="1" x14ac:dyDescent="0.25">
      <c r="A240" s="352" t="s">
        <v>241</v>
      </c>
      <c r="B240" s="353"/>
      <c r="C240" s="41">
        <f>SUM(C241:C250)</f>
        <v>13835137</v>
      </c>
      <c r="D240" s="41">
        <f>SUM(D241:D250)</f>
        <v>13234160</v>
      </c>
      <c r="E240" s="50">
        <f>C240/D240*100</f>
        <v>104.5411042332872</v>
      </c>
      <c r="F240" s="41">
        <f>SUM(F241:F250)</f>
        <v>2202092</v>
      </c>
      <c r="G240" s="41">
        <f>SUM(G241:G250)</f>
        <v>1594593</v>
      </c>
      <c r="H240" s="50">
        <f>F240/G240*100</f>
        <v>138.09743301268725</v>
      </c>
      <c r="I240" s="41">
        <f>SUM(I241:I250)</f>
        <v>13644157</v>
      </c>
      <c r="J240" s="41">
        <f>SUM(J241:J250)</f>
        <v>12771359</v>
      </c>
      <c r="K240" s="50">
        <f>I240/J240*100</f>
        <v>106.83402604217767</v>
      </c>
      <c r="L240" s="41">
        <f>SUM(L241:L250)</f>
        <v>2932573</v>
      </c>
      <c r="M240" s="41">
        <f>SUM(M241:M250)</f>
        <v>6972861</v>
      </c>
      <c r="N240" s="6">
        <f t="shared" ref="N240:N250" si="105">L240/M240*100</f>
        <v>42.056954813813149</v>
      </c>
      <c r="O240" s="41">
        <f>SUM(O241:O250)</f>
        <v>2793770</v>
      </c>
      <c r="P240" s="41">
        <f>SUM(P241:P250)</f>
        <v>6969047</v>
      </c>
      <c r="Q240" s="5">
        <f t="shared" ref="Q240:Q250" si="106">O240/P240*100</f>
        <v>40.088264579073723</v>
      </c>
      <c r="R240" s="41">
        <f>SUM(R241:R250)</f>
        <v>138803</v>
      </c>
      <c r="S240" s="41">
        <f>SUM(S241:S250)</f>
        <v>18430</v>
      </c>
      <c r="T240" s="6">
        <f t="shared" ref="T240:T250" si="107">R240/S240*100</f>
        <v>753.13619099294624</v>
      </c>
      <c r="U240" s="198">
        <f>SUM(U241:U250)</f>
        <v>2268</v>
      </c>
    </row>
    <row r="241" spans="1:173" s="24" customFormat="1" ht="18.75" customHeight="1" x14ac:dyDescent="0.25">
      <c r="A241" s="62">
        <v>1</v>
      </c>
      <c r="B241" s="4" t="s">
        <v>98</v>
      </c>
      <c r="C241" s="252">
        <v>1595545</v>
      </c>
      <c r="D241" s="252">
        <v>858181</v>
      </c>
      <c r="E241" s="25">
        <f>C241/D241*100</f>
        <v>185.92173445928074</v>
      </c>
      <c r="F241" s="252">
        <v>292601</v>
      </c>
      <c r="G241" s="252">
        <v>0</v>
      </c>
      <c r="H241" s="25" t="e">
        <f>F241/G241*100</f>
        <v>#DIV/0!</v>
      </c>
      <c r="I241" s="252">
        <v>1433400</v>
      </c>
      <c r="J241" s="252">
        <v>927250</v>
      </c>
      <c r="K241" s="25">
        <f>I241/J241*100</f>
        <v>154.58614181720139</v>
      </c>
      <c r="L241" s="252">
        <f t="shared" ref="L241" si="108">O241+R241</f>
        <v>0</v>
      </c>
      <c r="M241" s="252">
        <v>0</v>
      </c>
      <c r="N241" s="25" t="e">
        <f t="shared" si="105"/>
        <v>#DIV/0!</v>
      </c>
      <c r="O241" s="252">
        <v>0</v>
      </c>
      <c r="P241" s="252">
        <v>0</v>
      </c>
      <c r="Q241" s="25" t="e">
        <f t="shared" si="106"/>
        <v>#DIV/0!</v>
      </c>
      <c r="R241" s="252">
        <v>0</v>
      </c>
      <c r="S241" s="252">
        <v>0</v>
      </c>
      <c r="T241" s="25" t="e">
        <f t="shared" si="107"/>
        <v>#DIV/0!</v>
      </c>
      <c r="U241" s="197">
        <v>434</v>
      </c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</row>
    <row r="242" spans="1:173" s="24" customFormat="1" ht="18.75" customHeight="1" x14ac:dyDescent="0.25">
      <c r="A242" s="62">
        <v>2</v>
      </c>
      <c r="B242" s="4" t="s">
        <v>264</v>
      </c>
      <c r="C242" s="252">
        <v>634055</v>
      </c>
      <c r="D242" s="252">
        <v>402546</v>
      </c>
      <c r="E242" s="25">
        <f>C242/D242*100</f>
        <v>157.51119126758184</v>
      </c>
      <c r="F242" s="252">
        <v>141369</v>
      </c>
      <c r="G242" s="252">
        <v>62158</v>
      </c>
      <c r="H242" s="25">
        <f>F242/G242*100</f>
        <v>227.43492390360052</v>
      </c>
      <c r="I242" s="252">
        <v>495040</v>
      </c>
      <c r="J242" s="252">
        <v>400736</v>
      </c>
      <c r="K242" s="25">
        <f>I242/J242*100</f>
        <v>123.53269983230855</v>
      </c>
      <c r="L242" s="252">
        <f>261+138803</f>
        <v>139064</v>
      </c>
      <c r="M242" s="252">
        <v>125889</v>
      </c>
      <c r="N242" s="25">
        <f t="shared" si="105"/>
        <v>110.46556887416692</v>
      </c>
      <c r="O242" s="252">
        <v>261</v>
      </c>
      <c r="P242" s="252">
        <v>125889</v>
      </c>
      <c r="Q242" s="25">
        <f t="shared" si="106"/>
        <v>0.2073255010366275</v>
      </c>
      <c r="R242" s="252">
        <v>138803</v>
      </c>
      <c r="S242" s="252">
        <v>14616</v>
      </c>
      <c r="T242" s="25">
        <f t="shared" si="107"/>
        <v>949.66475095785438</v>
      </c>
      <c r="U242" s="197">
        <v>149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2">
        <v>3</v>
      </c>
      <c r="B243" s="8" t="s">
        <v>221</v>
      </c>
      <c r="C243" s="252">
        <v>6392238</v>
      </c>
      <c r="D243" s="252">
        <v>6762136</v>
      </c>
      <c r="E243" s="25">
        <f>C243/D243*100</f>
        <v>94.529864528013036</v>
      </c>
      <c r="F243" s="252">
        <v>1010290</v>
      </c>
      <c r="G243" s="252">
        <v>807437</v>
      </c>
      <c r="H243" s="25">
        <f>F243/G243*100</f>
        <v>125.12307461758627</v>
      </c>
      <c r="I243" s="252">
        <v>6486803</v>
      </c>
      <c r="J243" s="252">
        <v>6991458</v>
      </c>
      <c r="K243" s="25">
        <f>I243/J243*100</f>
        <v>92.781834633062232</v>
      </c>
      <c r="L243" s="252">
        <v>0</v>
      </c>
      <c r="M243" s="252">
        <v>4932376</v>
      </c>
      <c r="N243" s="25">
        <f t="shared" si="105"/>
        <v>0</v>
      </c>
      <c r="O243" s="252">
        <v>0</v>
      </c>
      <c r="P243" s="252">
        <v>4932376</v>
      </c>
      <c r="Q243" s="25">
        <f t="shared" si="106"/>
        <v>0</v>
      </c>
      <c r="R243" s="252">
        <v>0</v>
      </c>
      <c r="S243" s="252">
        <v>0</v>
      </c>
      <c r="T243" s="25" t="e">
        <f t="shared" si="107"/>
        <v>#DIV/0!</v>
      </c>
      <c r="U243" s="197">
        <v>1094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3" customFormat="1" ht="17.25" x14ac:dyDescent="0.25">
      <c r="A244" s="63">
        <v>4</v>
      </c>
      <c r="B244" s="9" t="s">
        <v>109</v>
      </c>
      <c r="C244" s="252">
        <v>4753489</v>
      </c>
      <c r="D244" s="252">
        <v>3448627</v>
      </c>
      <c r="E244" s="1">
        <f t="shared" ref="E244:E245" si="109">C244/D244*100</f>
        <v>137.83714504352022</v>
      </c>
      <c r="F244" s="252">
        <v>691084</v>
      </c>
      <c r="G244" s="252">
        <v>478662</v>
      </c>
      <c r="H244" s="1">
        <f t="shared" ref="H244:H245" si="110">F244/G244*100</f>
        <v>144.3782878106054</v>
      </c>
      <c r="I244" s="252">
        <v>4769104</v>
      </c>
      <c r="J244" s="252">
        <v>3466146</v>
      </c>
      <c r="K244" s="1">
        <f t="shared" ref="K244:K245" si="111">I244/J244*100</f>
        <v>137.59097279802987</v>
      </c>
      <c r="L244" s="252">
        <v>2363414</v>
      </c>
      <c r="M244" s="252">
        <v>1620947</v>
      </c>
      <c r="N244" s="1">
        <f t="shared" si="105"/>
        <v>145.80452044391333</v>
      </c>
      <c r="O244" s="252">
        <v>2363414</v>
      </c>
      <c r="P244" s="252">
        <v>1620947</v>
      </c>
      <c r="Q244" s="1">
        <f t="shared" si="106"/>
        <v>145.80452044391333</v>
      </c>
      <c r="R244" s="252">
        <v>0</v>
      </c>
      <c r="S244" s="252">
        <v>0</v>
      </c>
      <c r="T244" s="1" t="e">
        <f t="shared" si="107"/>
        <v>#DIV/0!</v>
      </c>
      <c r="U244" s="199">
        <v>535</v>
      </c>
    </row>
    <row r="245" spans="1:173" s="23" customFormat="1" ht="34.5" x14ac:dyDescent="0.25">
      <c r="A245" s="62">
        <v>5</v>
      </c>
      <c r="B245" s="10" t="s">
        <v>110</v>
      </c>
      <c r="C245" s="252">
        <v>0</v>
      </c>
      <c r="D245" s="252">
        <v>0</v>
      </c>
      <c r="E245" s="1" t="e">
        <f t="shared" si="109"/>
        <v>#DIV/0!</v>
      </c>
      <c r="F245" s="252">
        <v>0</v>
      </c>
      <c r="G245" s="252">
        <v>0</v>
      </c>
      <c r="H245" s="1" t="e">
        <f t="shared" si="110"/>
        <v>#DIV/0!</v>
      </c>
      <c r="I245" s="252">
        <v>0</v>
      </c>
      <c r="J245" s="252">
        <v>0</v>
      </c>
      <c r="K245" s="1" t="e">
        <f t="shared" si="111"/>
        <v>#DIV/0!</v>
      </c>
      <c r="L245" s="252">
        <v>0</v>
      </c>
      <c r="M245" s="252">
        <v>0</v>
      </c>
      <c r="N245" s="1" t="e">
        <f t="shared" si="105"/>
        <v>#DIV/0!</v>
      </c>
      <c r="O245" s="252">
        <v>0</v>
      </c>
      <c r="P245" s="252">
        <v>0</v>
      </c>
      <c r="Q245" s="1" t="e">
        <f t="shared" si="106"/>
        <v>#DIV/0!</v>
      </c>
      <c r="R245" s="252">
        <v>0</v>
      </c>
      <c r="S245" s="252">
        <v>0</v>
      </c>
      <c r="T245" s="1" t="e">
        <f t="shared" si="107"/>
        <v>#DIV/0!</v>
      </c>
      <c r="U245" s="199"/>
    </row>
    <row r="246" spans="1:173" s="23" customFormat="1" ht="18.75" customHeight="1" x14ac:dyDescent="0.25">
      <c r="A246" s="62">
        <v>6</v>
      </c>
      <c r="B246" s="216" t="s">
        <v>108</v>
      </c>
      <c r="C246" s="252">
        <v>29715</v>
      </c>
      <c r="D246" s="252">
        <v>1492718</v>
      </c>
      <c r="E246" s="1">
        <f>C246/D246*100</f>
        <v>1.9906640102149233</v>
      </c>
      <c r="F246" s="252">
        <v>0</v>
      </c>
      <c r="G246" s="252">
        <v>215760</v>
      </c>
      <c r="H246" s="1">
        <f>F246/G246*100</f>
        <v>0</v>
      </c>
      <c r="I246" s="252">
        <v>29715</v>
      </c>
      <c r="J246" s="252">
        <v>715817</v>
      </c>
      <c r="K246" s="1">
        <f>I246/J246*100</f>
        <v>4.1512006560335948</v>
      </c>
      <c r="L246" s="252">
        <v>0</v>
      </c>
      <c r="M246" s="252">
        <v>22066</v>
      </c>
      <c r="N246" s="1">
        <f t="shared" si="105"/>
        <v>0</v>
      </c>
      <c r="O246" s="252">
        <v>0</v>
      </c>
      <c r="P246" s="252">
        <v>18252</v>
      </c>
      <c r="Q246" s="1">
        <f t="shared" si="106"/>
        <v>0</v>
      </c>
      <c r="R246" s="252">
        <v>0</v>
      </c>
      <c r="S246" s="252">
        <v>3814</v>
      </c>
      <c r="T246" s="1">
        <f t="shared" si="107"/>
        <v>0</v>
      </c>
      <c r="U246" s="199">
        <v>10</v>
      </c>
    </row>
    <row r="247" spans="1:173" s="23" customFormat="1" ht="17.25" x14ac:dyDescent="0.25">
      <c r="A247" s="63">
        <v>7</v>
      </c>
      <c r="B247" s="16" t="s">
        <v>267</v>
      </c>
      <c r="C247" s="252">
        <v>0</v>
      </c>
      <c r="D247" s="252"/>
      <c r="E247" s="1" t="e">
        <f>C247/D247*100</f>
        <v>#DIV/0!</v>
      </c>
      <c r="F247" s="252">
        <v>0</v>
      </c>
      <c r="G247" s="252"/>
      <c r="H247" s="1" t="e">
        <f>F247/G247*100</f>
        <v>#DIV/0!</v>
      </c>
      <c r="I247" s="252">
        <v>0</v>
      </c>
      <c r="J247" s="252"/>
      <c r="K247" s="1" t="e">
        <f>I247/J247*100</f>
        <v>#DIV/0!</v>
      </c>
      <c r="L247" s="252">
        <v>0</v>
      </c>
      <c r="M247" s="252">
        <v>1631</v>
      </c>
      <c r="N247" s="1">
        <f t="shared" si="105"/>
        <v>0</v>
      </c>
      <c r="O247" s="252">
        <v>0</v>
      </c>
      <c r="P247" s="252">
        <v>1631</v>
      </c>
      <c r="Q247" s="1">
        <f t="shared" si="106"/>
        <v>0</v>
      </c>
      <c r="R247" s="252">
        <v>0</v>
      </c>
      <c r="S247" s="252">
        <v>0</v>
      </c>
      <c r="T247" s="1" t="e">
        <f t="shared" si="107"/>
        <v>#DIV/0!</v>
      </c>
      <c r="U247" s="199"/>
    </row>
    <row r="248" spans="1:173" s="23" customFormat="1" ht="17.25" x14ac:dyDescent="0.25">
      <c r="A248" s="62">
        <v>8</v>
      </c>
      <c r="B248" s="10" t="s">
        <v>268</v>
      </c>
      <c r="C248" s="252">
        <v>0</v>
      </c>
      <c r="D248" s="252">
        <v>0</v>
      </c>
      <c r="E248" s="1" t="e">
        <f>C248/D248*100</f>
        <v>#DIV/0!</v>
      </c>
      <c r="F248" s="252">
        <v>0</v>
      </c>
      <c r="G248" s="252">
        <v>0</v>
      </c>
      <c r="H248" s="1">
        <v>0</v>
      </c>
      <c r="I248" s="252">
        <v>0</v>
      </c>
      <c r="J248" s="252">
        <v>0</v>
      </c>
      <c r="K248" s="1" t="e">
        <f>I248/J248*100</f>
        <v>#DIV/0!</v>
      </c>
      <c r="L248" s="252">
        <v>0</v>
      </c>
      <c r="M248" s="252">
        <v>0</v>
      </c>
      <c r="N248" s="1" t="e">
        <f t="shared" si="105"/>
        <v>#DIV/0!</v>
      </c>
      <c r="O248" s="252">
        <v>0</v>
      </c>
      <c r="P248" s="252">
        <v>0</v>
      </c>
      <c r="Q248" s="1" t="e">
        <f t="shared" si="106"/>
        <v>#DIV/0!</v>
      </c>
      <c r="R248" s="252">
        <v>0</v>
      </c>
      <c r="S248" s="252">
        <v>0</v>
      </c>
      <c r="T248" s="1" t="e">
        <f t="shared" si="107"/>
        <v>#DIV/0!</v>
      </c>
      <c r="U248" s="199"/>
    </row>
    <row r="249" spans="1:173" s="23" customFormat="1" ht="17.25" x14ac:dyDescent="0.25">
      <c r="A249" s="62">
        <v>9</v>
      </c>
      <c r="B249" s="10" t="s">
        <v>277</v>
      </c>
      <c r="C249" s="252">
        <v>0</v>
      </c>
      <c r="D249" s="252">
        <v>0</v>
      </c>
      <c r="E249" s="1" t="e">
        <f>C249/D249*100</f>
        <v>#DIV/0!</v>
      </c>
      <c r="F249" s="252">
        <v>0</v>
      </c>
      <c r="G249" s="252">
        <v>0</v>
      </c>
      <c r="H249" s="1" t="e">
        <f>F249/G249*100</f>
        <v>#DIV/0!</v>
      </c>
      <c r="I249" s="252">
        <v>0</v>
      </c>
      <c r="J249" s="252">
        <v>0</v>
      </c>
      <c r="K249" s="1" t="e">
        <f>I249/J249*100</f>
        <v>#DIV/0!</v>
      </c>
      <c r="L249" s="252">
        <v>0</v>
      </c>
      <c r="M249" s="252">
        <v>0</v>
      </c>
      <c r="N249" s="1" t="e">
        <f t="shared" si="105"/>
        <v>#DIV/0!</v>
      </c>
      <c r="O249" s="252">
        <v>0</v>
      </c>
      <c r="P249" s="252">
        <v>0</v>
      </c>
      <c r="Q249" s="1" t="e">
        <f t="shared" si="106"/>
        <v>#DIV/0!</v>
      </c>
      <c r="R249" s="252">
        <v>0</v>
      </c>
      <c r="S249" s="252">
        <v>0</v>
      </c>
      <c r="T249" s="1" t="e">
        <f t="shared" si="107"/>
        <v>#DIV/0!</v>
      </c>
      <c r="U249" s="199"/>
    </row>
    <row r="250" spans="1:173" s="23" customFormat="1" ht="17.25" x14ac:dyDescent="0.25">
      <c r="A250" s="62">
        <v>10</v>
      </c>
      <c r="B250" s="10" t="s">
        <v>269</v>
      </c>
      <c r="C250" s="252">
        <v>430095</v>
      </c>
      <c r="D250" s="252">
        <v>269952</v>
      </c>
      <c r="E250" s="1">
        <f>C250/D250*100</f>
        <v>159.32276849217638</v>
      </c>
      <c r="F250" s="252">
        <v>66748</v>
      </c>
      <c r="G250" s="252">
        <v>30576</v>
      </c>
      <c r="H250" s="1">
        <f>F250/G250*100</f>
        <v>218.30193615907899</v>
      </c>
      <c r="I250" s="252">
        <v>430095</v>
      </c>
      <c r="J250" s="252">
        <v>269952</v>
      </c>
      <c r="K250" s="1">
        <f>I250/J250*100</f>
        <v>159.32276849217638</v>
      </c>
      <c r="L250" s="252">
        <v>430095</v>
      </c>
      <c r="M250" s="252">
        <v>269952</v>
      </c>
      <c r="N250" s="1">
        <f t="shared" si="105"/>
        <v>159.32276849217638</v>
      </c>
      <c r="O250" s="252">
        <v>430095</v>
      </c>
      <c r="P250" s="252">
        <v>269952</v>
      </c>
      <c r="Q250" s="1">
        <f t="shared" si="106"/>
        <v>159.32276849217638</v>
      </c>
      <c r="R250" s="252">
        <v>0</v>
      </c>
      <c r="S250" s="252">
        <v>0</v>
      </c>
      <c r="T250" s="1" t="e">
        <f t="shared" si="107"/>
        <v>#DIV/0!</v>
      </c>
      <c r="U250" s="199">
        <v>46</v>
      </c>
    </row>
    <row r="251" spans="1:173" s="23" customFormat="1" ht="17.25" customHeight="1" x14ac:dyDescent="0.25">
      <c r="A251" s="349"/>
      <c r="B251" s="350"/>
      <c r="C251" s="350"/>
      <c r="D251" s="350"/>
      <c r="E251" s="350"/>
      <c r="F251" s="350"/>
      <c r="G251" s="350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1"/>
      <c r="U251" s="200"/>
    </row>
    <row r="252" spans="1:173" s="23" customFormat="1" ht="52.5" customHeight="1" x14ac:dyDescent="0.25">
      <c r="A252" s="352" t="s">
        <v>242</v>
      </c>
      <c r="B252" s="353"/>
      <c r="C252" s="41">
        <f>SUM(C253:C259)</f>
        <v>109384573</v>
      </c>
      <c r="D252" s="41">
        <f>SUM(D253:D259)</f>
        <v>97369806</v>
      </c>
      <c r="E252" s="50">
        <f>C252/D252*100</f>
        <v>112.33931492068496</v>
      </c>
      <c r="F252" s="41">
        <f>SUM(F253:F259)</f>
        <v>12863153</v>
      </c>
      <c r="G252" s="41">
        <f>SUM(G253:G259)</f>
        <v>13736068</v>
      </c>
      <c r="H252" s="50">
        <f>F252/G252*100</f>
        <v>93.64508824504945</v>
      </c>
      <c r="I252" s="41">
        <f>SUM(I253:I259)</f>
        <v>113205861</v>
      </c>
      <c r="J252" s="41">
        <f>SUM(J253:J259)</f>
        <v>93892804</v>
      </c>
      <c r="K252" s="50">
        <f>I252/J252*100</f>
        <v>120.56926215559606</v>
      </c>
      <c r="L252" s="35">
        <f>SUM(L253:L259)</f>
        <v>101650847</v>
      </c>
      <c r="M252" s="35">
        <f>SUM(M253:M259)</f>
        <v>82742209</v>
      </c>
      <c r="N252" s="6">
        <f t="shared" ref="N252:N259" si="112">L252/M252*100</f>
        <v>122.85246940893251</v>
      </c>
      <c r="O252" s="5">
        <f>SUM(O253:O259)</f>
        <v>537837</v>
      </c>
      <c r="P252" s="5">
        <f>SUM(P253:P259)</f>
        <v>0</v>
      </c>
      <c r="Q252" s="5" t="e">
        <f t="shared" ref="Q252:Q259" si="113">O252/P252*100</f>
        <v>#DIV/0!</v>
      </c>
      <c r="R252" s="5">
        <f>SUM(R253:R259)</f>
        <v>81720010</v>
      </c>
      <c r="S252" s="5">
        <f>SUM(S253:S259)</f>
        <v>82742209</v>
      </c>
      <c r="T252" s="6">
        <f t="shared" ref="T252:T259" si="114">R252/S252*100</f>
        <v>98.764597884980319</v>
      </c>
      <c r="U252" s="198">
        <f>SUM(U253:U259)</f>
        <v>3318</v>
      </c>
    </row>
    <row r="253" spans="1:173" s="23" customFormat="1" ht="19.5" customHeight="1" x14ac:dyDescent="0.25">
      <c r="A253" s="63">
        <v>1</v>
      </c>
      <c r="B253" s="8" t="s">
        <v>100</v>
      </c>
      <c r="C253" s="249">
        <v>3225596</v>
      </c>
      <c r="D253" s="249">
        <v>3509114</v>
      </c>
      <c r="E253" s="45">
        <f t="shared" ref="E253:E259" si="115">C253/D253*100</f>
        <v>91.920524668050106</v>
      </c>
      <c r="F253" s="249">
        <v>312598</v>
      </c>
      <c r="G253" s="249">
        <v>431727</v>
      </c>
      <c r="H253" s="45">
        <f t="shared" ref="H253:H259" si="116">F253/G253*100</f>
        <v>72.406404973513347</v>
      </c>
      <c r="I253" s="249">
        <v>3225596</v>
      </c>
      <c r="J253" s="249">
        <v>3509114</v>
      </c>
      <c r="K253" s="45">
        <f t="shared" ref="K253:K259" si="117">I253/J253*100</f>
        <v>91.920524668050106</v>
      </c>
      <c r="L253" s="253">
        <v>0</v>
      </c>
      <c r="M253" s="253">
        <v>0</v>
      </c>
      <c r="N253" s="25" t="e">
        <f t="shared" si="112"/>
        <v>#DIV/0!</v>
      </c>
      <c r="O253" s="249">
        <v>0</v>
      </c>
      <c r="P253" s="249">
        <v>0</v>
      </c>
      <c r="Q253" s="25" t="e">
        <f>O253/S253*100</f>
        <v>#DIV/0!</v>
      </c>
      <c r="R253" s="64">
        <v>0</v>
      </c>
      <c r="S253" s="64">
        <v>0</v>
      </c>
      <c r="T253" s="45" t="e">
        <f t="shared" si="114"/>
        <v>#DIV/0!</v>
      </c>
      <c r="U253" s="199">
        <v>413</v>
      </c>
    </row>
    <row r="254" spans="1:173" s="23" customFormat="1" ht="34.5" x14ac:dyDescent="0.25">
      <c r="A254" s="62">
        <v>2</v>
      </c>
      <c r="B254" s="4" t="s">
        <v>101</v>
      </c>
      <c r="C254" s="249">
        <v>21479710</v>
      </c>
      <c r="D254" s="249">
        <v>18785191</v>
      </c>
      <c r="E254" s="45">
        <f t="shared" si="115"/>
        <v>114.34384670350171</v>
      </c>
      <c r="F254" s="249">
        <v>2497930</v>
      </c>
      <c r="G254" s="249">
        <v>2496445</v>
      </c>
      <c r="H254" s="45">
        <f t="shared" si="116"/>
        <v>100.05948458708282</v>
      </c>
      <c r="I254" s="249">
        <v>21550211</v>
      </c>
      <c r="J254" s="249">
        <v>18446393</v>
      </c>
      <c r="K254" s="45">
        <f t="shared" si="117"/>
        <v>116.82615132400139</v>
      </c>
      <c r="L254" s="249">
        <v>21547822</v>
      </c>
      <c r="M254" s="253">
        <v>18428442</v>
      </c>
      <c r="N254" s="25">
        <f t="shared" si="112"/>
        <v>116.92698709961482</v>
      </c>
      <c r="O254" s="249">
        <v>0</v>
      </c>
      <c r="P254" s="249">
        <v>0</v>
      </c>
      <c r="Q254" s="25" t="e">
        <f t="shared" si="113"/>
        <v>#DIV/0!</v>
      </c>
      <c r="R254" s="249">
        <v>2154822</v>
      </c>
      <c r="S254" s="64">
        <v>18428442</v>
      </c>
      <c r="T254" s="45">
        <f t="shared" si="114"/>
        <v>11.692914680470547</v>
      </c>
      <c r="U254" s="199">
        <v>610</v>
      </c>
    </row>
    <row r="255" spans="1:173" s="23" customFormat="1" ht="18" customHeight="1" x14ac:dyDescent="0.25">
      <c r="A255" s="62">
        <v>3</v>
      </c>
      <c r="B255" s="8" t="s">
        <v>102</v>
      </c>
      <c r="C255" s="249">
        <v>5904646</v>
      </c>
      <c r="D255" s="249">
        <v>5264688</v>
      </c>
      <c r="E255" s="45">
        <f t="shared" si="115"/>
        <v>112.15566810416875</v>
      </c>
      <c r="F255" s="252">
        <v>622441</v>
      </c>
      <c r="G255" s="249">
        <v>878022</v>
      </c>
      <c r="H255" s="45">
        <f t="shared" si="116"/>
        <v>70.891276072809106</v>
      </c>
      <c r="I255" s="249">
        <v>4322317</v>
      </c>
      <c r="J255" s="249">
        <v>4124532</v>
      </c>
      <c r="K255" s="45">
        <f t="shared" si="117"/>
        <v>104.79533193099242</v>
      </c>
      <c r="L255" s="253">
        <v>0</v>
      </c>
      <c r="M255" s="253">
        <v>0</v>
      </c>
      <c r="N255" s="25" t="e">
        <f t="shared" si="112"/>
        <v>#DIV/0!</v>
      </c>
      <c r="O255" s="249">
        <v>0</v>
      </c>
      <c r="P255" s="249">
        <v>0</v>
      </c>
      <c r="Q255" s="25" t="e">
        <f t="shared" si="113"/>
        <v>#DIV/0!</v>
      </c>
      <c r="R255" s="64">
        <v>0</v>
      </c>
      <c r="S255" s="64">
        <v>0</v>
      </c>
      <c r="T255" s="45" t="e">
        <f t="shared" si="114"/>
        <v>#DIV/0!</v>
      </c>
      <c r="U255" s="199">
        <v>436</v>
      </c>
    </row>
    <row r="256" spans="1:173" s="23" customFormat="1" ht="17.25" customHeight="1" x14ac:dyDescent="0.25">
      <c r="A256" s="62">
        <v>4</v>
      </c>
      <c r="B256" s="4" t="s">
        <v>103</v>
      </c>
      <c r="C256" s="249">
        <v>952522</v>
      </c>
      <c r="D256" s="249">
        <v>1687483</v>
      </c>
      <c r="E256" s="25">
        <f t="shared" si="115"/>
        <v>56.446316792524719</v>
      </c>
      <c r="F256" s="249">
        <v>119415</v>
      </c>
      <c r="G256" s="249">
        <v>327915</v>
      </c>
      <c r="H256" s="25">
        <f t="shared" si="116"/>
        <v>36.416449384749093</v>
      </c>
      <c r="I256" s="249">
        <v>1567401</v>
      </c>
      <c r="J256" s="249">
        <v>1714766</v>
      </c>
      <c r="K256" s="25">
        <f t="shared" si="117"/>
        <v>91.406116053152445</v>
      </c>
      <c r="L256" s="253">
        <v>0</v>
      </c>
      <c r="M256" s="253">
        <v>0</v>
      </c>
      <c r="N256" s="25" t="e">
        <f t="shared" si="112"/>
        <v>#DIV/0!</v>
      </c>
      <c r="O256" s="249">
        <v>0</v>
      </c>
      <c r="P256" s="249">
        <v>0</v>
      </c>
      <c r="Q256" s="25" t="e">
        <f t="shared" si="113"/>
        <v>#DIV/0!</v>
      </c>
      <c r="R256" s="64">
        <v>0</v>
      </c>
      <c r="S256" s="64">
        <v>0</v>
      </c>
      <c r="T256" s="25" t="e">
        <f t="shared" si="114"/>
        <v>#DIV/0!</v>
      </c>
      <c r="U256" s="199">
        <v>92</v>
      </c>
    </row>
    <row r="257" spans="1:21" s="23" customFormat="1" ht="17.25" customHeight="1" x14ac:dyDescent="0.25">
      <c r="A257" s="62">
        <v>5</v>
      </c>
      <c r="B257" s="4" t="s">
        <v>104</v>
      </c>
      <c r="C257" s="249">
        <v>43547011</v>
      </c>
      <c r="D257" s="249">
        <v>40910262</v>
      </c>
      <c r="E257" s="45">
        <f t="shared" si="115"/>
        <v>106.44520193979692</v>
      </c>
      <c r="F257" s="249">
        <v>4153996</v>
      </c>
      <c r="G257" s="249">
        <v>6257059</v>
      </c>
      <c r="H257" s="45">
        <f t="shared" si="116"/>
        <v>66.388953660178046</v>
      </c>
      <c r="I257" s="249">
        <v>47688903</v>
      </c>
      <c r="J257" s="249">
        <v>39091948</v>
      </c>
      <c r="K257" s="45">
        <f t="shared" si="117"/>
        <v>121.99162599929787</v>
      </c>
      <c r="L257" s="249">
        <v>47688903</v>
      </c>
      <c r="M257" s="253">
        <v>39091948</v>
      </c>
      <c r="N257" s="25">
        <f t="shared" si="112"/>
        <v>121.99162599929787</v>
      </c>
      <c r="O257" s="249">
        <v>0</v>
      </c>
      <c r="P257" s="249">
        <v>0</v>
      </c>
      <c r="Q257" s="25" t="e">
        <f t="shared" si="113"/>
        <v>#DIV/0!</v>
      </c>
      <c r="R257" s="249">
        <v>47688903</v>
      </c>
      <c r="S257" s="249">
        <v>39091948</v>
      </c>
      <c r="T257" s="45">
        <f t="shared" si="114"/>
        <v>121.99162599929787</v>
      </c>
      <c r="U257" s="199">
        <v>1102</v>
      </c>
    </row>
    <row r="258" spans="1:21" s="23" customFormat="1" ht="15" customHeight="1" x14ac:dyDescent="0.25">
      <c r="A258" s="63">
        <v>6</v>
      </c>
      <c r="B258" s="8" t="s">
        <v>105</v>
      </c>
      <c r="C258" s="249">
        <v>31936158</v>
      </c>
      <c r="D258" s="249">
        <v>25734135</v>
      </c>
      <c r="E258" s="1">
        <f t="shared" si="115"/>
        <v>124.10037485231192</v>
      </c>
      <c r="F258" s="249">
        <v>4741323</v>
      </c>
      <c r="G258" s="249">
        <v>3054599</v>
      </c>
      <c r="H258" s="1">
        <f t="shared" si="116"/>
        <v>155.21916297360144</v>
      </c>
      <c r="I258" s="249">
        <v>32430230</v>
      </c>
      <c r="J258" s="249">
        <v>25230643</v>
      </c>
      <c r="K258" s="1">
        <f t="shared" si="117"/>
        <v>128.53509123806316</v>
      </c>
      <c r="L258" s="253">
        <f>537837+31870561</f>
        <v>32408398</v>
      </c>
      <c r="M258" s="253">
        <v>25219318</v>
      </c>
      <c r="N258" s="1">
        <f t="shared" si="112"/>
        <v>128.50624271441438</v>
      </c>
      <c r="O258" s="249">
        <v>537837</v>
      </c>
      <c r="P258" s="249">
        <v>0</v>
      </c>
      <c r="Q258" s="1" t="e">
        <f t="shared" si="113"/>
        <v>#DIV/0!</v>
      </c>
      <c r="R258" s="253">
        <v>31870561</v>
      </c>
      <c r="S258" s="64">
        <v>25219318</v>
      </c>
      <c r="T258" s="1">
        <f t="shared" si="114"/>
        <v>126.37360375883281</v>
      </c>
      <c r="U258" s="199">
        <v>630</v>
      </c>
    </row>
    <row r="259" spans="1:21" s="23" customFormat="1" ht="19.5" customHeight="1" x14ac:dyDescent="0.25">
      <c r="A259" s="62">
        <v>7</v>
      </c>
      <c r="B259" s="3" t="s">
        <v>106</v>
      </c>
      <c r="C259" s="249">
        <v>2338930</v>
      </c>
      <c r="D259" s="249">
        <v>1478933</v>
      </c>
      <c r="E259" s="45">
        <f t="shared" si="115"/>
        <v>158.14982828836736</v>
      </c>
      <c r="F259" s="249">
        <v>415450</v>
      </c>
      <c r="G259" s="249">
        <v>290301</v>
      </c>
      <c r="H259" s="45">
        <f t="shared" si="116"/>
        <v>143.11008229389495</v>
      </c>
      <c r="I259" s="249">
        <v>2421203</v>
      </c>
      <c r="J259" s="249">
        <v>1775408</v>
      </c>
      <c r="K259" s="45">
        <f t="shared" si="117"/>
        <v>136.37445589971432</v>
      </c>
      <c r="L259" s="253">
        <v>5724</v>
      </c>
      <c r="M259" s="253">
        <v>2501</v>
      </c>
      <c r="N259" s="25">
        <f t="shared" si="112"/>
        <v>228.86845261895243</v>
      </c>
      <c r="O259" s="249">
        <v>0</v>
      </c>
      <c r="P259" s="249">
        <v>0</v>
      </c>
      <c r="Q259" s="25" t="e">
        <f t="shared" si="113"/>
        <v>#DIV/0!</v>
      </c>
      <c r="R259" s="64">
        <v>5724</v>
      </c>
      <c r="S259" s="64">
        <v>2501</v>
      </c>
      <c r="T259" s="45">
        <f t="shared" si="114"/>
        <v>228.86845261895243</v>
      </c>
      <c r="U259" s="199">
        <v>35</v>
      </c>
    </row>
    <row r="260" spans="1:21" s="23" customFormat="1" ht="17.25" customHeight="1" x14ac:dyDescent="0.25">
      <c r="A260" s="349"/>
      <c r="B260" s="350"/>
      <c r="C260" s="350"/>
      <c r="D260" s="350"/>
      <c r="E260" s="350"/>
      <c r="F260" s="350"/>
      <c r="G260" s="350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1"/>
      <c r="U260" s="200"/>
    </row>
    <row r="261" spans="1:21" s="23" customFormat="1" ht="91.5" customHeight="1" x14ac:dyDescent="0.25">
      <c r="A261" s="352" t="s">
        <v>243</v>
      </c>
      <c r="B261" s="353"/>
      <c r="C261" s="41">
        <f>SUM(C262:C265)</f>
        <v>3920147</v>
      </c>
      <c r="D261" s="41">
        <f>SUM(D262:D265)</f>
        <v>3742613</v>
      </c>
      <c r="E261" s="50">
        <f>C261/D261*100</f>
        <v>104.74358422845216</v>
      </c>
      <c r="F261" s="41">
        <f>SUM(F262:F265)</f>
        <v>593665</v>
      </c>
      <c r="G261" s="41">
        <f>SUM(G262:G265)</f>
        <v>554995</v>
      </c>
      <c r="H261" s="50">
        <f>F261/G261*100</f>
        <v>106.96763033901206</v>
      </c>
      <c r="I261" s="41">
        <f>SUM(I262:I265)</f>
        <v>4780293</v>
      </c>
      <c r="J261" s="41">
        <f>SUM(J262:J265)</f>
        <v>4578923</v>
      </c>
      <c r="K261" s="50">
        <f>I261/J261*100</f>
        <v>104.39775903634983</v>
      </c>
      <c r="L261" s="41">
        <f>SUM(L262:L265)</f>
        <v>0</v>
      </c>
      <c r="M261" s="41">
        <f>SUM(M262:M265)</f>
        <v>0</v>
      </c>
      <c r="N261" s="6" t="e">
        <f t="shared" ref="N261:N263" si="118">L261/M261*100</f>
        <v>#DIV/0!</v>
      </c>
      <c r="O261" s="41">
        <f>SUM(O262:O265)</f>
        <v>0</v>
      </c>
      <c r="P261" s="41">
        <f>SUM(P262:P265)</f>
        <v>0</v>
      </c>
      <c r="Q261" s="5" t="e">
        <f t="shared" ref="Q261:Q263" si="119">O261/P261*100</f>
        <v>#DIV/0!</v>
      </c>
      <c r="R261" s="41">
        <f>SUM(R262:R265)</f>
        <v>0</v>
      </c>
      <c r="S261" s="41">
        <f>SUM(S262:S265)</f>
        <v>0</v>
      </c>
      <c r="T261" s="6" t="e">
        <f t="shared" ref="T261:T263" si="120">R261/S261*100</f>
        <v>#DIV/0!</v>
      </c>
      <c r="U261" s="198">
        <f>SUM(U262:U263)</f>
        <v>390</v>
      </c>
    </row>
    <row r="262" spans="1:21" s="23" customFormat="1" ht="42" customHeight="1" x14ac:dyDescent="0.25">
      <c r="A262" s="56">
        <v>1</v>
      </c>
      <c r="B262" s="8" t="s">
        <v>84</v>
      </c>
      <c r="C262" s="248">
        <v>18298</v>
      </c>
      <c r="D262" s="248">
        <v>13283</v>
      </c>
      <c r="E262" s="1">
        <f t="shared" ref="E262:E263" si="121">C262/D262*100</f>
        <v>137.75502522020628</v>
      </c>
      <c r="F262" s="248">
        <v>11394</v>
      </c>
      <c r="G262" s="248">
        <v>1539</v>
      </c>
      <c r="H262" s="1">
        <f t="shared" ref="H262:H263" si="122">F262/G262*100</f>
        <v>740.35087719298247</v>
      </c>
      <c r="I262" s="248">
        <v>8948</v>
      </c>
      <c r="J262" s="248">
        <v>13416</v>
      </c>
      <c r="K262" s="1">
        <f t="shared" ref="K262:K263" si="123">I262/J262*100</f>
        <v>66.696481812760879</v>
      </c>
      <c r="L262" s="253">
        <f>O262+R262</f>
        <v>0</v>
      </c>
      <c r="M262" s="253">
        <f>P262+S262</f>
        <v>0</v>
      </c>
      <c r="N262" s="1" t="e">
        <f t="shared" si="118"/>
        <v>#DIV/0!</v>
      </c>
      <c r="O262" s="248">
        <v>0</v>
      </c>
      <c r="P262" s="248">
        <v>0</v>
      </c>
      <c r="Q262" s="1" t="e">
        <f t="shared" si="119"/>
        <v>#DIV/0!</v>
      </c>
      <c r="R262" s="248">
        <v>0</v>
      </c>
      <c r="S262" s="248">
        <v>0</v>
      </c>
      <c r="T262" s="1" t="e">
        <f t="shared" si="120"/>
        <v>#DIV/0!</v>
      </c>
      <c r="U262" s="199">
        <v>20</v>
      </c>
    </row>
    <row r="263" spans="1:21" s="23" customFormat="1" ht="17.25" x14ac:dyDescent="0.25">
      <c r="A263" s="62">
        <v>2</v>
      </c>
      <c r="B263" s="4" t="s">
        <v>107</v>
      </c>
      <c r="C263" s="248">
        <v>3901849</v>
      </c>
      <c r="D263" s="248">
        <v>3729330</v>
      </c>
      <c r="E263" s="25">
        <f t="shared" si="121"/>
        <v>104.62600520736969</v>
      </c>
      <c r="F263" s="248">
        <v>582271</v>
      </c>
      <c r="G263" s="248">
        <v>553456</v>
      </c>
      <c r="H263" s="25">
        <f t="shared" si="122"/>
        <v>105.20637593593709</v>
      </c>
      <c r="I263" s="248">
        <v>4771345</v>
      </c>
      <c r="J263" s="248">
        <v>4565507</v>
      </c>
      <c r="K263" s="25">
        <f t="shared" si="123"/>
        <v>104.50854636735853</v>
      </c>
      <c r="L263" s="253">
        <f>O263+R263</f>
        <v>0</v>
      </c>
      <c r="M263" s="253">
        <f>P263+S263</f>
        <v>0</v>
      </c>
      <c r="N263" s="25" t="e">
        <f t="shared" si="118"/>
        <v>#DIV/0!</v>
      </c>
      <c r="O263" s="252">
        <v>0</v>
      </c>
      <c r="P263" s="252">
        <v>0</v>
      </c>
      <c r="Q263" s="25" t="e">
        <f t="shared" si="119"/>
        <v>#DIV/0!</v>
      </c>
      <c r="R263" s="252">
        <v>0</v>
      </c>
      <c r="S263" s="252">
        <v>0</v>
      </c>
      <c r="T263" s="25" t="e">
        <f t="shared" si="120"/>
        <v>#DIV/0!</v>
      </c>
      <c r="U263" s="199">
        <v>370</v>
      </c>
    </row>
    <row r="264" spans="1:21" s="23" customFormat="1" ht="17.25" x14ac:dyDescent="0.25">
      <c r="A264" s="62"/>
      <c r="B264" s="4"/>
      <c r="C264" s="252"/>
      <c r="D264" s="252"/>
      <c r="E264" s="25"/>
      <c r="F264" s="252"/>
      <c r="G264" s="252"/>
      <c r="H264" s="25"/>
      <c r="I264" s="252"/>
      <c r="J264" s="252"/>
      <c r="K264" s="25"/>
      <c r="L264" s="253"/>
      <c r="M264" s="248"/>
      <c r="N264" s="25"/>
      <c r="O264" s="252"/>
      <c r="P264" s="252"/>
      <c r="Q264" s="25"/>
      <c r="R264" s="252"/>
      <c r="S264" s="252"/>
      <c r="T264" s="25"/>
      <c r="U264" s="200"/>
    </row>
    <row r="265" spans="1:21" s="23" customFormat="1" ht="17.25" x14ac:dyDescent="0.25">
      <c r="A265" s="63"/>
      <c r="B265" s="16"/>
      <c r="C265" s="248"/>
      <c r="D265" s="248"/>
      <c r="E265" s="1"/>
      <c r="F265" s="248"/>
      <c r="G265" s="248"/>
      <c r="H265" s="1"/>
      <c r="I265" s="248"/>
      <c r="J265" s="248"/>
      <c r="K265" s="1"/>
      <c r="L265" s="248"/>
      <c r="M265" s="248"/>
      <c r="N265" s="1"/>
      <c r="O265" s="248"/>
      <c r="P265" s="248"/>
      <c r="Q265" s="1"/>
      <c r="R265" s="248"/>
      <c r="S265" s="248"/>
      <c r="T265" s="1"/>
      <c r="U265" s="200"/>
    </row>
    <row r="266" spans="1:21" s="23" customFormat="1" ht="17.25" customHeight="1" x14ac:dyDescent="0.25">
      <c r="A266" s="349"/>
      <c r="B266" s="350"/>
      <c r="C266" s="350"/>
      <c r="D266" s="350"/>
      <c r="E266" s="350"/>
      <c r="F266" s="350"/>
      <c r="G266" s="350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1"/>
      <c r="U266" s="200"/>
    </row>
    <row r="267" spans="1:21" s="23" customFormat="1" ht="72.75" customHeight="1" x14ac:dyDescent="0.25">
      <c r="A267" s="352" t="s">
        <v>244</v>
      </c>
      <c r="B267" s="353"/>
      <c r="C267" s="41">
        <f>SUM(C268:C279)</f>
        <v>752049</v>
      </c>
      <c r="D267" s="41">
        <f>SUM(D268:D279)</f>
        <v>1965020</v>
      </c>
      <c r="E267" s="50">
        <f>C267/D267*100</f>
        <v>38.271824205351599</v>
      </c>
      <c r="F267" s="41">
        <f>SUM(F268:F279)</f>
        <v>185162</v>
      </c>
      <c r="G267" s="41">
        <f>SUM(G268:G279)</f>
        <v>230814</v>
      </c>
      <c r="H267" s="50">
        <f>F267/G267*100</f>
        <v>80.221303733742317</v>
      </c>
      <c r="I267" s="41">
        <f>SUM(I268:I279)</f>
        <v>770001</v>
      </c>
      <c r="J267" s="41">
        <f>SUM(J268:J279)</f>
        <v>2064931</v>
      </c>
      <c r="K267" s="50">
        <f>I267/J267*100</f>
        <v>37.289430010010022</v>
      </c>
      <c r="L267" s="41">
        <f>SUM(L268:L279)</f>
        <v>253709</v>
      </c>
      <c r="M267" s="41">
        <f>SUM(M268:M279)</f>
        <v>790745</v>
      </c>
      <c r="N267" s="6">
        <f t="shared" ref="N267:N279" si="124">L267/M267*100</f>
        <v>32.084806100576039</v>
      </c>
      <c r="O267" s="41">
        <f>SUM(O268:O279)</f>
        <v>0</v>
      </c>
      <c r="P267" s="41">
        <f>SUM(P268:P279)</f>
        <v>700165</v>
      </c>
      <c r="Q267" s="5">
        <f t="shared" ref="Q267:Q279" si="125">O267/P267*100</f>
        <v>0</v>
      </c>
      <c r="R267" s="41">
        <f>SUM(R268:R279)</f>
        <v>0</v>
      </c>
      <c r="S267" s="41">
        <f>SUM(S268:S279)</f>
        <v>90580</v>
      </c>
      <c r="T267" s="6">
        <f t="shared" ref="T267:T279" si="126">R267/S267*100</f>
        <v>0</v>
      </c>
      <c r="U267" s="198">
        <f>SUM(U268:U279)</f>
        <v>701</v>
      </c>
    </row>
    <row r="268" spans="1:21" s="23" customFormat="1" ht="17.25" x14ac:dyDescent="0.25">
      <c r="A268" s="49">
        <v>1</v>
      </c>
      <c r="B268" s="3" t="s">
        <v>28</v>
      </c>
      <c r="C268" s="249">
        <v>0</v>
      </c>
      <c r="D268" s="249">
        <v>51251</v>
      </c>
      <c r="E268" s="45">
        <f t="shared" ref="E268:E276" si="127">C268/D268*100</f>
        <v>0</v>
      </c>
      <c r="F268" s="249">
        <v>0</v>
      </c>
      <c r="G268" s="249">
        <v>8403</v>
      </c>
      <c r="H268" s="45">
        <f t="shared" ref="H268:H279" si="128">F268/G268*100</f>
        <v>0</v>
      </c>
      <c r="I268" s="249">
        <v>0</v>
      </c>
      <c r="J268" s="249">
        <v>56298</v>
      </c>
      <c r="K268" s="45">
        <f t="shared" ref="K268:K279" si="129">I268/J268*100</f>
        <v>0</v>
      </c>
      <c r="L268" s="249">
        <v>0</v>
      </c>
      <c r="M268" s="253">
        <v>34370</v>
      </c>
      <c r="N268" s="25">
        <f t="shared" si="124"/>
        <v>0</v>
      </c>
      <c r="O268" s="249">
        <v>0</v>
      </c>
      <c r="P268" s="249">
        <v>34370</v>
      </c>
      <c r="Q268" s="25">
        <f t="shared" si="125"/>
        <v>0</v>
      </c>
      <c r="R268" s="249">
        <v>0</v>
      </c>
      <c r="S268" s="249">
        <v>0</v>
      </c>
      <c r="T268" s="249" t="e">
        <f t="shared" si="126"/>
        <v>#DIV/0!</v>
      </c>
      <c r="U268" s="199">
        <v>84</v>
      </c>
    </row>
    <row r="269" spans="1:21" s="23" customFormat="1" ht="17.25" x14ac:dyDescent="0.25">
      <c r="A269" s="49">
        <v>2</v>
      </c>
      <c r="B269" s="4" t="s">
        <v>29</v>
      </c>
      <c r="C269" s="249">
        <v>15706</v>
      </c>
      <c r="D269" s="249">
        <v>24035</v>
      </c>
      <c r="E269" s="1">
        <f t="shared" si="127"/>
        <v>65.346369877262319</v>
      </c>
      <c r="F269" s="249">
        <v>586</v>
      </c>
      <c r="G269" s="249">
        <v>5425</v>
      </c>
      <c r="H269" s="1">
        <f t="shared" si="128"/>
        <v>10.801843317972351</v>
      </c>
      <c r="I269" s="249">
        <v>11529</v>
      </c>
      <c r="J269" s="249">
        <v>24272</v>
      </c>
      <c r="K269" s="1">
        <f t="shared" si="129"/>
        <v>47.499176005273569</v>
      </c>
      <c r="L269" s="253">
        <v>0</v>
      </c>
      <c r="M269" s="253">
        <v>0</v>
      </c>
      <c r="N269" s="25" t="e">
        <f t="shared" si="124"/>
        <v>#DIV/0!</v>
      </c>
      <c r="O269" s="249">
        <v>0</v>
      </c>
      <c r="P269" s="249">
        <v>0</v>
      </c>
      <c r="Q269" s="25" t="e">
        <f t="shared" si="125"/>
        <v>#DIV/0!</v>
      </c>
      <c r="R269" s="249">
        <v>0</v>
      </c>
      <c r="S269" s="249">
        <v>0</v>
      </c>
      <c r="T269" s="248" t="e">
        <f t="shared" si="126"/>
        <v>#DIV/0!</v>
      </c>
      <c r="U269" s="199">
        <v>91</v>
      </c>
    </row>
    <row r="270" spans="1:21" s="23" customFormat="1" ht="17.25" x14ac:dyDescent="0.25">
      <c r="A270" s="43">
        <v>3</v>
      </c>
      <c r="B270" s="3" t="s">
        <v>30</v>
      </c>
      <c r="C270" s="249">
        <v>55170</v>
      </c>
      <c r="D270" s="249">
        <v>188709</v>
      </c>
      <c r="E270" s="45">
        <f t="shared" si="127"/>
        <v>29.235489563295868</v>
      </c>
      <c r="F270" s="249">
        <v>12982</v>
      </c>
      <c r="G270" s="249">
        <v>23589</v>
      </c>
      <c r="H270" s="45">
        <f t="shared" si="128"/>
        <v>55.034126075713253</v>
      </c>
      <c r="I270" s="249">
        <v>55170</v>
      </c>
      <c r="J270" s="249">
        <v>188709</v>
      </c>
      <c r="K270" s="45">
        <f t="shared" si="129"/>
        <v>29.235489563295868</v>
      </c>
      <c r="L270" s="253">
        <v>0</v>
      </c>
      <c r="M270" s="253">
        <v>0</v>
      </c>
      <c r="N270" s="25" t="e">
        <f t="shared" si="124"/>
        <v>#DIV/0!</v>
      </c>
      <c r="O270" s="249">
        <v>0</v>
      </c>
      <c r="P270" s="249">
        <v>0</v>
      </c>
      <c r="Q270" s="25" t="e">
        <f t="shared" si="125"/>
        <v>#DIV/0!</v>
      </c>
      <c r="R270" s="249">
        <v>0</v>
      </c>
      <c r="S270" s="249">
        <v>0</v>
      </c>
      <c r="T270" s="249" t="e">
        <f t="shared" si="126"/>
        <v>#DIV/0!</v>
      </c>
      <c r="U270" s="199">
        <v>37</v>
      </c>
    </row>
    <row r="271" spans="1:21" s="23" customFormat="1" ht="17.25" x14ac:dyDescent="0.25">
      <c r="A271" s="43">
        <v>4</v>
      </c>
      <c r="B271" s="3" t="s">
        <v>31</v>
      </c>
      <c r="C271" s="249"/>
      <c r="D271" s="249">
        <v>307199</v>
      </c>
      <c r="E271" s="45">
        <f t="shared" si="127"/>
        <v>0</v>
      </c>
      <c r="F271" s="249"/>
      <c r="G271" s="249">
        <v>19958</v>
      </c>
      <c r="H271" s="45">
        <f t="shared" si="128"/>
        <v>0</v>
      </c>
      <c r="I271" s="249"/>
      <c r="J271" s="249">
        <v>306990</v>
      </c>
      <c r="K271" s="45">
        <f t="shared" si="129"/>
        <v>0</v>
      </c>
      <c r="L271" s="253"/>
      <c r="M271" s="253">
        <v>117676</v>
      </c>
      <c r="N271" s="25">
        <f t="shared" si="124"/>
        <v>0</v>
      </c>
      <c r="O271" s="249"/>
      <c r="P271" s="249">
        <v>111096</v>
      </c>
      <c r="Q271" s="25">
        <f t="shared" si="125"/>
        <v>0</v>
      </c>
      <c r="R271" s="249"/>
      <c r="S271" s="249">
        <v>6580</v>
      </c>
      <c r="T271" s="249">
        <f t="shared" si="126"/>
        <v>0</v>
      </c>
      <c r="U271" s="199">
        <v>71</v>
      </c>
    </row>
    <row r="272" spans="1:21" s="23" customFormat="1" ht="17.25" x14ac:dyDescent="0.25">
      <c r="A272" s="43">
        <v>5</v>
      </c>
      <c r="B272" s="3" t="s">
        <v>32</v>
      </c>
      <c r="C272" s="249">
        <v>0</v>
      </c>
      <c r="D272" s="249">
        <v>0</v>
      </c>
      <c r="E272" s="45" t="e">
        <f>C275/D272*100</f>
        <v>#DIV/0!</v>
      </c>
      <c r="F272" s="249">
        <v>0</v>
      </c>
      <c r="G272" s="249">
        <v>0</v>
      </c>
      <c r="H272" s="45" t="e">
        <f>F275/G272*100</f>
        <v>#DIV/0!</v>
      </c>
      <c r="I272" s="249">
        <v>0</v>
      </c>
      <c r="J272" s="249">
        <v>0</v>
      </c>
      <c r="K272" s="45" t="e">
        <f>I275/J272*100</f>
        <v>#DIV/0!</v>
      </c>
      <c r="L272" s="253">
        <v>0</v>
      </c>
      <c r="M272" s="253">
        <v>0</v>
      </c>
      <c r="N272" s="25" t="e">
        <f>L275/M272*100</f>
        <v>#DIV/0!</v>
      </c>
      <c r="O272" s="249">
        <v>0</v>
      </c>
      <c r="P272" s="249">
        <v>0</v>
      </c>
      <c r="Q272" s="25" t="e">
        <f>O275/P272*100</f>
        <v>#DIV/0!</v>
      </c>
      <c r="R272" s="249">
        <v>0</v>
      </c>
      <c r="S272" s="249">
        <v>0</v>
      </c>
      <c r="T272" s="249" t="e">
        <f t="shared" si="126"/>
        <v>#DIV/0!</v>
      </c>
      <c r="U272" s="199"/>
    </row>
    <row r="273" spans="1:21" s="23" customFormat="1" ht="17.25" x14ac:dyDescent="0.25">
      <c r="A273" s="49">
        <v>6</v>
      </c>
      <c r="B273" s="4" t="s">
        <v>33</v>
      </c>
      <c r="C273" s="249"/>
      <c r="D273" s="249">
        <v>30722</v>
      </c>
      <c r="E273" s="45">
        <f t="shared" si="127"/>
        <v>0</v>
      </c>
      <c r="F273" s="249"/>
      <c r="G273" s="249">
        <v>2172</v>
      </c>
      <c r="H273" s="45">
        <f t="shared" si="128"/>
        <v>0</v>
      </c>
      <c r="I273" s="249"/>
      <c r="J273" s="249">
        <v>24868</v>
      </c>
      <c r="K273" s="45">
        <f t="shared" si="129"/>
        <v>0</v>
      </c>
      <c r="L273" s="249"/>
      <c r="M273" s="253">
        <v>24868</v>
      </c>
      <c r="N273" s="25">
        <f t="shared" si="124"/>
        <v>0</v>
      </c>
      <c r="O273" s="249"/>
      <c r="P273" s="249">
        <v>24868</v>
      </c>
      <c r="Q273" s="25">
        <f t="shared" si="125"/>
        <v>0</v>
      </c>
      <c r="R273" s="249">
        <v>0</v>
      </c>
      <c r="S273" s="249">
        <v>0</v>
      </c>
      <c r="T273" s="249" t="e">
        <f t="shared" si="126"/>
        <v>#DIV/0!</v>
      </c>
      <c r="U273" s="199">
        <v>29</v>
      </c>
    </row>
    <row r="274" spans="1:21" s="23" customFormat="1" ht="17.25" x14ac:dyDescent="0.25">
      <c r="A274" s="49">
        <v>7</v>
      </c>
      <c r="B274" s="4" t="s">
        <v>34</v>
      </c>
      <c r="C274" s="249">
        <v>42777</v>
      </c>
      <c r="D274" s="249">
        <v>86924</v>
      </c>
      <c r="E274" s="45">
        <f t="shared" si="127"/>
        <v>49.211955271271457</v>
      </c>
      <c r="F274" s="249"/>
      <c r="G274" s="249">
        <v>0</v>
      </c>
      <c r="H274" s="45" t="e">
        <f t="shared" si="128"/>
        <v>#DIV/0!</v>
      </c>
      <c r="I274" s="249"/>
      <c r="J274" s="249">
        <v>94001</v>
      </c>
      <c r="K274" s="45">
        <f t="shared" si="129"/>
        <v>0</v>
      </c>
      <c r="L274" s="253">
        <v>0</v>
      </c>
      <c r="M274" s="253">
        <v>0</v>
      </c>
      <c r="N274" s="25" t="e">
        <f t="shared" si="124"/>
        <v>#DIV/0!</v>
      </c>
      <c r="O274" s="249">
        <v>0</v>
      </c>
      <c r="P274" s="249">
        <v>0</v>
      </c>
      <c r="Q274" s="25" t="e">
        <f t="shared" si="125"/>
        <v>#DIV/0!</v>
      </c>
      <c r="R274" s="249">
        <v>0</v>
      </c>
      <c r="S274" s="249">
        <v>0</v>
      </c>
      <c r="T274" s="249" t="e">
        <f t="shared" si="126"/>
        <v>#DIV/0!</v>
      </c>
      <c r="U274" s="199">
        <v>30</v>
      </c>
    </row>
    <row r="275" spans="1:21" s="23" customFormat="1" ht="17.25" x14ac:dyDescent="0.25">
      <c r="A275" s="43">
        <v>8</v>
      </c>
      <c r="B275" s="3" t="s">
        <v>35</v>
      </c>
      <c r="C275" s="249">
        <v>165800</v>
      </c>
      <c r="D275" s="249">
        <v>340000</v>
      </c>
      <c r="E275" s="45">
        <f t="shared" si="127"/>
        <v>48.764705882352942</v>
      </c>
      <c r="F275" s="249">
        <v>58800</v>
      </c>
      <c r="G275" s="249">
        <v>36400</v>
      </c>
      <c r="H275" s="45">
        <f t="shared" si="128"/>
        <v>161.53846153846155</v>
      </c>
      <c r="I275" s="249">
        <v>253709</v>
      </c>
      <c r="J275" s="249">
        <v>438040</v>
      </c>
      <c r="K275" s="45">
        <f t="shared" si="129"/>
        <v>57.919139804584049</v>
      </c>
      <c r="L275" s="249">
        <v>253709</v>
      </c>
      <c r="M275" s="253">
        <v>438040</v>
      </c>
      <c r="N275" s="25">
        <f t="shared" si="124"/>
        <v>57.919139804584049</v>
      </c>
      <c r="O275" s="249"/>
      <c r="P275" s="249">
        <v>438040</v>
      </c>
      <c r="Q275" s="25">
        <f t="shared" si="125"/>
        <v>0</v>
      </c>
      <c r="R275" s="249">
        <v>0</v>
      </c>
      <c r="S275" s="249">
        <v>0</v>
      </c>
      <c r="T275" s="249" t="e">
        <f t="shared" si="126"/>
        <v>#DIV/0!</v>
      </c>
      <c r="U275" s="199">
        <v>25</v>
      </c>
    </row>
    <row r="276" spans="1:21" s="23" customFormat="1" ht="17.25" x14ac:dyDescent="0.25">
      <c r="A276" s="43">
        <v>9</v>
      </c>
      <c r="B276" s="3" t="s">
        <v>36</v>
      </c>
      <c r="C276" s="249">
        <v>0</v>
      </c>
      <c r="D276" s="249">
        <v>0</v>
      </c>
      <c r="E276" s="45" t="e">
        <f t="shared" si="127"/>
        <v>#DIV/0!</v>
      </c>
      <c r="F276" s="249">
        <v>0</v>
      </c>
      <c r="G276" s="249">
        <v>0</v>
      </c>
      <c r="H276" s="45" t="e">
        <f t="shared" si="128"/>
        <v>#DIV/0!</v>
      </c>
      <c r="I276" s="249">
        <v>0</v>
      </c>
      <c r="J276" s="249">
        <v>0</v>
      </c>
      <c r="K276" s="45" t="e">
        <f t="shared" si="129"/>
        <v>#DIV/0!</v>
      </c>
      <c r="L276" s="253">
        <f t="shared" ref="L276" si="130">O276+R276</f>
        <v>0</v>
      </c>
      <c r="M276" s="253">
        <v>0</v>
      </c>
      <c r="N276" s="25" t="e">
        <f t="shared" si="124"/>
        <v>#DIV/0!</v>
      </c>
      <c r="O276" s="249">
        <v>0</v>
      </c>
      <c r="P276" s="249"/>
      <c r="Q276" s="25" t="e">
        <f t="shared" si="125"/>
        <v>#DIV/0!</v>
      </c>
      <c r="R276" s="249">
        <v>0</v>
      </c>
      <c r="S276" s="249"/>
      <c r="T276" s="249" t="e">
        <f t="shared" si="126"/>
        <v>#DIV/0!</v>
      </c>
      <c r="U276" s="199"/>
    </row>
    <row r="277" spans="1:21" s="23" customFormat="1" ht="17.25" x14ac:dyDescent="0.25">
      <c r="A277" s="49">
        <v>10</v>
      </c>
      <c r="B277" s="4" t="s">
        <v>37</v>
      </c>
      <c r="C277" s="249">
        <v>465589</v>
      </c>
      <c r="D277" s="249">
        <v>725440</v>
      </c>
      <c r="E277" s="45">
        <f>C277/D277*100</f>
        <v>64.180221658579612</v>
      </c>
      <c r="F277" s="249">
        <v>112752</v>
      </c>
      <c r="G277" s="249">
        <v>124807</v>
      </c>
      <c r="H277" s="45">
        <f t="shared" si="128"/>
        <v>90.341086637768726</v>
      </c>
      <c r="I277" s="249">
        <v>442586</v>
      </c>
      <c r="J277" s="249">
        <v>721013</v>
      </c>
      <c r="K277" s="45">
        <f t="shared" si="129"/>
        <v>61.383914020967723</v>
      </c>
      <c r="L277" s="253">
        <v>0</v>
      </c>
      <c r="M277" s="253">
        <v>2538</v>
      </c>
      <c r="N277" s="25">
        <f t="shared" si="124"/>
        <v>0</v>
      </c>
      <c r="O277" s="249">
        <v>0</v>
      </c>
      <c r="P277" s="249">
        <v>2538</v>
      </c>
      <c r="Q277" s="25">
        <f t="shared" si="125"/>
        <v>0</v>
      </c>
      <c r="R277" s="249">
        <v>0</v>
      </c>
      <c r="S277" s="249">
        <v>0</v>
      </c>
      <c r="T277" s="249" t="e">
        <f t="shared" si="126"/>
        <v>#DIV/0!</v>
      </c>
      <c r="U277" s="199">
        <v>187</v>
      </c>
    </row>
    <row r="278" spans="1:21" s="23" customFormat="1" ht="17.25" x14ac:dyDescent="0.25">
      <c r="A278" s="49">
        <v>11</v>
      </c>
      <c r="B278" s="4" t="s">
        <v>38</v>
      </c>
      <c r="C278" s="249"/>
      <c r="D278" s="249">
        <v>173110</v>
      </c>
      <c r="E278" s="25">
        <f>C278/D278*100</f>
        <v>0</v>
      </c>
      <c r="F278" s="249"/>
      <c r="G278" s="249">
        <v>9385</v>
      </c>
      <c r="H278" s="25">
        <f t="shared" si="128"/>
        <v>0</v>
      </c>
      <c r="I278" s="249"/>
      <c r="J278" s="249">
        <v>173110</v>
      </c>
      <c r="K278" s="25">
        <f t="shared" si="129"/>
        <v>0</v>
      </c>
      <c r="L278" s="253"/>
      <c r="M278" s="253">
        <v>173110</v>
      </c>
      <c r="N278" s="25">
        <f t="shared" si="124"/>
        <v>0</v>
      </c>
      <c r="O278" s="249"/>
      <c r="P278" s="249">
        <v>89253</v>
      </c>
      <c r="Q278" s="25">
        <f t="shared" si="125"/>
        <v>0</v>
      </c>
      <c r="R278" s="249"/>
      <c r="S278" s="249">
        <v>83857</v>
      </c>
      <c r="T278" s="252">
        <f t="shared" si="126"/>
        <v>0</v>
      </c>
      <c r="U278" s="199">
        <v>68</v>
      </c>
    </row>
    <row r="279" spans="1:21" s="23" customFormat="1" ht="34.5" x14ac:dyDescent="0.25">
      <c r="A279" s="49">
        <v>12</v>
      </c>
      <c r="B279" s="8" t="s">
        <v>39</v>
      </c>
      <c r="C279" s="249">
        <v>7007</v>
      </c>
      <c r="D279" s="249">
        <v>37630</v>
      </c>
      <c r="E279" s="1">
        <f>C279/D279*100</f>
        <v>18.620781291522722</v>
      </c>
      <c r="F279" s="249">
        <v>42</v>
      </c>
      <c r="G279" s="249">
        <v>675</v>
      </c>
      <c r="H279" s="1">
        <f t="shared" si="128"/>
        <v>6.2222222222222223</v>
      </c>
      <c r="I279" s="249">
        <v>7007</v>
      </c>
      <c r="J279" s="249">
        <v>37630</v>
      </c>
      <c r="K279" s="1">
        <f t="shared" si="129"/>
        <v>18.620781291522722</v>
      </c>
      <c r="L279" s="253">
        <v>0</v>
      </c>
      <c r="M279" s="253">
        <v>143</v>
      </c>
      <c r="N279" s="1">
        <f t="shared" si="124"/>
        <v>0</v>
      </c>
      <c r="O279" s="249">
        <v>0</v>
      </c>
      <c r="P279" s="249">
        <v>0</v>
      </c>
      <c r="Q279" s="1" t="e">
        <f t="shared" si="125"/>
        <v>#DIV/0!</v>
      </c>
      <c r="R279" s="249">
        <v>0</v>
      </c>
      <c r="S279" s="249">
        <v>143</v>
      </c>
      <c r="T279" s="248">
        <f t="shared" si="126"/>
        <v>0</v>
      </c>
      <c r="U279" s="199">
        <v>79</v>
      </c>
    </row>
    <row r="280" spans="1:21" s="23" customFormat="1" ht="17.25" customHeight="1" x14ac:dyDescent="0.25">
      <c r="A280" s="349"/>
      <c r="B280" s="350"/>
      <c r="C280" s="350"/>
      <c r="D280" s="350"/>
      <c r="E280" s="350"/>
      <c r="F280" s="350"/>
      <c r="G280" s="350"/>
      <c r="H280" s="350"/>
      <c r="I280" s="350"/>
      <c r="J280" s="350"/>
      <c r="K280" s="350"/>
      <c r="L280" s="350"/>
      <c r="M280" s="350"/>
      <c r="N280" s="350"/>
      <c r="O280" s="350"/>
      <c r="P280" s="350"/>
      <c r="Q280" s="350"/>
      <c r="R280" s="350"/>
      <c r="S280" s="350"/>
      <c r="T280" s="351"/>
      <c r="U280" s="200"/>
    </row>
    <row r="281" spans="1:21" s="23" customFormat="1" ht="58.5" customHeight="1" x14ac:dyDescent="0.25">
      <c r="A281" s="352" t="s">
        <v>245</v>
      </c>
      <c r="B281" s="353"/>
      <c r="C281" s="41">
        <f>SUM(C282:C289)</f>
        <v>335133</v>
      </c>
      <c r="D281" s="41">
        <f>SUM(D282:D289)</f>
        <v>142960</v>
      </c>
      <c r="E281" s="50">
        <f>C281/D281*100</f>
        <v>234.42431449356462</v>
      </c>
      <c r="F281" s="41">
        <f>SUM(F282:F289)</f>
        <v>52762</v>
      </c>
      <c r="G281" s="41">
        <f>SUM(G282:G289)</f>
        <v>5402</v>
      </c>
      <c r="H281" s="50">
        <f>F281/G281*100</f>
        <v>976.71232876712327</v>
      </c>
      <c r="I281" s="41">
        <f>SUM(I282:I289)</f>
        <v>408030</v>
      </c>
      <c r="J281" s="41">
        <f>SUM(J282:J289)</f>
        <v>140835</v>
      </c>
      <c r="K281" s="50">
        <f>I281/J281*100</f>
        <v>289.72201512408134</v>
      </c>
      <c r="L281" s="33">
        <f>SUM(L282:L289)</f>
        <v>83746</v>
      </c>
      <c r="M281" s="33">
        <f>SUM(M282:M289)</f>
        <v>119025</v>
      </c>
      <c r="N281" s="6">
        <f t="shared" ref="N281:N289" si="131">L281/M281*100</f>
        <v>70.360008401596303</v>
      </c>
      <c r="O281" s="5">
        <f>SUM(O282:O289)</f>
        <v>83746</v>
      </c>
      <c r="P281" s="5">
        <f>SUM(P282:P289)</f>
        <v>119025</v>
      </c>
      <c r="Q281" s="5">
        <f t="shared" ref="Q281:Q284" si="132">O281/P281*100</f>
        <v>70.360008401596303</v>
      </c>
      <c r="R281" s="5">
        <f>SUM(R282:R289)</f>
        <v>0</v>
      </c>
      <c r="S281" s="5">
        <f>SUM(S282:S289)</f>
        <v>0</v>
      </c>
      <c r="T281" s="6" t="e">
        <f>R281/S281*100</f>
        <v>#DIV/0!</v>
      </c>
      <c r="U281" s="198">
        <f>SUM(U282:U289)</f>
        <v>222</v>
      </c>
    </row>
    <row r="282" spans="1:21" s="23" customFormat="1" ht="17.25" x14ac:dyDescent="0.25">
      <c r="A282" s="43">
        <v>1</v>
      </c>
      <c r="B282" s="4" t="s">
        <v>40</v>
      </c>
      <c r="C282" s="249">
        <v>7320</v>
      </c>
      <c r="D282" s="249">
        <v>9632</v>
      </c>
      <c r="E282" s="249">
        <f t="shared" ref="E282:E289" si="133">C282/D282*100</f>
        <v>75.996677740863788</v>
      </c>
      <c r="F282" s="249">
        <v>2208</v>
      </c>
      <c r="G282" s="249">
        <v>1136</v>
      </c>
      <c r="H282" s="249">
        <f t="shared" ref="H282:H289" si="134">F282/G282*100</f>
        <v>194.36619718309859</v>
      </c>
      <c r="I282" s="249">
        <v>95158</v>
      </c>
      <c r="J282" s="249">
        <v>9632</v>
      </c>
      <c r="K282" s="249">
        <f t="shared" ref="K282:K289" si="135">I282/J282*100</f>
        <v>987.93604651162798</v>
      </c>
      <c r="L282" s="249">
        <v>83746</v>
      </c>
      <c r="M282" s="249">
        <v>0</v>
      </c>
      <c r="N282" s="249" t="e">
        <f t="shared" si="131"/>
        <v>#DIV/0!</v>
      </c>
      <c r="O282" s="249">
        <v>83746</v>
      </c>
      <c r="P282" s="249">
        <v>0</v>
      </c>
      <c r="Q282" s="249" t="e">
        <f t="shared" si="132"/>
        <v>#DIV/0!</v>
      </c>
      <c r="R282" s="249">
        <v>0</v>
      </c>
      <c r="S282" s="249">
        <v>0</v>
      </c>
      <c r="T282" s="249" t="e">
        <f t="shared" ref="T282:T289" si="136">R282/S282*100</f>
        <v>#DIV/0!</v>
      </c>
      <c r="U282" s="199">
        <v>65</v>
      </c>
    </row>
    <row r="283" spans="1:21" s="23" customFormat="1" ht="17.25" x14ac:dyDescent="0.25">
      <c r="A283" s="49">
        <v>2</v>
      </c>
      <c r="B283" s="4" t="s">
        <v>41</v>
      </c>
      <c r="C283" s="249">
        <v>0</v>
      </c>
      <c r="D283" s="249">
        <v>0</v>
      </c>
      <c r="E283" s="249" t="e">
        <f t="shared" si="133"/>
        <v>#DIV/0!</v>
      </c>
      <c r="F283" s="249">
        <v>0</v>
      </c>
      <c r="G283" s="249">
        <v>0</v>
      </c>
      <c r="H283" s="249" t="e">
        <f t="shared" si="134"/>
        <v>#DIV/0!</v>
      </c>
      <c r="I283" s="249">
        <v>0</v>
      </c>
      <c r="J283" s="249">
        <v>0</v>
      </c>
      <c r="K283" s="249" t="e">
        <f t="shared" si="135"/>
        <v>#DIV/0!</v>
      </c>
      <c r="L283" s="249">
        <v>0</v>
      </c>
      <c r="M283" s="249">
        <v>0</v>
      </c>
      <c r="N283" s="249" t="e">
        <f t="shared" si="131"/>
        <v>#DIV/0!</v>
      </c>
      <c r="O283" s="249">
        <v>0</v>
      </c>
      <c r="P283" s="249">
        <v>0</v>
      </c>
      <c r="Q283" s="249" t="e">
        <f t="shared" si="132"/>
        <v>#DIV/0!</v>
      </c>
      <c r="R283" s="249">
        <v>0</v>
      </c>
      <c r="S283" s="249">
        <v>0</v>
      </c>
      <c r="T283" s="249" t="e">
        <f t="shared" si="136"/>
        <v>#DIV/0!</v>
      </c>
      <c r="U283" s="199"/>
    </row>
    <row r="284" spans="1:21" s="23" customFormat="1" ht="17.25" x14ac:dyDescent="0.25">
      <c r="A284" s="49">
        <v>3</v>
      </c>
      <c r="B284" s="4" t="s">
        <v>42</v>
      </c>
      <c r="C284" s="249"/>
      <c r="D284" s="249">
        <v>6758</v>
      </c>
      <c r="E284" s="249">
        <f t="shared" si="133"/>
        <v>0</v>
      </c>
      <c r="F284" s="249">
        <v>0</v>
      </c>
      <c r="G284" s="249">
        <v>1444</v>
      </c>
      <c r="H284" s="249">
        <f t="shared" si="134"/>
        <v>0</v>
      </c>
      <c r="I284" s="249"/>
      <c r="J284" s="249">
        <v>6807</v>
      </c>
      <c r="K284" s="249">
        <f t="shared" si="135"/>
        <v>0</v>
      </c>
      <c r="L284" s="249">
        <f t="shared" ref="L284:L285" si="137">O284+R284</f>
        <v>0</v>
      </c>
      <c r="M284" s="249">
        <v>0</v>
      </c>
      <c r="N284" s="249" t="e">
        <f t="shared" si="131"/>
        <v>#DIV/0!</v>
      </c>
      <c r="O284" s="249">
        <v>0</v>
      </c>
      <c r="P284" s="249">
        <v>0</v>
      </c>
      <c r="Q284" s="249" t="e">
        <f t="shared" si="132"/>
        <v>#DIV/0!</v>
      </c>
      <c r="R284" s="249">
        <v>0</v>
      </c>
      <c r="S284" s="249">
        <v>0</v>
      </c>
      <c r="T284" s="249" t="e">
        <f t="shared" si="136"/>
        <v>#DIV/0!</v>
      </c>
      <c r="U284" s="199">
        <v>10</v>
      </c>
    </row>
    <row r="285" spans="1:21" s="23" customFormat="1" ht="17.25" x14ac:dyDescent="0.25">
      <c r="A285" s="49">
        <v>4</v>
      </c>
      <c r="B285" s="4" t="s">
        <v>43</v>
      </c>
      <c r="C285" s="249">
        <v>0</v>
      </c>
      <c r="D285" s="249">
        <v>2965</v>
      </c>
      <c r="E285" s="249">
        <f t="shared" si="133"/>
        <v>0</v>
      </c>
      <c r="F285" s="249">
        <v>0</v>
      </c>
      <c r="G285" s="249">
        <v>46</v>
      </c>
      <c r="H285" s="249">
        <f t="shared" si="134"/>
        <v>0</v>
      </c>
      <c r="I285" s="249">
        <v>0</v>
      </c>
      <c r="J285" s="249">
        <v>3161</v>
      </c>
      <c r="K285" s="249">
        <f t="shared" si="135"/>
        <v>0</v>
      </c>
      <c r="L285" s="249">
        <f t="shared" si="137"/>
        <v>0</v>
      </c>
      <c r="M285" s="249">
        <v>0</v>
      </c>
      <c r="N285" s="249" t="e">
        <f t="shared" si="131"/>
        <v>#DIV/0!</v>
      </c>
      <c r="O285" s="249">
        <v>0</v>
      </c>
      <c r="P285" s="249">
        <v>0</v>
      </c>
      <c r="Q285" s="249" t="e">
        <f>O285/P285*100</f>
        <v>#DIV/0!</v>
      </c>
      <c r="R285" s="249">
        <v>0</v>
      </c>
      <c r="S285" s="249">
        <v>0</v>
      </c>
      <c r="T285" s="249" t="e">
        <f t="shared" si="136"/>
        <v>#DIV/0!</v>
      </c>
      <c r="U285" s="199"/>
    </row>
    <row r="286" spans="1:21" s="23" customFormat="1" ht="17.25" x14ac:dyDescent="0.25">
      <c r="A286" s="49">
        <v>5</v>
      </c>
      <c r="B286" s="4" t="s">
        <v>44</v>
      </c>
      <c r="C286" s="249"/>
      <c r="D286" s="249">
        <v>120081</v>
      </c>
      <c r="E286" s="249">
        <f t="shared" si="133"/>
        <v>0</v>
      </c>
      <c r="F286" s="249"/>
      <c r="G286" s="249">
        <v>218</v>
      </c>
      <c r="H286" s="249">
        <f t="shared" si="134"/>
        <v>0</v>
      </c>
      <c r="I286" s="249"/>
      <c r="J286" s="249">
        <v>120081</v>
      </c>
      <c r="K286" s="249">
        <f t="shared" si="135"/>
        <v>0</v>
      </c>
      <c r="L286" s="249"/>
      <c r="M286" s="249">
        <v>118060</v>
      </c>
      <c r="N286" s="249">
        <f t="shared" si="131"/>
        <v>0</v>
      </c>
      <c r="O286" s="249"/>
      <c r="P286" s="249">
        <v>118060</v>
      </c>
      <c r="Q286" s="249">
        <f t="shared" ref="Q286:Q289" si="138">O286/P286*100</f>
        <v>0</v>
      </c>
      <c r="R286" s="249"/>
      <c r="S286" s="249">
        <v>0</v>
      </c>
      <c r="T286" s="249" t="e">
        <f t="shared" si="136"/>
        <v>#DIV/0!</v>
      </c>
      <c r="U286" s="199">
        <v>66</v>
      </c>
    </row>
    <row r="287" spans="1:21" s="23" customFormat="1" ht="17.25" x14ac:dyDescent="0.25">
      <c r="A287" s="47">
        <v>6</v>
      </c>
      <c r="B287" s="4" t="s">
        <v>45</v>
      </c>
      <c r="C287" s="249">
        <v>26217</v>
      </c>
      <c r="D287" s="249">
        <v>966</v>
      </c>
      <c r="E287" s="249">
        <f t="shared" si="133"/>
        <v>2713.9751552795028</v>
      </c>
      <c r="F287" s="249">
        <v>47</v>
      </c>
      <c r="G287" s="249">
        <v>0</v>
      </c>
      <c r="H287" s="249" t="e">
        <f t="shared" si="134"/>
        <v>#DIV/0!</v>
      </c>
      <c r="I287" s="249">
        <v>40</v>
      </c>
      <c r="J287" s="249">
        <v>1154</v>
      </c>
      <c r="K287" s="249">
        <f t="shared" si="135"/>
        <v>3.4662045060658579</v>
      </c>
      <c r="L287" s="249">
        <v>0</v>
      </c>
      <c r="M287" s="249">
        <v>965</v>
      </c>
      <c r="N287" s="249">
        <f t="shared" si="131"/>
        <v>0</v>
      </c>
      <c r="O287" s="249">
        <v>0</v>
      </c>
      <c r="P287" s="249">
        <v>965</v>
      </c>
      <c r="Q287" s="249">
        <f t="shared" si="138"/>
        <v>0</v>
      </c>
      <c r="R287" s="249">
        <v>0</v>
      </c>
      <c r="S287" s="249">
        <v>0</v>
      </c>
      <c r="T287" s="249" t="e">
        <f t="shared" si="136"/>
        <v>#DIV/0!</v>
      </c>
      <c r="U287" s="199">
        <v>6</v>
      </c>
    </row>
    <row r="288" spans="1:21" s="23" customFormat="1" ht="17.25" x14ac:dyDescent="0.25">
      <c r="A288" s="51">
        <v>7</v>
      </c>
      <c r="B288" s="4" t="s">
        <v>46</v>
      </c>
      <c r="C288" s="249">
        <v>300603</v>
      </c>
      <c r="D288" s="249"/>
      <c r="E288" s="249" t="e">
        <f t="shared" si="133"/>
        <v>#DIV/0!</v>
      </c>
      <c r="F288" s="249">
        <v>50507</v>
      </c>
      <c r="G288" s="249"/>
      <c r="H288" s="249" t="e">
        <f t="shared" si="134"/>
        <v>#DIV/0!</v>
      </c>
      <c r="I288" s="249">
        <v>291503</v>
      </c>
      <c r="J288" s="249"/>
      <c r="K288" s="249" t="e">
        <f t="shared" si="135"/>
        <v>#DIV/0!</v>
      </c>
      <c r="L288" s="249">
        <v>0</v>
      </c>
      <c r="M288" s="249">
        <v>0</v>
      </c>
      <c r="N288" s="249" t="e">
        <f t="shared" si="131"/>
        <v>#DIV/0!</v>
      </c>
      <c r="O288" s="249">
        <v>0</v>
      </c>
      <c r="P288" s="249"/>
      <c r="Q288" s="249" t="e">
        <f t="shared" si="138"/>
        <v>#DIV/0!</v>
      </c>
      <c r="R288" s="249">
        <v>0</v>
      </c>
      <c r="S288" s="249"/>
      <c r="T288" s="249" t="e">
        <f t="shared" si="136"/>
        <v>#DIV/0!</v>
      </c>
      <c r="U288" s="199">
        <v>68</v>
      </c>
    </row>
    <row r="289" spans="1:203" s="23" customFormat="1" ht="34.5" x14ac:dyDescent="0.25">
      <c r="A289" s="43">
        <v>8</v>
      </c>
      <c r="B289" s="4" t="s">
        <v>47</v>
      </c>
      <c r="C289" s="249">
        <v>993</v>
      </c>
      <c r="D289" s="249">
        <v>2558</v>
      </c>
      <c r="E289" s="249">
        <f t="shared" si="133"/>
        <v>38.819390148553559</v>
      </c>
      <c r="F289" s="249">
        <v>0</v>
      </c>
      <c r="G289" s="249">
        <v>2558</v>
      </c>
      <c r="H289" s="249">
        <f t="shared" si="134"/>
        <v>0</v>
      </c>
      <c r="I289" s="249">
        <v>21329</v>
      </c>
      <c r="J289" s="249">
        <v>0</v>
      </c>
      <c r="K289" s="249" t="e">
        <f t="shared" si="135"/>
        <v>#DIV/0!</v>
      </c>
      <c r="L289" s="249">
        <f t="shared" ref="L289" si="139">O289+R289</f>
        <v>0</v>
      </c>
      <c r="M289" s="249">
        <v>0</v>
      </c>
      <c r="N289" s="249" t="e">
        <f t="shared" si="131"/>
        <v>#DIV/0!</v>
      </c>
      <c r="O289" s="249">
        <v>0</v>
      </c>
      <c r="P289" s="249">
        <v>0</v>
      </c>
      <c r="Q289" s="249" t="e">
        <f t="shared" si="138"/>
        <v>#DIV/0!</v>
      </c>
      <c r="R289" s="249">
        <v>0</v>
      </c>
      <c r="S289" s="249">
        <v>0</v>
      </c>
      <c r="T289" s="249" t="e">
        <f t="shared" si="136"/>
        <v>#DIV/0!</v>
      </c>
      <c r="U289" s="199">
        <v>7</v>
      </c>
      <c r="FR289" s="248"/>
      <c r="FS289" s="248"/>
      <c r="FT289" s="248"/>
      <c r="FU289" s="248"/>
      <c r="FV289" s="248"/>
      <c r="FW289" s="248"/>
      <c r="FX289" s="248"/>
      <c r="FY289" s="248"/>
      <c r="FZ289" s="248"/>
      <c r="GA289" s="248"/>
      <c r="GB289" s="248"/>
      <c r="GC289" s="248"/>
      <c r="GD289" s="248"/>
      <c r="GE289" s="248"/>
      <c r="GF289" s="248"/>
      <c r="GG289" s="248"/>
      <c r="GH289" s="248"/>
      <c r="GI289" s="248"/>
      <c r="GJ289" s="248"/>
      <c r="GK289" s="248"/>
      <c r="GL289" s="248"/>
      <c r="GM289" s="248"/>
      <c r="GN289" s="248"/>
      <c r="GO289" s="248"/>
      <c r="GP289" s="248"/>
      <c r="GQ289" s="248"/>
      <c r="GR289" s="248"/>
      <c r="GS289" s="248"/>
      <c r="GT289" s="248"/>
      <c r="GU289" s="248"/>
    </row>
    <row r="290" spans="1:203" s="23" customFormat="1" x14ac:dyDescent="0.25">
      <c r="A290" s="102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00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  <c r="GP290" s="161"/>
      <c r="GQ290" s="161"/>
      <c r="GR290" s="161"/>
      <c r="GS290" s="161"/>
      <c r="GT290" s="161"/>
      <c r="GU290" s="161"/>
    </row>
    <row r="291" spans="1:203" s="23" customFormat="1" ht="70.5" customHeight="1" x14ac:dyDescent="0.25">
      <c r="A291" s="352" t="s">
        <v>246</v>
      </c>
      <c r="B291" s="353"/>
      <c r="C291" s="41">
        <f>SUM(C292:C311)</f>
        <v>1424774.9</v>
      </c>
      <c r="D291" s="41">
        <f>SUM(D292:D311)</f>
        <v>1076695</v>
      </c>
      <c r="E291" s="42">
        <f>C291/D291*100</f>
        <v>132.32855172541898</v>
      </c>
      <c r="F291" s="41">
        <f>SUM(F292:F311)</f>
        <v>207305.5</v>
      </c>
      <c r="G291" s="41">
        <f>SUM(G292:G311)</f>
        <v>197064</v>
      </c>
      <c r="H291" s="41">
        <f>F291/G291*100</f>
        <v>105.19704258514999</v>
      </c>
      <c r="I291" s="41">
        <f>SUM(I292:I311)</f>
        <v>1012303.9</v>
      </c>
      <c r="J291" s="41">
        <f>SUM(J292:J311)</f>
        <v>1101835</v>
      </c>
      <c r="K291" s="41">
        <f>I291/J291*100</f>
        <v>91.874364128930381</v>
      </c>
      <c r="L291" s="32">
        <f>SUM(L292:L311)</f>
        <v>403446</v>
      </c>
      <c r="M291" s="32">
        <f>SUM(M292:M311)</f>
        <v>455764</v>
      </c>
      <c r="N291" s="5">
        <f t="shared" ref="N291:N311" si="140">L291/M291*100</f>
        <v>88.520813403428093</v>
      </c>
      <c r="O291" s="5">
        <f>SUM(O292:O311)</f>
        <v>321101</v>
      </c>
      <c r="P291" s="5">
        <f>SUM(P292:P311)</f>
        <v>351181</v>
      </c>
      <c r="Q291" s="6" t="e">
        <f>A291O291/P291*100</f>
        <v>#NAME?</v>
      </c>
      <c r="R291" s="5">
        <f>SUM(R292:R311)</f>
        <v>83024</v>
      </c>
      <c r="S291" s="5">
        <f>SUM(S292:S311)</f>
        <v>103904</v>
      </c>
      <c r="T291" s="5">
        <f t="shared" ref="T291:T310" si="141">R291/S291*100</f>
        <v>79.904527255928542</v>
      </c>
      <c r="U291" s="198">
        <f>SUM(U292:U311)</f>
        <v>460</v>
      </c>
    </row>
    <row r="292" spans="1:203" s="23" customFormat="1" ht="19.5" customHeight="1" x14ac:dyDescent="0.25">
      <c r="A292" s="43">
        <v>1</v>
      </c>
      <c r="B292" s="4" t="s">
        <v>12</v>
      </c>
      <c r="C292" s="248">
        <v>83005.899999999994</v>
      </c>
      <c r="D292" s="248">
        <v>51911</v>
      </c>
      <c r="E292" s="45">
        <f>C292/D292*100</f>
        <v>159.90040646491107</v>
      </c>
      <c r="F292" s="248">
        <v>2279.5</v>
      </c>
      <c r="G292" s="248">
        <v>12956</v>
      </c>
      <c r="H292" s="45">
        <f>F292/G292*100</f>
        <v>17.594164865699291</v>
      </c>
      <c r="I292" s="248">
        <v>83005.899999999994</v>
      </c>
      <c r="J292" s="248">
        <v>63410</v>
      </c>
      <c r="K292" s="45">
        <f>I292/J292*100</f>
        <v>130.90348525469167</v>
      </c>
      <c r="L292" s="248">
        <v>38936</v>
      </c>
      <c r="M292" s="248">
        <v>11160</v>
      </c>
      <c r="N292" s="25">
        <f t="shared" si="140"/>
        <v>348.88888888888891</v>
      </c>
      <c r="O292" s="248">
        <v>38936</v>
      </c>
      <c r="P292" s="248">
        <v>11160</v>
      </c>
      <c r="Q292" s="25">
        <f t="shared" ref="Q292:Q311" si="142">O292/P292*100</f>
        <v>348.88888888888891</v>
      </c>
      <c r="R292" s="248">
        <v>0</v>
      </c>
      <c r="S292" s="248">
        <v>0</v>
      </c>
      <c r="T292" s="45" t="e">
        <f t="shared" si="141"/>
        <v>#DIV/0!</v>
      </c>
      <c r="U292" s="199">
        <v>53</v>
      </c>
    </row>
    <row r="293" spans="1:203" s="23" customFormat="1" ht="34.5" x14ac:dyDescent="0.25">
      <c r="A293" s="47">
        <v>2</v>
      </c>
      <c r="B293" s="4" t="s">
        <v>305</v>
      </c>
      <c r="C293" s="248">
        <v>134967</v>
      </c>
      <c r="D293" s="248">
        <v>212565</v>
      </c>
      <c r="E293" s="45">
        <f t="shared" ref="E293:E311" si="143">C293/D293*100</f>
        <v>63.494460517959219</v>
      </c>
      <c r="F293" s="248">
        <v>89164</v>
      </c>
      <c r="G293" s="248">
        <v>8433</v>
      </c>
      <c r="H293" s="25">
        <f t="shared" ref="H293:H302" si="144">F293/G293*100</f>
        <v>1057.322423811218</v>
      </c>
      <c r="I293" s="248">
        <v>134967</v>
      </c>
      <c r="J293" s="248">
        <v>212565</v>
      </c>
      <c r="K293" s="25">
        <f t="shared" ref="K293:K311" si="145">I293/J293*100</f>
        <v>63.494460517959219</v>
      </c>
      <c r="L293" s="248">
        <f>6219+82345</f>
        <v>88564</v>
      </c>
      <c r="M293" s="248">
        <v>142648</v>
      </c>
      <c r="N293" s="25">
        <f t="shared" si="140"/>
        <v>62.08569345521844</v>
      </c>
      <c r="O293" s="248">
        <v>6219</v>
      </c>
      <c r="P293" s="248">
        <v>38744</v>
      </c>
      <c r="Q293" s="25">
        <f t="shared" si="142"/>
        <v>16.05151765434648</v>
      </c>
      <c r="R293" s="248">
        <v>82345</v>
      </c>
      <c r="S293" s="248">
        <f>M293-P293</f>
        <v>103904</v>
      </c>
      <c r="T293" s="25">
        <f t="shared" si="141"/>
        <v>79.251039421003995</v>
      </c>
      <c r="U293" s="199">
        <v>33</v>
      </c>
    </row>
    <row r="294" spans="1:203" s="23" customFormat="1" ht="17.25" x14ac:dyDescent="0.25">
      <c r="A294" s="43">
        <v>3</v>
      </c>
      <c r="B294" s="3" t="s">
        <v>13</v>
      </c>
      <c r="C294" s="248">
        <v>37333</v>
      </c>
      <c r="D294" s="248">
        <v>15373</v>
      </c>
      <c r="E294" s="45">
        <f t="shared" si="143"/>
        <v>242.84785012684574</v>
      </c>
      <c r="F294" s="248">
        <v>0</v>
      </c>
      <c r="G294" s="248">
        <v>7123</v>
      </c>
      <c r="H294" s="45">
        <f t="shared" si="144"/>
        <v>0</v>
      </c>
      <c r="I294" s="248">
        <v>27869</v>
      </c>
      <c r="J294" s="248">
        <v>35926</v>
      </c>
      <c r="K294" s="45">
        <f t="shared" si="145"/>
        <v>77.573345209597505</v>
      </c>
      <c r="L294" s="248">
        <v>0</v>
      </c>
      <c r="M294" s="248">
        <v>0</v>
      </c>
      <c r="N294" s="25" t="e">
        <f t="shared" si="140"/>
        <v>#DIV/0!</v>
      </c>
      <c r="O294" s="248">
        <v>0</v>
      </c>
      <c r="P294" s="248">
        <v>0</v>
      </c>
      <c r="Q294" s="25" t="e">
        <f t="shared" si="142"/>
        <v>#DIV/0!</v>
      </c>
      <c r="R294" s="248">
        <v>0</v>
      </c>
      <c r="S294" s="248">
        <v>0</v>
      </c>
      <c r="T294" s="45" t="e">
        <f t="shared" si="141"/>
        <v>#DIV/0!</v>
      </c>
      <c r="U294" s="199">
        <v>2</v>
      </c>
    </row>
    <row r="295" spans="1:203" s="23" customFormat="1" ht="34.5" x14ac:dyDescent="0.25">
      <c r="A295" s="47">
        <v>4</v>
      </c>
      <c r="B295" s="4" t="s">
        <v>14</v>
      </c>
      <c r="C295" s="248"/>
      <c r="D295" s="248">
        <v>4800</v>
      </c>
      <c r="E295" s="45">
        <f t="shared" si="143"/>
        <v>0</v>
      </c>
      <c r="F295" s="248"/>
      <c r="G295" s="248">
        <v>1200</v>
      </c>
      <c r="H295" s="45">
        <f t="shared" si="144"/>
        <v>0</v>
      </c>
      <c r="I295" s="248"/>
      <c r="J295" s="248">
        <v>2462</v>
      </c>
      <c r="K295" s="45">
        <f t="shared" si="145"/>
        <v>0</v>
      </c>
      <c r="L295" s="248"/>
      <c r="M295" s="248">
        <v>9462</v>
      </c>
      <c r="N295" s="25">
        <f t="shared" si="140"/>
        <v>0</v>
      </c>
      <c r="O295" s="248"/>
      <c r="P295" s="248">
        <v>9462</v>
      </c>
      <c r="Q295" s="25">
        <f t="shared" si="142"/>
        <v>0</v>
      </c>
      <c r="R295" s="248">
        <v>0</v>
      </c>
      <c r="S295" s="248"/>
      <c r="T295" s="45" t="e">
        <f t="shared" si="141"/>
        <v>#DIV/0!</v>
      </c>
      <c r="U295" s="199">
        <v>10</v>
      </c>
    </row>
    <row r="296" spans="1:203" s="248" customFormat="1" ht="33" customHeight="1" x14ac:dyDescent="0.25">
      <c r="A296" s="252">
        <v>5</v>
      </c>
      <c r="B296" s="4" t="s">
        <v>15</v>
      </c>
      <c r="D296" s="248">
        <v>27648</v>
      </c>
      <c r="E296" s="45">
        <f t="shared" si="143"/>
        <v>0</v>
      </c>
      <c r="G296" s="248">
        <v>4353</v>
      </c>
      <c r="H296" s="248">
        <f t="shared" si="144"/>
        <v>0</v>
      </c>
      <c r="J296" s="248">
        <v>36113</v>
      </c>
      <c r="K296" s="248">
        <f t="shared" si="145"/>
        <v>0</v>
      </c>
      <c r="M296" s="248">
        <v>4140</v>
      </c>
      <c r="N296" s="248">
        <f t="shared" si="140"/>
        <v>0</v>
      </c>
      <c r="P296" s="248">
        <v>4140</v>
      </c>
      <c r="Q296" s="248">
        <f t="shared" si="142"/>
        <v>0</v>
      </c>
      <c r="R296" s="248">
        <v>0</v>
      </c>
      <c r="S296" s="248">
        <v>0</v>
      </c>
      <c r="T296" s="248" t="e">
        <f t="shared" si="141"/>
        <v>#DIV/0!</v>
      </c>
      <c r="U296" s="248">
        <v>35</v>
      </c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</row>
    <row r="297" spans="1:203" s="161" customFormat="1" ht="33" customHeight="1" x14ac:dyDescent="0.25">
      <c r="A297" s="252">
        <v>6</v>
      </c>
      <c r="B297" s="4" t="s">
        <v>286</v>
      </c>
      <c r="C297" s="248">
        <v>375738</v>
      </c>
      <c r="D297" s="248">
        <v>250960</v>
      </c>
      <c r="E297" s="45">
        <f t="shared" si="143"/>
        <v>149.72027414727447</v>
      </c>
      <c r="F297" s="248">
        <v>89226</v>
      </c>
      <c r="G297" s="248">
        <v>39710</v>
      </c>
      <c r="H297" s="248">
        <f>F297/G297*100</f>
        <v>224.69403173004281</v>
      </c>
      <c r="I297" s="248">
        <v>361931</v>
      </c>
      <c r="J297" s="248">
        <v>245480</v>
      </c>
      <c r="K297" s="248">
        <f t="shared" si="145"/>
        <v>147.43808049535602</v>
      </c>
      <c r="L297" s="248">
        <v>0</v>
      </c>
      <c r="M297" s="248">
        <v>679</v>
      </c>
      <c r="N297" s="248">
        <f t="shared" si="140"/>
        <v>0</v>
      </c>
      <c r="O297" s="248">
        <v>0</v>
      </c>
      <c r="P297" s="248">
        <v>0</v>
      </c>
      <c r="Q297" s="248" t="e">
        <f t="shared" si="142"/>
        <v>#DIV/0!</v>
      </c>
      <c r="R297" s="248">
        <v>679</v>
      </c>
      <c r="S297" s="248">
        <v>0</v>
      </c>
      <c r="T297" s="248" t="e">
        <f t="shared" si="141"/>
        <v>#DIV/0!</v>
      </c>
      <c r="U297" s="248">
        <v>172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</row>
    <row r="298" spans="1:203" s="23" customFormat="1" ht="17.25" x14ac:dyDescent="0.25">
      <c r="A298" s="47">
        <v>7</v>
      </c>
      <c r="B298" s="4" t="s">
        <v>287</v>
      </c>
      <c r="C298" s="248">
        <v>464622</v>
      </c>
      <c r="D298" s="248">
        <v>56280</v>
      </c>
      <c r="E298" s="45">
        <f t="shared" si="143"/>
        <v>825.55437100213214</v>
      </c>
      <c r="F298" s="248">
        <v>5893</v>
      </c>
      <c r="G298" s="248">
        <v>7378</v>
      </c>
      <c r="H298" s="45">
        <f t="shared" si="144"/>
        <v>79.872594198969921</v>
      </c>
      <c r="I298" s="248">
        <v>47145</v>
      </c>
      <c r="J298" s="248">
        <v>47837</v>
      </c>
      <c r="K298" s="45">
        <f t="shared" si="145"/>
        <v>98.553420992119072</v>
      </c>
      <c r="L298" s="248">
        <v>0</v>
      </c>
      <c r="M298" s="248">
        <v>0</v>
      </c>
      <c r="N298" s="25" t="e">
        <f t="shared" si="140"/>
        <v>#DIV/0!</v>
      </c>
      <c r="O298" s="248">
        <v>0</v>
      </c>
      <c r="P298" s="248">
        <v>0</v>
      </c>
      <c r="Q298" s="25" t="e">
        <f t="shared" si="142"/>
        <v>#DIV/0!</v>
      </c>
      <c r="R298" s="248">
        <v>0</v>
      </c>
      <c r="S298" s="248">
        <v>0</v>
      </c>
      <c r="T298" s="45" t="e">
        <f t="shared" si="141"/>
        <v>#DIV/0!</v>
      </c>
      <c r="U298" s="199">
        <v>28</v>
      </c>
    </row>
    <row r="299" spans="1:203" s="23" customFormat="1" ht="22.5" customHeight="1" x14ac:dyDescent="0.25">
      <c r="A299" s="43">
        <v>8</v>
      </c>
      <c r="B299" s="3" t="s">
        <v>16</v>
      </c>
      <c r="C299" s="248">
        <v>0</v>
      </c>
      <c r="D299" s="248"/>
      <c r="E299" s="45" t="e">
        <f t="shared" si="143"/>
        <v>#DIV/0!</v>
      </c>
      <c r="F299" s="248">
        <v>0</v>
      </c>
      <c r="G299" s="248"/>
      <c r="H299" s="45" t="e">
        <f t="shared" si="144"/>
        <v>#DIV/0!</v>
      </c>
      <c r="I299" s="248">
        <v>0</v>
      </c>
      <c r="J299" s="248"/>
      <c r="K299" s="45" t="e">
        <f t="shared" si="145"/>
        <v>#DIV/0!</v>
      </c>
      <c r="L299" s="248">
        <f t="shared" ref="L299:L301" si="146">O299+R299</f>
        <v>0</v>
      </c>
      <c r="M299" s="248">
        <v>0</v>
      </c>
      <c r="N299" s="25" t="e">
        <f t="shared" si="140"/>
        <v>#DIV/0!</v>
      </c>
      <c r="O299" s="248">
        <v>0</v>
      </c>
      <c r="P299" s="248"/>
      <c r="Q299" s="25" t="e">
        <f t="shared" si="142"/>
        <v>#DIV/0!</v>
      </c>
      <c r="R299" s="248"/>
      <c r="S299" s="248">
        <v>0</v>
      </c>
      <c r="T299" s="45" t="e">
        <f t="shared" si="141"/>
        <v>#DIV/0!</v>
      </c>
      <c r="U299" s="199"/>
    </row>
    <row r="300" spans="1:203" s="23" customFormat="1" ht="51.75" x14ac:dyDescent="0.25">
      <c r="A300" s="47">
        <v>9</v>
      </c>
      <c r="B300" s="4" t="s">
        <v>17</v>
      </c>
      <c r="C300" s="248">
        <v>80287</v>
      </c>
      <c r="D300" s="248">
        <v>80241</v>
      </c>
      <c r="E300" s="45">
        <f t="shared" si="143"/>
        <v>100.05732730150423</v>
      </c>
      <c r="F300" s="248">
        <v>20743</v>
      </c>
      <c r="G300" s="248">
        <v>8601</v>
      </c>
      <c r="H300" s="45">
        <f t="shared" si="144"/>
        <v>241.16963143820485</v>
      </c>
      <c r="I300" s="248">
        <v>80287</v>
      </c>
      <c r="J300" s="248">
        <v>80241</v>
      </c>
      <c r="K300" s="45">
        <f t="shared" si="145"/>
        <v>100.05732730150423</v>
      </c>
      <c r="L300" s="248">
        <f t="shared" si="146"/>
        <v>0</v>
      </c>
      <c r="M300" s="248">
        <v>0</v>
      </c>
      <c r="N300" s="25" t="e">
        <f t="shared" si="140"/>
        <v>#DIV/0!</v>
      </c>
      <c r="O300" s="248">
        <v>0</v>
      </c>
      <c r="P300" s="248">
        <v>0</v>
      </c>
      <c r="Q300" s="25" t="e">
        <f t="shared" si="142"/>
        <v>#DIV/0!</v>
      </c>
      <c r="R300" s="248">
        <v>0</v>
      </c>
      <c r="S300" s="248">
        <v>0</v>
      </c>
      <c r="T300" s="45" t="e">
        <f t="shared" si="141"/>
        <v>#DIV/0!</v>
      </c>
      <c r="U300" s="199">
        <v>34</v>
      </c>
    </row>
    <row r="301" spans="1:203" s="23" customFormat="1" ht="17.25" x14ac:dyDescent="0.25">
      <c r="A301" s="49">
        <v>10</v>
      </c>
      <c r="B301" s="4" t="s">
        <v>18</v>
      </c>
      <c r="C301" s="248"/>
      <c r="D301" s="248">
        <v>60589</v>
      </c>
      <c r="E301" s="45">
        <f t="shared" si="143"/>
        <v>0</v>
      </c>
      <c r="F301" s="248"/>
      <c r="G301" s="248">
        <v>12917</v>
      </c>
      <c r="H301" s="45">
        <f t="shared" si="144"/>
        <v>0</v>
      </c>
      <c r="I301" s="248"/>
      <c r="J301" s="248">
        <v>54226</v>
      </c>
      <c r="K301" s="45">
        <f t="shared" si="145"/>
        <v>0</v>
      </c>
      <c r="L301" s="248">
        <f t="shared" si="146"/>
        <v>0</v>
      </c>
      <c r="M301" s="248">
        <v>0</v>
      </c>
      <c r="N301" s="25" t="e">
        <f t="shared" si="140"/>
        <v>#DIV/0!</v>
      </c>
      <c r="O301" s="248">
        <v>0</v>
      </c>
      <c r="P301" s="248">
        <v>0</v>
      </c>
      <c r="Q301" s="25" t="e">
        <f t="shared" si="142"/>
        <v>#DIV/0!</v>
      </c>
      <c r="R301" s="248">
        <v>0</v>
      </c>
      <c r="S301" s="248">
        <v>0</v>
      </c>
      <c r="T301" s="45" t="e">
        <f t="shared" si="141"/>
        <v>#DIV/0!</v>
      </c>
      <c r="U301" s="199">
        <v>12</v>
      </c>
    </row>
    <row r="302" spans="1:203" s="23" customFormat="1" ht="17.25" x14ac:dyDescent="0.25">
      <c r="A302" s="47">
        <v>11</v>
      </c>
      <c r="B302" s="4" t="s">
        <v>19</v>
      </c>
      <c r="C302" s="248">
        <v>247977</v>
      </c>
      <c r="D302" s="248">
        <v>280984</v>
      </c>
      <c r="E302" s="45">
        <f t="shared" si="143"/>
        <v>88.253067790336814</v>
      </c>
      <c r="F302" s="248">
        <v>0</v>
      </c>
      <c r="G302" s="248">
        <v>90330</v>
      </c>
      <c r="H302" s="45">
        <f t="shared" si="144"/>
        <v>0</v>
      </c>
      <c r="I302" s="248">
        <v>276254</v>
      </c>
      <c r="J302" s="248">
        <v>288137</v>
      </c>
      <c r="K302" s="45">
        <f t="shared" si="145"/>
        <v>95.875920135213448</v>
      </c>
      <c r="L302" s="248">
        <v>275946</v>
      </c>
      <c r="M302" s="248">
        <v>287675</v>
      </c>
      <c r="N302" s="25">
        <f t="shared" si="140"/>
        <v>95.922829581993568</v>
      </c>
      <c r="O302" s="248">
        <v>275946</v>
      </c>
      <c r="P302" s="248">
        <v>287675</v>
      </c>
      <c r="Q302" s="25">
        <f t="shared" si="142"/>
        <v>95.922829581993568</v>
      </c>
      <c r="R302" s="248">
        <v>0</v>
      </c>
      <c r="S302" s="248">
        <v>0</v>
      </c>
      <c r="T302" s="45" t="e">
        <f t="shared" si="141"/>
        <v>#DIV/0!</v>
      </c>
      <c r="U302" s="199">
        <v>59</v>
      </c>
    </row>
    <row r="303" spans="1:203" s="23" customFormat="1" ht="17.25" x14ac:dyDescent="0.25">
      <c r="A303" s="49">
        <v>12</v>
      </c>
      <c r="B303" s="4" t="s">
        <v>20</v>
      </c>
      <c r="C303" s="248">
        <v>0</v>
      </c>
      <c r="D303" s="248">
        <v>0</v>
      </c>
      <c r="E303" s="45" t="e">
        <f t="shared" si="143"/>
        <v>#DIV/0!</v>
      </c>
      <c r="F303" s="248">
        <v>0</v>
      </c>
      <c r="G303" s="248">
        <v>0</v>
      </c>
      <c r="H303" s="45" t="e">
        <f>F303/G303*100</f>
        <v>#DIV/0!</v>
      </c>
      <c r="I303" s="248">
        <v>0</v>
      </c>
      <c r="J303" s="248">
        <v>0</v>
      </c>
      <c r="K303" s="45" t="e">
        <f t="shared" si="145"/>
        <v>#DIV/0!</v>
      </c>
      <c r="L303" s="248">
        <f t="shared" ref="L303:L311" si="147">O303+R303</f>
        <v>0</v>
      </c>
      <c r="M303" s="248">
        <v>0</v>
      </c>
      <c r="N303" s="25" t="e">
        <f t="shared" si="140"/>
        <v>#DIV/0!</v>
      </c>
      <c r="O303" s="248">
        <v>0</v>
      </c>
      <c r="P303" s="248"/>
      <c r="Q303" s="25" t="e">
        <f t="shared" si="142"/>
        <v>#DIV/0!</v>
      </c>
      <c r="R303" s="248"/>
      <c r="S303" s="248">
        <v>0</v>
      </c>
      <c r="T303" s="45" t="e">
        <f t="shared" si="141"/>
        <v>#DIV/0!</v>
      </c>
      <c r="U303" s="199"/>
    </row>
    <row r="304" spans="1:203" s="23" customFormat="1" ht="17.25" x14ac:dyDescent="0.25">
      <c r="A304" s="47">
        <v>13</v>
      </c>
      <c r="B304" s="4" t="s">
        <v>21</v>
      </c>
      <c r="C304" s="248">
        <v>0</v>
      </c>
      <c r="D304" s="248">
        <v>0</v>
      </c>
      <c r="E304" s="45" t="e">
        <f t="shared" si="143"/>
        <v>#DIV/0!</v>
      </c>
      <c r="F304" s="248">
        <v>0</v>
      </c>
      <c r="G304" s="248">
        <v>0</v>
      </c>
      <c r="H304" s="45" t="e">
        <f>F304/G304*100</f>
        <v>#DIV/0!</v>
      </c>
      <c r="I304" s="248">
        <v>0</v>
      </c>
      <c r="J304" s="248">
        <v>0</v>
      </c>
      <c r="K304" s="45" t="e">
        <f t="shared" si="145"/>
        <v>#DIV/0!</v>
      </c>
      <c r="L304" s="248">
        <v>0</v>
      </c>
      <c r="M304" s="248">
        <v>0</v>
      </c>
      <c r="N304" s="25" t="e">
        <f t="shared" si="140"/>
        <v>#DIV/0!</v>
      </c>
      <c r="O304" s="248">
        <v>0</v>
      </c>
      <c r="P304" s="248"/>
      <c r="Q304" s="25" t="e">
        <f t="shared" si="142"/>
        <v>#DIV/0!</v>
      </c>
      <c r="R304" s="248"/>
      <c r="S304" s="248">
        <v>0</v>
      </c>
      <c r="T304" s="45" t="e">
        <f t="shared" si="141"/>
        <v>#DIV/0!</v>
      </c>
      <c r="U304" s="199"/>
    </row>
    <row r="305" spans="1:21" s="23" customFormat="1" ht="31.5" customHeight="1" x14ac:dyDescent="0.25">
      <c r="A305" s="43">
        <v>14</v>
      </c>
      <c r="B305" s="4" t="s">
        <v>22</v>
      </c>
      <c r="C305" s="248">
        <v>0</v>
      </c>
      <c r="D305" s="248">
        <v>9481</v>
      </c>
      <c r="E305" s="45">
        <f t="shared" si="143"/>
        <v>0</v>
      </c>
      <c r="F305" s="248">
        <v>0</v>
      </c>
      <c r="G305" s="248">
        <v>0</v>
      </c>
      <c r="H305" s="25" t="e">
        <f>F305/G305*100</f>
        <v>#DIV/0!</v>
      </c>
      <c r="I305" s="248">
        <v>0</v>
      </c>
      <c r="J305" s="248">
        <v>9575</v>
      </c>
      <c r="K305" s="25">
        <f t="shared" si="145"/>
        <v>0</v>
      </c>
      <c r="L305" s="248">
        <v>0</v>
      </c>
      <c r="M305" s="248">
        <v>0</v>
      </c>
      <c r="N305" s="25" t="e">
        <f t="shared" si="140"/>
        <v>#DIV/0!</v>
      </c>
      <c r="O305" s="248">
        <v>0</v>
      </c>
      <c r="P305" s="248">
        <v>0</v>
      </c>
      <c r="Q305" s="25" t="e">
        <f t="shared" si="142"/>
        <v>#DIV/0!</v>
      </c>
      <c r="R305" s="248">
        <v>0</v>
      </c>
      <c r="S305" s="248">
        <v>0</v>
      </c>
      <c r="T305" s="25" t="e">
        <f t="shared" si="141"/>
        <v>#DIV/0!</v>
      </c>
      <c r="U305" s="199"/>
    </row>
    <row r="306" spans="1:21" s="23" customFormat="1" ht="17.25" x14ac:dyDescent="0.25">
      <c r="A306" s="47">
        <v>15</v>
      </c>
      <c r="B306" s="4" t="s">
        <v>23</v>
      </c>
      <c r="C306" s="248">
        <v>0</v>
      </c>
      <c r="D306" s="248"/>
      <c r="E306" s="45" t="e">
        <f t="shared" si="143"/>
        <v>#DIV/0!</v>
      </c>
      <c r="F306" s="248">
        <v>0</v>
      </c>
      <c r="G306" s="248"/>
      <c r="H306" s="1" t="e">
        <f t="shared" ref="H306:H311" si="148">F306/G306*100</f>
        <v>#DIV/0!</v>
      </c>
      <c r="I306" s="248">
        <v>0</v>
      </c>
      <c r="J306" s="248"/>
      <c r="K306" s="1" t="e">
        <f t="shared" si="145"/>
        <v>#DIV/0!</v>
      </c>
      <c r="L306" s="248">
        <v>0</v>
      </c>
      <c r="M306" s="248">
        <v>0</v>
      </c>
      <c r="N306" s="1" t="e">
        <f t="shared" si="140"/>
        <v>#DIV/0!</v>
      </c>
      <c r="O306" s="248">
        <v>0</v>
      </c>
      <c r="P306" s="248"/>
      <c r="Q306" s="1" t="e">
        <f t="shared" si="142"/>
        <v>#DIV/0!</v>
      </c>
      <c r="R306" s="248"/>
      <c r="S306" s="248"/>
      <c r="T306" s="1" t="e">
        <f t="shared" si="141"/>
        <v>#DIV/0!</v>
      </c>
      <c r="U306" s="199"/>
    </row>
    <row r="307" spans="1:21" s="23" customFormat="1" ht="17.25" x14ac:dyDescent="0.25">
      <c r="A307" s="49">
        <v>16</v>
      </c>
      <c r="B307" s="4" t="s">
        <v>24</v>
      </c>
      <c r="C307" s="248">
        <v>0</v>
      </c>
      <c r="D307" s="248"/>
      <c r="E307" s="45" t="e">
        <f t="shared" si="143"/>
        <v>#DIV/0!</v>
      </c>
      <c r="F307" s="248">
        <v>0</v>
      </c>
      <c r="G307" s="248"/>
      <c r="H307" s="45" t="e">
        <f t="shared" si="148"/>
        <v>#DIV/0!</v>
      </c>
      <c r="I307" s="248">
        <v>0</v>
      </c>
      <c r="J307" s="248"/>
      <c r="K307" s="45" t="e">
        <f t="shared" si="145"/>
        <v>#DIV/0!</v>
      </c>
      <c r="L307" s="248">
        <f t="shared" si="147"/>
        <v>0</v>
      </c>
      <c r="M307" s="248">
        <v>0</v>
      </c>
      <c r="N307" s="25" t="e">
        <f t="shared" si="140"/>
        <v>#DIV/0!</v>
      </c>
      <c r="O307" s="248">
        <v>0</v>
      </c>
      <c r="P307" s="248"/>
      <c r="Q307" s="25" t="e">
        <f t="shared" si="142"/>
        <v>#DIV/0!</v>
      </c>
      <c r="R307" s="248"/>
      <c r="S307" s="248">
        <v>0</v>
      </c>
      <c r="T307" s="45" t="e">
        <f t="shared" si="141"/>
        <v>#DIV/0!</v>
      </c>
      <c r="U307" s="199"/>
    </row>
    <row r="308" spans="1:21" s="23" customFormat="1" ht="17.25" x14ac:dyDescent="0.25">
      <c r="A308" s="47">
        <v>17</v>
      </c>
      <c r="B308" s="4" t="s">
        <v>25</v>
      </c>
      <c r="C308" s="248">
        <v>0</v>
      </c>
      <c r="D308" s="248"/>
      <c r="E308" s="45" t="e">
        <f t="shared" si="143"/>
        <v>#DIV/0!</v>
      </c>
      <c r="F308" s="248">
        <v>0</v>
      </c>
      <c r="G308" s="248"/>
      <c r="H308" s="45" t="e">
        <f t="shared" si="148"/>
        <v>#DIV/0!</v>
      </c>
      <c r="I308" s="248">
        <v>0</v>
      </c>
      <c r="J308" s="248"/>
      <c r="K308" s="45" t="e">
        <f t="shared" si="145"/>
        <v>#DIV/0!</v>
      </c>
      <c r="L308" s="248">
        <f t="shared" si="147"/>
        <v>0</v>
      </c>
      <c r="M308" s="248">
        <v>0</v>
      </c>
      <c r="N308" s="25" t="e">
        <f t="shared" si="140"/>
        <v>#DIV/0!</v>
      </c>
      <c r="O308" s="248">
        <v>0</v>
      </c>
      <c r="P308" s="248"/>
      <c r="Q308" s="25" t="e">
        <f t="shared" si="142"/>
        <v>#DIV/0!</v>
      </c>
      <c r="R308" s="248"/>
      <c r="S308" s="248">
        <v>0</v>
      </c>
      <c r="T308" s="45" t="e">
        <f t="shared" si="141"/>
        <v>#DIV/0!</v>
      </c>
      <c r="U308" s="199"/>
    </row>
    <row r="309" spans="1:21" s="23" customFormat="1" ht="17.25" x14ac:dyDescent="0.25">
      <c r="A309" s="43">
        <v>18</v>
      </c>
      <c r="B309" s="3" t="s">
        <v>26</v>
      </c>
      <c r="C309" s="248">
        <v>845</v>
      </c>
      <c r="D309" s="248"/>
      <c r="E309" s="45" t="e">
        <f t="shared" si="143"/>
        <v>#DIV/0!</v>
      </c>
      <c r="F309" s="248">
        <v>0</v>
      </c>
      <c r="G309" s="248"/>
      <c r="H309" s="45" t="e">
        <f t="shared" si="148"/>
        <v>#DIV/0!</v>
      </c>
      <c r="I309" s="248">
        <v>845</v>
      </c>
      <c r="J309" s="248"/>
      <c r="K309" s="45" t="e">
        <f t="shared" si="145"/>
        <v>#DIV/0!</v>
      </c>
      <c r="L309" s="248">
        <f t="shared" si="147"/>
        <v>0</v>
      </c>
      <c r="M309" s="248">
        <v>0</v>
      </c>
      <c r="N309" s="25" t="e">
        <f t="shared" si="140"/>
        <v>#DIV/0!</v>
      </c>
      <c r="O309" s="248">
        <v>0</v>
      </c>
      <c r="P309" s="248"/>
      <c r="Q309" s="25" t="e">
        <f t="shared" si="142"/>
        <v>#DIV/0!</v>
      </c>
      <c r="R309" s="248"/>
      <c r="S309" s="248">
        <v>0</v>
      </c>
      <c r="T309" s="45" t="e">
        <f t="shared" si="141"/>
        <v>#DIV/0!</v>
      </c>
      <c r="U309" s="199">
        <v>2</v>
      </c>
    </row>
    <row r="310" spans="1:21" s="23" customFormat="1" ht="17.25" x14ac:dyDescent="0.25">
      <c r="A310" s="49">
        <v>19</v>
      </c>
      <c r="B310" s="4" t="s">
        <v>27</v>
      </c>
      <c r="C310" s="248">
        <v>0</v>
      </c>
      <c r="D310" s="248">
        <v>25863</v>
      </c>
      <c r="E310" s="45">
        <f t="shared" si="143"/>
        <v>0</v>
      </c>
      <c r="F310" s="248">
        <v>0</v>
      </c>
      <c r="G310" s="248">
        <v>4063</v>
      </c>
      <c r="H310" s="45">
        <f t="shared" si="148"/>
        <v>0</v>
      </c>
      <c r="I310" s="248">
        <v>0</v>
      </c>
      <c r="J310" s="248">
        <v>25863</v>
      </c>
      <c r="K310" s="45">
        <f t="shared" si="145"/>
        <v>0</v>
      </c>
      <c r="L310" s="248">
        <f t="shared" si="147"/>
        <v>0</v>
      </c>
      <c r="M310" s="248">
        <v>0</v>
      </c>
      <c r="N310" s="25" t="e">
        <f t="shared" si="140"/>
        <v>#DIV/0!</v>
      </c>
      <c r="O310" s="248">
        <v>0</v>
      </c>
      <c r="P310" s="248">
        <v>0</v>
      </c>
      <c r="Q310" s="25" t="e">
        <f t="shared" si="142"/>
        <v>#DIV/0!</v>
      </c>
      <c r="R310" s="248">
        <v>0</v>
      </c>
      <c r="S310" s="248">
        <v>0</v>
      </c>
      <c r="T310" s="45" t="e">
        <f t="shared" si="141"/>
        <v>#DIV/0!</v>
      </c>
      <c r="U310" s="199"/>
    </row>
    <row r="311" spans="1:21" s="23" customFormat="1" ht="17.25" x14ac:dyDescent="0.25">
      <c r="A311" s="47">
        <v>20</v>
      </c>
      <c r="B311" s="3" t="s">
        <v>292</v>
      </c>
      <c r="C311" s="248"/>
      <c r="D311" s="248"/>
      <c r="E311" s="45" t="e">
        <f t="shared" si="143"/>
        <v>#DIV/0!</v>
      </c>
      <c r="F311" s="248"/>
      <c r="G311" s="248"/>
      <c r="H311" s="25" t="e">
        <f t="shared" si="148"/>
        <v>#DIV/0!</v>
      </c>
      <c r="I311" s="248"/>
      <c r="J311" s="248"/>
      <c r="K311" s="25" t="e">
        <f t="shared" si="145"/>
        <v>#DIV/0!</v>
      </c>
      <c r="L311" s="248">
        <f t="shared" si="147"/>
        <v>0</v>
      </c>
      <c r="M311" s="167">
        <v>0</v>
      </c>
      <c r="N311" s="25" t="e">
        <f t="shared" si="140"/>
        <v>#DIV/0!</v>
      </c>
      <c r="O311" s="248">
        <v>0</v>
      </c>
      <c r="P311" s="248"/>
      <c r="Q311" s="25" t="e">
        <f t="shared" si="142"/>
        <v>#DIV/0!</v>
      </c>
      <c r="R311" s="248"/>
      <c r="S311" s="164">
        <v>0</v>
      </c>
      <c r="T311" s="25" t="e">
        <f>R311/S311*100</f>
        <v>#DIV/0!</v>
      </c>
      <c r="U311" s="199">
        <v>20</v>
      </c>
    </row>
    <row r="312" spans="1:21" s="23" customFormat="1" ht="15.75" customHeight="1" x14ac:dyDescent="0.25">
      <c r="A312" s="349"/>
      <c r="B312" s="350"/>
      <c r="C312" s="350"/>
      <c r="D312" s="350"/>
      <c r="E312" s="350"/>
      <c r="F312" s="350"/>
      <c r="G312" s="350"/>
      <c r="H312" s="350"/>
      <c r="I312" s="350"/>
      <c r="J312" s="350"/>
      <c r="K312" s="350"/>
      <c r="L312" s="350"/>
      <c r="M312" s="350"/>
      <c r="N312" s="350"/>
      <c r="O312" s="350"/>
      <c r="P312" s="350"/>
      <c r="Q312" s="350"/>
      <c r="R312" s="350"/>
      <c r="S312" s="350"/>
      <c r="T312" s="351"/>
      <c r="U312" s="200"/>
    </row>
    <row r="313" spans="1:21" s="23" customFormat="1" ht="57.75" customHeight="1" x14ac:dyDescent="0.25">
      <c r="A313" s="352" t="s">
        <v>247</v>
      </c>
      <c r="B313" s="353"/>
      <c r="C313" s="41">
        <f>SUM(C314:C319)</f>
        <v>0</v>
      </c>
      <c r="D313" s="41">
        <f>SUM(D314:D319)</f>
        <v>0</v>
      </c>
      <c r="E313" s="42" t="e">
        <f>C313/D313*100</f>
        <v>#DIV/0!</v>
      </c>
      <c r="F313" s="41">
        <f>SUM(F314:F319)</f>
        <v>0</v>
      </c>
      <c r="G313" s="41">
        <f>SUM(G314:G319)</f>
        <v>0</v>
      </c>
      <c r="H313" s="41" t="e">
        <f>F313/G313*100</f>
        <v>#DIV/0!</v>
      </c>
      <c r="I313" s="41">
        <f>SUM(I314:I319)</f>
        <v>0</v>
      </c>
      <c r="J313" s="41">
        <f>SUM(J314:J319)</f>
        <v>0</v>
      </c>
      <c r="K313" s="41" t="e">
        <f>I313/J313*100</f>
        <v>#DIV/0!</v>
      </c>
      <c r="L313" s="41">
        <f>SUM(L314:L319)</f>
        <v>0</v>
      </c>
      <c r="M313" s="41">
        <f>SUM(M314:M319)</f>
        <v>0</v>
      </c>
      <c r="N313" s="5" t="e">
        <f t="shared" ref="N313" si="149">L313/M313*100</f>
        <v>#DIV/0!</v>
      </c>
      <c r="O313" s="41">
        <f>SUM(O314:O319)</f>
        <v>0</v>
      </c>
      <c r="P313" s="41">
        <f>SUM(P314:P319)</f>
        <v>0</v>
      </c>
      <c r="Q313" s="6" t="e">
        <f>A291O291/P313*100</f>
        <v>#NAME?</v>
      </c>
      <c r="R313" s="41">
        <f>SUM(R314:R319)</f>
        <v>0</v>
      </c>
      <c r="S313" s="41">
        <f>SUM(S314:S319)</f>
        <v>0</v>
      </c>
      <c r="T313" s="5" t="e">
        <f t="shared" ref="T313" si="150">R313/S313*100</f>
        <v>#DIV/0!</v>
      </c>
      <c r="U313" s="200"/>
    </row>
    <row r="314" spans="1:21" s="23" customFormat="1" x14ac:dyDescent="0.25">
      <c r="A314" s="63">
        <v>1</v>
      </c>
      <c r="C314" s="248"/>
      <c r="D314" s="248"/>
      <c r="E314" s="25"/>
      <c r="F314" s="248"/>
      <c r="G314" s="248"/>
      <c r="H314" s="25"/>
      <c r="I314" s="248"/>
      <c r="J314" s="248"/>
      <c r="K314" s="25"/>
      <c r="L314" s="248"/>
      <c r="M314" s="248"/>
      <c r="N314" s="25"/>
      <c r="O314" s="248"/>
      <c r="P314" s="248"/>
      <c r="Q314" s="25"/>
      <c r="R314" s="248"/>
      <c r="S314" s="248"/>
      <c r="T314" s="25"/>
      <c r="U314" s="200"/>
    </row>
    <row r="315" spans="1:21" s="23" customFormat="1" ht="17.25" x14ac:dyDescent="0.25">
      <c r="A315" s="63">
        <v>2</v>
      </c>
      <c r="B315" s="4"/>
      <c r="C315" s="248"/>
      <c r="D315" s="248"/>
      <c r="E315" s="25"/>
      <c r="F315" s="248"/>
      <c r="G315" s="248"/>
      <c r="H315" s="25"/>
      <c r="I315" s="248"/>
      <c r="J315" s="248"/>
      <c r="K315" s="25"/>
      <c r="L315" s="248"/>
      <c r="M315" s="248"/>
      <c r="N315" s="25"/>
      <c r="O315" s="248"/>
      <c r="P315" s="248"/>
      <c r="Q315" s="25"/>
      <c r="R315" s="248"/>
      <c r="S315" s="248"/>
      <c r="T315" s="25"/>
      <c r="U315" s="200"/>
    </row>
    <row r="316" spans="1:21" s="23" customFormat="1" ht="17.25" x14ac:dyDescent="0.25">
      <c r="A316" s="63">
        <v>3</v>
      </c>
      <c r="B316" s="4"/>
      <c r="C316" s="248"/>
      <c r="D316" s="248"/>
      <c r="E316" s="25"/>
      <c r="F316" s="248"/>
      <c r="G316" s="248"/>
      <c r="H316" s="25"/>
      <c r="I316" s="248"/>
      <c r="J316" s="248"/>
      <c r="K316" s="25"/>
      <c r="L316" s="248"/>
      <c r="M316" s="248"/>
      <c r="N316" s="25"/>
      <c r="O316" s="248"/>
      <c r="P316" s="248"/>
      <c r="Q316" s="25"/>
      <c r="R316" s="248"/>
      <c r="S316" s="248"/>
      <c r="T316" s="25"/>
      <c r="U316" s="200"/>
    </row>
    <row r="317" spans="1:21" s="23" customFormat="1" ht="17.25" x14ac:dyDescent="0.25">
      <c r="A317" s="63">
        <v>4</v>
      </c>
      <c r="B317" s="4"/>
      <c r="C317" s="248"/>
      <c r="D317" s="248"/>
      <c r="E317" s="25"/>
      <c r="F317" s="248"/>
      <c r="G317" s="248"/>
      <c r="H317" s="25"/>
      <c r="I317" s="248"/>
      <c r="J317" s="248"/>
      <c r="K317" s="25"/>
      <c r="L317" s="248"/>
      <c r="M317" s="248"/>
      <c r="N317" s="25"/>
      <c r="O317" s="248"/>
      <c r="P317" s="248"/>
      <c r="Q317" s="25"/>
      <c r="R317" s="248"/>
      <c r="S317" s="248"/>
      <c r="T317" s="25"/>
      <c r="U317" s="200"/>
    </row>
    <row r="318" spans="1:21" s="23" customFormat="1" ht="17.25" x14ac:dyDescent="0.25">
      <c r="A318" s="63"/>
      <c r="B318" s="16"/>
      <c r="C318" s="248"/>
      <c r="D318" s="248"/>
      <c r="E318" s="25"/>
      <c r="F318" s="248"/>
      <c r="G318" s="248"/>
      <c r="H318" s="1"/>
      <c r="I318" s="248"/>
      <c r="J318" s="248"/>
      <c r="K318" s="1"/>
      <c r="L318" s="248"/>
      <c r="M318" s="248"/>
      <c r="N318" s="1"/>
      <c r="O318" s="248"/>
      <c r="P318" s="248"/>
      <c r="Q318" s="1"/>
      <c r="R318" s="248"/>
      <c r="S318" s="248"/>
      <c r="T318" s="1"/>
      <c r="U318" s="200"/>
    </row>
    <row r="319" spans="1:21" s="23" customFormat="1" ht="17.25" x14ac:dyDescent="0.25">
      <c r="A319" s="63"/>
      <c r="B319" s="16"/>
      <c r="C319" s="248"/>
      <c r="D319" s="248"/>
      <c r="E319" s="25"/>
      <c r="F319" s="248"/>
      <c r="G319" s="248"/>
      <c r="H319" s="1"/>
      <c r="I319" s="248"/>
      <c r="J319" s="248"/>
      <c r="K319" s="1"/>
      <c r="L319" s="248"/>
      <c r="M319" s="248"/>
      <c r="N319" s="1"/>
      <c r="O319" s="248"/>
      <c r="P319" s="248"/>
      <c r="Q319" s="1"/>
      <c r="R319" s="248"/>
      <c r="S319" s="248"/>
      <c r="T319" s="1"/>
      <c r="U319" s="200"/>
    </row>
    <row r="320" spans="1:21" s="23" customFormat="1" x14ac:dyDescent="0.25">
      <c r="A320" s="349"/>
      <c r="B320" s="350"/>
      <c r="C320" s="350"/>
      <c r="D320" s="350"/>
      <c r="E320" s="350"/>
      <c r="F320" s="350"/>
      <c r="G320" s="350"/>
      <c r="H320" s="350"/>
      <c r="I320" s="350"/>
      <c r="J320" s="350"/>
      <c r="K320" s="350"/>
      <c r="L320" s="350"/>
      <c r="M320" s="350"/>
      <c r="N320" s="350"/>
      <c r="O320" s="350"/>
      <c r="P320" s="350"/>
      <c r="Q320" s="350"/>
      <c r="R320" s="350"/>
      <c r="S320" s="350"/>
      <c r="T320" s="351"/>
      <c r="U320" s="200"/>
    </row>
    <row r="321" spans="1:21" s="23" customFormat="1" ht="17.25" x14ac:dyDescent="0.25">
      <c r="A321" s="352" t="s">
        <v>248</v>
      </c>
      <c r="B321" s="353"/>
      <c r="C321" s="58">
        <f>SUM(C322:C327)</f>
        <v>63120</v>
      </c>
      <c r="D321" s="59">
        <f>SUM(D322:D327)</f>
        <v>153226</v>
      </c>
      <c r="E321" s="50">
        <f>C321/D321*100</f>
        <v>41.194053228564343</v>
      </c>
      <c r="F321" s="59">
        <f>SUM(F322:F327)</f>
        <v>9404</v>
      </c>
      <c r="G321" s="59">
        <f>SUM(G322:G327)</f>
        <v>67364</v>
      </c>
      <c r="H321" s="50">
        <f>F321/G321*100</f>
        <v>13.959978623597175</v>
      </c>
      <c r="I321" s="59">
        <f>SUM(I322:I327)</f>
        <v>63819</v>
      </c>
      <c r="J321" s="59">
        <f>SUM(J322:J327)</f>
        <v>109026</v>
      </c>
      <c r="K321" s="50">
        <f>I321/J321*100</f>
        <v>58.535578669308244</v>
      </c>
      <c r="L321" s="35">
        <f>SUM(L322:L327)</f>
        <v>32323</v>
      </c>
      <c r="M321" s="35">
        <f>SUM(M322:M327)</f>
        <v>5882</v>
      </c>
      <c r="N321" s="6">
        <f t="shared" ref="N321:N327" si="151">L321/M321*100</f>
        <v>549.52397143828625</v>
      </c>
      <c r="O321" s="7">
        <f>SUM(O322:O327)</f>
        <v>32323</v>
      </c>
      <c r="P321" s="7">
        <f>SUM(P322:P327)</f>
        <v>5882</v>
      </c>
      <c r="Q321" s="7">
        <f t="shared" ref="Q321:Q327" si="152">O321/P321*100</f>
        <v>549.52397143828625</v>
      </c>
      <c r="R321" s="7">
        <f>SUM(R322:R327)</f>
        <v>0</v>
      </c>
      <c r="S321" s="7">
        <f>SUM(S322:S327)</f>
        <v>0</v>
      </c>
      <c r="T321" s="6" t="e">
        <f t="shared" ref="T321:T327" si="153">R321/S321*100</f>
        <v>#DIV/0!</v>
      </c>
      <c r="U321" s="198">
        <f>SUM(U322:U327)</f>
        <v>76</v>
      </c>
    </row>
    <row r="322" spans="1:21" s="23" customFormat="1" ht="17.25" x14ac:dyDescent="0.25">
      <c r="A322" s="47">
        <v>1</v>
      </c>
      <c r="B322" s="4" t="s">
        <v>87</v>
      </c>
      <c r="C322" s="248">
        <v>58954</v>
      </c>
      <c r="D322" s="248">
        <v>146308</v>
      </c>
      <c r="E322" s="1">
        <f t="shared" ref="E322:E327" si="154">C322/D322*100</f>
        <v>40.294447330289529</v>
      </c>
      <c r="F322" s="248">
        <v>8154</v>
      </c>
      <c r="G322" s="248">
        <v>66587</v>
      </c>
      <c r="H322" s="1">
        <f t="shared" ref="H322:H327" si="155">F322/G322*100</f>
        <v>12.245633532070825</v>
      </c>
      <c r="I322" s="249">
        <v>58954</v>
      </c>
      <c r="J322" s="249">
        <v>102315</v>
      </c>
      <c r="K322" s="1">
        <f t="shared" ref="K322:K327" si="156">I322/J322*100</f>
        <v>57.620094805258269</v>
      </c>
      <c r="L322" s="252">
        <v>32323</v>
      </c>
      <c r="M322" s="252">
        <v>5882</v>
      </c>
      <c r="N322" s="1">
        <f t="shared" si="151"/>
        <v>549.52397143828625</v>
      </c>
      <c r="O322" s="252">
        <v>32323</v>
      </c>
      <c r="P322" s="252">
        <v>5882</v>
      </c>
      <c r="Q322" s="1">
        <f t="shared" si="152"/>
        <v>549.52397143828625</v>
      </c>
      <c r="R322" s="252">
        <v>0</v>
      </c>
      <c r="S322" s="252">
        <v>0</v>
      </c>
      <c r="T322" s="1" t="e">
        <f t="shared" si="153"/>
        <v>#DIV/0!</v>
      </c>
      <c r="U322" s="199">
        <v>70</v>
      </c>
    </row>
    <row r="323" spans="1:21" s="23" customFormat="1" ht="17.25" x14ac:dyDescent="0.25">
      <c r="A323" s="61">
        <v>2</v>
      </c>
      <c r="B323" s="3" t="s">
        <v>88</v>
      </c>
      <c r="C323" s="248">
        <v>0</v>
      </c>
      <c r="D323" s="248"/>
      <c r="E323" s="45" t="e">
        <f t="shared" si="154"/>
        <v>#DIV/0!</v>
      </c>
      <c r="F323" s="248">
        <v>0</v>
      </c>
      <c r="G323" s="248"/>
      <c r="H323" s="45" t="e">
        <f t="shared" si="155"/>
        <v>#DIV/0!</v>
      </c>
      <c r="I323" s="249">
        <v>0</v>
      </c>
      <c r="J323" s="249"/>
      <c r="K323" s="45" t="e">
        <f t="shared" si="156"/>
        <v>#DIV/0!</v>
      </c>
      <c r="L323" s="252">
        <f t="shared" ref="L323:L327" si="157">O323+R323</f>
        <v>0</v>
      </c>
      <c r="M323" s="252">
        <v>0</v>
      </c>
      <c r="N323" s="25" t="e">
        <f t="shared" si="151"/>
        <v>#DIV/0!</v>
      </c>
      <c r="O323" s="252">
        <v>0</v>
      </c>
      <c r="P323" s="252"/>
      <c r="Q323" s="25" t="e">
        <f t="shared" si="152"/>
        <v>#DIV/0!</v>
      </c>
      <c r="R323" s="252">
        <v>0</v>
      </c>
      <c r="S323" s="252">
        <v>0</v>
      </c>
      <c r="T323" s="1" t="e">
        <f t="shared" si="153"/>
        <v>#DIV/0!</v>
      </c>
      <c r="U323" s="199"/>
    </row>
    <row r="324" spans="1:21" s="23" customFormat="1" ht="17.25" x14ac:dyDescent="0.25">
      <c r="A324" s="61">
        <v>3</v>
      </c>
      <c r="B324" s="3" t="s">
        <v>89</v>
      </c>
      <c r="C324" s="248">
        <v>0</v>
      </c>
      <c r="D324" s="248"/>
      <c r="E324" s="45" t="e">
        <f t="shared" si="154"/>
        <v>#DIV/0!</v>
      </c>
      <c r="F324" s="248">
        <v>0</v>
      </c>
      <c r="G324" s="248"/>
      <c r="H324" s="45" t="e">
        <f t="shared" si="155"/>
        <v>#DIV/0!</v>
      </c>
      <c r="I324" s="249">
        <v>0</v>
      </c>
      <c r="J324" s="249"/>
      <c r="K324" s="45" t="e">
        <f t="shared" si="156"/>
        <v>#DIV/0!</v>
      </c>
      <c r="L324" s="252">
        <f t="shared" si="157"/>
        <v>0</v>
      </c>
      <c r="M324" s="252">
        <v>0</v>
      </c>
      <c r="N324" s="25" t="e">
        <f t="shared" si="151"/>
        <v>#DIV/0!</v>
      </c>
      <c r="O324" s="252">
        <v>0</v>
      </c>
      <c r="P324" s="252"/>
      <c r="Q324" s="25" t="e">
        <f t="shared" si="152"/>
        <v>#DIV/0!</v>
      </c>
      <c r="R324" s="252">
        <v>0</v>
      </c>
      <c r="S324" s="252">
        <v>0</v>
      </c>
      <c r="T324" s="1" t="e">
        <f t="shared" si="153"/>
        <v>#DIV/0!</v>
      </c>
      <c r="U324" s="199"/>
    </row>
    <row r="325" spans="1:21" s="23" customFormat="1" ht="17.25" x14ac:dyDescent="0.25">
      <c r="A325" s="60">
        <v>4</v>
      </c>
      <c r="B325" s="8" t="s">
        <v>90</v>
      </c>
      <c r="C325" s="248">
        <v>4166</v>
      </c>
      <c r="D325" s="248">
        <v>6918</v>
      </c>
      <c r="E325" s="1">
        <f t="shared" si="154"/>
        <v>60.219716681121717</v>
      </c>
      <c r="F325" s="248">
        <v>1250</v>
      </c>
      <c r="G325" s="248">
        <v>777</v>
      </c>
      <c r="H325" s="1">
        <f t="shared" si="155"/>
        <v>160.87516087516087</v>
      </c>
      <c r="I325" s="249">
        <v>4865</v>
      </c>
      <c r="J325" s="249">
        <v>6711</v>
      </c>
      <c r="K325" s="1">
        <f t="shared" si="156"/>
        <v>72.492922068246173</v>
      </c>
      <c r="L325" s="252">
        <f t="shared" si="157"/>
        <v>0</v>
      </c>
      <c r="M325" s="252">
        <v>0</v>
      </c>
      <c r="N325" s="1" t="e">
        <f t="shared" si="151"/>
        <v>#DIV/0!</v>
      </c>
      <c r="O325" s="252">
        <v>0</v>
      </c>
      <c r="P325" s="252">
        <v>0</v>
      </c>
      <c r="Q325" s="1" t="e">
        <f t="shared" si="152"/>
        <v>#DIV/0!</v>
      </c>
      <c r="R325" s="248">
        <v>0</v>
      </c>
      <c r="S325" s="252">
        <v>0</v>
      </c>
      <c r="T325" s="1" t="e">
        <f t="shared" si="153"/>
        <v>#DIV/0!</v>
      </c>
      <c r="U325" s="199">
        <v>6</v>
      </c>
    </row>
    <row r="326" spans="1:21" s="23" customFormat="1" ht="17.25" x14ac:dyDescent="0.25">
      <c r="A326" s="61">
        <v>5</v>
      </c>
      <c r="B326" s="3" t="s">
        <v>91</v>
      </c>
      <c r="C326" s="248">
        <v>0</v>
      </c>
      <c r="D326" s="248"/>
      <c r="E326" s="45" t="e">
        <f t="shared" si="154"/>
        <v>#DIV/0!</v>
      </c>
      <c r="F326" s="248">
        <v>0</v>
      </c>
      <c r="G326" s="248"/>
      <c r="H326" s="45" t="e">
        <f t="shared" si="155"/>
        <v>#DIV/0!</v>
      </c>
      <c r="I326" s="249">
        <v>0</v>
      </c>
      <c r="J326" s="249"/>
      <c r="K326" s="45" t="e">
        <f t="shared" si="156"/>
        <v>#DIV/0!</v>
      </c>
      <c r="L326" s="252">
        <f t="shared" si="157"/>
        <v>0</v>
      </c>
      <c r="M326" s="252">
        <v>0</v>
      </c>
      <c r="N326" s="25" t="e">
        <f t="shared" si="151"/>
        <v>#DIV/0!</v>
      </c>
      <c r="O326" s="252">
        <v>0</v>
      </c>
      <c r="P326" s="252"/>
      <c r="Q326" s="25" t="e">
        <f t="shared" si="152"/>
        <v>#DIV/0!</v>
      </c>
      <c r="R326" s="252">
        <v>0</v>
      </c>
      <c r="S326" s="252">
        <v>0</v>
      </c>
      <c r="T326" s="1" t="e">
        <f t="shared" si="153"/>
        <v>#DIV/0!</v>
      </c>
      <c r="U326" s="199"/>
    </row>
    <row r="327" spans="1:21" s="23" customFormat="1" ht="17.25" x14ac:dyDescent="0.25">
      <c r="A327" s="47">
        <v>6</v>
      </c>
      <c r="B327" s="4" t="s">
        <v>92</v>
      </c>
      <c r="C327" s="248">
        <v>0</v>
      </c>
      <c r="D327" s="248"/>
      <c r="E327" s="25" t="e">
        <f t="shared" si="154"/>
        <v>#DIV/0!</v>
      </c>
      <c r="F327" s="248">
        <v>0</v>
      </c>
      <c r="G327" s="248"/>
      <c r="H327" s="25" t="e">
        <f t="shared" si="155"/>
        <v>#DIV/0!</v>
      </c>
      <c r="I327" s="249">
        <v>0</v>
      </c>
      <c r="J327" s="249"/>
      <c r="K327" s="25" t="e">
        <f t="shared" si="156"/>
        <v>#DIV/0!</v>
      </c>
      <c r="L327" s="252">
        <f t="shared" si="157"/>
        <v>0</v>
      </c>
      <c r="M327" s="252">
        <v>0</v>
      </c>
      <c r="N327" s="25" t="e">
        <f t="shared" si="151"/>
        <v>#DIV/0!</v>
      </c>
      <c r="O327" s="252">
        <v>0</v>
      </c>
      <c r="P327" s="252"/>
      <c r="Q327" s="25" t="e">
        <f t="shared" si="152"/>
        <v>#DIV/0!</v>
      </c>
      <c r="R327" s="252">
        <v>0</v>
      </c>
      <c r="S327" s="252">
        <v>0</v>
      </c>
      <c r="T327" s="25" t="e">
        <f t="shared" si="153"/>
        <v>#DIV/0!</v>
      </c>
      <c r="U327" s="199"/>
    </row>
    <row r="328" spans="1:21" s="23" customFormat="1" ht="17.25" customHeight="1" x14ac:dyDescent="0.25">
      <c r="A328" s="349"/>
      <c r="B328" s="350"/>
      <c r="C328" s="350"/>
      <c r="D328" s="350"/>
      <c r="E328" s="350"/>
      <c r="F328" s="350"/>
      <c r="G328" s="350"/>
      <c r="H328" s="350"/>
      <c r="I328" s="350"/>
      <c r="J328" s="350"/>
      <c r="K328" s="350"/>
      <c r="L328" s="350"/>
      <c r="M328" s="350"/>
      <c r="N328" s="350"/>
      <c r="O328" s="350"/>
      <c r="P328" s="350"/>
      <c r="Q328" s="350"/>
      <c r="R328" s="350"/>
      <c r="S328" s="350"/>
      <c r="T328" s="351"/>
      <c r="U328" s="200"/>
    </row>
    <row r="329" spans="1:21" s="23" customFormat="1" ht="67.5" customHeight="1" x14ac:dyDescent="0.25">
      <c r="A329" s="352" t="s">
        <v>249</v>
      </c>
      <c r="B329" s="353"/>
      <c r="C329" s="129">
        <f>C330+C338+C352</f>
        <v>16264515.26</v>
      </c>
      <c r="D329" s="129">
        <f>D330+D338+D352</f>
        <v>18290590</v>
      </c>
      <c r="E329" s="50">
        <f>C329/D329*100</f>
        <v>88.92285738185592</v>
      </c>
      <c r="F329" s="129">
        <f>F330+F338+F352</f>
        <v>951115.60000000009</v>
      </c>
      <c r="G329" s="129">
        <f>G330+G338+G352</f>
        <v>2289206</v>
      </c>
      <c r="H329" s="50">
        <f>F329/G329*100</f>
        <v>41.547837983999699</v>
      </c>
      <c r="I329" s="129">
        <f>I330+I338+I352</f>
        <v>17058318.600000001</v>
      </c>
      <c r="J329" s="129">
        <f>J330+J338+J352</f>
        <v>17627954</v>
      </c>
      <c r="K329" s="50">
        <f>I329/J329*100</f>
        <v>96.768567696512036</v>
      </c>
      <c r="L329" s="129">
        <f>L330+L338+L352</f>
        <v>11854530.9</v>
      </c>
      <c r="M329" s="129">
        <f>M330+M338+M352</f>
        <v>13176096</v>
      </c>
      <c r="N329" s="6">
        <f t="shared" ref="N329:N336" si="158">L329/M329*100</f>
        <v>89.969979726923668</v>
      </c>
      <c r="O329" s="129">
        <f>O330+O338+O352</f>
        <v>1355947</v>
      </c>
      <c r="P329" s="129">
        <f>P330+P338+P352</f>
        <v>2672643</v>
      </c>
      <c r="Q329" s="7">
        <f t="shared" ref="Q329:Q336" si="159">O329/P329*100</f>
        <v>50.734310568227784</v>
      </c>
      <c r="R329" s="129">
        <f>R330+R338+R352</f>
        <v>10432772.9</v>
      </c>
      <c r="S329" s="129">
        <f>S330+S338+S352</f>
        <v>2803118</v>
      </c>
      <c r="T329" s="6">
        <f t="shared" ref="T329:T336" si="160">R329/S329*100</f>
        <v>372.18457803060738</v>
      </c>
      <c r="U329" s="199"/>
    </row>
    <row r="330" spans="1:21" s="23" customFormat="1" ht="66.75" customHeight="1" x14ac:dyDescent="0.25">
      <c r="A330" s="361" t="s">
        <v>250</v>
      </c>
      <c r="B330" s="362" t="s">
        <v>139</v>
      </c>
      <c r="C330" s="121">
        <f>SUM(C331:C336)</f>
        <v>399185</v>
      </c>
      <c r="D330" s="121">
        <f>SUM(D331:D336)</f>
        <v>1077061</v>
      </c>
      <c r="E330" s="121">
        <f>C330/D330*100</f>
        <v>37.062431932824602</v>
      </c>
      <c r="F330" s="121">
        <f>SUM(F331:F336)</f>
        <v>20628</v>
      </c>
      <c r="G330" s="121">
        <f>SUM(G331:G336)</f>
        <v>131506</v>
      </c>
      <c r="H330" s="122">
        <f>F330/G330*100</f>
        <v>15.685976305263639</v>
      </c>
      <c r="I330" s="121">
        <f>SUM(I331:I336)</f>
        <v>764823</v>
      </c>
      <c r="J330" s="121">
        <f>SUM(J331:J336)</f>
        <v>1257234</v>
      </c>
      <c r="K330" s="122">
        <f>I330/J330*100</f>
        <v>60.833782732570072</v>
      </c>
      <c r="L330" s="123">
        <f>SUM(L331:L336)</f>
        <v>355394</v>
      </c>
      <c r="M330" s="123">
        <f>SUM(M331:M336)</f>
        <v>919364</v>
      </c>
      <c r="N330" s="124">
        <f t="shared" si="158"/>
        <v>38.656506019378611</v>
      </c>
      <c r="O330" s="125">
        <f>SUM(O331:O336)</f>
        <v>234412</v>
      </c>
      <c r="P330" s="125">
        <f>SUM(P331:P336)</f>
        <v>468440</v>
      </c>
      <c r="Q330" s="126">
        <f t="shared" si="159"/>
        <v>50.040987106139525</v>
      </c>
      <c r="R330" s="125">
        <f>SUM(R331:R336)</f>
        <v>55171</v>
      </c>
      <c r="S330" s="125">
        <f>SUM(S331:S336)</f>
        <v>450924</v>
      </c>
      <c r="T330" s="126">
        <f t="shared" si="160"/>
        <v>12.235099484613816</v>
      </c>
      <c r="U330" s="198">
        <f>SUM(U331:U336)</f>
        <v>156</v>
      </c>
    </row>
    <row r="331" spans="1:21" s="23" customFormat="1" ht="17.25" x14ac:dyDescent="0.25">
      <c r="A331" s="67">
        <v>1</v>
      </c>
      <c r="B331" s="10" t="s">
        <v>185</v>
      </c>
      <c r="C331" s="249">
        <v>297677</v>
      </c>
      <c r="D331" s="249">
        <v>433427</v>
      </c>
      <c r="E331" s="45">
        <f t="shared" ref="E331:E336" si="161">C331/D331*100</f>
        <v>68.679846894632774</v>
      </c>
      <c r="F331" s="68">
        <v>15424</v>
      </c>
      <c r="G331" s="68">
        <v>51105</v>
      </c>
      <c r="H331" s="45">
        <f t="shared" ref="H331:H336" si="162">F331/G331*100</f>
        <v>30.180999902162213</v>
      </c>
      <c r="I331" s="249">
        <v>568404</v>
      </c>
      <c r="J331" s="249">
        <v>539649</v>
      </c>
      <c r="K331" s="45">
        <f t="shared" ref="K331:K336" si="163">I331/J331*100</f>
        <v>105.32846350127582</v>
      </c>
      <c r="L331" s="253">
        <f>234412+49781</f>
        <v>284193</v>
      </c>
      <c r="M331" s="253">
        <v>329927</v>
      </c>
      <c r="N331" s="25">
        <f t="shared" si="158"/>
        <v>86.138145711020925</v>
      </c>
      <c r="O331" s="248">
        <v>234412</v>
      </c>
      <c r="P331" s="248">
        <v>281208</v>
      </c>
      <c r="Q331" s="25">
        <f t="shared" si="159"/>
        <v>83.358937156837641</v>
      </c>
      <c r="R331" s="253">
        <v>49781</v>
      </c>
      <c r="S331" s="253">
        <v>48719</v>
      </c>
      <c r="T331" s="45">
        <f t="shared" si="160"/>
        <v>102.17984769802335</v>
      </c>
      <c r="U331" s="199">
        <v>67</v>
      </c>
    </row>
    <row r="332" spans="1:21" s="23" customFormat="1" ht="17.25" x14ac:dyDescent="0.25">
      <c r="A332" s="67">
        <v>2</v>
      </c>
      <c r="B332" s="10" t="s">
        <v>186</v>
      </c>
      <c r="C332" s="249"/>
      <c r="D332" s="249">
        <v>0</v>
      </c>
      <c r="E332" s="45" t="e">
        <f t="shared" si="161"/>
        <v>#DIV/0!</v>
      </c>
      <c r="F332" s="68">
        <v>0</v>
      </c>
      <c r="G332" s="68">
        <v>0</v>
      </c>
      <c r="H332" s="45" t="e">
        <f t="shared" si="162"/>
        <v>#DIV/0!</v>
      </c>
      <c r="I332" s="249"/>
      <c r="J332" s="249">
        <v>25655</v>
      </c>
      <c r="K332" s="45">
        <f t="shared" si="163"/>
        <v>0</v>
      </c>
      <c r="L332" s="253">
        <f>O332+R332</f>
        <v>0</v>
      </c>
      <c r="M332" s="253">
        <v>0</v>
      </c>
      <c r="N332" s="25" t="e">
        <f t="shared" si="158"/>
        <v>#DIV/0!</v>
      </c>
      <c r="O332" s="248">
        <v>0</v>
      </c>
      <c r="P332" s="248">
        <v>0</v>
      </c>
      <c r="Q332" s="25" t="e">
        <f t="shared" si="159"/>
        <v>#DIV/0!</v>
      </c>
      <c r="R332" s="253">
        <v>0</v>
      </c>
      <c r="S332" s="253">
        <v>0</v>
      </c>
      <c r="T332" s="45" t="e">
        <f t="shared" si="160"/>
        <v>#DIV/0!</v>
      </c>
      <c r="U332" s="199">
        <v>14</v>
      </c>
    </row>
    <row r="333" spans="1:21" s="23" customFormat="1" ht="17.25" x14ac:dyDescent="0.25">
      <c r="A333" s="67">
        <v>3</v>
      </c>
      <c r="B333" s="10" t="s">
        <v>187</v>
      </c>
      <c r="C333" s="249">
        <v>0</v>
      </c>
      <c r="D333" s="249"/>
      <c r="E333" s="45" t="e">
        <f t="shared" si="161"/>
        <v>#DIV/0!</v>
      </c>
      <c r="F333" s="68">
        <v>0</v>
      </c>
      <c r="G333" s="68"/>
      <c r="H333" s="45" t="e">
        <f t="shared" si="162"/>
        <v>#DIV/0!</v>
      </c>
      <c r="I333" s="249">
        <v>0</v>
      </c>
      <c r="J333" s="249"/>
      <c r="K333" s="45" t="e">
        <f t="shared" si="163"/>
        <v>#DIV/0!</v>
      </c>
      <c r="L333" s="253">
        <f t="shared" ref="L333" si="164">O333+R333</f>
        <v>0</v>
      </c>
      <c r="M333" s="253">
        <v>0</v>
      </c>
      <c r="N333" s="25" t="e">
        <f t="shared" si="158"/>
        <v>#DIV/0!</v>
      </c>
      <c r="O333" s="248">
        <v>0</v>
      </c>
      <c r="P333" s="248"/>
      <c r="Q333" s="25" t="e">
        <f t="shared" si="159"/>
        <v>#DIV/0!</v>
      </c>
      <c r="R333" s="253">
        <v>0</v>
      </c>
      <c r="S333" s="253"/>
      <c r="T333" s="45" t="e">
        <f t="shared" si="160"/>
        <v>#DIV/0!</v>
      </c>
      <c r="U333" s="199"/>
    </row>
    <row r="334" spans="1:21" s="23" customFormat="1" ht="17.25" x14ac:dyDescent="0.25">
      <c r="A334" s="67">
        <v>4</v>
      </c>
      <c r="B334" s="10" t="s">
        <v>188</v>
      </c>
      <c r="C334" s="249"/>
      <c r="D334" s="249">
        <v>453369</v>
      </c>
      <c r="E334" s="1">
        <f t="shared" si="161"/>
        <v>0</v>
      </c>
      <c r="F334" s="68"/>
      <c r="G334" s="68">
        <v>73667</v>
      </c>
      <c r="H334" s="1">
        <f t="shared" si="162"/>
        <v>0</v>
      </c>
      <c r="I334" s="249"/>
      <c r="J334" s="249">
        <v>453369</v>
      </c>
      <c r="K334" s="1">
        <f t="shared" si="163"/>
        <v>0</v>
      </c>
      <c r="L334" s="253"/>
      <c r="M334" s="249">
        <v>453369</v>
      </c>
      <c r="N334" s="1">
        <f t="shared" si="158"/>
        <v>0</v>
      </c>
      <c r="O334" s="248"/>
      <c r="P334" s="248">
        <v>187232</v>
      </c>
      <c r="Q334" s="1">
        <f t="shared" si="159"/>
        <v>0</v>
      </c>
      <c r="R334" s="253"/>
      <c r="S334" s="253">
        <v>266137</v>
      </c>
      <c r="T334" s="1">
        <f t="shared" si="160"/>
        <v>0</v>
      </c>
      <c r="U334" s="199">
        <v>38</v>
      </c>
    </row>
    <row r="335" spans="1:21" s="23" customFormat="1" ht="34.5" x14ac:dyDescent="0.25">
      <c r="A335" s="67">
        <v>5</v>
      </c>
      <c r="B335" s="10" t="s">
        <v>265</v>
      </c>
      <c r="C335" s="249">
        <v>35697</v>
      </c>
      <c r="D335" s="249">
        <v>54197</v>
      </c>
      <c r="E335" s="1">
        <f t="shared" si="161"/>
        <v>65.865269295348455</v>
      </c>
      <c r="F335" s="68">
        <v>536</v>
      </c>
      <c r="G335" s="68">
        <v>3257</v>
      </c>
      <c r="H335" s="1">
        <f t="shared" si="162"/>
        <v>16.456862143076449</v>
      </c>
      <c r="I335" s="249">
        <v>130608</v>
      </c>
      <c r="J335" s="249">
        <v>102493</v>
      </c>
      <c r="K335" s="1">
        <f t="shared" si="163"/>
        <v>127.4311416389412</v>
      </c>
      <c r="L335" s="253">
        <v>5390</v>
      </c>
      <c r="M335" s="253">
        <v>0</v>
      </c>
      <c r="N335" s="1" t="e">
        <f t="shared" si="158"/>
        <v>#DIV/0!</v>
      </c>
      <c r="O335" s="248">
        <v>0</v>
      </c>
      <c r="P335" s="248">
        <v>0</v>
      </c>
      <c r="Q335" s="1" t="e">
        <f t="shared" si="159"/>
        <v>#DIV/0!</v>
      </c>
      <c r="R335" s="253">
        <v>5390</v>
      </c>
      <c r="S335" s="253">
        <v>0</v>
      </c>
      <c r="T335" s="1" t="e">
        <f t="shared" si="160"/>
        <v>#DIV/0!</v>
      </c>
      <c r="U335" s="199">
        <v>21</v>
      </c>
    </row>
    <row r="336" spans="1:21" s="23" customFormat="1" ht="17.25" x14ac:dyDescent="0.25">
      <c r="A336" s="67">
        <v>6</v>
      </c>
      <c r="B336" s="221" t="s">
        <v>189</v>
      </c>
      <c r="C336" s="249">
        <v>65811</v>
      </c>
      <c r="D336" s="249">
        <v>136068</v>
      </c>
      <c r="E336" s="1">
        <f t="shared" si="161"/>
        <v>48.366258047446863</v>
      </c>
      <c r="F336" s="68">
        <v>4668</v>
      </c>
      <c r="G336" s="68">
        <v>3477</v>
      </c>
      <c r="H336" s="1">
        <f t="shared" si="162"/>
        <v>134.25366695427093</v>
      </c>
      <c r="I336" s="249">
        <v>65811</v>
      </c>
      <c r="J336" s="249">
        <v>136068</v>
      </c>
      <c r="K336" s="1">
        <f t="shared" si="163"/>
        <v>48.366258047446863</v>
      </c>
      <c r="L336" s="249">
        <v>65811</v>
      </c>
      <c r="M336" s="253">
        <v>136068</v>
      </c>
      <c r="N336" s="1">
        <f t="shared" si="158"/>
        <v>48.366258047446863</v>
      </c>
      <c r="O336" s="248">
        <v>0</v>
      </c>
      <c r="P336" s="248">
        <v>0</v>
      </c>
      <c r="Q336" s="1" t="e">
        <f t="shared" si="159"/>
        <v>#DIV/0!</v>
      </c>
      <c r="R336" s="249"/>
      <c r="S336" s="253">
        <v>136068</v>
      </c>
      <c r="T336" s="1">
        <f t="shared" si="160"/>
        <v>0</v>
      </c>
      <c r="U336" s="199">
        <v>16</v>
      </c>
    </row>
    <row r="337" spans="1:188" s="23" customFormat="1" ht="17.25" customHeight="1" x14ac:dyDescent="0.25">
      <c r="A337" s="349"/>
      <c r="B337" s="350"/>
      <c r="C337" s="350"/>
      <c r="D337" s="350"/>
      <c r="E337" s="350"/>
      <c r="F337" s="350"/>
      <c r="G337" s="350"/>
      <c r="H337" s="350"/>
      <c r="I337" s="350"/>
      <c r="J337" s="350"/>
      <c r="K337" s="350"/>
      <c r="L337" s="350"/>
      <c r="M337" s="350"/>
      <c r="N337" s="350"/>
      <c r="O337" s="350"/>
      <c r="P337" s="350"/>
      <c r="Q337" s="350"/>
      <c r="R337" s="350"/>
      <c r="S337" s="350"/>
      <c r="T337" s="351"/>
      <c r="U337" s="200"/>
    </row>
    <row r="338" spans="1:188" s="23" customFormat="1" ht="17.25" x14ac:dyDescent="0.25">
      <c r="A338" s="354" t="s">
        <v>251</v>
      </c>
      <c r="B338" s="355" t="s">
        <v>139</v>
      </c>
      <c r="C338" s="121">
        <f>SUM(C339:C350)</f>
        <v>14318024.9</v>
      </c>
      <c r="D338" s="121">
        <f>SUM(D339:D350)</f>
        <v>16579459</v>
      </c>
      <c r="E338" s="121">
        <f>C338/D338*100</f>
        <v>86.360024775235431</v>
      </c>
      <c r="F338" s="121">
        <f>SUM(F339:F350)</f>
        <v>728079.3</v>
      </c>
      <c r="G338" s="121">
        <f>SUM(G339:G350)</f>
        <v>2057040</v>
      </c>
      <c r="H338" s="121">
        <f>F338/G338*100</f>
        <v>35.394513475673783</v>
      </c>
      <c r="I338" s="121">
        <f>SUM(I339:I350)</f>
        <v>14791609.9</v>
      </c>
      <c r="J338" s="121">
        <f>SUM(J339:J350)</f>
        <v>15898934</v>
      </c>
      <c r="K338" s="121">
        <f>I338/J338*100</f>
        <v>93.035230538097707</v>
      </c>
      <c r="L338" s="121">
        <f>SUM(L339:L350)</f>
        <v>11499136.9</v>
      </c>
      <c r="M338" s="121">
        <f>SUM(M339:M350)</f>
        <v>12256732</v>
      </c>
      <c r="N338" s="125">
        <f t="shared" ref="N338:N350" si="165">L338/M338*100</f>
        <v>93.818947008060547</v>
      </c>
      <c r="O338" s="121">
        <f>SUM(O339:O350)</f>
        <v>1121535</v>
      </c>
      <c r="P338" s="121">
        <f>SUM(P339:P350)</f>
        <v>2204203</v>
      </c>
      <c r="Q338" s="125">
        <f t="shared" ref="Q338:Q350" si="166">O338/P338*100</f>
        <v>50.881656544338249</v>
      </c>
      <c r="R338" s="121">
        <f>SUM(R339:R350)</f>
        <v>10377601.9</v>
      </c>
      <c r="S338" s="121">
        <f>SUM(S339:S350)</f>
        <v>2352194</v>
      </c>
      <c r="T338" s="125">
        <f t="shared" ref="T338:T347" si="167">R338/S338*100</f>
        <v>441.18818005657693</v>
      </c>
      <c r="U338" s="198">
        <f>SUM(U339:U350)</f>
        <v>320</v>
      </c>
      <c r="V338"/>
      <c r="W338"/>
      <c r="X338"/>
      <c r="Y338"/>
      <c r="Z338"/>
      <c r="AA338"/>
      <c r="AB338"/>
      <c r="AC338"/>
    </row>
    <row r="339" spans="1:188" s="23" customFormat="1" ht="17.25" x14ac:dyDescent="0.25">
      <c r="A339" s="260">
        <v>1</v>
      </c>
      <c r="B339" s="10" t="s">
        <v>178</v>
      </c>
      <c r="C339" s="252">
        <v>155440</v>
      </c>
      <c r="D339" s="252">
        <v>458306</v>
      </c>
      <c r="E339" s="25">
        <f t="shared" ref="E339:E350" si="168">C339/D339*100</f>
        <v>33.916204457283996</v>
      </c>
      <c r="F339" s="252">
        <v>155440</v>
      </c>
      <c r="G339" s="252">
        <v>0</v>
      </c>
      <c r="H339" s="25" t="e">
        <f t="shared" ref="H339:H342" si="169">F339/G339*100</f>
        <v>#DIV/0!</v>
      </c>
      <c r="I339" s="252">
        <v>15440</v>
      </c>
      <c r="J339" s="252">
        <v>458306</v>
      </c>
      <c r="K339" s="25">
        <f t="shared" ref="K339:K350" si="170">I339/J339*100</f>
        <v>3.3689281833534799</v>
      </c>
      <c r="L339" s="252">
        <f>24155+131285</f>
        <v>155440</v>
      </c>
      <c r="M339" s="252">
        <v>458306</v>
      </c>
      <c r="N339" s="25">
        <f t="shared" si="165"/>
        <v>33.916204457283996</v>
      </c>
      <c r="O339" s="252">
        <v>24155</v>
      </c>
      <c r="P339" s="252">
        <v>1988</v>
      </c>
      <c r="Q339" s="25">
        <f t="shared" si="166"/>
        <v>1215.0402414486921</v>
      </c>
      <c r="R339" s="252">
        <v>131285</v>
      </c>
      <c r="S339" s="252">
        <v>456318</v>
      </c>
      <c r="T339" s="25">
        <f t="shared" si="167"/>
        <v>28.770506532724987</v>
      </c>
      <c r="U339" s="199">
        <v>94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</row>
    <row r="340" spans="1:188" s="23" customFormat="1" ht="17.25" x14ac:dyDescent="0.25">
      <c r="A340" s="260">
        <v>2</v>
      </c>
      <c r="B340" s="10" t="s">
        <v>179</v>
      </c>
      <c r="C340" s="252">
        <v>0</v>
      </c>
      <c r="D340" s="252"/>
      <c r="E340" s="25" t="e">
        <f t="shared" si="168"/>
        <v>#DIV/0!</v>
      </c>
      <c r="F340" s="252">
        <v>0</v>
      </c>
      <c r="G340" s="252"/>
      <c r="H340" s="25" t="e">
        <f t="shared" si="169"/>
        <v>#DIV/0!</v>
      </c>
      <c r="I340" s="252">
        <v>0</v>
      </c>
      <c r="J340" s="252"/>
      <c r="K340" s="25" t="e">
        <f t="shared" si="170"/>
        <v>#DIV/0!</v>
      </c>
      <c r="L340" s="252">
        <v>0</v>
      </c>
      <c r="M340" s="253">
        <v>0</v>
      </c>
      <c r="N340" s="25" t="e">
        <f t="shared" si="165"/>
        <v>#DIV/0!</v>
      </c>
      <c r="O340" s="252">
        <v>0</v>
      </c>
      <c r="P340" s="252"/>
      <c r="Q340" s="25" t="e">
        <f t="shared" si="166"/>
        <v>#DIV/0!</v>
      </c>
      <c r="R340" s="252">
        <v>0</v>
      </c>
      <c r="S340" s="252"/>
      <c r="T340" s="25" t="e">
        <f t="shared" si="167"/>
        <v>#DIV/0!</v>
      </c>
      <c r="U340" s="199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</row>
    <row r="341" spans="1:188" s="23" customFormat="1" ht="17.25" x14ac:dyDescent="0.25">
      <c r="A341" s="260">
        <v>3</v>
      </c>
      <c r="B341" s="10" t="s">
        <v>180</v>
      </c>
      <c r="C341" s="252">
        <v>249871</v>
      </c>
      <c r="D341" s="252">
        <v>216787</v>
      </c>
      <c r="E341" s="1">
        <f t="shared" si="168"/>
        <v>115.26106270209931</v>
      </c>
      <c r="F341" s="252">
        <v>29435</v>
      </c>
      <c r="G341" s="252">
        <v>15128</v>
      </c>
      <c r="H341" s="1">
        <f t="shared" si="169"/>
        <v>194.57297726070863</v>
      </c>
      <c r="I341" s="252">
        <v>249871</v>
      </c>
      <c r="J341" s="252">
        <v>216787</v>
      </c>
      <c r="K341" s="1">
        <f t="shared" si="170"/>
        <v>115.26106270209931</v>
      </c>
      <c r="L341" s="252">
        <f>R341</f>
        <v>249871</v>
      </c>
      <c r="M341" s="252">
        <v>216787</v>
      </c>
      <c r="N341" s="1">
        <f t="shared" si="165"/>
        <v>115.26106270209931</v>
      </c>
      <c r="O341" s="252">
        <v>0</v>
      </c>
      <c r="P341" s="252">
        <v>0</v>
      </c>
      <c r="Q341" s="1" t="e">
        <f t="shared" si="166"/>
        <v>#DIV/0!</v>
      </c>
      <c r="R341" s="252">
        <v>249871</v>
      </c>
      <c r="S341" s="252">
        <v>216787</v>
      </c>
      <c r="T341" s="1">
        <f t="shared" si="167"/>
        <v>115.26106270209931</v>
      </c>
      <c r="U341" s="199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</row>
    <row r="342" spans="1:188" s="23" customFormat="1" ht="17.25" x14ac:dyDescent="0.25">
      <c r="A342" s="259">
        <v>4</v>
      </c>
      <c r="B342" s="16" t="s">
        <v>181</v>
      </c>
      <c r="C342" s="252">
        <v>1345521</v>
      </c>
      <c r="D342" s="252">
        <v>874383</v>
      </c>
      <c r="E342" s="1">
        <f t="shared" si="168"/>
        <v>153.88233760262949</v>
      </c>
      <c r="F342" s="252">
        <v>183028</v>
      </c>
      <c r="G342" s="252">
        <v>533189</v>
      </c>
      <c r="H342" s="1">
        <f t="shared" si="169"/>
        <v>34.327039755133733</v>
      </c>
      <c r="I342" s="252">
        <v>1301570</v>
      </c>
      <c r="J342" s="252">
        <v>871244</v>
      </c>
      <c r="K342" s="1">
        <f t="shared" si="170"/>
        <v>149.39213354697421</v>
      </c>
      <c r="L342" s="252">
        <v>1301570</v>
      </c>
      <c r="M342" s="252">
        <v>871244</v>
      </c>
      <c r="N342" s="1">
        <f t="shared" si="165"/>
        <v>149.39213354697421</v>
      </c>
      <c r="O342" s="252">
        <v>0</v>
      </c>
      <c r="P342" s="252">
        <v>0</v>
      </c>
      <c r="Q342" s="1" t="e">
        <f t="shared" si="166"/>
        <v>#DIV/0!</v>
      </c>
      <c r="R342" s="252">
        <v>1301570</v>
      </c>
      <c r="S342" s="252">
        <v>871244</v>
      </c>
      <c r="T342" s="1">
        <f t="shared" si="167"/>
        <v>149.39213354697421</v>
      </c>
      <c r="U342" s="199">
        <v>57</v>
      </c>
      <c r="V342"/>
      <c r="W342"/>
      <c r="X342"/>
      <c r="Y342"/>
      <c r="Z342"/>
      <c r="AA342"/>
      <c r="AB342"/>
      <c r="AC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</row>
    <row r="343" spans="1:188" s="23" customFormat="1" ht="17.25" x14ac:dyDescent="0.25">
      <c r="A343" s="260">
        <v>5</v>
      </c>
      <c r="B343" s="10" t="s">
        <v>182</v>
      </c>
      <c r="C343" s="252">
        <v>11018870</v>
      </c>
      <c r="D343" s="252">
        <v>10996634</v>
      </c>
      <c r="E343" s="45">
        <f t="shared" si="168"/>
        <v>100.20220732998844</v>
      </c>
      <c r="F343" s="252">
        <v>149346</v>
      </c>
      <c r="G343" s="252">
        <v>812213</v>
      </c>
      <c r="H343" s="45">
        <f>F343/G343*100</f>
        <v>18.387541199168197</v>
      </c>
      <c r="I343" s="162">
        <v>11585195</v>
      </c>
      <c r="J343" s="162">
        <v>11298042</v>
      </c>
      <c r="K343" s="1">
        <f t="shared" si="170"/>
        <v>102.54161738821648</v>
      </c>
      <c r="L343" s="252">
        <v>8153606</v>
      </c>
      <c r="M343" s="253">
        <v>7700335</v>
      </c>
      <c r="N343" s="25">
        <f t="shared" si="165"/>
        <v>105.88638026787147</v>
      </c>
      <c r="O343" s="252">
        <v>0</v>
      </c>
      <c r="P343" s="252"/>
      <c r="Q343" s="25" t="e">
        <f t="shared" si="166"/>
        <v>#DIV/0!</v>
      </c>
      <c r="R343" s="253">
        <v>8153606</v>
      </c>
      <c r="S343" s="253"/>
      <c r="T343" s="45" t="e">
        <f t="shared" si="167"/>
        <v>#DIV/0!</v>
      </c>
      <c r="U343" s="199">
        <v>57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</row>
    <row r="344" spans="1:188" s="23" customFormat="1" ht="17.25" x14ac:dyDescent="0.25">
      <c r="A344" s="259">
        <v>6</v>
      </c>
      <c r="B344" s="11" t="s">
        <v>183</v>
      </c>
      <c r="C344" s="252">
        <v>0</v>
      </c>
      <c r="D344" s="252">
        <v>0</v>
      </c>
      <c r="E344" s="45" t="e">
        <f t="shared" si="168"/>
        <v>#DIV/0!</v>
      </c>
      <c r="F344" s="252">
        <v>0</v>
      </c>
      <c r="G344" s="252">
        <v>0</v>
      </c>
      <c r="H344" s="45" t="e">
        <f t="shared" ref="H344:H347" si="171">F344/G344*100</f>
        <v>#DIV/0!</v>
      </c>
      <c r="I344" s="252">
        <v>0</v>
      </c>
      <c r="J344" s="252">
        <v>0</v>
      </c>
      <c r="K344" s="45" t="e">
        <f t="shared" si="170"/>
        <v>#DIV/0!</v>
      </c>
      <c r="L344" s="252">
        <v>0</v>
      </c>
      <c r="M344" s="253">
        <v>0</v>
      </c>
      <c r="N344" s="25" t="e">
        <f t="shared" si="165"/>
        <v>#DIV/0!</v>
      </c>
      <c r="O344" s="252">
        <v>0</v>
      </c>
      <c r="P344" s="252"/>
      <c r="Q344" s="25" t="e">
        <f t="shared" si="166"/>
        <v>#DIV/0!</v>
      </c>
      <c r="R344" s="249">
        <v>0</v>
      </c>
      <c r="S344" s="249"/>
      <c r="T344" s="45" t="e">
        <f t="shared" si="167"/>
        <v>#DIV/0!</v>
      </c>
      <c r="U344" s="199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</row>
    <row r="345" spans="1:188" s="23" customFormat="1" ht="17.25" x14ac:dyDescent="0.25">
      <c r="A345" s="259">
        <v>7</v>
      </c>
      <c r="B345" s="16" t="s">
        <v>279</v>
      </c>
      <c r="C345" s="252">
        <v>799218</v>
      </c>
      <c r="D345" s="252">
        <v>2019066</v>
      </c>
      <c r="E345" s="1">
        <f t="shared" si="168"/>
        <v>39.583550017681439</v>
      </c>
      <c r="F345" s="252">
        <v>132476</v>
      </c>
      <c r="G345" s="252">
        <v>285704</v>
      </c>
      <c r="H345" s="1">
        <f t="shared" si="171"/>
        <v>46.368269257693278</v>
      </c>
      <c r="I345" s="252">
        <v>1004903</v>
      </c>
      <c r="J345" s="252">
        <v>1870485</v>
      </c>
      <c r="K345" s="1">
        <f t="shared" si="170"/>
        <v>53.724194527087896</v>
      </c>
      <c r="L345" s="252">
        <f>883188+120831</f>
        <v>1004019</v>
      </c>
      <c r="M345" s="253">
        <v>1865463</v>
      </c>
      <c r="N345" s="1">
        <f t="shared" si="165"/>
        <v>53.821437358982728</v>
      </c>
      <c r="O345" s="252">
        <v>883188</v>
      </c>
      <c r="P345" s="252">
        <v>1785976</v>
      </c>
      <c r="Q345" s="1">
        <f t="shared" si="166"/>
        <v>49.45128042034159</v>
      </c>
      <c r="R345" s="248">
        <v>120831</v>
      </c>
      <c r="S345" s="248">
        <v>79487</v>
      </c>
      <c r="T345" s="1">
        <f t="shared" si="167"/>
        <v>152.01353680476052</v>
      </c>
      <c r="U345" s="199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</row>
    <row r="346" spans="1:188" s="23" customFormat="1" ht="17.25" x14ac:dyDescent="0.25">
      <c r="A346" s="260">
        <v>8</v>
      </c>
      <c r="B346" s="10" t="s">
        <v>280</v>
      </c>
      <c r="C346" s="252">
        <v>95082</v>
      </c>
      <c r="D346" s="252">
        <v>416239</v>
      </c>
      <c r="E346" s="1">
        <f t="shared" si="168"/>
        <v>22.843126184715992</v>
      </c>
      <c r="F346" s="252">
        <v>17104</v>
      </c>
      <c r="G346" s="252">
        <v>9721</v>
      </c>
      <c r="H346" s="1">
        <f t="shared" si="171"/>
        <v>175.94897644275281</v>
      </c>
      <c r="I346" s="252">
        <v>95082</v>
      </c>
      <c r="J346" s="252">
        <v>416239</v>
      </c>
      <c r="K346" s="1">
        <f t="shared" si="170"/>
        <v>22.843126184715992</v>
      </c>
      <c r="L346" s="252">
        <v>95082</v>
      </c>
      <c r="M346" s="252">
        <v>416239</v>
      </c>
      <c r="N346" s="1">
        <f t="shared" si="165"/>
        <v>22.843126184715992</v>
      </c>
      <c r="O346" s="252">
        <v>95082</v>
      </c>
      <c r="P346" s="252">
        <v>416239</v>
      </c>
      <c r="Q346" s="1">
        <f t="shared" si="166"/>
        <v>22.843126184715992</v>
      </c>
      <c r="R346" s="248">
        <v>0</v>
      </c>
      <c r="S346" s="248">
        <v>0</v>
      </c>
      <c r="T346" s="1" t="e">
        <f t="shared" si="167"/>
        <v>#DIV/0!</v>
      </c>
      <c r="U346" s="199">
        <v>18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</row>
    <row r="347" spans="1:188" s="23" customFormat="1" ht="34.5" x14ac:dyDescent="0.25">
      <c r="A347" s="260">
        <v>9</v>
      </c>
      <c r="B347" s="10" t="s">
        <v>281</v>
      </c>
      <c r="C347" s="248">
        <v>420438.9</v>
      </c>
      <c r="D347" s="248">
        <v>1101128</v>
      </c>
      <c r="E347" s="1">
        <f t="shared" si="168"/>
        <v>38.182563698316635</v>
      </c>
      <c r="F347" s="248">
        <v>61250.3</v>
      </c>
      <c r="G347" s="248">
        <v>336000</v>
      </c>
      <c r="H347" s="1">
        <f t="shared" si="171"/>
        <v>18.229255952380953</v>
      </c>
      <c r="I347" s="248">
        <v>420438.9</v>
      </c>
      <c r="J347" s="248">
        <v>336000</v>
      </c>
      <c r="K347" s="1">
        <f t="shared" si="170"/>
        <v>125.13062500000001</v>
      </c>
      <c r="L347" s="248">
        <v>420438.9</v>
      </c>
      <c r="M347" s="248">
        <v>336000</v>
      </c>
      <c r="N347" s="1">
        <f t="shared" si="165"/>
        <v>125.13062500000001</v>
      </c>
      <c r="O347" s="252">
        <v>0</v>
      </c>
      <c r="P347" s="252">
        <v>0</v>
      </c>
      <c r="Q347" s="1" t="e">
        <f t="shared" si="166"/>
        <v>#DIV/0!</v>
      </c>
      <c r="R347" s="248">
        <v>420438.9</v>
      </c>
      <c r="S347" s="248">
        <v>336000</v>
      </c>
      <c r="T347" s="1">
        <f t="shared" si="167"/>
        <v>125.13062500000001</v>
      </c>
      <c r="U347" s="199">
        <v>34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</row>
    <row r="348" spans="1:188" s="23" customFormat="1" ht="17.25" x14ac:dyDescent="0.25">
      <c r="A348" s="260">
        <v>10</v>
      </c>
      <c r="B348" s="10" t="s">
        <v>184</v>
      </c>
      <c r="C348" s="252">
        <v>0</v>
      </c>
      <c r="D348" s="252"/>
      <c r="E348" s="25" t="e">
        <f t="shared" si="168"/>
        <v>#DIV/0!</v>
      </c>
      <c r="F348" s="252">
        <v>0</v>
      </c>
      <c r="G348" s="252"/>
      <c r="H348" s="25" t="e">
        <f>F348/G348*100</f>
        <v>#DIV/0!</v>
      </c>
      <c r="I348" s="252">
        <v>0</v>
      </c>
      <c r="J348" s="252"/>
      <c r="K348" s="25" t="e">
        <f t="shared" si="170"/>
        <v>#DIV/0!</v>
      </c>
      <c r="L348" s="252">
        <v>0</v>
      </c>
      <c r="M348" s="253">
        <v>0</v>
      </c>
      <c r="N348" s="25" t="e">
        <f t="shared" si="165"/>
        <v>#DIV/0!</v>
      </c>
      <c r="O348" s="252">
        <v>0</v>
      </c>
      <c r="P348" s="252"/>
      <c r="Q348" s="25" t="e">
        <f t="shared" si="166"/>
        <v>#DIV/0!</v>
      </c>
      <c r="R348" s="252">
        <v>0</v>
      </c>
      <c r="S348" s="252"/>
      <c r="T348" s="25" t="e">
        <f>R348/S348*100</f>
        <v>#DIV/0!</v>
      </c>
      <c r="U348" s="199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</row>
    <row r="349" spans="1:188" s="23" customFormat="1" ht="17.25" x14ac:dyDescent="0.25">
      <c r="A349" s="62">
        <v>11</v>
      </c>
      <c r="B349" s="10" t="s">
        <v>284</v>
      </c>
      <c r="C349" s="252">
        <v>3925</v>
      </c>
      <c r="D349" s="252">
        <v>496916</v>
      </c>
      <c r="E349" s="25">
        <f t="shared" si="168"/>
        <v>0.78987193006463863</v>
      </c>
      <c r="F349" s="252">
        <v>0</v>
      </c>
      <c r="G349" s="252">
        <v>65085</v>
      </c>
      <c r="H349" s="25">
        <f>F349/G349*100</f>
        <v>0</v>
      </c>
      <c r="I349" s="252">
        <v>0</v>
      </c>
      <c r="J349" s="252">
        <v>431831</v>
      </c>
      <c r="K349" s="25">
        <f t="shared" si="170"/>
        <v>0</v>
      </c>
      <c r="L349" s="252">
        <v>0</v>
      </c>
      <c r="M349" s="253">
        <v>392358</v>
      </c>
      <c r="N349" s="25">
        <f t="shared" si="165"/>
        <v>0</v>
      </c>
      <c r="O349" s="252">
        <v>0</v>
      </c>
      <c r="P349" s="252">
        <v>0</v>
      </c>
      <c r="Q349" s="25" t="e">
        <f t="shared" si="166"/>
        <v>#DIV/0!</v>
      </c>
      <c r="R349" s="252">
        <v>0</v>
      </c>
      <c r="S349" s="252">
        <v>392358</v>
      </c>
      <c r="T349" s="25">
        <f>R349/S349*100</f>
        <v>0</v>
      </c>
      <c r="U349" s="19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</row>
    <row r="350" spans="1:188" s="23" customFormat="1" ht="17.25" x14ac:dyDescent="0.25">
      <c r="A350" s="62">
        <v>12</v>
      </c>
      <c r="B350" s="16" t="s">
        <v>304</v>
      </c>
      <c r="C350" s="252">
        <v>229659</v>
      </c>
      <c r="D350" s="252">
        <v>0</v>
      </c>
      <c r="E350" s="25" t="e">
        <f t="shared" si="168"/>
        <v>#DIV/0!</v>
      </c>
      <c r="F350" s="252">
        <v>0</v>
      </c>
      <c r="G350" s="252">
        <v>0</v>
      </c>
      <c r="H350" s="25" t="e">
        <f>F350/G350*100</f>
        <v>#DIV/0!</v>
      </c>
      <c r="I350" s="252">
        <v>119110</v>
      </c>
      <c r="J350" s="252">
        <v>0</v>
      </c>
      <c r="K350" s="25" t="e">
        <f t="shared" si="170"/>
        <v>#DIV/0!</v>
      </c>
      <c r="L350" s="252">
        <v>119110</v>
      </c>
      <c r="M350" s="165">
        <v>0</v>
      </c>
      <c r="N350" s="25" t="e">
        <f t="shared" si="165"/>
        <v>#DIV/0!</v>
      </c>
      <c r="O350" s="252">
        <v>119110</v>
      </c>
      <c r="P350" s="252">
        <v>0</v>
      </c>
      <c r="Q350" s="25" t="e">
        <f t="shared" si="166"/>
        <v>#DIV/0!</v>
      </c>
      <c r="R350" s="252">
        <v>0</v>
      </c>
      <c r="S350" s="252">
        <v>0</v>
      </c>
      <c r="T350" s="25" t="e">
        <f>R350/S350*100</f>
        <v>#DIV/0!</v>
      </c>
      <c r="U350" s="199">
        <v>60</v>
      </c>
    </row>
    <row r="351" spans="1:188" s="23" customFormat="1" ht="17.25" x14ac:dyDescent="0.25">
      <c r="A351" s="102"/>
      <c r="B351" s="103"/>
      <c r="C351" s="104"/>
      <c r="D351" s="104"/>
      <c r="E351" s="105"/>
      <c r="F351" s="104"/>
      <c r="G351" s="104"/>
      <c r="H351" s="105"/>
      <c r="I351" s="104"/>
      <c r="J351" s="104"/>
      <c r="K351" s="105"/>
      <c r="L351" s="106"/>
      <c r="M351" s="106"/>
      <c r="N351" s="105"/>
      <c r="O351" s="104"/>
      <c r="P351" s="104"/>
      <c r="Q351" s="105"/>
      <c r="R351" s="104"/>
      <c r="S351" s="104"/>
      <c r="T351" s="105"/>
      <c r="U351" s="200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17.25" x14ac:dyDescent="0.25">
      <c r="A352" s="354" t="s">
        <v>252</v>
      </c>
      <c r="B352" s="355"/>
      <c r="C352" s="121">
        <f>SUM(C353:C361)</f>
        <v>1547305.36</v>
      </c>
      <c r="D352" s="121">
        <f>SUM(D353:D361)</f>
        <v>634070</v>
      </c>
      <c r="E352" s="121">
        <f>C352/D352*100</f>
        <v>244.02753008342927</v>
      </c>
      <c r="F352" s="121">
        <f>SUM(F353:F361)</f>
        <v>202408.3</v>
      </c>
      <c r="G352" s="121">
        <f>SUM(G353:G361)</f>
        <v>100660</v>
      </c>
      <c r="H352" s="121">
        <f>F352/G352*100</f>
        <v>201.08116431551758</v>
      </c>
      <c r="I352" s="121">
        <f>SUM(I353:I361)</f>
        <v>1501885.7</v>
      </c>
      <c r="J352" s="121">
        <f>SUM(J353:J361)</f>
        <v>471786</v>
      </c>
      <c r="K352" s="121">
        <f>I352/J352*100</f>
        <v>318.34045520638597</v>
      </c>
      <c r="L352" s="121">
        <f>SUM(L353:L361)</f>
        <v>0</v>
      </c>
      <c r="M352" s="121">
        <f>SUM(M353:M361)</f>
        <v>0</v>
      </c>
      <c r="N352" s="125" t="e">
        <f t="shared" ref="N352:N361" si="172">L352/M352*100</f>
        <v>#DIV/0!</v>
      </c>
      <c r="O352" s="121">
        <f>SUM(O353:O361)</f>
        <v>0</v>
      </c>
      <c r="P352" s="121">
        <f>SUM(P353:P361)</f>
        <v>0</v>
      </c>
      <c r="Q352" s="125" t="e">
        <f t="shared" ref="Q352:Q361" si="173">O352/P352*100</f>
        <v>#DIV/0!</v>
      </c>
      <c r="R352" s="121">
        <f>SUM(R353:R361)</f>
        <v>0</v>
      </c>
      <c r="S352" s="121">
        <f>SUM(S353:S361)</f>
        <v>0</v>
      </c>
      <c r="T352" s="125" t="e">
        <f t="shared" ref="T352:T361" si="174">R352/S352*100</f>
        <v>#DIV/0!</v>
      </c>
      <c r="U352" s="198">
        <f>SUM(U353:U361)</f>
        <v>475</v>
      </c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</row>
    <row r="353" spans="1:203" s="23" customFormat="1" ht="34.5" x14ac:dyDescent="0.25">
      <c r="A353" s="2">
        <v>1</v>
      </c>
      <c r="B353" s="11" t="s">
        <v>190</v>
      </c>
      <c r="C353" s="252">
        <v>1415281.36</v>
      </c>
      <c r="D353" s="252">
        <v>464669</v>
      </c>
      <c r="E353" s="1">
        <f>C353/D353*100</f>
        <v>304.57839020894448</v>
      </c>
      <c r="F353" s="252">
        <v>184688.3</v>
      </c>
      <c r="G353" s="252">
        <v>75133</v>
      </c>
      <c r="H353" s="1">
        <f t="shared" ref="H353:H361" si="175">F353/G353*100</f>
        <v>245.81515445942529</v>
      </c>
      <c r="I353" s="252">
        <v>1488405.7</v>
      </c>
      <c r="J353" s="252">
        <v>423627</v>
      </c>
      <c r="K353" s="249">
        <f t="shared" ref="K353:K361" si="176">I353/J353*100</f>
        <v>351.34816713759977</v>
      </c>
      <c r="L353" s="249">
        <v>0</v>
      </c>
      <c r="M353" s="249">
        <v>0</v>
      </c>
      <c r="N353" s="249" t="e">
        <f t="shared" si="172"/>
        <v>#DIV/0!</v>
      </c>
      <c r="O353" s="249">
        <v>0</v>
      </c>
      <c r="P353" s="249">
        <v>0</v>
      </c>
      <c r="Q353" s="249" t="e">
        <f t="shared" si="173"/>
        <v>#DIV/0!</v>
      </c>
      <c r="R353" s="249">
        <v>0</v>
      </c>
      <c r="S353" s="249">
        <v>0</v>
      </c>
      <c r="T353" s="45" t="e">
        <f t="shared" si="174"/>
        <v>#DIV/0!</v>
      </c>
      <c r="U353" s="205">
        <v>338</v>
      </c>
      <c r="V353"/>
      <c r="W353"/>
      <c r="X353"/>
      <c r="Y353"/>
      <c r="Z353"/>
      <c r="AA353"/>
      <c r="AB353"/>
      <c r="AC353"/>
    </row>
    <row r="354" spans="1:203" s="23" customFormat="1" ht="34.5" x14ac:dyDescent="0.25">
      <c r="A354" s="69">
        <v>2</v>
      </c>
      <c r="B354" s="11" t="s">
        <v>191</v>
      </c>
      <c r="C354" s="252">
        <v>87145</v>
      </c>
      <c r="D354" s="252">
        <v>92390</v>
      </c>
      <c r="E354" s="1">
        <f t="shared" ref="E354:E361" si="177">C354/D354*100</f>
        <v>94.322978677346043</v>
      </c>
      <c r="F354" s="252">
        <v>12363</v>
      </c>
      <c r="G354" s="252">
        <v>12613</v>
      </c>
      <c r="H354" s="1">
        <f t="shared" si="175"/>
        <v>98.017918021089358</v>
      </c>
      <c r="I354" s="252">
        <v>0</v>
      </c>
      <c r="J354" s="252">
        <v>0</v>
      </c>
      <c r="K354" s="249" t="e">
        <f t="shared" si="176"/>
        <v>#DIV/0!</v>
      </c>
      <c r="L354" s="249">
        <v>0</v>
      </c>
      <c r="M354" s="249">
        <v>0</v>
      </c>
      <c r="N354" s="249" t="e">
        <f t="shared" si="172"/>
        <v>#DIV/0!</v>
      </c>
      <c r="O354" s="249">
        <v>0</v>
      </c>
      <c r="P354" s="249">
        <v>0</v>
      </c>
      <c r="Q354" s="249" t="e">
        <f t="shared" si="173"/>
        <v>#DIV/0!</v>
      </c>
      <c r="R354" s="249">
        <v>0</v>
      </c>
      <c r="S354" s="249">
        <v>0</v>
      </c>
      <c r="T354" s="45" t="e">
        <f t="shared" si="174"/>
        <v>#DIV/0!</v>
      </c>
      <c r="U354" s="199">
        <v>82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</row>
    <row r="355" spans="1:203" s="23" customFormat="1" ht="34.5" x14ac:dyDescent="0.25">
      <c r="A355" s="2">
        <v>3</v>
      </c>
      <c r="B355" s="11" t="s">
        <v>192</v>
      </c>
      <c r="C355" s="252">
        <v>0</v>
      </c>
      <c r="D355" s="252">
        <v>0</v>
      </c>
      <c r="E355" s="1">
        <v>0</v>
      </c>
      <c r="F355" s="252">
        <v>0</v>
      </c>
      <c r="G355" s="252">
        <v>0</v>
      </c>
      <c r="H355" s="1" t="e">
        <f t="shared" si="175"/>
        <v>#DIV/0!</v>
      </c>
      <c r="I355" s="252">
        <v>0</v>
      </c>
      <c r="J355" s="252">
        <v>0</v>
      </c>
      <c r="K355" s="249">
        <v>0</v>
      </c>
      <c r="L355" s="249">
        <v>0</v>
      </c>
      <c r="M355" s="249">
        <v>0</v>
      </c>
      <c r="N355" s="249" t="e">
        <f t="shared" si="172"/>
        <v>#DIV/0!</v>
      </c>
      <c r="O355" s="249">
        <v>0</v>
      </c>
      <c r="P355" s="249">
        <v>0</v>
      </c>
      <c r="Q355" s="249" t="e">
        <f t="shared" si="173"/>
        <v>#DIV/0!</v>
      </c>
      <c r="R355" s="249">
        <v>0</v>
      </c>
      <c r="S355" s="249">
        <v>0</v>
      </c>
      <c r="T355" s="45" t="e">
        <f t="shared" si="174"/>
        <v>#DIV/0!</v>
      </c>
      <c r="U355" s="199">
        <v>6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</row>
    <row r="356" spans="1:203" s="23" customFormat="1" ht="17.25" x14ac:dyDescent="0.25">
      <c r="A356" s="69">
        <v>4</v>
      </c>
      <c r="B356" s="11" t="s">
        <v>193</v>
      </c>
      <c r="C356" s="252">
        <v>11999</v>
      </c>
      <c r="D356" s="252">
        <v>27374</v>
      </c>
      <c r="E356" s="1">
        <f t="shared" si="177"/>
        <v>43.833564696427267</v>
      </c>
      <c r="F356" s="252">
        <v>1465</v>
      </c>
      <c r="G356" s="252">
        <v>6044</v>
      </c>
      <c r="H356" s="1">
        <f t="shared" si="175"/>
        <v>24.238914626075449</v>
      </c>
      <c r="I356" s="252">
        <v>0</v>
      </c>
      <c r="J356" s="252">
        <v>0</v>
      </c>
      <c r="K356" s="249" t="e">
        <f t="shared" si="176"/>
        <v>#DIV/0!</v>
      </c>
      <c r="L356" s="249">
        <v>0</v>
      </c>
      <c r="M356" s="249">
        <v>0</v>
      </c>
      <c r="N356" s="249" t="e">
        <f t="shared" si="172"/>
        <v>#DIV/0!</v>
      </c>
      <c r="O356" s="249">
        <v>0</v>
      </c>
      <c r="P356" s="249">
        <v>0</v>
      </c>
      <c r="Q356" s="249" t="e">
        <f t="shared" si="173"/>
        <v>#DIV/0!</v>
      </c>
      <c r="R356" s="249">
        <v>0</v>
      </c>
      <c r="S356" s="249">
        <v>0</v>
      </c>
      <c r="T356" s="45" t="e">
        <f t="shared" si="174"/>
        <v>#DIV/0!</v>
      </c>
      <c r="U356" s="199">
        <v>16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FR356" s="134"/>
      <c r="FS356" s="134"/>
      <c r="FT356" s="134"/>
      <c r="FU356" s="134"/>
      <c r="FV356" s="134"/>
      <c r="FW356" s="134"/>
      <c r="FX356" s="134"/>
      <c r="FY356" s="134"/>
      <c r="FZ356" s="134"/>
      <c r="GA356" s="134"/>
      <c r="GB356" s="134"/>
      <c r="GC356" s="134"/>
      <c r="GD356" s="134"/>
      <c r="GE356" s="134"/>
      <c r="GF356" s="134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</row>
    <row r="357" spans="1:203" s="23" customFormat="1" ht="17.25" x14ac:dyDescent="0.25">
      <c r="A357" s="2">
        <v>5</v>
      </c>
      <c r="B357" s="11" t="s">
        <v>194</v>
      </c>
      <c r="C357" s="252">
        <v>0</v>
      </c>
      <c r="D357" s="252">
        <v>0</v>
      </c>
      <c r="E357" s="1" t="e">
        <f t="shared" si="177"/>
        <v>#DIV/0!</v>
      </c>
      <c r="F357" s="252">
        <v>0</v>
      </c>
      <c r="G357" s="252">
        <v>0</v>
      </c>
      <c r="H357" s="1" t="e">
        <f t="shared" si="175"/>
        <v>#DIV/0!</v>
      </c>
      <c r="I357" s="252">
        <v>0</v>
      </c>
      <c r="J357" s="252">
        <v>0</v>
      </c>
      <c r="K357" s="249" t="e">
        <f t="shared" si="176"/>
        <v>#DIV/0!</v>
      </c>
      <c r="L357" s="249">
        <v>0</v>
      </c>
      <c r="M357" s="249">
        <v>0</v>
      </c>
      <c r="N357" s="249" t="e">
        <f t="shared" si="172"/>
        <v>#DIV/0!</v>
      </c>
      <c r="O357" s="249">
        <v>0</v>
      </c>
      <c r="P357" s="249">
        <v>0</v>
      </c>
      <c r="Q357" s="249" t="e">
        <f t="shared" si="173"/>
        <v>#DIV/0!</v>
      </c>
      <c r="R357" s="249">
        <v>0</v>
      </c>
      <c r="S357" s="249">
        <v>0</v>
      </c>
      <c r="T357" s="45">
        <v>0</v>
      </c>
      <c r="U357" s="199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</row>
    <row r="358" spans="1:203" s="23" customFormat="1" ht="17.25" customHeight="1" x14ac:dyDescent="0.25">
      <c r="A358" s="69">
        <v>6</v>
      </c>
      <c r="B358" s="16" t="s">
        <v>195</v>
      </c>
      <c r="C358" s="252">
        <v>20000</v>
      </c>
      <c r="D358" s="252">
        <v>37910</v>
      </c>
      <c r="E358" s="1">
        <f t="shared" si="177"/>
        <v>52.756528620416773</v>
      </c>
      <c r="F358" s="252">
        <v>2000</v>
      </c>
      <c r="G358" s="252">
        <v>5000</v>
      </c>
      <c r="H358" s="1">
        <f t="shared" si="175"/>
        <v>40</v>
      </c>
      <c r="I358" s="252">
        <v>466</v>
      </c>
      <c r="J358" s="252">
        <v>36571</v>
      </c>
      <c r="K358" s="248">
        <f t="shared" si="176"/>
        <v>1.2742336824259659</v>
      </c>
      <c r="L358" s="248">
        <v>0</v>
      </c>
      <c r="M358" s="248">
        <v>0</v>
      </c>
      <c r="N358" s="248" t="e">
        <f t="shared" si="172"/>
        <v>#DIV/0!</v>
      </c>
      <c r="O358" s="248">
        <v>0</v>
      </c>
      <c r="P358" s="248">
        <v>0</v>
      </c>
      <c r="Q358" s="248" t="e">
        <f t="shared" si="173"/>
        <v>#DIV/0!</v>
      </c>
      <c r="R358" s="248">
        <v>0</v>
      </c>
      <c r="S358" s="248">
        <v>0</v>
      </c>
      <c r="T358" s="1" t="e">
        <f t="shared" si="174"/>
        <v>#DIV/0!</v>
      </c>
      <c r="U358" s="199">
        <v>22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</row>
    <row r="359" spans="1:203" s="23" customFormat="1" ht="52.5" customHeight="1" x14ac:dyDescent="0.25">
      <c r="A359" s="2">
        <v>7</v>
      </c>
      <c r="B359" s="11" t="s">
        <v>263</v>
      </c>
      <c r="C359" s="252">
        <v>0</v>
      </c>
      <c r="D359" s="252">
        <v>0</v>
      </c>
      <c r="E359" s="1" t="e">
        <f t="shared" si="177"/>
        <v>#DIV/0!</v>
      </c>
      <c r="F359" s="252">
        <v>0</v>
      </c>
      <c r="G359" s="252">
        <v>0</v>
      </c>
      <c r="H359" s="1" t="e">
        <f t="shared" si="175"/>
        <v>#DIV/0!</v>
      </c>
      <c r="I359" s="252">
        <v>0</v>
      </c>
      <c r="J359" s="252">
        <v>0</v>
      </c>
      <c r="K359" s="249" t="e">
        <f t="shared" si="176"/>
        <v>#DIV/0!</v>
      </c>
      <c r="L359" s="249">
        <v>0</v>
      </c>
      <c r="M359" s="249">
        <v>0</v>
      </c>
      <c r="N359" s="249" t="e">
        <f t="shared" si="172"/>
        <v>#DIV/0!</v>
      </c>
      <c r="O359" s="249">
        <v>0</v>
      </c>
      <c r="P359" s="249">
        <v>0</v>
      </c>
      <c r="Q359" s="249" t="e">
        <f t="shared" si="173"/>
        <v>#DIV/0!</v>
      </c>
      <c r="R359" s="249">
        <v>0</v>
      </c>
      <c r="S359" s="249">
        <v>0</v>
      </c>
      <c r="T359" s="45" t="e">
        <f t="shared" si="174"/>
        <v>#DIV/0!</v>
      </c>
      <c r="U359" s="19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</row>
    <row r="360" spans="1:203" s="23" customFormat="1" ht="17.25" x14ac:dyDescent="0.25">
      <c r="A360" s="69">
        <v>8</v>
      </c>
      <c r="B360" s="11" t="s">
        <v>196</v>
      </c>
      <c r="C360" s="252">
        <v>2650</v>
      </c>
      <c r="D360" s="252">
        <v>3700</v>
      </c>
      <c r="E360" s="1">
        <f>C360/D360*100</f>
        <v>71.621621621621628</v>
      </c>
      <c r="F360" s="252">
        <v>790</v>
      </c>
      <c r="G360" s="252">
        <v>925</v>
      </c>
      <c r="H360" s="1">
        <f t="shared" si="175"/>
        <v>85.405405405405403</v>
      </c>
      <c r="I360" s="252">
        <v>2784</v>
      </c>
      <c r="J360" s="252">
        <v>3561</v>
      </c>
      <c r="K360" s="249">
        <f t="shared" si="176"/>
        <v>78.180286436394269</v>
      </c>
      <c r="L360" s="249">
        <v>0</v>
      </c>
      <c r="M360" s="249">
        <v>0</v>
      </c>
      <c r="N360" s="249" t="e">
        <f t="shared" si="172"/>
        <v>#DIV/0!</v>
      </c>
      <c r="O360" s="249">
        <v>0</v>
      </c>
      <c r="P360" s="249">
        <v>0</v>
      </c>
      <c r="Q360" s="249" t="e">
        <f t="shared" si="173"/>
        <v>#DIV/0!</v>
      </c>
      <c r="R360" s="249">
        <v>0</v>
      </c>
      <c r="S360" s="249">
        <v>0</v>
      </c>
      <c r="T360" s="45" t="e">
        <f t="shared" si="174"/>
        <v>#DIV/0!</v>
      </c>
      <c r="U360" s="199">
        <v>5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 s="154"/>
      <c r="FS360" s="154"/>
      <c r="FT360" s="154"/>
      <c r="FU360" s="154"/>
      <c r="FV360" s="154"/>
      <c r="FW360" s="154"/>
      <c r="FX360" s="154"/>
      <c r="FY360" s="154"/>
      <c r="FZ360" s="154"/>
      <c r="GA360" s="154"/>
      <c r="GB360" s="154"/>
      <c r="GC360" s="154"/>
      <c r="GD360" s="154"/>
      <c r="GE360" s="154"/>
      <c r="GF360" s="154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17.25" x14ac:dyDescent="0.25">
      <c r="A361" s="2">
        <v>9</v>
      </c>
      <c r="B361" s="11" t="s">
        <v>197</v>
      </c>
      <c r="C361" s="252">
        <v>10230</v>
      </c>
      <c r="D361" s="252">
        <v>8027</v>
      </c>
      <c r="E361" s="1">
        <f t="shared" si="177"/>
        <v>127.4448735517628</v>
      </c>
      <c r="F361" s="252">
        <v>1102</v>
      </c>
      <c r="G361" s="252">
        <v>945</v>
      </c>
      <c r="H361" s="1">
        <f t="shared" si="175"/>
        <v>116.61375661375661</v>
      </c>
      <c r="I361" s="252">
        <v>10230</v>
      </c>
      <c r="J361" s="252">
        <v>8027</v>
      </c>
      <c r="K361" s="249">
        <f t="shared" si="176"/>
        <v>127.4448735517628</v>
      </c>
      <c r="L361" s="249">
        <v>0</v>
      </c>
      <c r="M361" s="249">
        <v>0</v>
      </c>
      <c r="N361" s="249" t="e">
        <f t="shared" si="172"/>
        <v>#DIV/0!</v>
      </c>
      <c r="O361" s="249">
        <v>0</v>
      </c>
      <c r="P361" s="249">
        <v>0</v>
      </c>
      <c r="Q361" s="249" t="e">
        <f t="shared" si="173"/>
        <v>#DIV/0!</v>
      </c>
      <c r="R361" s="249">
        <v>0</v>
      </c>
      <c r="S361" s="249">
        <v>0</v>
      </c>
      <c r="T361" s="45" t="e">
        <f t="shared" si="174"/>
        <v>#DIV/0!</v>
      </c>
      <c r="U361" s="199">
        <v>6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s="23" customFormat="1" ht="17.25" customHeight="1" x14ac:dyDescent="0.25">
      <c r="A362" s="349"/>
      <c r="B362" s="350"/>
      <c r="C362" s="350"/>
      <c r="D362" s="350"/>
      <c r="E362" s="350"/>
      <c r="F362" s="350"/>
      <c r="G362" s="350"/>
      <c r="H362" s="350"/>
      <c r="I362" s="350"/>
      <c r="J362" s="350"/>
      <c r="K362" s="350"/>
      <c r="L362" s="350"/>
      <c r="M362" s="350"/>
      <c r="N362" s="350"/>
      <c r="O362" s="350"/>
      <c r="P362" s="350"/>
      <c r="Q362" s="350"/>
      <c r="R362" s="350"/>
      <c r="S362" s="350"/>
      <c r="T362" s="351"/>
      <c r="U362" s="200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ht="57.75" customHeight="1" x14ac:dyDescent="0.25">
      <c r="A363" s="356" t="s">
        <v>254</v>
      </c>
      <c r="B363" s="357"/>
      <c r="C363" s="116">
        <f>C364+C382+C389</f>
        <v>173533346</v>
      </c>
      <c r="D363" s="116">
        <f>D364+D382+D389</f>
        <v>172718947</v>
      </c>
      <c r="E363" s="127">
        <f t="shared" ref="E363:E380" si="178">C363/D363*100</f>
        <v>100.47151688575313</v>
      </c>
      <c r="F363" s="116">
        <f>F364+F382+F389</f>
        <v>20661934</v>
      </c>
      <c r="G363" s="116">
        <f>G364+G382+G389</f>
        <v>20230027</v>
      </c>
      <c r="H363" s="127">
        <f t="shared" ref="H363" si="179">F363/G363*100</f>
        <v>102.13497984950786</v>
      </c>
      <c r="I363" s="116">
        <f>I364+I382+I389</f>
        <v>173533346</v>
      </c>
      <c r="J363" s="116">
        <f>J364+J382+J389</f>
        <v>172718947</v>
      </c>
      <c r="K363" s="127">
        <f t="shared" ref="K363:K380" si="180">I363/J363*100</f>
        <v>100.47151688575313</v>
      </c>
      <c r="L363" s="116">
        <f>L364+L382+L389</f>
        <v>19270226</v>
      </c>
      <c r="M363" s="116">
        <f>M364+M382+M389</f>
        <v>15056290</v>
      </c>
      <c r="N363" s="128">
        <f t="shared" ref="N363:N383" si="181">L363/M363*100</f>
        <v>127.98787749173269</v>
      </c>
      <c r="O363" s="116">
        <f>O364+O382+O389</f>
        <v>0</v>
      </c>
      <c r="P363" s="116">
        <f>P364+P382+P389</f>
        <v>0</v>
      </c>
      <c r="Q363" s="128" t="e">
        <f t="shared" ref="Q363:Q383" si="182">O363/P363*100</f>
        <v>#DIV/0!</v>
      </c>
      <c r="R363" s="116">
        <f>R364+R382+R389</f>
        <v>0</v>
      </c>
      <c r="S363" s="116">
        <f>S364+S382+S389</f>
        <v>0</v>
      </c>
      <c r="T363" s="128" t="e">
        <f t="shared" ref="T363:T383" si="183">R363/S363*100</f>
        <v>#DIV/0!</v>
      </c>
      <c r="U363" s="196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</row>
    <row r="364" spans="1:203" ht="75" customHeight="1" x14ac:dyDescent="0.25">
      <c r="A364" s="352" t="s">
        <v>255</v>
      </c>
      <c r="B364" s="353"/>
      <c r="C364" s="41">
        <f>SUM(C365:C380)</f>
        <v>173533346</v>
      </c>
      <c r="D364" s="41">
        <f>SUM(D365:D380)</f>
        <v>172718947</v>
      </c>
      <c r="E364" s="41">
        <f>C364/D364*100</f>
        <v>100.47151688575313</v>
      </c>
      <c r="F364" s="41">
        <f>SUM(F365:F380)</f>
        <v>20661934</v>
      </c>
      <c r="G364" s="41">
        <f>SUM(G365:G380)</f>
        <v>20230027</v>
      </c>
      <c r="H364" s="41">
        <f>F364/G364*100</f>
        <v>102.13497984950786</v>
      </c>
      <c r="I364" s="41">
        <f>SUM(I365:I380)</f>
        <v>173533346</v>
      </c>
      <c r="J364" s="41">
        <f>SUM(J365:J380)</f>
        <v>172718947</v>
      </c>
      <c r="K364" s="41">
        <f>I364/J364*100</f>
        <v>100.47151688575313</v>
      </c>
      <c r="L364" s="41">
        <f>SUM(L365:L380)</f>
        <v>19270226</v>
      </c>
      <c r="M364" s="41">
        <f>SUM(M365:M380)</f>
        <v>15056290</v>
      </c>
      <c r="N364" s="151">
        <f t="shared" si="181"/>
        <v>127.98787749173269</v>
      </c>
      <c r="O364" s="41">
        <f>SUM(O365:O380)</f>
        <v>0</v>
      </c>
      <c r="P364" s="41">
        <f>SUM(P365:P380)</f>
        <v>0</v>
      </c>
      <c r="Q364" s="5" t="e">
        <f t="shared" si="182"/>
        <v>#DIV/0!</v>
      </c>
      <c r="R364" s="41">
        <f>SUM(R365:R380)</f>
        <v>0</v>
      </c>
      <c r="S364" s="41">
        <f>SUM(S365:S380)</f>
        <v>0</v>
      </c>
      <c r="T364" s="5" t="e">
        <f t="shared" si="183"/>
        <v>#DIV/0!</v>
      </c>
      <c r="U364" s="198">
        <f>SUM(U365:U376)</f>
        <v>18337</v>
      </c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</row>
    <row r="365" spans="1:203" ht="17.25" x14ac:dyDescent="0.25">
      <c r="A365" s="62">
        <v>1</v>
      </c>
      <c r="B365" s="12" t="s">
        <v>198</v>
      </c>
      <c r="C365" s="252">
        <v>17056995</v>
      </c>
      <c r="D365" s="252">
        <v>19809133</v>
      </c>
      <c r="E365" s="148">
        <f t="shared" si="178"/>
        <v>86.106721581403889</v>
      </c>
      <c r="F365" s="252">
        <v>2747463</v>
      </c>
      <c r="G365" s="252">
        <v>3112485</v>
      </c>
      <c r="H365" s="148">
        <f t="shared" ref="H365:H379" si="184">F365/G365*100</f>
        <v>88.272329023272405</v>
      </c>
      <c r="I365" s="252">
        <v>17056995</v>
      </c>
      <c r="J365" s="252">
        <v>19809133</v>
      </c>
      <c r="K365" s="148">
        <f t="shared" si="180"/>
        <v>86.106721581403889</v>
      </c>
      <c r="L365" s="252"/>
      <c r="M365" s="252"/>
      <c r="N365" s="68">
        <v>83.9</v>
      </c>
      <c r="O365" s="249">
        <v>0</v>
      </c>
      <c r="P365" s="249">
        <v>0</v>
      </c>
      <c r="Q365" s="68" t="e">
        <f t="shared" si="182"/>
        <v>#DIV/0!</v>
      </c>
      <c r="R365" s="68">
        <v>0</v>
      </c>
      <c r="S365" s="68">
        <v>0</v>
      </c>
      <c r="T365" s="68" t="e">
        <f t="shared" si="183"/>
        <v>#DIV/0!</v>
      </c>
      <c r="U365" s="256">
        <v>1794</v>
      </c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</row>
    <row r="366" spans="1:203" s="23" customFormat="1" ht="17.25" x14ac:dyDescent="0.25">
      <c r="A366" s="63">
        <v>2</v>
      </c>
      <c r="B366" s="9" t="s">
        <v>199</v>
      </c>
      <c r="C366" s="252">
        <v>26639752</v>
      </c>
      <c r="D366" s="252">
        <v>24716357</v>
      </c>
      <c r="E366" s="148">
        <f t="shared" si="178"/>
        <v>107.7818709286324</v>
      </c>
      <c r="F366" s="252">
        <v>3654820</v>
      </c>
      <c r="G366" s="252">
        <v>3983716</v>
      </c>
      <c r="H366" s="148">
        <f t="shared" si="184"/>
        <v>91.743989782404171</v>
      </c>
      <c r="I366" s="252">
        <v>26639752</v>
      </c>
      <c r="J366" s="252">
        <v>24716357</v>
      </c>
      <c r="K366" s="148">
        <f t="shared" si="180"/>
        <v>107.7818709286324</v>
      </c>
      <c r="L366" s="252">
        <v>11246571</v>
      </c>
      <c r="M366" s="252">
        <v>14857541</v>
      </c>
      <c r="N366" s="148">
        <f t="shared" si="181"/>
        <v>75.69604553001065</v>
      </c>
      <c r="O366" s="150">
        <v>0</v>
      </c>
      <c r="P366" s="150">
        <v>0</v>
      </c>
      <c r="Q366" s="68" t="e">
        <f t="shared" si="182"/>
        <v>#DIV/0!</v>
      </c>
      <c r="R366" s="68">
        <v>0</v>
      </c>
      <c r="S366" s="68">
        <v>0</v>
      </c>
      <c r="T366" s="68" t="e">
        <f t="shared" si="183"/>
        <v>#DIV/0!</v>
      </c>
      <c r="U366" s="255">
        <v>226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</row>
    <row r="367" spans="1:203" ht="17.25" x14ac:dyDescent="0.25">
      <c r="A367" s="62">
        <v>3</v>
      </c>
      <c r="B367" s="12" t="s">
        <v>258</v>
      </c>
      <c r="C367" s="252">
        <v>8059513</v>
      </c>
      <c r="D367" s="252">
        <v>9697263</v>
      </c>
      <c r="E367" s="148">
        <f t="shared" si="178"/>
        <v>83.11121395800032</v>
      </c>
      <c r="F367" s="252">
        <v>375804</v>
      </c>
      <c r="G367" s="252">
        <v>1251673</v>
      </c>
      <c r="H367" s="148">
        <f t="shared" si="184"/>
        <v>30.024135696783429</v>
      </c>
      <c r="I367" s="252">
        <v>8059513</v>
      </c>
      <c r="J367" s="252">
        <v>9697263</v>
      </c>
      <c r="K367" s="148">
        <f t="shared" si="180"/>
        <v>83.11121395800032</v>
      </c>
      <c r="L367" s="252"/>
      <c r="M367" s="252"/>
      <c r="N367" s="68" t="e">
        <f t="shared" si="181"/>
        <v>#DIV/0!</v>
      </c>
      <c r="O367" s="249">
        <v>0</v>
      </c>
      <c r="P367" s="249">
        <v>0</v>
      </c>
      <c r="Q367" s="68" t="e">
        <f t="shared" si="182"/>
        <v>#DIV/0!</v>
      </c>
      <c r="R367" s="68">
        <v>0</v>
      </c>
      <c r="S367" s="68">
        <v>0</v>
      </c>
      <c r="T367" s="68" t="e">
        <f t="shared" si="183"/>
        <v>#DIV/0!</v>
      </c>
      <c r="U367" s="256">
        <v>613</v>
      </c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</row>
    <row r="368" spans="1:203" ht="86.25" x14ac:dyDescent="0.25">
      <c r="A368" s="62">
        <v>4</v>
      </c>
      <c r="B368" s="10" t="s">
        <v>276</v>
      </c>
      <c r="C368" s="252">
        <v>8918114</v>
      </c>
      <c r="D368" s="252">
        <v>8285357</v>
      </c>
      <c r="E368" s="148">
        <f t="shared" si="178"/>
        <v>107.63705172873057</v>
      </c>
      <c r="F368" s="252">
        <v>1206590</v>
      </c>
      <c r="G368" s="252">
        <v>1179208</v>
      </c>
      <c r="H368" s="148">
        <f t="shared" si="184"/>
        <v>102.32206701447073</v>
      </c>
      <c r="I368" s="252">
        <v>8918114</v>
      </c>
      <c r="J368" s="252">
        <v>8285357</v>
      </c>
      <c r="K368" s="148">
        <f t="shared" si="180"/>
        <v>107.63705172873057</v>
      </c>
      <c r="L368" s="252"/>
      <c r="M368" s="252"/>
      <c r="N368" s="68" t="e">
        <f t="shared" si="181"/>
        <v>#DIV/0!</v>
      </c>
      <c r="O368" s="150">
        <v>0</v>
      </c>
      <c r="P368" s="150">
        <v>0</v>
      </c>
      <c r="Q368" s="68" t="e">
        <f t="shared" si="182"/>
        <v>#DIV/0!</v>
      </c>
      <c r="R368" s="68">
        <v>0</v>
      </c>
      <c r="S368" s="68">
        <v>0</v>
      </c>
      <c r="T368" s="68" t="e">
        <f t="shared" si="183"/>
        <v>#DIV/0!</v>
      </c>
      <c r="U368" s="258">
        <v>174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</row>
    <row r="369" spans="1:203" ht="34.5" x14ac:dyDescent="0.25">
      <c r="A369" s="62">
        <v>5</v>
      </c>
      <c r="B369" s="10" t="s">
        <v>200</v>
      </c>
      <c r="C369" s="252">
        <v>5133187</v>
      </c>
      <c r="D369" s="252">
        <v>3485688</v>
      </c>
      <c r="E369" s="148">
        <f t="shared" si="178"/>
        <v>147.26467199588717</v>
      </c>
      <c r="F369" s="252">
        <v>955776</v>
      </c>
      <c r="G369" s="252">
        <v>566250</v>
      </c>
      <c r="H369" s="148">
        <f t="shared" si="184"/>
        <v>168.79046357615894</v>
      </c>
      <c r="I369" s="252">
        <v>5133187</v>
      </c>
      <c r="J369" s="252">
        <v>3485688</v>
      </c>
      <c r="K369" s="148">
        <f t="shared" si="180"/>
        <v>147.26467199588717</v>
      </c>
      <c r="L369" s="252"/>
      <c r="M369" s="252"/>
      <c r="N369" s="68" t="e">
        <f t="shared" si="181"/>
        <v>#DIV/0!</v>
      </c>
      <c r="O369" s="150">
        <v>0</v>
      </c>
      <c r="P369" s="150">
        <v>0</v>
      </c>
      <c r="Q369" s="68" t="e">
        <f t="shared" si="182"/>
        <v>#DIV/0!</v>
      </c>
      <c r="R369" s="68">
        <v>0</v>
      </c>
      <c r="S369" s="68">
        <v>0</v>
      </c>
      <c r="T369" s="68" t="e">
        <f t="shared" si="183"/>
        <v>#DIV/0!</v>
      </c>
      <c r="U369" s="256">
        <v>418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134"/>
      <c r="GH369" s="134"/>
      <c r="GI369" s="134"/>
      <c r="GJ369" s="134"/>
      <c r="GK369" s="134"/>
      <c r="GL369" s="134"/>
      <c r="GM369" s="134"/>
      <c r="GN369" s="134"/>
      <c r="GO369" s="134"/>
      <c r="GP369" s="134"/>
      <c r="GQ369" s="134"/>
      <c r="GR369" s="134"/>
      <c r="GS369" s="134"/>
      <c r="GT369" s="134"/>
      <c r="GU369" s="134"/>
    </row>
    <row r="370" spans="1:203" s="23" customFormat="1" ht="37.5" customHeight="1" x14ac:dyDescent="0.25">
      <c r="A370" s="63">
        <v>6</v>
      </c>
      <c r="B370" s="16" t="s">
        <v>201</v>
      </c>
      <c r="C370" s="252">
        <v>17330326</v>
      </c>
      <c r="D370" s="252">
        <v>227756</v>
      </c>
      <c r="E370" s="148">
        <f t="shared" si="178"/>
        <v>7609.1633151267142</v>
      </c>
      <c r="F370" s="252">
        <v>301967</v>
      </c>
      <c r="G370" s="252">
        <v>0</v>
      </c>
      <c r="H370" s="148" t="e">
        <f t="shared" si="184"/>
        <v>#DIV/0!</v>
      </c>
      <c r="I370" s="252">
        <v>17330326</v>
      </c>
      <c r="J370" s="252">
        <v>227756</v>
      </c>
      <c r="K370" s="148">
        <f t="shared" si="180"/>
        <v>7609.1633151267142</v>
      </c>
      <c r="L370" s="252">
        <v>8023655</v>
      </c>
      <c r="M370" s="252">
        <v>198749</v>
      </c>
      <c r="N370" s="148">
        <f t="shared" si="181"/>
        <v>4037.0794318461981</v>
      </c>
      <c r="O370" s="150">
        <v>0</v>
      </c>
      <c r="P370" s="150">
        <v>0</v>
      </c>
      <c r="Q370" s="68" t="e">
        <f t="shared" si="182"/>
        <v>#DIV/0!</v>
      </c>
      <c r="R370" s="68">
        <v>0</v>
      </c>
      <c r="S370" s="68">
        <v>0</v>
      </c>
      <c r="T370" s="68" t="e">
        <f t="shared" si="183"/>
        <v>#DIV/0!</v>
      </c>
      <c r="U370" s="255">
        <v>375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GG370" s="134"/>
      <c r="GH370" s="134"/>
      <c r="GI370" s="134"/>
      <c r="GJ370" s="134"/>
      <c r="GK370" s="134"/>
      <c r="GL370" s="134"/>
      <c r="GM370" s="134"/>
      <c r="GN370" s="134"/>
      <c r="GO370" s="134"/>
      <c r="GP370" s="134"/>
      <c r="GQ370" s="134"/>
      <c r="GR370" s="134"/>
      <c r="GS370" s="134"/>
      <c r="GT370" s="134"/>
      <c r="GU370" s="134"/>
    </row>
    <row r="371" spans="1:203" ht="21.75" customHeight="1" x14ac:dyDescent="0.25">
      <c r="A371" s="62">
        <v>7</v>
      </c>
      <c r="B371" s="12" t="s">
        <v>202</v>
      </c>
      <c r="C371" s="252">
        <v>14429096</v>
      </c>
      <c r="D371" s="252">
        <v>15875369</v>
      </c>
      <c r="E371" s="148">
        <f t="shared" si="178"/>
        <v>90.889830655274849</v>
      </c>
      <c r="F371" s="252">
        <v>1140410</v>
      </c>
      <c r="G371" s="252">
        <v>1235469</v>
      </c>
      <c r="H371" s="148">
        <f t="shared" si="184"/>
        <v>92.305836892710374</v>
      </c>
      <c r="I371" s="252">
        <v>14429096</v>
      </c>
      <c r="J371" s="252">
        <v>15875369</v>
      </c>
      <c r="K371" s="148">
        <f t="shared" si="180"/>
        <v>90.889830655274849</v>
      </c>
      <c r="L371" s="252"/>
      <c r="M371" s="252"/>
      <c r="N371" s="68" t="e">
        <f t="shared" si="181"/>
        <v>#DIV/0!</v>
      </c>
      <c r="O371" s="249">
        <v>0</v>
      </c>
      <c r="P371" s="249">
        <v>0</v>
      </c>
      <c r="Q371" s="68" t="e">
        <f t="shared" si="182"/>
        <v>#DIV/0!</v>
      </c>
      <c r="R371" s="68">
        <v>0</v>
      </c>
      <c r="S371" s="68">
        <v>0</v>
      </c>
      <c r="T371" s="68" t="e">
        <f t="shared" si="183"/>
        <v>#DIV/0!</v>
      </c>
      <c r="U371" s="258">
        <v>1499</v>
      </c>
      <c r="GG371" s="134"/>
      <c r="GH371" s="134"/>
      <c r="GI371" s="134"/>
      <c r="GJ371" s="134"/>
      <c r="GK371" s="134"/>
      <c r="GL371" s="134"/>
      <c r="GM371" s="134"/>
      <c r="GN371" s="134"/>
      <c r="GO371" s="134"/>
      <c r="GP371" s="134"/>
      <c r="GQ371" s="134"/>
      <c r="GR371" s="134"/>
      <c r="GS371" s="134"/>
      <c r="GT371" s="134"/>
      <c r="GU371" s="134"/>
    </row>
    <row r="372" spans="1:203" ht="27" customHeight="1" x14ac:dyDescent="0.25">
      <c r="A372" s="62">
        <v>8</v>
      </c>
      <c r="B372" s="12" t="s">
        <v>203</v>
      </c>
      <c r="C372" s="252">
        <v>7602661</v>
      </c>
      <c r="D372" s="252">
        <v>3629293</v>
      </c>
      <c r="E372" s="148">
        <f t="shared" si="178"/>
        <v>209.48049661462989</v>
      </c>
      <c r="F372" s="252">
        <v>1123005</v>
      </c>
      <c r="G372" s="252">
        <v>710724</v>
      </c>
      <c r="H372" s="148">
        <f t="shared" si="184"/>
        <v>158.00859405338781</v>
      </c>
      <c r="I372" s="252">
        <v>7602661</v>
      </c>
      <c r="J372" s="252">
        <v>3629293</v>
      </c>
      <c r="K372" s="148">
        <f t="shared" si="180"/>
        <v>209.48049661462989</v>
      </c>
      <c r="L372" s="252"/>
      <c r="M372" s="252"/>
      <c r="N372" s="68" t="e">
        <f t="shared" si="181"/>
        <v>#DIV/0!</v>
      </c>
      <c r="O372" s="150">
        <v>0</v>
      </c>
      <c r="P372" s="150">
        <v>0</v>
      </c>
      <c r="Q372" s="68" t="e">
        <f t="shared" si="182"/>
        <v>#DIV/0!</v>
      </c>
      <c r="R372" s="68">
        <v>0</v>
      </c>
      <c r="S372" s="68">
        <v>0</v>
      </c>
      <c r="T372" s="68" t="e">
        <f t="shared" si="183"/>
        <v>#DIV/0!</v>
      </c>
      <c r="U372" s="256">
        <v>856</v>
      </c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</row>
    <row r="373" spans="1:203" s="23" customFormat="1" ht="34.5" x14ac:dyDescent="0.25">
      <c r="A373" s="63">
        <v>9</v>
      </c>
      <c r="B373" s="16" t="s">
        <v>204</v>
      </c>
      <c r="C373" s="252">
        <v>36976289</v>
      </c>
      <c r="D373" s="252">
        <v>56029623</v>
      </c>
      <c r="E373" s="148">
        <f t="shared" si="178"/>
        <v>65.994177758433253</v>
      </c>
      <c r="F373" s="252">
        <v>6565857</v>
      </c>
      <c r="G373" s="252">
        <v>5410023</v>
      </c>
      <c r="H373" s="148">
        <f t="shared" si="184"/>
        <v>121.36467811689525</v>
      </c>
      <c r="I373" s="252">
        <v>36976289</v>
      </c>
      <c r="J373" s="252">
        <v>56029623</v>
      </c>
      <c r="K373" s="148">
        <f t="shared" si="180"/>
        <v>65.994177758433253</v>
      </c>
      <c r="L373" s="252"/>
      <c r="M373" s="252"/>
      <c r="N373" s="68" t="e">
        <f t="shared" si="181"/>
        <v>#DIV/0!</v>
      </c>
      <c r="O373" s="150">
        <v>0</v>
      </c>
      <c r="P373" s="150">
        <v>0</v>
      </c>
      <c r="Q373" s="68" t="e">
        <f t="shared" si="182"/>
        <v>#DIV/0!</v>
      </c>
      <c r="R373" s="68">
        <v>0</v>
      </c>
      <c r="S373" s="68">
        <v>0</v>
      </c>
      <c r="T373" s="68" t="e">
        <f t="shared" si="183"/>
        <v>#DIV/0!</v>
      </c>
      <c r="U373" s="255">
        <v>7102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 s="154"/>
      <c r="GH373" s="154"/>
      <c r="GI373" s="154"/>
      <c r="GJ373" s="154"/>
      <c r="GK373" s="154"/>
      <c r="GL373" s="154"/>
      <c r="GM373" s="154"/>
      <c r="GN373" s="154"/>
      <c r="GO373" s="154"/>
      <c r="GP373" s="154"/>
      <c r="GQ373" s="154"/>
      <c r="GR373" s="154"/>
      <c r="GS373" s="154"/>
      <c r="GT373" s="154"/>
      <c r="GU373" s="154"/>
    </row>
    <row r="374" spans="1:203" s="23" customFormat="1" ht="34.5" x14ac:dyDescent="0.25">
      <c r="A374" s="63">
        <v>10</v>
      </c>
      <c r="B374" s="254" t="s">
        <v>439</v>
      </c>
      <c r="C374" s="252">
        <v>29913858</v>
      </c>
      <c r="D374" s="252">
        <v>29707162</v>
      </c>
      <c r="E374" s="148">
        <f t="shared" si="178"/>
        <v>100.69577834462949</v>
      </c>
      <c r="F374" s="252">
        <v>2407956</v>
      </c>
      <c r="G374" s="252">
        <v>2604318</v>
      </c>
      <c r="H374" s="148"/>
      <c r="I374" s="252">
        <v>29913858</v>
      </c>
      <c r="J374" s="252">
        <v>29707162</v>
      </c>
      <c r="K374" s="148"/>
      <c r="L374" s="252"/>
      <c r="M374" s="252"/>
      <c r="N374" s="68"/>
      <c r="O374" s="150"/>
      <c r="P374" s="150"/>
      <c r="Q374" s="68"/>
      <c r="R374" s="68"/>
      <c r="S374" s="68"/>
      <c r="T374" s="68"/>
      <c r="U374" s="256">
        <v>5033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 s="154"/>
      <c r="GH374" s="154"/>
      <c r="GI374" s="154"/>
      <c r="GJ374" s="154"/>
      <c r="GK374" s="154"/>
      <c r="GL374" s="154"/>
      <c r="GM374" s="154"/>
      <c r="GN374" s="154"/>
      <c r="GO374" s="154"/>
      <c r="GP374" s="154"/>
      <c r="GQ374" s="154"/>
      <c r="GR374" s="154"/>
      <c r="GS374" s="154"/>
      <c r="GT374" s="154"/>
      <c r="GU374" s="154"/>
    </row>
    <row r="375" spans="1:203" ht="33" customHeight="1" x14ac:dyDescent="0.25">
      <c r="A375" s="62">
        <v>11</v>
      </c>
      <c r="B375" s="10" t="s">
        <v>206</v>
      </c>
      <c r="C375" s="252">
        <v>325177</v>
      </c>
      <c r="D375" s="252">
        <v>274265</v>
      </c>
      <c r="E375" s="148">
        <f t="shared" si="178"/>
        <v>118.56306856507392</v>
      </c>
      <c r="F375" s="252">
        <v>40392</v>
      </c>
      <c r="G375" s="252">
        <v>37104</v>
      </c>
      <c r="H375" s="148">
        <f t="shared" si="184"/>
        <v>108.86157826649419</v>
      </c>
      <c r="I375" s="252">
        <v>325177</v>
      </c>
      <c r="J375" s="252">
        <v>274265</v>
      </c>
      <c r="K375" s="148">
        <f t="shared" si="180"/>
        <v>118.56306856507392</v>
      </c>
      <c r="L375" s="252"/>
      <c r="M375" s="252"/>
      <c r="N375" s="68" t="e">
        <f t="shared" si="181"/>
        <v>#DIV/0!</v>
      </c>
      <c r="O375" s="150">
        <v>0</v>
      </c>
      <c r="P375" s="150">
        <v>0</v>
      </c>
      <c r="Q375" s="68" t="e">
        <f t="shared" si="182"/>
        <v>#DIV/0!</v>
      </c>
      <c r="R375" s="68">
        <v>0</v>
      </c>
      <c r="S375" s="68">
        <v>0</v>
      </c>
      <c r="T375" s="68" t="e">
        <f t="shared" si="183"/>
        <v>#DIV/0!</v>
      </c>
      <c r="U375" s="256">
        <v>56</v>
      </c>
    </row>
    <row r="376" spans="1:203" ht="52.5" thickBot="1" x14ac:dyDescent="0.3">
      <c r="A376" s="130">
        <v>12</v>
      </c>
      <c r="B376" s="131" t="s">
        <v>207</v>
      </c>
      <c r="C376" s="252">
        <v>1148378</v>
      </c>
      <c r="D376" s="252">
        <v>981681</v>
      </c>
      <c r="E376" s="148">
        <f t="shared" si="178"/>
        <v>116.98077073917088</v>
      </c>
      <c r="F376" s="252">
        <v>141894</v>
      </c>
      <c r="G376" s="252">
        <v>139057</v>
      </c>
      <c r="H376" s="148">
        <f t="shared" si="184"/>
        <v>102.04017057753296</v>
      </c>
      <c r="I376" s="252">
        <v>1148378</v>
      </c>
      <c r="J376" s="252">
        <v>981681</v>
      </c>
      <c r="K376" s="148">
        <f t="shared" si="180"/>
        <v>116.98077073917088</v>
      </c>
      <c r="L376" s="252"/>
      <c r="M376" s="252"/>
      <c r="N376" s="68" t="e">
        <f t="shared" si="181"/>
        <v>#DIV/0!</v>
      </c>
      <c r="O376" s="150">
        <v>0</v>
      </c>
      <c r="P376" s="150">
        <v>0</v>
      </c>
      <c r="Q376" s="68" t="e">
        <f t="shared" si="182"/>
        <v>#DIV/0!</v>
      </c>
      <c r="R376" s="68">
        <v>0</v>
      </c>
      <c r="S376" s="68">
        <v>0</v>
      </c>
      <c r="T376" s="68" t="e">
        <f t="shared" si="183"/>
        <v>#DIV/0!</v>
      </c>
      <c r="U376" s="257">
        <v>191</v>
      </c>
    </row>
    <row r="377" spans="1:203" s="134" customFormat="1" ht="33.75" customHeight="1" x14ac:dyDescent="0.25">
      <c r="A377" s="62">
        <v>13</v>
      </c>
      <c r="B377" s="10" t="s">
        <v>208</v>
      </c>
      <c r="C377" s="252"/>
      <c r="D377" s="252"/>
      <c r="E377" s="148" t="e">
        <f t="shared" si="178"/>
        <v>#DIV/0!</v>
      </c>
      <c r="F377" s="252"/>
      <c r="G377" s="252"/>
      <c r="H377" s="68" t="e">
        <f t="shared" si="184"/>
        <v>#DIV/0!</v>
      </c>
      <c r="I377" s="252"/>
      <c r="J377" s="252"/>
      <c r="K377" s="148" t="e">
        <f t="shared" si="180"/>
        <v>#DIV/0!</v>
      </c>
      <c r="L377" s="249"/>
      <c r="M377" s="249"/>
      <c r="N377" s="68" t="e">
        <f t="shared" si="181"/>
        <v>#DIV/0!</v>
      </c>
      <c r="O377" s="68"/>
      <c r="P377" s="68"/>
      <c r="Q377" s="68" t="e">
        <f t="shared" si="182"/>
        <v>#DIV/0!</v>
      </c>
      <c r="R377" s="68"/>
      <c r="S377" s="68"/>
      <c r="T377" s="68"/>
      <c r="U377" s="196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</row>
    <row r="378" spans="1:203" s="134" customFormat="1" ht="17.25" x14ac:dyDescent="0.25">
      <c r="A378" s="62">
        <v>14</v>
      </c>
      <c r="B378" s="12" t="s">
        <v>209</v>
      </c>
      <c r="C378" s="252"/>
      <c r="D378" s="252"/>
      <c r="E378" s="148" t="e">
        <f t="shared" si="178"/>
        <v>#DIV/0!</v>
      </c>
      <c r="F378" s="252"/>
      <c r="G378" s="252"/>
      <c r="H378" s="68" t="e">
        <f t="shared" si="184"/>
        <v>#DIV/0!</v>
      </c>
      <c r="I378" s="68"/>
      <c r="J378" s="68"/>
      <c r="K378" s="148" t="e">
        <f t="shared" si="180"/>
        <v>#DIV/0!</v>
      </c>
      <c r="L378" s="149"/>
      <c r="M378" s="149"/>
      <c r="N378" s="68" t="e">
        <f t="shared" si="181"/>
        <v>#DIV/0!</v>
      </c>
      <c r="O378" s="68"/>
      <c r="P378" s="68"/>
      <c r="Q378" s="68" t="e">
        <f t="shared" si="182"/>
        <v>#DIV/0!</v>
      </c>
      <c r="R378" s="68"/>
      <c r="S378" s="68"/>
      <c r="T378" s="68" t="e">
        <f t="shared" si="183"/>
        <v>#DIV/0!</v>
      </c>
      <c r="U378" s="196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</row>
    <row r="379" spans="1:203" s="134" customFormat="1" ht="17.25" x14ac:dyDescent="0.25">
      <c r="A379" s="62">
        <v>15</v>
      </c>
      <c r="B379" s="12" t="s">
        <v>210</v>
      </c>
      <c r="C379" s="252"/>
      <c r="D379" s="252"/>
      <c r="E379" s="148" t="e">
        <f t="shared" si="178"/>
        <v>#DIV/0!</v>
      </c>
      <c r="F379" s="68"/>
      <c r="G379" s="68"/>
      <c r="H379" s="68" t="e">
        <f t="shared" si="184"/>
        <v>#DIV/0!</v>
      </c>
      <c r="I379" s="68"/>
      <c r="J379" s="68"/>
      <c r="K379" s="148" t="e">
        <f t="shared" si="180"/>
        <v>#DIV/0!</v>
      </c>
      <c r="L379" s="149"/>
      <c r="M379" s="149"/>
      <c r="N379" s="68" t="e">
        <f t="shared" si="181"/>
        <v>#DIV/0!</v>
      </c>
      <c r="O379" s="68"/>
      <c r="P379" s="68"/>
      <c r="Q379" s="68" t="e">
        <f t="shared" si="182"/>
        <v>#DIV/0!</v>
      </c>
      <c r="R379" s="68"/>
      <c r="S379" s="68"/>
      <c r="T379" s="68" t="e">
        <f t="shared" si="183"/>
        <v>#DIV/0!</v>
      </c>
      <c r="U379" s="196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</row>
    <row r="380" spans="1:203" s="134" customFormat="1" ht="51.75" x14ac:dyDescent="0.25">
      <c r="A380" s="62">
        <v>16</v>
      </c>
      <c r="B380" s="10" t="s">
        <v>211</v>
      </c>
      <c r="C380" s="68"/>
      <c r="D380" s="68"/>
      <c r="E380" s="148" t="e">
        <f t="shared" si="178"/>
        <v>#DIV/0!</v>
      </c>
      <c r="F380" s="68"/>
      <c r="G380" s="68"/>
      <c r="H380" s="68" t="e">
        <f>F380/G380*100</f>
        <v>#DIV/0!</v>
      </c>
      <c r="I380" s="68"/>
      <c r="J380" s="68"/>
      <c r="K380" s="148" t="e">
        <f t="shared" si="180"/>
        <v>#DIV/0!</v>
      </c>
      <c r="L380" s="68"/>
      <c r="M380" s="68"/>
      <c r="N380" s="68" t="e">
        <f t="shared" si="181"/>
        <v>#DIV/0!</v>
      </c>
      <c r="O380" s="68"/>
      <c r="P380" s="68"/>
      <c r="Q380" s="68" t="e">
        <f t="shared" si="182"/>
        <v>#DIV/0!</v>
      </c>
      <c r="R380" s="68"/>
      <c r="S380" s="68"/>
      <c r="T380" s="68" t="e">
        <f t="shared" si="183"/>
        <v>#DIV/0!</v>
      </c>
      <c r="U380" s="196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</row>
    <row r="381" spans="1:203" s="154" customFormat="1" ht="17.25" customHeight="1" x14ac:dyDescent="0.25">
      <c r="A381" s="358"/>
      <c r="B381" s="359"/>
      <c r="C381" s="359"/>
      <c r="D381" s="359"/>
      <c r="E381" s="359"/>
      <c r="F381" s="359"/>
      <c r="G381" s="359"/>
      <c r="H381" s="359"/>
      <c r="I381" s="359"/>
      <c r="J381" s="359"/>
      <c r="K381" s="360"/>
      <c r="L381" s="153"/>
      <c r="M381" s="153"/>
      <c r="N381" s="153"/>
      <c r="O381" s="153"/>
      <c r="P381" s="153"/>
      <c r="Q381" s="153"/>
      <c r="R381" s="153"/>
      <c r="S381" s="153"/>
      <c r="T381" s="153"/>
      <c r="U381" s="20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</row>
    <row r="382" spans="1:203" ht="84.75" customHeight="1" x14ac:dyDescent="0.25">
      <c r="A382" s="347" t="s">
        <v>256</v>
      </c>
      <c r="B382" s="348"/>
      <c r="C382" s="132">
        <f>SUM(C383:C383)</f>
        <v>0</v>
      </c>
      <c r="D382" s="132">
        <f>SUM(D383:D383)</f>
        <v>0</v>
      </c>
      <c r="E382" s="132" t="e">
        <f>C382/D382*100</f>
        <v>#DIV/0!</v>
      </c>
      <c r="F382" s="132">
        <f>SUM(F383:F383)</f>
        <v>0</v>
      </c>
      <c r="G382" s="132">
        <f>SUM(G383:G383)</f>
        <v>0</v>
      </c>
      <c r="H382" s="132" t="e">
        <f>F382/G382*100</f>
        <v>#DIV/0!</v>
      </c>
      <c r="I382" s="132">
        <f>SUM(I383:I383)</f>
        <v>0</v>
      </c>
      <c r="J382" s="132">
        <f>SUM(J383:J383)</f>
        <v>0</v>
      </c>
      <c r="K382" s="132" t="e">
        <f>I382/J382*100</f>
        <v>#DIV/0!</v>
      </c>
      <c r="L382" s="132">
        <f>SUM(L383:L383)</f>
        <v>0</v>
      </c>
      <c r="M382" s="132">
        <f>SUM(M383:M383)</f>
        <v>0</v>
      </c>
      <c r="N382" s="133" t="e">
        <f t="shared" si="181"/>
        <v>#DIV/0!</v>
      </c>
      <c r="O382" s="132">
        <f>SUM(O383:O383)</f>
        <v>0</v>
      </c>
      <c r="P382" s="132">
        <f>SUM(P383:P383)</f>
        <v>0</v>
      </c>
      <c r="Q382" s="133" t="e">
        <f t="shared" si="182"/>
        <v>#DIV/0!</v>
      </c>
      <c r="R382" s="132">
        <f>SUM(R383:R383)</f>
        <v>0</v>
      </c>
      <c r="S382" s="132">
        <f>SUM(S383:S383)</f>
        <v>0</v>
      </c>
      <c r="T382" s="133" t="e">
        <f t="shared" si="183"/>
        <v>#DIV/0!</v>
      </c>
      <c r="U382" s="198">
        <f>SUM(U383:U383)</f>
        <v>0</v>
      </c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ht="17.25" x14ac:dyDescent="0.25">
      <c r="A383" s="62">
        <v>2</v>
      </c>
      <c r="B383" s="12" t="s">
        <v>212</v>
      </c>
      <c r="C383" s="20"/>
      <c r="D383" s="20"/>
      <c r="E383" s="25" t="e">
        <f t="shared" ref="E383" si="185">C383/D383*100</f>
        <v>#DIV/0!</v>
      </c>
      <c r="F383" s="252"/>
      <c r="G383" s="252"/>
      <c r="H383" s="20" t="e">
        <f t="shared" ref="H383" si="186">F383/G383*100</f>
        <v>#DIV/0!</v>
      </c>
      <c r="I383" s="252"/>
      <c r="J383" s="252"/>
      <c r="K383" s="25" t="e">
        <f t="shared" ref="K383" si="187">I383/J383*100</f>
        <v>#DIV/0!</v>
      </c>
      <c r="L383" s="34"/>
      <c r="M383" s="34"/>
      <c r="N383" s="30" t="e">
        <f t="shared" si="181"/>
        <v>#DIV/0!</v>
      </c>
      <c r="O383" s="20"/>
      <c r="P383" s="20"/>
      <c r="Q383" s="30" t="e">
        <f t="shared" si="182"/>
        <v>#DIV/0!</v>
      </c>
      <c r="R383" s="20"/>
      <c r="S383" s="20"/>
      <c r="T383" s="20" t="e">
        <f t="shared" si="183"/>
        <v>#DIV/0!</v>
      </c>
      <c r="U383" s="134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s="23" customFormat="1" ht="17.25" x14ac:dyDescent="0.25">
      <c r="A384" s="63"/>
      <c r="B384" s="16"/>
      <c r="C384" s="248"/>
      <c r="D384" s="248"/>
      <c r="E384" s="1"/>
      <c r="F384" s="252"/>
      <c r="G384" s="252"/>
      <c r="H384" s="1"/>
      <c r="I384" s="248"/>
      <c r="J384" s="248"/>
      <c r="K384" s="1"/>
      <c r="L384" s="248"/>
      <c r="M384" s="248"/>
      <c r="N384" s="1"/>
      <c r="O384" s="248"/>
      <c r="P384" s="248"/>
      <c r="Q384" s="1"/>
      <c r="R384" s="248"/>
      <c r="S384" s="248"/>
      <c r="T384" s="1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</row>
    <row r="385" spans="1:203" s="23" customFormat="1" ht="17.25" x14ac:dyDescent="0.25">
      <c r="A385" s="63"/>
      <c r="B385" s="16"/>
      <c r="C385" s="248"/>
      <c r="D385" s="248"/>
      <c r="E385" s="1"/>
      <c r="F385" s="248"/>
      <c r="G385" s="248"/>
      <c r="H385" s="1"/>
      <c r="I385" s="248"/>
      <c r="J385" s="248"/>
      <c r="K385" s="1"/>
      <c r="L385" s="248"/>
      <c r="M385" s="248"/>
      <c r="N385" s="1"/>
      <c r="O385" s="248"/>
      <c r="P385" s="248"/>
      <c r="Q385" s="1"/>
      <c r="R385" s="248"/>
      <c r="S385" s="248"/>
      <c r="T385" s="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</row>
    <row r="386" spans="1:203" s="23" customFormat="1" ht="17.25" x14ac:dyDescent="0.25">
      <c r="A386" s="63"/>
      <c r="B386" s="16"/>
      <c r="C386" s="248"/>
      <c r="D386" s="248"/>
      <c r="E386" s="1"/>
      <c r="F386" s="248"/>
      <c r="G386" s="248"/>
      <c r="H386" s="1"/>
      <c r="I386" s="248"/>
      <c r="J386" s="248"/>
      <c r="K386" s="1"/>
      <c r="L386" s="248"/>
      <c r="M386" s="248"/>
      <c r="N386" s="1"/>
      <c r="O386" s="248"/>
      <c r="P386" s="248"/>
      <c r="Q386" s="1"/>
      <c r="R386" s="248"/>
      <c r="S386" s="248"/>
      <c r="T386" s="1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</row>
    <row r="387" spans="1:203" s="23" customFormat="1" ht="17.25" x14ac:dyDescent="0.25">
      <c r="A387" s="63"/>
      <c r="B387" s="16"/>
      <c r="C387" s="248"/>
      <c r="D387" s="248"/>
      <c r="E387" s="1"/>
      <c r="F387" s="248"/>
      <c r="G387" s="248"/>
      <c r="H387" s="1"/>
      <c r="I387" s="248"/>
      <c r="J387" s="248"/>
      <c r="K387" s="1"/>
      <c r="L387" s="248"/>
      <c r="M387" s="248"/>
      <c r="N387" s="1"/>
      <c r="O387" s="248"/>
      <c r="P387" s="248"/>
      <c r="Q387" s="1"/>
      <c r="R387" s="248"/>
      <c r="S387" s="248"/>
      <c r="T387" s="1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</row>
    <row r="388" spans="1:203" s="23" customFormat="1" x14ac:dyDescent="0.25">
      <c r="A388" s="349"/>
      <c r="B388" s="350"/>
      <c r="C388" s="350"/>
      <c r="D388" s="350"/>
      <c r="E388" s="350"/>
      <c r="F388" s="350"/>
      <c r="G388" s="350"/>
      <c r="H388" s="350"/>
      <c r="I388" s="350"/>
      <c r="J388" s="350"/>
      <c r="K388" s="350"/>
      <c r="L388" s="350"/>
      <c r="M388" s="350"/>
      <c r="N388" s="350"/>
      <c r="O388" s="350"/>
      <c r="P388" s="350"/>
      <c r="Q388" s="350"/>
      <c r="R388" s="350"/>
      <c r="S388" s="350"/>
      <c r="T388" s="35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7.25" customHeight="1" x14ac:dyDescent="0.25">
      <c r="A389" s="352" t="s">
        <v>257</v>
      </c>
      <c r="B389" s="353"/>
      <c r="C389" s="41">
        <f>SUM(C390:C397)</f>
        <v>0</v>
      </c>
      <c r="D389" s="41">
        <f>SUM(D390:D397)</f>
        <v>0</v>
      </c>
      <c r="E389" s="41" t="e">
        <f>C389/D389*100</f>
        <v>#DIV/0!</v>
      </c>
      <c r="F389" s="41">
        <f>SUM(F390:F397)</f>
        <v>0</v>
      </c>
      <c r="G389" s="41">
        <f>SUM(G390:G397)</f>
        <v>0</v>
      </c>
      <c r="H389" s="41" t="e">
        <f>F389/G389*100</f>
        <v>#DIV/0!</v>
      </c>
      <c r="I389" s="41">
        <f>SUM(I390:I397)</f>
        <v>0</v>
      </c>
      <c r="J389" s="41">
        <f>SUM(J390:J397)</f>
        <v>0</v>
      </c>
      <c r="K389" s="41" t="e">
        <f>I389/J389*100</f>
        <v>#DIV/0!</v>
      </c>
      <c r="L389" s="35">
        <f>SUM(L390:L397)</f>
        <v>0</v>
      </c>
      <c r="M389" s="35">
        <f>SUM(M390:M397)</f>
        <v>0</v>
      </c>
      <c r="N389" s="5" t="e">
        <f t="shared" ref="N389" si="188">L389/M389*100</f>
        <v>#DIV/0!</v>
      </c>
      <c r="O389" s="5">
        <f>SUM(O390:O397)</f>
        <v>0</v>
      </c>
      <c r="P389" s="5">
        <f>SUM(P390:P397)</f>
        <v>0</v>
      </c>
      <c r="Q389" s="5" t="e">
        <f t="shared" ref="Q389" si="189">O389/P389*100</f>
        <v>#DIV/0!</v>
      </c>
      <c r="R389" s="5">
        <f>SUM(R390:R397)</f>
        <v>0</v>
      </c>
      <c r="S389" s="5">
        <f>SUM(S390:S397)</f>
        <v>0</v>
      </c>
      <c r="T389" s="5" t="e">
        <f t="shared" ref="T389" si="190">R389/S389*100</f>
        <v>#DIV/0!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ht="18" customHeight="1" x14ac:dyDescent="0.2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6"/>
      <c r="M390" s="136"/>
      <c r="N390" s="136"/>
      <c r="O390" s="136"/>
      <c r="P390" s="136"/>
      <c r="Q390" s="136"/>
      <c r="R390" s="136"/>
      <c r="S390" s="136"/>
      <c r="T390" s="136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ht="18" customHeight="1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</row>
    <row r="392" spans="1:203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3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3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3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</sheetData>
  <mergeCells count="115">
    <mergeCell ref="A382:B382"/>
    <mergeCell ref="A388:T388"/>
    <mergeCell ref="A389:B389"/>
    <mergeCell ref="A338:B338"/>
    <mergeCell ref="A352:B352"/>
    <mergeCell ref="A362:T362"/>
    <mergeCell ref="A363:B363"/>
    <mergeCell ref="A364:B364"/>
    <mergeCell ref="A381:K381"/>
    <mergeCell ref="A320:T320"/>
    <mergeCell ref="A321:B321"/>
    <mergeCell ref="A328:T328"/>
    <mergeCell ref="A329:B329"/>
    <mergeCell ref="A330:B330"/>
    <mergeCell ref="A337:T337"/>
    <mergeCell ref="A267:B267"/>
    <mergeCell ref="A280:T280"/>
    <mergeCell ref="A281:B281"/>
    <mergeCell ref="A291:B291"/>
    <mergeCell ref="A312:T312"/>
    <mergeCell ref="A313:B313"/>
    <mergeCell ref="A240:B240"/>
    <mergeCell ref="A251:T251"/>
    <mergeCell ref="A252:B252"/>
    <mergeCell ref="A260:T260"/>
    <mergeCell ref="A261:B261"/>
    <mergeCell ref="A266:T266"/>
    <mergeCell ref="A216:B216"/>
    <mergeCell ref="A223:T223"/>
    <mergeCell ref="A224:B224"/>
    <mergeCell ref="A232:T232"/>
    <mergeCell ref="A233:B233"/>
    <mergeCell ref="A239:T239"/>
    <mergeCell ref="A193:B193"/>
    <mergeCell ref="A201:T201"/>
    <mergeCell ref="A202:B202"/>
    <mergeCell ref="A207:T207"/>
    <mergeCell ref="A208:B208"/>
    <mergeCell ref="A215:T215"/>
    <mergeCell ref="A154:T154"/>
    <mergeCell ref="A155:B155"/>
    <mergeCell ref="A166:T166"/>
    <mergeCell ref="A167:B167"/>
    <mergeCell ref="A183:T183"/>
    <mergeCell ref="A184:B184"/>
    <mergeCell ref="A69:B69"/>
    <mergeCell ref="A70:B70"/>
    <mergeCell ref="A116:T116"/>
    <mergeCell ref="A117:B117"/>
    <mergeCell ref="A148:T148"/>
    <mergeCell ref="A149:B149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2"/>
  <sheetViews>
    <sheetView topLeftCell="A66" zoomScale="70" zoomScaleNormal="70" workbookViewId="0">
      <selection activeCell="A230" sqref="A230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140625" customWidth="1"/>
    <col min="4" max="4" width="14.42578125" customWidth="1"/>
    <col min="5" max="5" width="11" customWidth="1"/>
    <col min="6" max="6" width="13.42578125" customWidth="1"/>
    <col min="7" max="7" width="14.140625" customWidth="1"/>
    <col min="8" max="8" width="11.28515625" customWidth="1"/>
    <col min="9" max="9" width="14.7109375" customWidth="1"/>
    <col min="10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8" x14ac:dyDescent="0.25">
      <c r="A1" s="402" t="s">
        <v>440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8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8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8" ht="16.5" customHeight="1" x14ac:dyDescent="0.25">
      <c r="A4" s="405"/>
      <c r="B4" s="408"/>
      <c r="C4" s="394" t="s">
        <v>441</v>
      </c>
      <c r="D4" s="394" t="s">
        <v>442</v>
      </c>
      <c r="E4" s="394" t="s">
        <v>5</v>
      </c>
      <c r="F4" s="394" t="s">
        <v>443</v>
      </c>
      <c r="G4" s="394" t="s">
        <v>302</v>
      </c>
      <c r="H4" s="394" t="s">
        <v>5</v>
      </c>
      <c r="I4" s="394" t="s">
        <v>441</v>
      </c>
      <c r="J4" s="394" t="s">
        <v>442</v>
      </c>
      <c r="K4" s="394" t="s">
        <v>5</v>
      </c>
      <c r="L4" s="394" t="s">
        <v>441</v>
      </c>
      <c r="M4" s="394" t="s">
        <v>442</v>
      </c>
      <c r="N4" s="394" t="s">
        <v>5</v>
      </c>
      <c r="O4" s="384" t="s">
        <v>444</v>
      </c>
      <c r="P4" s="384" t="s">
        <v>445</v>
      </c>
      <c r="Q4" s="394" t="s">
        <v>5</v>
      </c>
      <c r="R4" s="384" t="s">
        <v>446</v>
      </c>
      <c r="S4" s="384" t="s">
        <v>447</v>
      </c>
      <c r="T4" s="394" t="s">
        <v>5</v>
      </c>
    </row>
    <row r="5" spans="1:28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8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8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8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8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  <c r="V9" s="154"/>
      <c r="W9" s="154"/>
    </row>
    <row r="10" spans="1:28" s="23" customFormat="1" ht="43.5" customHeight="1" thickBot="1" x14ac:dyDescent="0.3">
      <c r="A10" s="388" t="s">
        <v>6</v>
      </c>
      <c r="B10" s="389"/>
      <c r="C10" s="109">
        <f>C11+C38</f>
        <v>887.74618733999989</v>
      </c>
      <c r="D10" s="109">
        <f>D11+D38</f>
        <v>778.04095100000006</v>
      </c>
      <c r="E10" s="110">
        <f>C10/D10*100</f>
        <v>114.10018793985046</v>
      </c>
      <c r="F10" s="109">
        <f>F11+F38</f>
        <v>99.338951980000004</v>
      </c>
      <c r="G10" s="109">
        <f>G11+G38</f>
        <v>92.920828</v>
      </c>
      <c r="H10" s="110">
        <f>F10/G10*100</f>
        <v>106.90708866692407</v>
      </c>
      <c r="I10" s="109">
        <f>I11+I38</f>
        <v>868.38211064899997</v>
      </c>
      <c r="J10" s="109">
        <f>J11+J38</f>
        <v>761.35900400000003</v>
      </c>
      <c r="K10" s="111">
        <f>I10/J10*100</f>
        <v>114.05685177251807</v>
      </c>
      <c r="L10" s="174">
        <f>L11+L38</f>
        <v>467.90820799999989</v>
      </c>
      <c r="M10" s="172">
        <f>M11+M38</f>
        <v>406.88467400000002</v>
      </c>
      <c r="N10" s="173">
        <f>L10/M10*100</f>
        <v>114.99774700287675</v>
      </c>
      <c r="O10" s="173">
        <f>O11+O38</f>
        <v>82.866277999999994</v>
      </c>
      <c r="P10" s="173">
        <f>P11+P38</f>
        <v>61.787237000000012</v>
      </c>
      <c r="Q10" s="173">
        <f>O10/P10*100</f>
        <v>134.11552615631604</v>
      </c>
      <c r="R10" s="172">
        <f>R11+R38</f>
        <v>362.39476999999999</v>
      </c>
      <c r="S10" s="172">
        <f>S11+S38</f>
        <v>326.15830900000003</v>
      </c>
      <c r="T10" s="175">
        <f t="shared" ref="T10:T40" si="0">R10/S10*100</f>
        <v>111.11008366185757</v>
      </c>
      <c r="V10" s="98">
        <v>246.9</v>
      </c>
      <c r="W10" s="98">
        <v>215.1</v>
      </c>
      <c r="X10" s="98">
        <v>190.5</v>
      </c>
      <c r="Y10" s="98">
        <v>172.9</v>
      </c>
      <c r="Z10" s="98">
        <f>V10-X10</f>
        <v>56.400000000000006</v>
      </c>
      <c r="AA10" s="98">
        <f>W10-Y10</f>
        <v>42.199999999999989</v>
      </c>
      <c r="AB10" s="98">
        <f>Z10*100/AA10</f>
        <v>133.64928909952613</v>
      </c>
    </row>
    <row r="11" spans="1:28" ht="38.25" customHeight="1" thickBot="1" x14ac:dyDescent="0.3">
      <c r="A11" s="390" t="s">
        <v>7</v>
      </c>
      <c r="B11" s="391"/>
      <c r="C11" s="89">
        <f>C12+C13</f>
        <v>694.68119533999993</v>
      </c>
      <c r="D11" s="89">
        <f>D12+D13</f>
        <v>585.30779600000005</v>
      </c>
      <c r="E11" s="89">
        <f>C11/D11*100</f>
        <v>118.68647574617302</v>
      </c>
      <c r="F11" s="89">
        <f>F12+F13</f>
        <v>79.80730598000001</v>
      </c>
      <c r="G11" s="89">
        <f>G12+G13</f>
        <v>72.906620000000004</v>
      </c>
      <c r="H11" s="89">
        <f>F11/G11*100</f>
        <v>109.46510204423139</v>
      </c>
      <c r="I11" s="89">
        <f>I12+I13</f>
        <v>675.31711864900001</v>
      </c>
      <c r="J11" s="89">
        <f>J12+J13</f>
        <v>568.62584900000002</v>
      </c>
      <c r="K11" s="90">
        <f>I11/J11*100</f>
        <v>118.76300028157883</v>
      </c>
      <c r="L11" s="91">
        <f>L12+L13</f>
        <v>446.2541829999999</v>
      </c>
      <c r="M11" s="91">
        <f>M12+M13</f>
        <v>389.37171000000001</v>
      </c>
      <c r="N11" s="92">
        <f t="shared" ref="N11:N13" si="1">L11/M11*100</f>
        <v>114.60878423858783</v>
      </c>
      <c r="O11" s="89">
        <f>O12+O13</f>
        <v>82.866277999999994</v>
      </c>
      <c r="P11" s="89">
        <f>P12+P13</f>
        <v>61.787237000000012</v>
      </c>
      <c r="Q11" s="92">
        <f>O11/P11*100</f>
        <v>134.11552615631604</v>
      </c>
      <c r="R11" s="89">
        <f>R12+R13</f>
        <v>362.39476999999999</v>
      </c>
      <c r="S11" s="89">
        <f>S12+S13</f>
        <v>326.15830900000003</v>
      </c>
      <c r="T11" s="93">
        <f t="shared" si="0"/>
        <v>111.11008366185757</v>
      </c>
      <c r="V11" s="98">
        <v>236.3</v>
      </c>
      <c r="W11" s="98">
        <v>203</v>
      </c>
      <c r="X11" s="98">
        <v>183.3</v>
      </c>
      <c r="Y11" s="98">
        <v>162.6</v>
      </c>
      <c r="Z11" s="98">
        <f t="shared" ref="Z11:AA14" si="2">V11-X11</f>
        <v>53</v>
      </c>
      <c r="AA11" s="98">
        <f t="shared" si="2"/>
        <v>40.400000000000006</v>
      </c>
      <c r="AB11" s="98">
        <f t="shared" ref="AB11:AB14" si="3">Z11*100/AA11</f>
        <v>131.18811881188117</v>
      </c>
    </row>
    <row r="12" spans="1:28" ht="54.75" customHeight="1" thickBot="1" x14ac:dyDescent="0.3">
      <c r="A12" s="392" t="s">
        <v>259</v>
      </c>
      <c r="B12" s="393"/>
      <c r="C12" s="113">
        <f>C46/1000000</f>
        <v>225.201213</v>
      </c>
      <c r="D12" s="113">
        <f>D46/1000000</f>
        <v>171.23519300000001</v>
      </c>
      <c r="E12" s="113">
        <f>C12/D12*100</f>
        <v>131.51572936294701</v>
      </c>
      <c r="F12" s="112">
        <f>F46/1000000</f>
        <v>27.503149000000001</v>
      </c>
      <c r="G12" s="112">
        <f>G46/1000000</f>
        <v>20.645820000000001</v>
      </c>
      <c r="H12" s="113">
        <f>F12/G12*100</f>
        <v>133.21412760549109</v>
      </c>
      <c r="I12" s="112">
        <f>I46/1000000</f>
        <v>218.46877900000001</v>
      </c>
      <c r="J12" s="112">
        <f>J46/1000000</f>
        <v>163.60654400000001</v>
      </c>
      <c r="K12" s="113">
        <f>I12/J12*100</f>
        <v>133.53303215059663</v>
      </c>
      <c r="L12" s="112">
        <f>L46/1000000</f>
        <v>166.37584100000001</v>
      </c>
      <c r="M12" s="112">
        <f>M46/1000000</f>
        <v>151.59292400000001</v>
      </c>
      <c r="N12" s="113">
        <f t="shared" si="1"/>
        <v>109.75171967789208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166.37584100000001</v>
      </c>
      <c r="S12" s="112">
        <f>S46/1000000</f>
        <v>151.59292400000001</v>
      </c>
      <c r="T12" s="114">
        <f t="shared" si="0"/>
        <v>109.75171967789208</v>
      </c>
      <c r="V12" s="98">
        <v>81.41</v>
      </c>
      <c r="W12" s="98">
        <v>78.790000000000006</v>
      </c>
      <c r="X12" s="98">
        <v>63.5</v>
      </c>
      <c r="Y12" s="98">
        <v>63.6</v>
      </c>
      <c r="Z12" s="98">
        <f t="shared" si="2"/>
        <v>17.909999999999997</v>
      </c>
      <c r="AA12" s="98">
        <f t="shared" si="2"/>
        <v>15.190000000000005</v>
      </c>
      <c r="AB12" s="98">
        <f t="shared" si="3"/>
        <v>117.90651744568788</v>
      </c>
    </row>
    <row r="13" spans="1:28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469.47998233999994</v>
      </c>
      <c r="D13" s="115">
        <f>D14+D15+D16+D17+D18+D19+D20+D21+D22+D23+D24+D25+D26+D27+D28+D29+D30+D31+D32+D33+D34+D37</f>
        <v>414.07260300000002</v>
      </c>
      <c r="E13" s="113">
        <f t="shared" ref="E13:E40" si="4">C13/D13*100</f>
        <v>113.38107832746419</v>
      </c>
      <c r="F13" s="115">
        <f>F14+F15+F16+F17+F18+F19+F20+F21+F22+F23+F24+F25+F26+F27+F28+F29+F30+F31+F32+F33+F34+F37</f>
        <v>52.304156980000009</v>
      </c>
      <c r="G13" s="115">
        <f>G14+G15+G16+G17+G18+G19+G20+G21+G22+G23+G24+G25+G26+G27+G28+G29+G30+G31+G32+G33+G34+G37</f>
        <v>52.26080000000001</v>
      </c>
      <c r="H13" s="113">
        <f t="shared" ref="H13:H40" si="5">F13/G13*100</f>
        <v>100.08296271775403</v>
      </c>
      <c r="I13" s="115">
        <f>I14+I15+I16+I17+I18+I19+I20+I21+I22+I23+I24+I25+I26+I27+I28+I29+I30+I31+I32+I33+I34+I37</f>
        <v>456.84833964900002</v>
      </c>
      <c r="J13" s="115">
        <f>J14+J15+J16+J17+J18+J19+J20+J21+J22+J23+J24+J25+J26+J27+J28+J29+J30+J31+J32+J33+J34+J37</f>
        <v>405.01930499999997</v>
      </c>
      <c r="K13" s="113">
        <f t="shared" ref="K13:K40" si="6">I13/J13*100</f>
        <v>112.79668253072531</v>
      </c>
      <c r="L13" s="115">
        <f>L14+L15+L16+L17+L18+L19+L20+L21+L22+L23+L24+L25+L26+L27+L28+L29+L30+L31+L32+L33+L34+L37</f>
        <v>279.87834199999992</v>
      </c>
      <c r="M13" s="115">
        <f>M14+M15+M16+M17+M18+M19+M20+M21+M22+M23+M24+M25+M26+M27+M28+M29+M30+M31+M32+M33+M34+M37</f>
        <v>237.77878599999997</v>
      </c>
      <c r="N13" s="113">
        <f t="shared" si="1"/>
        <v>117.70534567368847</v>
      </c>
      <c r="O13" s="115">
        <f>O14+O15+O16+O17+O18+O19+O20+O21+O22+O23+O24+O25+O26+O27+O28+O29+O30+O31+O32+O33+O34+O37</f>
        <v>82.866277999999994</v>
      </c>
      <c r="P13" s="115">
        <f>P14+P15+P16+P17+P18+P19+P20+P21+P22+P23+P24+P25+P26+P27+P28+P29+P30+P31+P32+P33+P34+P37</f>
        <v>61.787237000000012</v>
      </c>
      <c r="Q13" s="113">
        <f t="shared" ref="Q13:Q40" si="7">O13/P13*100</f>
        <v>134.11552615631604</v>
      </c>
      <c r="R13" s="115">
        <f>R14+R15+R16+R17+R18+R19+R20+R21+R22+R23+R24+R25+R26+R27+R28+R29+R30+R31+R32+R33+R34+R37</f>
        <v>196.01892899999999</v>
      </c>
      <c r="S13" s="115">
        <f>S14+S15+S16+S17+S18+S19+S20+S21+S22+S23+S24+S25+S26+S27+S28+S29+S30+S31+S32+S33+S34+S37</f>
        <v>174.56538499999999</v>
      </c>
      <c r="T13" s="114">
        <f t="shared" si="0"/>
        <v>112.28968961973762</v>
      </c>
      <c r="V13" s="98">
        <v>154.9</v>
      </c>
      <c r="W13" s="98">
        <v>124.2</v>
      </c>
      <c r="X13" s="98">
        <v>119.9</v>
      </c>
      <c r="Y13" s="98">
        <v>99</v>
      </c>
      <c r="Z13" s="98">
        <f t="shared" si="2"/>
        <v>35</v>
      </c>
      <c r="AA13" s="98">
        <f t="shared" si="2"/>
        <v>25.200000000000003</v>
      </c>
      <c r="AB13" s="98">
        <f t="shared" si="3"/>
        <v>138.88888888888889</v>
      </c>
    </row>
    <row r="14" spans="1:28" ht="40.5" customHeight="1" thickBot="1" x14ac:dyDescent="0.3">
      <c r="A14" s="371" t="s">
        <v>228</v>
      </c>
      <c r="B14" s="372" t="s">
        <v>111</v>
      </c>
      <c r="C14" s="94">
        <f>C70/1000000</f>
        <v>100.92627400000001</v>
      </c>
      <c r="D14" s="94">
        <f>D70/1000000</f>
        <v>92.355711999999997</v>
      </c>
      <c r="E14" s="94">
        <f t="shared" si="4"/>
        <v>109.27994794734516</v>
      </c>
      <c r="F14" s="94">
        <f>F70/1000000</f>
        <v>10.009698</v>
      </c>
      <c r="G14" s="94">
        <f>G70/1000000</f>
        <v>10.321929000000001</v>
      </c>
      <c r="H14" s="94">
        <f t="shared" si="5"/>
        <v>96.975071229418447</v>
      </c>
      <c r="I14" s="94">
        <f>I70/1000000</f>
        <v>97.377602999999993</v>
      </c>
      <c r="J14" s="94">
        <f>J70/1000000</f>
        <v>96.16628</v>
      </c>
      <c r="K14" s="95">
        <f t="shared" si="6"/>
        <v>101.25961303691898</v>
      </c>
      <c r="L14" s="94">
        <f>L70/1000000</f>
        <v>10.862672</v>
      </c>
      <c r="M14" s="94">
        <f>M70/1000000</f>
        <v>6.3770249999999997</v>
      </c>
      <c r="N14" s="94">
        <f>L14/M14*100</f>
        <v>170.34074666478492</v>
      </c>
      <c r="O14" s="94">
        <f>O70/1000000</f>
        <v>8.0180389999999999</v>
      </c>
      <c r="P14" s="94">
        <f>P70/1000000</f>
        <v>3.6313049999999998</v>
      </c>
      <c r="Q14" s="94">
        <f t="shared" si="7"/>
        <v>220.80323740363315</v>
      </c>
      <c r="R14" s="94">
        <f>R70/1000000</f>
        <v>2.844633</v>
      </c>
      <c r="S14" s="94">
        <f>S70/1000000</f>
        <v>2.688599</v>
      </c>
      <c r="T14" s="95">
        <f t="shared" si="0"/>
        <v>105.80354303486685</v>
      </c>
      <c r="V14" s="98">
        <v>10.6</v>
      </c>
      <c r="W14" s="98">
        <v>12.1</v>
      </c>
      <c r="X14" s="98">
        <v>7.1</v>
      </c>
      <c r="Y14" s="98">
        <v>10.4</v>
      </c>
      <c r="Z14" s="98">
        <f t="shared" si="2"/>
        <v>3.5</v>
      </c>
      <c r="AA14" s="98">
        <f t="shared" si="2"/>
        <v>1.6999999999999993</v>
      </c>
      <c r="AB14" s="98">
        <f t="shared" si="3"/>
        <v>205.88235294117655</v>
      </c>
    </row>
    <row r="15" spans="1:28" ht="19.5" customHeight="1" thickBot="1" x14ac:dyDescent="0.3">
      <c r="A15" s="382" t="s">
        <v>229</v>
      </c>
      <c r="B15" s="383" t="s">
        <v>111</v>
      </c>
      <c r="C15" s="94">
        <f>C117/1000000</f>
        <v>79.412273999999996</v>
      </c>
      <c r="D15" s="94">
        <f>D117/1000000</f>
        <v>59.442461999999999</v>
      </c>
      <c r="E15" s="94">
        <f t="shared" si="4"/>
        <v>133.5951966457917</v>
      </c>
      <c r="F15" s="94">
        <f>F117/1000000</f>
        <v>11.819869000000001</v>
      </c>
      <c r="G15" s="94">
        <f>G117/1000000</f>
        <v>8.7106159999999999</v>
      </c>
      <c r="H15" s="94">
        <f t="shared" si="5"/>
        <v>135.69498414348652</v>
      </c>
      <c r="I15" s="94">
        <f>I117/1000000</f>
        <v>79.789974000000001</v>
      </c>
      <c r="J15" s="94">
        <f>J117/1000000</f>
        <v>56.098140999999998</v>
      </c>
      <c r="K15" s="95">
        <f t="shared" si="6"/>
        <v>142.2328308526302</v>
      </c>
      <c r="L15" s="94">
        <f>L117/1000000</f>
        <v>55.129513000000003</v>
      </c>
      <c r="M15" s="94">
        <f>M117/1000000</f>
        <v>38.858663</v>
      </c>
      <c r="N15" s="94">
        <f t="shared" ref="N15:N40" si="8">L15/M15*100</f>
        <v>141.87187294632346</v>
      </c>
      <c r="O15" s="94">
        <f>O117/1000000</f>
        <v>47.250785999999998</v>
      </c>
      <c r="P15" s="94">
        <f>P117/1000000</f>
        <v>31.15868</v>
      </c>
      <c r="Q15" s="94">
        <f t="shared" si="7"/>
        <v>151.64566021410405</v>
      </c>
      <c r="R15" s="94">
        <f>R117/1000000</f>
        <v>6.8855919999999999</v>
      </c>
      <c r="S15" s="94">
        <f>S117/1000000</f>
        <v>6.3309369999999996</v>
      </c>
      <c r="T15" s="95">
        <f t="shared" si="0"/>
        <v>108.76102542167139</v>
      </c>
    </row>
    <row r="16" spans="1:28" ht="19.5" customHeight="1" thickBot="1" x14ac:dyDescent="0.3">
      <c r="A16" s="371" t="s">
        <v>230</v>
      </c>
      <c r="B16" s="372" t="s">
        <v>139</v>
      </c>
      <c r="C16" s="94">
        <f>C149/1000000</f>
        <v>104.594877</v>
      </c>
      <c r="D16" s="94">
        <f>D149/1000000</f>
        <v>91.161963</v>
      </c>
      <c r="E16" s="94">
        <f t="shared" si="4"/>
        <v>114.73521802070015</v>
      </c>
      <c r="F16" s="94">
        <f>F149/1000000</f>
        <v>9.9303070000000009</v>
      </c>
      <c r="G16" s="94">
        <f>G149/1000000</f>
        <v>12.421806</v>
      </c>
      <c r="H16" s="94">
        <f t="shared" si="5"/>
        <v>79.942538146224479</v>
      </c>
      <c r="I16" s="94">
        <f>I149/1000000</f>
        <v>93.265495999999999</v>
      </c>
      <c r="J16" s="94">
        <f>J149/1000000</f>
        <v>90.433875999999998</v>
      </c>
      <c r="K16" s="95">
        <f t="shared" si="6"/>
        <v>103.1311496590061</v>
      </c>
      <c r="L16" s="94">
        <f>L149/1000000</f>
        <v>74.997011999999998</v>
      </c>
      <c r="M16" s="94">
        <f>M149/1000000</f>
        <v>66.800550999999999</v>
      </c>
      <c r="N16" s="94">
        <f t="shared" si="8"/>
        <v>112.27004998806072</v>
      </c>
      <c r="O16" s="94">
        <f>O149/1000000</f>
        <v>6.854114</v>
      </c>
      <c r="P16" s="94">
        <f>P149/1000000</f>
        <v>3.6741799999999998</v>
      </c>
      <c r="Q16" s="94">
        <f t="shared" si="7"/>
        <v>186.54812774551058</v>
      </c>
      <c r="R16" s="94">
        <f>R149/1000000</f>
        <v>68.142898000000002</v>
      </c>
      <c r="S16" s="94">
        <f>S149/1000000</f>
        <v>63.126370999999999</v>
      </c>
      <c r="T16" s="95">
        <f t="shared" si="0"/>
        <v>107.94680087027338</v>
      </c>
    </row>
    <row r="17" spans="1:20" ht="56.25" customHeight="1" thickBot="1" x14ac:dyDescent="0.3">
      <c r="A17" s="371" t="s">
        <v>231</v>
      </c>
      <c r="B17" s="372"/>
      <c r="C17" s="142">
        <f>C155/1000000</f>
        <v>0.168216</v>
      </c>
      <c r="D17" s="142">
        <f>D155/1000000</f>
        <v>8.4957000000000005E-2</v>
      </c>
      <c r="E17" s="94">
        <f t="shared" si="4"/>
        <v>198.00134185529151</v>
      </c>
      <c r="F17" s="142">
        <f>F155/1000000</f>
        <v>2.1224E-2</v>
      </c>
      <c r="G17" s="142">
        <f>G155/1000000</f>
        <v>4.62E-3</v>
      </c>
      <c r="H17" s="94">
        <f t="shared" si="5"/>
        <v>459.39393939393938</v>
      </c>
      <c r="I17" s="142">
        <f>I155/1000000</f>
        <v>0.21666199999999999</v>
      </c>
      <c r="J17" s="142">
        <f>J155/1000000</f>
        <v>0.23254900000000001</v>
      </c>
      <c r="K17" s="95">
        <f t="shared" si="6"/>
        <v>93.16832151503553</v>
      </c>
      <c r="L17" s="94">
        <f>L155/1000000</f>
        <v>0</v>
      </c>
      <c r="M17" s="94">
        <f>M155/1000000</f>
        <v>5.9649999999999998E-3</v>
      </c>
      <c r="N17" s="94">
        <f t="shared" si="8"/>
        <v>0</v>
      </c>
      <c r="O17" s="94">
        <f>O155/1000000</f>
        <v>0</v>
      </c>
      <c r="P17" s="94">
        <f>P155/1000000</f>
        <v>5.9649999999999998E-3</v>
      </c>
      <c r="Q17" s="94">
        <f t="shared" si="7"/>
        <v>0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6.0916259999999998</v>
      </c>
      <c r="D18" s="94">
        <f>D167/1000000</f>
        <v>4.9421220000000003</v>
      </c>
      <c r="E18" s="94">
        <f t="shared" si="4"/>
        <v>123.25932059143825</v>
      </c>
      <c r="F18" s="94">
        <f>F167/1000000</f>
        <v>0.81216200000000005</v>
      </c>
      <c r="G18" s="94">
        <f>G167/1000000</f>
        <v>0.50583</v>
      </c>
      <c r="H18" s="94">
        <f t="shared" si="5"/>
        <v>160.5602672834747</v>
      </c>
      <c r="I18" s="141">
        <f>I167/1000000</f>
        <v>6.1440869999999999</v>
      </c>
      <c r="J18" s="141">
        <f>J167/1000000</f>
        <v>4.7867319999999998</v>
      </c>
      <c r="K18" s="95">
        <f t="shared" si="6"/>
        <v>128.35661156714019</v>
      </c>
      <c r="L18" s="141">
        <f>L167/1000000</f>
        <v>5.0805309999999997</v>
      </c>
      <c r="M18" s="141">
        <f>M167/1000000</f>
        <v>3.5128949999999999</v>
      </c>
      <c r="N18" s="94">
        <f t="shared" si="8"/>
        <v>144.62518805714376</v>
      </c>
      <c r="O18" s="94">
        <f>O167/1000000</f>
        <v>2.5647690000000001</v>
      </c>
      <c r="P18" s="94">
        <f>P167/1000000</f>
        <v>0.79274699999999998</v>
      </c>
      <c r="Q18" s="94">
        <f t="shared" si="7"/>
        <v>323.52932272212951</v>
      </c>
      <c r="R18" s="94">
        <f>R167/1000000</f>
        <v>2.5157620000000001</v>
      </c>
      <c r="S18" s="94">
        <f>S167/1000000</f>
        <v>2.720148</v>
      </c>
      <c r="T18" s="95">
        <f t="shared" si="0"/>
        <v>92.486217661686055</v>
      </c>
    </row>
    <row r="19" spans="1:20" ht="63" customHeight="1" thickBot="1" x14ac:dyDescent="0.3">
      <c r="A19" s="371" t="s">
        <v>233</v>
      </c>
      <c r="B19" s="372"/>
      <c r="C19" s="143">
        <f>C184/1000000</f>
        <v>0.15887699999999999</v>
      </c>
      <c r="D19" s="143">
        <f>D184/1000000</f>
        <v>0.149394</v>
      </c>
      <c r="E19" s="94">
        <f t="shared" si="4"/>
        <v>106.34764448371421</v>
      </c>
      <c r="F19" s="143">
        <f>F184/1000000</f>
        <v>1.4401000000000001E-2</v>
      </c>
      <c r="G19" s="143">
        <f>G184/1000000</f>
        <v>2.0167000000000001E-2</v>
      </c>
      <c r="H19" s="94">
        <f t="shared" si="5"/>
        <v>71.408737045668673</v>
      </c>
      <c r="I19" s="142">
        <f>I184/1000000</f>
        <v>0.214536</v>
      </c>
      <c r="J19" s="142">
        <f>J184/1000000</f>
        <v>0.29379100000000002</v>
      </c>
      <c r="K19" s="95">
        <f t="shared" si="6"/>
        <v>73.023339721094231</v>
      </c>
      <c r="L19" s="143">
        <f>L184/1000000</f>
        <v>6.6726999999999995E-2</v>
      </c>
      <c r="M19" s="143">
        <f>M184/1000000</f>
        <v>8.8664999999999994E-2</v>
      </c>
      <c r="N19" s="94">
        <f t="shared" si="8"/>
        <v>75.25742965093329</v>
      </c>
      <c r="O19" s="142">
        <f>O184/1000000</f>
        <v>6.6726999999999995E-2</v>
      </c>
      <c r="P19" s="142">
        <f>P184/1000000</f>
        <v>8.4630999999999998E-2</v>
      </c>
      <c r="Q19" s="94">
        <f t="shared" si="7"/>
        <v>78.84463139984166</v>
      </c>
      <c r="R19" s="142">
        <f>R184/1000000</f>
        <v>0</v>
      </c>
      <c r="S19" s="142">
        <f>S184/1000000</f>
        <v>4.0340000000000003E-3</v>
      </c>
      <c r="T19" s="95">
        <f t="shared" si="0"/>
        <v>0</v>
      </c>
    </row>
    <row r="20" spans="1:20" ht="88.5" customHeight="1" thickBot="1" x14ac:dyDescent="0.3">
      <c r="A20" s="371" t="s">
        <v>235</v>
      </c>
      <c r="B20" s="372"/>
      <c r="C20" s="94">
        <f>C193/1000000</f>
        <v>0</v>
      </c>
      <c r="D20" s="94">
        <f>D193/1000000</f>
        <v>0</v>
      </c>
      <c r="E20" s="94" t="e">
        <f t="shared" si="4"/>
        <v>#DIV/0!</v>
      </c>
      <c r="F20" s="94">
        <f>F193/1000000</f>
        <v>0</v>
      </c>
      <c r="G20" s="94">
        <f>G193/1000000</f>
        <v>0</v>
      </c>
      <c r="H20" s="94" t="e">
        <f t="shared" si="5"/>
        <v>#DIV/0!</v>
      </c>
      <c r="I20" s="94">
        <f>I193/1000000</f>
        <v>0</v>
      </c>
      <c r="J20" s="94">
        <f>J193/1000000</f>
        <v>0</v>
      </c>
      <c r="K20" s="95" t="e">
        <f t="shared" si="6"/>
        <v>#DIV/0!</v>
      </c>
      <c r="L20" s="94">
        <f>L193/1000000</f>
        <v>0</v>
      </c>
      <c r="M20" s="94">
        <f>M193/1000000</f>
        <v>0</v>
      </c>
      <c r="N20" s="94" t="e">
        <f t="shared" si="8"/>
        <v>#DIV/0!</v>
      </c>
      <c r="O20" s="94">
        <f>O193/1000000</f>
        <v>0</v>
      </c>
      <c r="P20" s="94">
        <f>P193/1000000</f>
        <v>0</v>
      </c>
      <c r="Q20" s="94" t="e">
        <f t="shared" si="7"/>
        <v>#DIV/0!</v>
      </c>
      <c r="R20" s="94">
        <f>R193/1000000</f>
        <v>0</v>
      </c>
      <c r="S20" s="94">
        <f>S193/1000000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C202/1000000</f>
        <v>0</v>
      </c>
      <c r="D21" s="94">
        <f>D202/1000000</f>
        <v>0</v>
      </c>
      <c r="E21" s="94" t="e">
        <f t="shared" si="4"/>
        <v>#DIV/0!</v>
      </c>
      <c r="F21" s="94">
        <f>F202/1000000</f>
        <v>0</v>
      </c>
      <c r="G21" s="94">
        <f>G202/1000000</f>
        <v>0</v>
      </c>
      <c r="H21" s="94" t="e">
        <f t="shared" si="5"/>
        <v>#DIV/0!</v>
      </c>
      <c r="I21" s="94">
        <f>I202/1000000</f>
        <v>0</v>
      </c>
      <c r="J21" s="94">
        <f>J202/1000000</f>
        <v>0</v>
      </c>
      <c r="K21" s="95" t="e">
        <f t="shared" si="6"/>
        <v>#DIV/0!</v>
      </c>
      <c r="L21" s="94">
        <f>L202/1000000</f>
        <v>0</v>
      </c>
      <c r="M21" s="94">
        <f>M202/1000000</f>
        <v>0</v>
      </c>
      <c r="N21" s="94" t="e">
        <f t="shared" si="8"/>
        <v>#DIV/0!</v>
      </c>
      <c r="O21" s="94">
        <f>O202/1000000</f>
        <v>0</v>
      </c>
      <c r="P21" s="94">
        <f>P202/1000000</f>
        <v>0</v>
      </c>
      <c r="Q21" s="94" t="e">
        <f t="shared" si="7"/>
        <v>#DIV/0!</v>
      </c>
      <c r="R21" s="94">
        <f>R202/1000000</f>
        <v>0</v>
      </c>
      <c r="S21" s="94">
        <f>S202/1000000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C208/1000000</f>
        <v>0.96201999999999999</v>
      </c>
      <c r="D22" s="142">
        <f>D208/1000000</f>
        <v>0.802504</v>
      </c>
      <c r="E22" s="94">
        <f t="shared" si="4"/>
        <v>119.87728410076461</v>
      </c>
      <c r="F22" s="142">
        <f>F208/1000000</f>
        <v>4.3546000000000001E-2</v>
      </c>
      <c r="G22" s="142">
        <f>G208/1000000</f>
        <v>8.9290999999999995E-2</v>
      </c>
      <c r="H22" s="94">
        <f t="shared" si="5"/>
        <v>48.768632896932509</v>
      </c>
      <c r="I22" s="142">
        <f>I208/1000000</f>
        <v>1.033955</v>
      </c>
      <c r="J22" s="142">
        <f>J208/1000000</f>
        <v>0.85808499999999999</v>
      </c>
      <c r="K22" s="95">
        <f t="shared" si="6"/>
        <v>120.49563854396708</v>
      </c>
      <c r="L22" s="94">
        <f>L208/1000000</f>
        <v>0</v>
      </c>
      <c r="M22" s="94">
        <f>M208/1000000</f>
        <v>0</v>
      </c>
      <c r="N22" s="94" t="e">
        <f t="shared" si="8"/>
        <v>#DIV/0!</v>
      </c>
      <c r="O22" s="94">
        <f>O208/1000000</f>
        <v>0</v>
      </c>
      <c r="P22" s="94">
        <f>P208/1000000</f>
        <v>0</v>
      </c>
      <c r="Q22" s="94" t="e">
        <f t="shared" si="7"/>
        <v>#DIV/0!</v>
      </c>
      <c r="R22" s="94">
        <f>R208/1000000</f>
        <v>0</v>
      </c>
      <c r="S22" s="94">
        <f>S208/1000000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C216/1000000</f>
        <v>0.27955000000000002</v>
      </c>
      <c r="D23" s="141">
        <f>D216/1000000</f>
        <v>0.29015400000000002</v>
      </c>
      <c r="E23" s="94">
        <f t="shared" si="4"/>
        <v>96.345389000323962</v>
      </c>
      <c r="F23" s="141">
        <f>F216/1000000</f>
        <v>5.3976999999999997E-2</v>
      </c>
      <c r="G23" s="141">
        <f>G216/1000000</f>
        <v>3.6643000000000002E-2</v>
      </c>
      <c r="H23" s="94">
        <f t="shared" si="5"/>
        <v>147.3050787326365</v>
      </c>
      <c r="I23" s="141">
        <f>I216/1000000</f>
        <v>0.35213899999999998</v>
      </c>
      <c r="J23" s="141">
        <f>J216/1000000</f>
        <v>0.28381899999999999</v>
      </c>
      <c r="K23" s="95">
        <f t="shared" si="6"/>
        <v>124.07167948586952</v>
      </c>
      <c r="L23" s="142">
        <f>L216/1000000</f>
        <v>0.144319</v>
      </c>
      <c r="M23" s="142">
        <f>M216/1000000</f>
        <v>0.103021</v>
      </c>
      <c r="N23" s="94">
        <f t="shared" si="8"/>
        <v>140.08697255899284</v>
      </c>
      <c r="O23" s="142">
        <f>O216/1000000</f>
        <v>1.1476E-2</v>
      </c>
      <c r="P23" s="142">
        <f>P216/1000000</f>
        <v>0</v>
      </c>
      <c r="Q23" s="94" t="e">
        <f t="shared" si="7"/>
        <v>#DIV/0!</v>
      </c>
      <c r="R23" s="142">
        <f>R216/1000000</f>
        <v>0.13284299999999999</v>
      </c>
      <c r="S23" s="142">
        <f>S216/1000000</f>
        <v>0.103021</v>
      </c>
      <c r="T23" s="95">
        <f t="shared" si="0"/>
        <v>128.94749614156336</v>
      </c>
    </row>
    <row r="24" spans="1:20" ht="47.25" customHeight="1" thickBot="1" x14ac:dyDescent="0.3">
      <c r="A24" s="371" t="s">
        <v>239</v>
      </c>
      <c r="B24" s="372"/>
      <c r="C24" s="141">
        <f>C224/1000000</f>
        <v>5.9022940000000004</v>
      </c>
      <c r="D24" s="141">
        <f>D224/1000000</f>
        <v>4.733206</v>
      </c>
      <c r="E24" s="94">
        <f t="shared" si="4"/>
        <v>124.69970671041996</v>
      </c>
      <c r="F24" s="141">
        <f>F224/1000000</f>
        <v>0.62544</v>
      </c>
      <c r="G24" s="141">
        <f>G224/1000000</f>
        <v>0.58063399999999998</v>
      </c>
      <c r="H24" s="94">
        <f t="shared" si="5"/>
        <v>107.71673722172659</v>
      </c>
      <c r="I24" s="141">
        <f>I224/1000000</f>
        <v>5.4256260000000003</v>
      </c>
      <c r="J24" s="141">
        <f>J224/1000000</f>
        <v>4.5082129999999996</v>
      </c>
      <c r="K24" s="95">
        <f t="shared" si="6"/>
        <v>120.34981488230483</v>
      </c>
      <c r="L24" s="141">
        <f>L224/1000000</f>
        <v>3.0812360000000001</v>
      </c>
      <c r="M24" s="141">
        <f>M224/1000000</f>
        <v>2.5025490000000001</v>
      </c>
      <c r="N24" s="94">
        <f t="shared" si="8"/>
        <v>123.12390286863513</v>
      </c>
      <c r="O24" s="141">
        <f>O224/1000000</f>
        <v>2.1569669999999999</v>
      </c>
      <c r="P24" s="141">
        <f>P224/1000000</f>
        <v>1.523228</v>
      </c>
      <c r="Q24" s="94">
        <f t="shared" si="7"/>
        <v>141.60499938288947</v>
      </c>
      <c r="R24" s="142">
        <f>R224/1000000</f>
        <v>0.92426900000000001</v>
      </c>
      <c r="S24" s="142">
        <f>S224/1000000</f>
        <v>0.979321</v>
      </c>
      <c r="T24" s="95">
        <f t="shared" si="0"/>
        <v>94.37855412066115</v>
      </c>
    </row>
    <row r="25" spans="1:20" ht="58.5" customHeight="1" thickBot="1" x14ac:dyDescent="0.3">
      <c r="A25" s="371" t="s">
        <v>240</v>
      </c>
      <c r="B25" s="372"/>
      <c r="C25" s="142">
        <f>C233/1000000</f>
        <v>3.3518409999999998</v>
      </c>
      <c r="D25" s="142">
        <f>D233/1000000</f>
        <v>2.659402</v>
      </c>
      <c r="E25" s="94">
        <f t="shared" si="4"/>
        <v>126.03739487298272</v>
      </c>
      <c r="F25" s="142">
        <f>F233/1000000</f>
        <v>0.56915899999999997</v>
      </c>
      <c r="G25" s="142">
        <f>G233/1000000</f>
        <v>0.39982099999999998</v>
      </c>
      <c r="H25" s="94">
        <f t="shared" si="5"/>
        <v>142.3534531702937</v>
      </c>
      <c r="I25" s="141">
        <f>I233/1000000</f>
        <v>3.6276440000000001</v>
      </c>
      <c r="J25" s="141">
        <f>J233/1000000</f>
        <v>2.8689089999999999</v>
      </c>
      <c r="K25" s="95">
        <f t="shared" si="6"/>
        <v>126.44681305681011</v>
      </c>
      <c r="L25" s="94">
        <f>L233/1000000</f>
        <v>0.12651299999999999</v>
      </c>
      <c r="M25" s="94">
        <f>M233/1000000</f>
        <v>0.10823199999999999</v>
      </c>
      <c r="N25" s="94">
        <f t="shared" si="8"/>
        <v>116.89056840860373</v>
      </c>
      <c r="O25" s="94">
        <f>O233/1000000</f>
        <v>0</v>
      </c>
      <c r="P25" s="94">
        <f>P233/1000000</f>
        <v>0</v>
      </c>
      <c r="Q25" s="94" t="e">
        <f t="shared" si="7"/>
        <v>#DIV/0!</v>
      </c>
      <c r="R25" s="94">
        <f>R233/1000000</f>
        <v>0.12651299999999999</v>
      </c>
      <c r="S25" s="94">
        <f>S233/1000000</f>
        <v>0.10823199999999999</v>
      </c>
      <c r="T25" s="95">
        <f t="shared" si="0"/>
        <v>116.89056840860373</v>
      </c>
    </row>
    <row r="26" spans="1:20" ht="69" customHeight="1" thickBot="1" x14ac:dyDescent="0.3">
      <c r="A26" s="371" t="s">
        <v>241</v>
      </c>
      <c r="B26" s="372"/>
      <c r="C26" s="94">
        <f>C240/1000000</f>
        <v>15.927998000000001</v>
      </c>
      <c r="D26" s="94">
        <f>D240/1000000</f>
        <v>14.972738</v>
      </c>
      <c r="E26" s="94">
        <f t="shared" si="4"/>
        <v>106.37999542902574</v>
      </c>
      <c r="F26" s="94">
        <f>F240/1000000</f>
        <v>2.7269160000000001</v>
      </c>
      <c r="G26" s="94">
        <f>G240/1000000</f>
        <v>2.1128779999999998</v>
      </c>
      <c r="H26" s="94">
        <f t="shared" si="5"/>
        <v>129.06168742350482</v>
      </c>
      <c r="I26" s="94">
        <f>I240/1000000</f>
        <v>15.754350000000001</v>
      </c>
      <c r="J26" s="94">
        <f>J240/1000000</f>
        <v>14.306160999999999</v>
      </c>
      <c r="K26" s="95">
        <f t="shared" si="6"/>
        <v>110.12283449067854</v>
      </c>
      <c r="L26" s="141">
        <f>L240/1000000</f>
        <v>3.2208139999999998</v>
      </c>
      <c r="M26" s="141">
        <f>M240/1000000</f>
        <v>7.096425</v>
      </c>
      <c r="N26" s="94">
        <f t="shared" si="8"/>
        <v>45.386430491409406</v>
      </c>
      <c r="O26" s="94">
        <f>O240/1000000</f>
        <v>3.2208139999999998</v>
      </c>
      <c r="P26" s="94">
        <f>P240/1000000</f>
        <v>7.0964280000000004</v>
      </c>
      <c r="Q26" s="94">
        <f t="shared" si="7"/>
        <v>45.386411304391444</v>
      </c>
      <c r="R26" s="94">
        <f>R240/1000000</f>
        <v>0</v>
      </c>
      <c r="S26" s="94">
        <f>S240/1000000</f>
        <v>0</v>
      </c>
      <c r="T26" s="95" t="e">
        <f t="shared" si="0"/>
        <v>#DIV/0!</v>
      </c>
    </row>
    <row r="27" spans="1:20" ht="37.5" customHeight="1" thickBot="1" x14ac:dyDescent="0.3">
      <c r="A27" s="371" t="s">
        <v>242</v>
      </c>
      <c r="B27" s="372"/>
      <c r="C27" s="94">
        <f>C252/1000000</f>
        <v>121.92719700000001</v>
      </c>
      <c r="D27" s="94">
        <f>D252/1000000</f>
        <v>109.78727499999999</v>
      </c>
      <c r="E27" s="94">
        <f t="shared" si="4"/>
        <v>111.05767676627369</v>
      </c>
      <c r="F27" s="94">
        <f>F252/1000000</f>
        <v>12.542624</v>
      </c>
      <c r="G27" s="94">
        <f>G252/1000000</f>
        <v>12.417469000000001</v>
      </c>
      <c r="H27" s="94">
        <f t="shared" si="5"/>
        <v>101.00789460396477</v>
      </c>
      <c r="I27" s="94">
        <f>I252/1000000</f>
        <v>124.568551</v>
      </c>
      <c r="J27" s="94">
        <f>J252/1000000</f>
        <v>104.113049</v>
      </c>
      <c r="K27" s="95">
        <f t="shared" si="6"/>
        <v>119.64739501577751</v>
      </c>
      <c r="L27" s="94">
        <f>L252/1000000</f>
        <v>111.87966400000001</v>
      </c>
      <c r="M27" s="94">
        <f>M252/1000000</f>
        <v>95.459875999999994</v>
      </c>
      <c r="N27" s="94">
        <f t="shared" si="8"/>
        <v>117.20072211281733</v>
      </c>
      <c r="O27" s="94">
        <f>O252/1000000</f>
        <v>0.53783700000000001</v>
      </c>
      <c r="P27" s="94">
        <f>P252/1000000</f>
        <v>0</v>
      </c>
      <c r="Q27" s="94" t="e">
        <f t="shared" si="7"/>
        <v>#DIV/0!</v>
      </c>
      <c r="R27" s="94">
        <f>R252/1000000</f>
        <v>111.34182699999999</v>
      </c>
      <c r="S27" s="94">
        <f>S252/1000000</f>
        <v>95.459875999999994</v>
      </c>
      <c r="T27" s="95">
        <f t="shared" si="0"/>
        <v>116.63730529044476</v>
      </c>
    </row>
    <row r="28" spans="1:20" ht="83.25" customHeight="1" thickBot="1" x14ac:dyDescent="0.3">
      <c r="A28" s="371" t="s">
        <v>243</v>
      </c>
      <c r="B28" s="372"/>
      <c r="C28" s="94">
        <f>C261/1000000</f>
        <v>4.2195619999999998</v>
      </c>
      <c r="D28" s="94">
        <f>D261/1000000</f>
        <v>4.3306300000000002</v>
      </c>
      <c r="E28" s="94">
        <f t="shared" si="4"/>
        <v>97.435292324673313</v>
      </c>
      <c r="F28" s="94">
        <f>F261/1000000</f>
        <v>0.29941499999999999</v>
      </c>
      <c r="G28" s="94">
        <f>G261/1000000</f>
        <v>0.58801700000000001</v>
      </c>
      <c r="H28" s="94">
        <f t="shared" si="5"/>
        <v>50.91944620648723</v>
      </c>
      <c r="I28" s="94">
        <f>I261/1000000</f>
        <v>5.5807500000000001</v>
      </c>
      <c r="J28" s="94">
        <f>J261/1000000</f>
        <v>5.34457</v>
      </c>
      <c r="K28" s="95">
        <f t="shared" si="6"/>
        <v>104.41906458330605</v>
      </c>
      <c r="L28" s="94">
        <f>L261/1000000</f>
        <v>0</v>
      </c>
      <c r="M28" s="94">
        <f>M261/1000000</f>
        <v>0</v>
      </c>
      <c r="N28" s="94" t="e">
        <f t="shared" si="8"/>
        <v>#DIV/0!</v>
      </c>
      <c r="O28" s="94">
        <f>O261/1000000</f>
        <v>0</v>
      </c>
      <c r="P28" s="94">
        <f>P261/1000000</f>
        <v>0</v>
      </c>
      <c r="Q28" s="94" t="e">
        <f t="shared" si="7"/>
        <v>#DIV/0!</v>
      </c>
      <c r="R28" s="94">
        <f>R261/1000000</f>
        <v>0</v>
      </c>
      <c r="S28" s="94">
        <f>S261/1000000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C267/1000000</f>
        <v>1.494416</v>
      </c>
      <c r="D29" s="94">
        <f>D267/1000000</f>
        <v>2.241412</v>
      </c>
      <c r="E29" s="94">
        <f t="shared" si="4"/>
        <v>66.672972215728294</v>
      </c>
      <c r="F29" s="94">
        <f>F267/1000000</f>
        <v>0.29609400000000002</v>
      </c>
      <c r="G29" s="94">
        <f>G267/1000000</f>
        <v>0.27639200000000003</v>
      </c>
      <c r="H29" s="94">
        <f t="shared" si="5"/>
        <v>107.12828157110191</v>
      </c>
      <c r="I29" s="94">
        <f>I267/1000000</f>
        <v>1.5798110000000001</v>
      </c>
      <c r="J29" s="94">
        <f>J267/1000000</f>
        <v>2.3921350000000001</v>
      </c>
      <c r="K29" s="95">
        <f t="shared" si="6"/>
        <v>66.04188308770199</v>
      </c>
      <c r="L29" s="141">
        <f>L267/1000000</f>
        <v>0.53670899999999999</v>
      </c>
      <c r="M29" s="141">
        <f>M267/1000000</f>
        <v>0.89588199999999996</v>
      </c>
      <c r="N29" s="94">
        <f t="shared" si="8"/>
        <v>59.908447764326112</v>
      </c>
      <c r="O29" s="94">
        <f>O267/1000000</f>
        <v>0.44403100000000001</v>
      </c>
      <c r="P29" s="94">
        <f>P267/1000000</f>
        <v>0.79960399999999998</v>
      </c>
      <c r="Q29" s="94">
        <f t="shared" si="7"/>
        <v>55.531363024697221</v>
      </c>
      <c r="R29" s="94">
        <f>R267/1000000</f>
        <v>9.2677999999999996E-2</v>
      </c>
      <c r="S29" s="94">
        <f>S267/1000000</f>
        <v>9.6278000000000002E-2</v>
      </c>
      <c r="T29" s="95">
        <f t="shared" si="0"/>
        <v>96.260828018862043</v>
      </c>
    </row>
    <row r="30" spans="1:20" ht="33" customHeight="1" thickBot="1" x14ac:dyDescent="0.3">
      <c r="A30" s="371" t="s">
        <v>245</v>
      </c>
      <c r="B30" s="372"/>
      <c r="C30" s="141">
        <f>C281/1000000</f>
        <v>0.65627199999999997</v>
      </c>
      <c r="D30" s="141">
        <f>D281/1000000</f>
        <v>0.59178600000000003</v>
      </c>
      <c r="E30" s="94">
        <f t="shared" si="4"/>
        <v>110.89684446742571</v>
      </c>
      <c r="F30" s="141">
        <f>F281/1000000</f>
        <v>0.18429400000000001</v>
      </c>
      <c r="G30" s="141">
        <f>G281/1000000</f>
        <v>0.173349</v>
      </c>
      <c r="H30" s="94">
        <f t="shared" si="5"/>
        <v>106.31385240180215</v>
      </c>
      <c r="I30" s="141">
        <f>I281/1000000</f>
        <v>0.87447399999999997</v>
      </c>
      <c r="J30" s="141">
        <f>J281/1000000</f>
        <v>0.61477400000000004</v>
      </c>
      <c r="K30" s="95">
        <f t="shared" si="6"/>
        <v>142.24316578124643</v>
      </c>
      <c r="L30" s="143">
        <f>L281/1000000</f>
        <v>0.33622299999999999</v>
      </c>
      <c r="M30" s="142">
        <f>M281/1000000</f>
        <v>0.239505</v>
      </c>
      <c r="N30" s="94">
        <f t="shared" si="8"/>
        <v>140.38245548109643</v>
      </c>
      <c r="O30" s="141">
        <f>O281/1000000</f>
        <v>0.33622299999999999</v>
      </c>
      <c r="P30" s="141">
        <f>P281/1000000</f>
        <v>0.2228</v>
      </c>
      <c r="Q30" s="94">
        <f t="shared" si="7"/>
        <v>150.90798922800718</v>
      </c>
      <c r="R30" s="141">
        <f>R281/1000000</f>
        <v>0</v>
      </c>
      <c r="S30" s="141">
        <f>S281/1000000</f>
        <v>1.6705000000000001E-2</v>
      </c>
      <c r="T30" s="95">
        <f t="shared" si="0"/>
        <v>0</v>
      </c>
    </row>
    <row r="31" spans="1:20" ht="71.25" customHeight="1" thickBot="1" x14ac:dyDescent="0.3">
      <c r="A31" s="371" t="s">
        <v>246</v>
      </c>
      <c r="B31" s="372"/>
      <c r="C31" s="141">
        <f>C291/1000000</f>
        <v>1.2818210000000001</v>
      </c>
      <c r="D31" s="141">
        <f>D291/1000000</f>
        <v>1.2297089999999999</v>
      </c>
      <c r="E31" s="94">
        <f t="shared" si="4"/>
        <v>104.23775055724566</v>
      </c>
      <c r="F31" s="141">
        <f>F291/1000000</f>
        <v>0.14954600000000001</v>
      </c>
      <c r="G31" s="141">
        <f>G291/1000000</f>
        <v>0.124102</v>
      </c>
      <c r="H31" s="94">
        <f t="shared" si="5"/>
        <v>120.50248988735073</v>
      </c>
      <c r="I31" s="141">
        <f>I291/1000000</f>
        <v>1.3268979999999999</v>
      </c>
      <c r="J31" s="141">
        <f>J291/1000000</f>
        <v>1.2409699999999999</v>
      </c>
      <c r="K31" s="95">
        <f t="shared" si="6"/>
        <v>106.92426086045595</v>
      </c>
      <c r="L31" s="142">
        <f>L291/1000000</f>
        <v>0.44521100000000002</v>
      </c>
      <c r="M31" s="142">
        <f>M291/1000000</f>
        <v>0.457262</v>
      </c>
      <c r="N31" s="94">
        <f t="shared" si="8"/>
        <v>97.364530619207386</v>
      </c>
      <c r="O31" s="141">
        <f>O291/1000000</f>
        <v>0.36286600000000002</v>
      </c>
      <c r="P31" s="141">
        <f>P291/1000000</f>
        <v>0.35118100000000002</v>
      </c>
      <c r="Q31" s="94">
        <f t="shared" si="7"/>
        <v>103.327344019181</v>
      </c>
      <c r="R31" s="142">
        <f>R291/1000000</f>
        <v>8.2345000000000002E-2</v>
      </c>
      <c r="S31" s="142">
        <f>S291/1000000</f>
        <v>0.10608099999999999</v>
      </c>
      <c r="T31" s="95">
        <f t="shared" si="0"/>
        <v>77.624645318200251</v>
      </c>
    </row>
    <row r="32" spans="1:20" ht="53.25" customHeight="1" thickBot="1" x14ac:dyDescent="0.3">
      <c r="A32" s="371" t="s">
        <v>247</v>
      </c>
      <c r="B32" s="372"/>
      <c r="C32" s="94">
        <f>C313/1000000</f>
        <v>0</v>
      </c>
      <c r="D32" s="94">
        <f>D313/1000000</f>
        <v>0</v>
      </c>
      <c r="E32" s="94" t="e">
        <f t="shared" si="4"/>
        <v>#DIV/0!</v>
      </c>
      <c r="F32" s="94">
        <f>F313/1000000</f>
        <v>0</v>
      </c>
      <c r="G32" s="94">
        <f>G313/1000000</f>
        <v>0</v>
      </c>
      <c r="H32" s="94" t="e">
        <f t="shared" si="5"/>
        <v>#DIV/0!</v>
      </c>
      <c r="I32" s="94">
        <f>I313/1000000</f>
        <v>0</v>
      </c>
      <c r="J32" s="94">
        <f>J313/1000000</f>
        <v>0</v>
      </c>
      <c r="K32" s="95" t="e">
        <f t="shared" si="6"/>
        <v>#DIV/0!</v>
      </c>
      <c r="L32" s="94">
        <f>L313/1000000</f>
        <v>0</v>
      </c>
      <c r="M32" s="94">
        <f>M313/1000000</f>
        <v>0</v>
      </c>
      <c r="N32" s="94" t="e">
        <f t="shared" si="8"/>
        <v>#DIV/0!</v>
      </c>
      <c r="O32" s="94">
        <f>O313/1000000</f>
        <v>0</v>
      </c>
      <c r="P32" s="94">
        <f>P313/1000000</f>
        <v>0</v>
      </c>
      <c r="Q32" s="94" t="e">
        <f t="shared" si="7"/>
        <v>#DIV/0!</v>
      </c>
      <c r="R32" s="94">
        <f>R313/1000000</f>
        <v>0</v>
      </c>
      <c r="S32" s="94">
        <f>S313/1000000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C321/1000000</f>
        <v>0.13997000000000001</v>
      </c>
      <c r="D33" s="142">
        <f>D321/1000000</f>
        <v>0.14807899999999999</v>
      </c>
      <c r="E33" s="94">
        <f t="shared" si="4"/>
        <v>94.52386901586317</v>
      </c>
      <c r="F33" s="142">
        <f>F321/1000000</f>
        <v>8.3330000000000001E-3</v>
      </c>
      <c r="G33" s="142">
        <f>G321/1000000</f>
        <v>2.1184000000000001E-2</v>
      </c>
      <c r="H33" s="94">
        <f t="shared" si="5"/>
        <v>39.336291540785496</v>
      </c>
      <c r="I33" s="142">
        <f>I321/1000000</f>
        <v>0.14047899999999999</v>
      </c>
      <c r="J33" s="94">
        <f>J321/1000000</f>
        <v>0.147872</v>
      </c>
      <c r="K33" s="95">
        <f t="shared" si="6"/>
        <v>95.000405756329783</v>
      </c>
      <c r="L33" s="94">
        <f>L321/1000000</f>
        <v>0</v>
      </c>
      <c r="M33" s="94">
        <f>M321/1000000</f>
        <v>0</v>
      </c>
      <c r="N33" s="94" t="e">
        <f t="shared" si="8"/>
        <v>#DIV/0!</v>
      </c>
      <c r="O33" s="94">
        <f>O321/1000000</f>
        <v>0</v>
      </c>
      <c r="P33" s="94">
        <f>P321/1000000</f>
        <v>0</v>
      </c>
      <c r="Q33" s="94" t="e">
        <f t="shared" si="7"/>
        <v>#DIV/0!</v>
      </c>
      <c r="R33" s="94">
        <f>R321/1000000</f>
        <v>0</v>
      </c>
      <c r="S33" s="94">
        <f>S321/1000000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C330/1000000</f>
        <v>21.98489734</v>
      </c>
      <c r="D34" s="141">
        <f>D330/1000000</f>
        <v>24.149097999999999</v>
      </c>
      <c r="E34" s="94">
        <f t="shared" si="4"/>
        <v>91.038171860497656</v>
      </c>
      <c r="F34" s="141">
        <f>F330/1000000</f>
        <v>2.1971519800000001</v>
      </c>
      <c r="G34" s="141">
        <f>G330/1000000</f>
        <v>3.4560520000000001</v>
      </c>
      <c r="H34" s="94">
        <f t="shared" si="5"/>
        <v>63.574042867410562</v>
      </c>
      <c r="I34" s="94">
        <f>I330/1000000</f>
        <v>19.575304649</v>
      </c>
      <c r="J34" s="94">
        <f>J330/1000000</f>
        <v>20.329378999999999</v>
      </c>
      <c r="K34" s="95">
        <f t="shared" si="6"/>
        <v>96.290716253555999</v>
      </c>
      <c r="L34" s="141">
        <f>L330/1000000</f>
        <v>13.971197999999999</v>
      </c>
      <c r="M34" s="141">
        <f>M330/1000000</f>
        <v>15.272270000000001</v>
      </c>
      <c r="N34" s="94">
        <f t="shared" si="8"/>
        <v>91.480821122203821</v>
      </c>
      <c r="O34" s="94">
        <f>O330/1000000</f>
        <v>11.041629</v>
      </c>
      <c r="P34" s="94">
        <f>P330/1000000</f>
        <v>12.446488</v>
      </c>
      <c r="Q34" s="94">
        <f t="shared" si="7"/>
        <v>88.712807982460589</v>
      </c>
      <c r="R34" s="94">
        <f>R330/1000000</f>
        <v>2.9295689999999999</v>
      </c>
      <c r="S34" s="94">
        <f>S330/1000000</f>
        <v>2.8257819999999998</v>
      </c>
      <c r="T34" s="95">
        <f t="shared" si="0"/>
        <v>103.67285940670583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C331/1000000</f>
        <v>0.93859400000000004</v>
      </c>
      <c r="D35" s="158">
        <f>D331/1000000</f>
        <v>1.1300079999999999</v>
      </c>
      <c r="E35" s="139">
        <f t="shared" si="4"/>
        <v>83.060827887944171</v>
      </c>
      <c r="F35" s="158">
        <f>F331/1000000</f>
        <v>0.16162699999999999</v>
      </c>
      <c r="G35" s="158">
        <f>G331/1000000</f>
        <v>5.2947000000000001E-2</v>
      </c>
      <c r="H35" s="139">
        <f t="shared" si="5"/>
        <v>305.26186563922414</v>
      </c>
      <c r="I35" s="158">
        <f>I331/1000000</f>
        <v>1.3349040000000001</v>
      </c>
      <c r="J35" s="158">
        <f>J331/1000000</f>
        <v>1.4325019999999999</v>
      </c>
      <c r="K35" s="140">
        <f t="shared" si="6"/>
        <v>93.186885602952046</v>
      </c>
      <c r="L35" s="158">
        <f>L331/1000000</f>
        <v>0.84738899999999995</v>
      </c>
      <c r="M35" s="158">
        <f>M331/1000000</f>
        <v>1.041757</v>
      </c>
      <c r="N35" s="139">
        <f t="shared" si="8"/>
        <v>81.342289996611484</v>
      </c>
      <c r="O35" s="139">
        <f>O331/1000000</f>
        <v>0.42791499999999999</v>
      </c>
      <c r="P35" s="139">
        <f>P331/1000000</f>
        <v>0.55766099999999996</v>
      </c>
      <c r="Q35" s="139">
        <f t="shared" si="7"/>
        <v>76.73389388893969</v>
      </c>
      <c r="R35" s="139">
        <f>R331/1000000</f>
        <v>0.41947400000000001</v>
      </c>
      <c r="S35" s="139">
        <f>S331/1000000</f>
        <v>0.48409600000000003</v>
      </c>
      <c r="T35" s="140">
        <f t="shared" si="0"/>
        <v>86.650994843997893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C339/1000000</f>
        <v>19.313680000000002</v>
      </c>
      <c r="D36" s="158">
        <f>D339/1000000</f>
        <v>22.284195</v>
      </c>
      <c r="E36" s="139">
        <f t="shared" si="4"/>
        <v>86.669857268795226</v>
      </c>
      <c r="F36" s="158">
        <f>F339/1000000</f>
        <v>1.8402069999999999</v>
      </c>
      <c r="G36" s="158">
        <f>G339/1000000</f>
        <v>3.3020399999999999</v>
      </c>
      <c r="H36" s="139">
        <f t="shared" si="5"/>
        <v>55.729397584523511</v>
      </c>
      <c r="I36" s="139">
        <f>I339/1000000</f>
        <v>16.556281999999999</v>
      </c>
      <c r="J36" s="139">
        <f>J339/1000000</f>
        <v>18.352765999999999</v>
      </c>
      <c r="K36" s="140">
        <f t="shared" si="6"/>
        <v>90.211371953415636</v>
      </c>
      <c r="L36" s="139">
        <f>L339/1000000</f>
        <v>13.123809</v>
      </c>
      <c r="M36" s="139">
        <f>M339/1000000</f>
        <v>14.230513</v>
      </c>
      <c r="N36" s="139">
        <f t="shared" si="8"/>
        <v>92.223021053422315</v>
      </c>
      <c r="O36" s="139">
        <f>O339/1000000</f>
        <v>10.613714</v>
      </c>
      <c r="P36" s="139">
        <f>P339/1000000</f>
        <v>11.888826999999999</v>
      </c>
      <c r="Q36" s="139">
        <f t="shared" si="7"/>
        <v>89.274694635559925</v>
      </c>
      <c r="R36" s="139">
        <f>R339/1000000</f>
        <v>2.5100950000000002</v>
      </c>
      <c r="S36" s="139">
        <f>S339/1000000</f>
        <v>2.3416860000000002</v>
      </c>
      <c r="T36" s="140">
        <f t="shared" si="0"/>
        <v>107.19178403936309</v>
      </c>
    </row>
    <row r="37" spans="1:21" ht="58.5" customHeight="1" thickBot="1" x14ac:dyDescent="0.3">
      <c r="A37" s="371" t="s">
        <v>253</v>
      </c>
      <c r="B37" s="372"/>
      <c r="C37" s="141">
        <f>C360/1000000</f>
        <v>0</v>
      </c>
      <c r="D37" s="141">
        <f>D360/1000000</f>
        <v>0</v>
      </c>
      <c r="E37" s="94" t="e">
        <f t="shared" si="4"/>
        <v>#DIV/0!</v>
      </c>
      <c r="F37" s="94">
        <f>F360/1000000</f>
        <v>0</v>
      </c>
      <c r="G37" s="94">
        <f>G360/1000000</f>
        <v>0</v>
      </c>
      <c r="H37" s="94" t="e">
        <f t="shared" si="5"/>
        <v>#DIV/0!</v>
      </c>
      <c r="I37" s="94">
        <f>I360/1000000</f>
        <v>0</v>
      </c>
      <c r="J37" s="94">
        <f>J360/1000000</f>
        <v>0</v>
      </c>
      <c r="K37" s="95" t="e">
        <f t="shared" si="6"/>
        <v>#DIV/0!</v>
      </c>
      <c r="L37" s="94">
        <f>L360/1000000</f>
        <v>0</v>
      </c>
      <c r="M37" s="94">
        <f>M360/1000000</f>
        <v>0</v>
      </c>
      <c r="N37" s="94" t="e">
        <f t="shared" si="8"/>
        <v>#DIV/0!</v>
      </c>
      <c r="O37" s="94">
        <f>O360/1000000</f>
        <v>0</v>
      </c>
      <c r="P37" s="94">
        <f>P360/1000000</f>
        <v>0</v>
      </c>
      <c r="Q37" s="94" t="e">
        <f t="shared" si="7"/>
        <v>#DIV/0!</v>
      </c>
      <c r="R37" s="94">
        <f>R360/1000000</f>
        <v>0</v>
      </c>
      <c r="S37" s="94">
        <f>S360/1000000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C364/1000000</f>
        <v>193.06499199999999</v>
      </c>
      <c r="D38" s="137">
        <f>D364/1000000</f>
        <v>192.73315500000001</v>
      </c>
      <c r="E38" s="137">
        <f t="shared" si="4"/>
        <v>100.17217432050028</v>
      </c>
      <c r="F38" s="137">
        <f>F364/1000000</f>
        <v>19.531645999999999</v>
      </c>
      <c r="G38" s="137">
        <f>G364/1000000</f>
        <v>20.014208</v>
      </c>
      <c r="H38" s="137">
        <f t="shared" si="5"/>
        <v>97.588902843420016</v>
      </c>
      <c r="I38" s="137">
        <f>I364/1000000</f>
        <v>193.06499199999999</v>
      </c>
      <c r="J38" s="137">
        <f>J364/1000000</f>
        <v>192.73315500000001</v>
      </c>
      <c r="K38" s="138">
        <f t="shared" si="6"/>
        <v>100.17217432050028</v>
      </c>
      <c r="L38" s="137">
        <f>L364/1000000</f>
        <v>21.654025000000001</v>
      </c>
      <c r="M38" s="137">
        <f>M364/1000000</f>
        <v>17.512964</v>
      </c>
      <c r="N38" s="137">
        <f t="shared" si="8"/>
        <v>123.64568898788349</v>
      </c>
      <c r="O38" s="137">
        <f>O364/1000000</f>
        <v>0</v>
      </c>
      <c r="P38" s="137">
        <f>P364/1000000</f>
        <v>0</v>
      </c>
      <c r="Q38" s="137" t="e">
        <f t="shared" si="7"/>
        <v>#DIV/0!</v>
      </c>
      <c r="R38" s="137">
        <f>R364/1000000</f>
        <v>0</v>
      </c>
      <c r="S38" s="137">
        <f>S364/1000000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C365/1000000</f>
        <v>193.06499199999999</v>
      </c>
      <c r="D39" s="94">
        <f>D365/1000000</f>
        <v>192.73315500000001</v>
      </c>
      <c r="E39" s="94">
        <f t="shared" si="4"/>
        <v>100.17217432050028</v>
      </c>
      <c r="F39" s="94">
        <f>F365/1000000</f>
        <v>19.531645999999999</v>
      </c>
      <c r="G39" s="94">
        <f>G365/1000000</f>
        <v>20.014208</v>
      </c>
      <c r="H39" s="94">
        <f t="shared" si="5"/>
        <v>97.588902843420016</v>
      </c>
      <c r="I39" s="94">
        <f>I365/1000000</f>
        <v>193.06499199999999</v>
      </c>
      <c r="J39" s="94">
        <f>J365/1000000</f>
        <v>192.73315500000001</v>
      </c>
      <c r="K39" s="95">
        <f t="shared" si="6"/>
        <v>100.17217432050028</v>
      </c>
      <c r="L39" s="94">
        <f>L365/1000000</f>
        <v>21.654025000000001</v>
      </c>
      <c r="M39" s="94">
        <f>M365/1000000</f>
        <v>17.512964</v>
      </c>
      <c r="N39" s="94">
        <f t="shared" si="8"/>
        <v>123.64568898788349</v>
      </c>
      <c r="O39" s="94">
        <f>O365/1000000</f>
        <v>0</v>
      </c>
      <c r="P39" s="94">
        <f>P365/1000000</f>
        <v>0</v>
      </c>
      <c r="Q39" s="94" t="e">
        <f t="shared" si="7"/>
        <v>#DIV/0!</v>
      </c>
      <c r="R39" s="94">
        <f>R365/1000000</f>
        <v>0</v>
      </c>
      <c r="S39" s="94">
        <f>S365/1000000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C383/1000000</f>
        <v>0</v>
      </c>
      <c r="D40" s="94">
        <f>D383/1000000</f>
        <v>0</v>
      </c>
      <c r="E40" s="94" t="e">
        <f t="shared" si="4"/>
        <v>#DIV/0!</v>
      </c>
      <c r="F40" s="94">
        <f>F383/1000000</f>
        <v>0</v>
      </c>
      <c r="G40" s="94">
        <f>G383/1000000</f>
        <v>0</v>
      </c>
      <c r="H40" s="94" t="e">
        <f t="shared" si="5"/>
        <v>#DIV/0!</v>
      </c>
      <c r="I40" s="94">
        <f>I383/1000000</f>
        <v>0</v>
      </c>
      <c r="J40" s="94">
        <f>J383/1000000</f>
        <v>0</v>
      </c>
      <c r="K40" s="95" t="e">
        <f t="shared" si="6"/>
        <v>#DIV/0!</v>
      </c>
      <c r="L40" s="94">
        <f>L383/1000000</f>
        <v>0</v>
      </c>
      <c r="M40" s="94">
        <f>M383/1000000</f>
        <v>0</v>
      </c>
      <c r="N40" s="94" t="e">
        <f t="shared" si="8"/>
        <v>#DIV/0!</v>
      </c>
      <c r="O40" s="94">
        <f>O383/1000000</f>
        <v>0</v>
      </c>
      <c r="P40" s="94">
        <f>P383/1000000</f>
        <v>0</v>
      </c>
      <c r="Q40" s="94" t="e">
        <f t="shared" si="7"/>
        <v>#DIV/0!</v>
      </c>
      <c r="R40" s="94">
        <f>R383/1000000</f>
        <v>0</v>
      </c>
      <c r="S40" s="94">
        <f>S383/1000000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441</v>
      </c>
      <c r="D44" s="38" t="s">
        <v>442</v>
      </c>
      <c r="E44" s="38" t="s">
        <v>10</v>
      </c>
      <c r="F44" s="38" t="s">
        <v>448</v>
      </c>
      <c r="G44" s="38" t="s">
        <v>449</v>
      </c>
      <c r="H44" s="38" t="s">
        <v>10</v>
      </c>
      <c r="I44" s="38" t="s">
        <v>441</v>
      </c>
      <c r="J44" s="38" t="s">
        <v>442</v>
      </c>
      <c r="K44" s="38" t="s">
        <v>10</v>
      </c>
      <c r="L44" s="38" t="s">
        <v>441</v>
      </c>
      <c r="M44" s="38" t="s">
        <v>442</v>
      </c>
      <c r="N44" s="159" t="s">
        <v>10</v>
      </c>
      <c r="O44" s="160" t="s">
        <v>450</v>
      </c>
      <c r="P44" s="160" t="s">
        <v>451</v>
      </c>
      <c r="Q44" s="160" t="s">
        <v>5</v>
      </c>
      <c r="R44" s="160" t="s">
        <v>452</v>
      </c>
      <c r="S44" s="160" t="s">
        <v>453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225201213</v>
      </c>
      <c r="D46" s="116">
        <f>D47+D55</f>
        <v>171235193</v>
      </c>
      <c r="E46" s="117">
        <f>C46/D46*100</f>
        <v>131.51572936294701</v>
      </c>
      <c r="F46" s="116">
        <f>F47+F55</f>
        <v>27503149</v>
      </c>
      <c r="G46" s="116">
        <f>G47+G55</f>
        <v>20645820</v>
      </c>
      <c r="H46" s="117">
        <f>F46/G46*100</f>
        <v>133.21412760549109</v>
      </c>
      <c r="I46" s="116">
        <f>I47+I55</f>
        <v>218468779</v>
      </c>
      <c r="J46" s="116">
        <f>J47+J55</f>
        <v>163606544</v>
      </c>
      <c r="K46" s="117">
        <f>I46/J46*100</f>
        <v>133.53303215059663</v>
      </c>
      <c r="L46" s="118">
        <f>L47+L55</f>
        <v>166375841</v>
      </c>
      <c r="M46" s="118">
        <f>M47+M55</f>
        <v>151592924</v>
      </c>
      <c r="N46" s="119">
        <f t="shared" ref="N46:N53" si="9">L46/M46*100</f>
        <v>109.75171967789208</v>
      </c>
      <c r="O46" s="120">
        <f>O47+O55</f>
        <v>0</v>
      </c>
      <c r="P46" s="120">
        <f>P47+P55</f>
        <v>0</v>
      </c>
      <c r="Q46" s="120" t="e">
        <f t="shared" ref="Q46:Q53" si="10">O46/P46*100</f>
        <v>#DIV/0!</v>
      </c>
      <c r="R46" s="120">
        <f>R47+R55</f>
        <v>166375841</v>
      </c>
      <c r="S46" s="120">
        <f>S47+S55</f>
        <v>151592924</v>
      </c>
      <c r="T46" s="119">
        <f t="shared" ref="T46:T53" si="11">R46/S46*100</f>
        <v>109.75171967789208</v>
      </c>
      <c r="U46" s="203">
        <f>U47+U55+U70+U117+U149+U155+U167+U184+U208+U216+U224+U233+U240+U252+U261+U267+U281+U291+U321+U331+U339+U353+U365+U383</f>
        <v>50365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225184042</v>
      </c>
      <c r="D47" s="41">
        <f>SUM(D48:D53)</f>
        <v>171211923</v>
      </c>
      <c r="E47" s="50">
        <f>C47/D47*100</f>
        <v>131.52357502578835</v>
      </c>
      <c r="F47" s="41">
        <f>SUM(F48:F53)</f>
        <v>27499947</v>
      </c>
      <c r="G47" s="41">
        <f>SUM(G48:G53)</f>
        <v>20642711</v>
      </c>
      <c r="H47" s="50">
        <f>F47/G47*100</f>
        <v>133.21867946511483</v>
      </c>
      <c r="I47" s="41">
        <f>SUM(I48:I53)</f>
        <v>218451608</v>
      </c>
      <c r="J47" s="41">
        <f>SUM(J48:J53)</f>
        <v>163583274</v>
      </c>
      <c r="K47" s="50">
        <f>I47/J47*100</f>
        <v>133.54153065795714</v>
      </c>
      <c r="L47" s="41">
        <f>SUM(L48:L53)</f>
        <v>166375841</v>
      </c>
      <c r="M47" s="41">
        <f>SUM(M48:M53)</f>
        <v>151592924</v>
      </c>
      <c r="N47" s="6">
        <f t="shared" si="9"/>
        <v>109.75171967789208</v>
      </c>
      <c r="O47" s="41">
        <f>SUM(O48:O53)</f>
        <v>0</v>
      </c>
      <c r="P47" s="41">
        <f>SUM(P48:P53)</f>
        <v>0</v>
      </c>
      <c r="Q47" s="5" t="e">
        <f t="shared" si="10"/>
        <v>#DIV/0!</v>
      </c>
      <c r="R47" s="41">
        <f>SUM(R48:R53)</f>
        <v>166375841</v>
      </c>
      <c r="S47" s="41">
        <f>SUM(S48:S53)</f>
        <v>151592924</v>
      </c>
      <c r="T47" s="6">
        <f t="shared" si="11"/>
        <v>109.75171967789208</v>
      </c>
      <c r="U47" s="196">
        <f>SUM(U48:U53)</f>
        <v>6692</v>
      </c>
    </row>
    <row r="48" spans="1:21" ht="18.75" customHeight="1" x14ac:dyDescent="0.25">
      <c r="A48" s="62">
        <v>1</v>
      </c>
      <c r="B48" s="4" t="s">
        <v>94</v>
      </c>
      <c r="C48" s="44">
        <v>136130659</v>
      </c>
      <c r="D48" s="249">
        <v>95638192</v>
      </c>
      <c r="E48" s="45">
        <f t="shared" ref="E48:E53" si="12">C48/D48*100</f>
        <v>142.33922259843641</v>
      </c>
      <c r="F48" s="44">
        <v>15725373</v>
      </c>
      <c r="G48" s="249">
        <v>11140603</v>
      </c>
      <c r="H48" s="45">
        <f t="shared" ref="H48:H53" si="13">F48/G48*100</f>
        <v>141.1536969767256</v>
      </c>
      <c r="I48" s="44">
        <v>134204122</v>
      </c>
      <c r="J48" s="249">
        <v>93850510</v>
      </c>
      <c r="K48" s="45">
        <f t="shared" ref="K48:K53" si="14">I48/J48*100</f>
        <v>142.99775462061953</v>
      </c>
      <c r="L48" s="44">
        <v>103179905</v>
      </c>
      <c r="M48" s="249">
        <v>93850510</v>
      </c>
      <c r="N48" s="25">
        <f t="shared" si="9"/>
        <v>109.9406971789498</v>
      </c>
      <c r="O48" s="163">
        <v>0</v>
      </c>
      <c r="P48" s="44">
        <v>0</v>
      </c>
      <c r="Q48" s="25" t="e">
        <f t="shared" si="10"/>
        <v>#DIV/0!</v>
      </c>
      <c r="R48" s="44">
        <v>103179905</v>
      </c>
      <c r="S48" s="249">
        <v>93850510</v>
      </c>
      <c r="T48" s="45">
        <f t="shared" si="11"/>
        <v>109.9406971789498</v>
      </c>
      <c r="U48" s="196">
        <v>3245</v>
      </c>
    </row>
    <row r="49" spans="1:35" ht="27.75" customHeight="1" x14ac:dyDescent="0.25">
      <c r="A49" s="62">
        <v>2</v>
      </c>
      <c r="B49" s="4" t="s">
        <v>95</v>
      </c>
      <c r="C49" s="44">
        <v>13028561</v>
      </c>
      <c r="D49" s="249">
        <v>12211353</v>
      </c>
      <c r="E49" s="45">
        <f t="shared" si="12"/>
        <v>106.69219864498226</v>
      </c>
      <c r="F49" s="44">
        <v>2158503</v>
      </c>
      <c r="G49" s="249">
        <v>1382788</v>
      </c>
      <c r="H49" s="45">
        <f t="shared" si="13"/>
        <v>156.0978978701001</v>
      </c>
      <c r="I49" s="44">
        <v>9174860</v>
      </c>
      <c r="J49" s="249">
        <v>8870772</v>
      </c>
      <c r="K49" s="45">
        <f t="shared" si="14"/>
        <v>103.42797673077382</v>
      </c>
      <c r="L49" s="44">
        <v>9174860</v>
      </c>
      <c r="M49" s="249">
        <v>8870772</v>
      </c>
      <c r="N49" s="25">
        <f t="shared" si="9"/>
        <v>103.42797673077382</v>
      </c>
      <c r="O49" s="163">
        <v>0</v>
      </c>
      <c r="P49" s="44">
        <v>0</v>
      </c>
      <c r="Q49" s="25" t="e">
        <f t="shared" si="10"/>
        <v>#DIV/0!</v>
      </c>
      <c r="R49" s="44">
        <v>9174860</v>
      </c>
      <c r="S49" s="249">
        <v>8870772</v>
      </c>
      <c r="T49" s="45">
        <f t="shared" si="11"/>
        <v>103.42797673077382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44">
        <v>22059727</v>
      </c>
      <c r="D50" s="249">
        <v>15092874</v>
      </c>
      <c r="E50" s="45">
        <f t="shared" si="12"/>
        <v>146.15988313425262</v>
      </c>
      <c r="F50" s="44">
        <v>2717980</v>
      </c>
      <c r="G50" s="249">
        <v>2310236</v>
      </c>
      <c r="H50" s="45">
        <f t="shared" si="13"/>
        <v>117.64945226375141</v>
      </c>
      <c r="I50" s="44">
        <v>21359905</v>
      </c>
      <c r="J50" s="249">
        <v>12637641</v>
      </c>
      <c r="K50" s="45">
        <f t="shared" si="14"/>
        <v>169.01813400143271</v>
      </c>
      <c r="L50" s="44">
        <v>21359905</v>
      </c>
      <c r="M50" s="249">
        <v>12637641</v>
      </c>
      <c r="N50" s="25">
        <f t="shared" si="9"/>
        <v>169.01813400143271</v>
      </c>
      <c r="O50" s="163">
        <v>0</v>
      </c>
      <c r="P50" s="44">
        <v>0</v>
      </c>
      <c r="Q50" s="25" t="e">
        <f t="shared" si="10"/>
        <v>#DIV/0!</v>
      </c>
      <c r="R50" s="44">
        <v>21359905</v>
      </c>
      <c r="S50" s="249">
        <v>12637641</v>
      </c>
      <c r="T50" s="45">
        <f t="shared" si="11"/>
        <v>169.01813400143271</v>
      </c>
      <c r="U50" s="196">
        <v>993</v>
      </c>
    </row>
    <row r="51" spans="1:35" ht="21.75" customHeight="1" x14ac:dyDescent="0.25">
      <c r="A51" s="62">
        <v>4</v>
      </c>
      <c r="B51" s="3" t="s">
        <v>96</v>
      </c>
      <c r="C51" s="44">
        <v>4709031</v>
      </c>
      <c r="D51" s="249">
        <v>2211900</v>
      </c>
      <c r="E51" s="45">
        <f t="shared" si="12"/>
        <v>212.89529363895295</v>
      </c>
      <c r="F51" s="44">
        <v>668606</v>
      </c>
      <c r="G51" s="249">
        <v>283241</v>
      </c>
      <c r="H51" s="45">
        <f t="shared" si="13"/>
        <v>236.05551456180427</v>
      </c>
      <c r="I51" s="44">
        <v>4302810</v>
      </c>
      <c r="J51" s="249">
        <v>2083283</v>
      </c>
      <c r="K51" s="45">
        <f t="shared" si="14"/>
        <v>206.5398700032593</v>
      </c>
      <c r="L51" s="44">
        <v>4302810</v>
      </c>
      <c r="M51" s="249">
        <v>2083283</v>
      </c>
      <c r="N51" s="25">
        <f t="shared" si="9"/>
        <v>206.5398700032593</v>
      </c>
      <c r="O51" s="163">
        <v>0</v>
      </c>
      <c r="P51" s="44">
        <v>0</v>
      </c>
      <c r="Q51" s="25" t="e">
        <f t="shared" si="10"/>
        <v>#DIV/0!</v>
      </c>
      <c r="R51" s="44">
        <v>4302810</v>
      </c>
      <c r="S51" s="249">
        <v>2083283</v>
      </c>
      <c r="T51" s="45">
        <f t="shared" si="11"/>
        <v>206.5398700032593</v>
      </c>
      <c r="U51" s="196">
        <v>401</v>
      </c>
    </row>
    <row r="52" spans="1:35" ht="21" customHeight="1" x14ac:dyDescent="0.25">
      <c r="A52" s="62">
        <v>5</v>
      </c>
      <c r="B52" s="4" t="s">
        <v>97</v>
      </c>
      <c r="C52" s="44">
        <v>0</v>
      </c>
      <c r="D52" s="249">
        <v>0</v>
      </c>
      <c r="E52" s="45">
        <v>0</v>
      </c>
      <c r="F52" s="44">
        <v>0</v>
      </c>
      <c r="G52" s="249">
        <v>0</v>
      </c>
      <c r="H52" s="45">
        <v>0</v>
      </c>
      <c r="I52" s="44">
        <v>0</v>
      </c>
      <c r="J52" s="249">
        <v>0</v>
      </c>
      <c r="K52" s="45">
        <v>0</v>
      </c>
      <c r="L52" s="44">
        <v>0</v>
      </c>
      <c r="M52" s="249">
        <v>0</v>
      </c>
      <c r="N52" s="25">
        <v>0</v>
      </c>
      <c r="O52" s="163">
        <v>0</v>
      </c>
      <c r="P52" s="44">
        <v>0</v>
      </c>
      <c r="Q52" s="25">
        <v>0</v>
      </c>
      <c r="R52" s="44">
        <v>0</v>
      </c>
      <c r="S52" s="249">
        <v>0</v>
      </c>
      <c r="T52" s="45" t="e">
        <f t="shared" si="11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44">
        <v>49256064</v>
      </c>
      <c r="D53" s="249">
        <v>46057604</v>
      </c>
      <c r="E53" s="25">
        <f t="shared" si="12"/>
        <v>106.94447761546606</v>
      </c>
      <c r="F53" s="44">
        <v>6229485</v>
      </c>
      <c r="G53" s="249">
        <v>5525843</v>
      </c>
      <c r="H53" s="25">
        <f t="shared" si="13"/>
        <v>112.73365891864826</v>
      </c>
      <c r="I53" s="44">
        <v>49409911</v>
      </c>
      <c r="J53" s="249">
        <v>46141068</v>
      </c>
      <c r="K53" s="25">
        <f t="shared" si="14"/>
        <v>107.08445456875857</v>
      </c>
      <c r="L53" s="44">
        <v>28358361</v>
      </c>
      <c r="M53" s="249">
        <v>34150718</v>
      </c>
      <c r="N53" s="25">
        <f t="shared" si="9"/>
        <v>83.038842697245784</v>
      </c>
      <c r="O53" s="44">
        <v>0</v>
      </c>
      <c r="P53" s="44">
        <v>0</v>
      </c>
      <c r="Q53" s="48" t="e">
        <f t="shared" si="10"/>
        <v>#DIV/0!</v>
      </c>
      <c r="R53" s="44">
        <v>28358361</v>
      </c>
      <c r="S53" s="249">
        <v>34150718</v>
      </c>
      <c r="T53" s="25">
        <f t="shared" si="11"/>
        <v>83.038842697245784</v>
      </c>
      <c r="U53" s="197">
        <v>1131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17171</v>
      </c>
      <c r="D55" s="41">
        <f>SUM(D56:D67)</f>
        <v>23270</v>
      </c>
      <c r="E55" s="50">
        <f>C55/D55*100</f>
        <v>73.79028792436614</v>
      </c>
      <c r="F55" s="41">
        <f>SUM(F56:F67)</f>
        <v>3202</v>
      </c>
      <c r="G55" s="41">
        <f>SUM(G56:G67)</f>
        <v>3109</v>
      </c>
      <c r="H55" s="50">
        <f>F55/G55*100</f>
        <v>102.99131553554197</v>
      </c>
      <c r="I55" s="41">
        <f>SUM(I56:I67)</f>
        <v>17171</v>
      </c>
      <c r="J55" s="41">
        <f>SUM(J56:J67)</f>
        <v>23270</v>
      </c>
      <c r="K55" s="50">
        <f>I55/J55*100</f>
        <v>73.79028792436614</v>
      </c>
      <c r="L55" s="41">
        <f>SUM(L56:L67)</f>
        <v>0</v>
      </c>
      <c r="M55" s="41">
        <f>SUM(M56:M67)</f>
        <v>0</v>
      </c>
      <c r="N55" s="6" t="e">
        <f t="shared" ref="N55" si="15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6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7">R55/S55*100</f>
        <v>#DIV/0!</v>
      </c>
      <c r="U55" s="198">
        <f>SUM(U56:U58)</f>
        <v>28</v>
      </c>
      <c r="V55" s="168"/>
      <c r="W55" s="168"/>
      <c r="X55" s="168"/>
      <c r="Y55" s="168"/>
      <c r="Z55" s="168"/>
      <c r="AA55" s="168"/>
      <c r="AB55" s="168"/>
      <c r="AC55" s="168"/>
    </row>
    <row r="56" spans="1:35" s="44" customFormat="1" ht="18.75" customHeight="1" x14ac:dyDescent="0.25">
      <c r="A56" s="48">
        <v>1</v>
      </c>
      <c r="B56" s="4" t="s">
        <v>266</v>
      </c>
      <c r="C56" s="46">
        <v>17171</v>
      </c>
      <c r="D56" s="248">
        <v>23270</v>
      </c>
      <c r="E56" s="44">
        <f>C56/D56*100</f>
        <v>73.79028792436614</v>
      </c>
      <c r="F56" s="46">
        <v>3202</v>
      </c>
      <c r="G56" s="248">
        <v>3109</v>
      </c>
      <c r="H56" s="44">
        <f>F56/G56*100</f>
        <v>102.99131553554197</v>
      </c>
      <c r="I56" s="46">
        <v>17171</v>
      </c>
      <c r="J56" s="248">
        <v>23270</v>
      </c>
      <c r="K56" s="44">
        <f>I56/J56*100</f>
        <v>73.79028792436614</v>
      </c>
      <c r="L56" s="46">
        <f>O56+R56</f>
        <v>0</v>
      </c>
      <c r="M56" s="46">
        <f>P56+S56</f>
        <v>0</v>
      </c>
      <c r="N56" s="44" t="e">
        <f>L56/M56*100</f>
        <v>#DIV/0!</v>
      </c>
      <c r="O56" s="46">
        <v>0</v>
      </c>
      <c r="P56" s="46">
        <v>0</v>
      </c>
      <c r="Q56" s="44" t="e">
        <f>O56/P56*100</f>
        <v>#DIV/0!</v>
      </c>
      <c r="R56" s="46">
        <v>0</v>
      </c>
      <c r="S56" s="46">
        <v>0</v>
      </c>
      <c r="T56" s="44" t="e">
        <f>R56/S56*100</f>
        <v>#DIV/0!</v>
      </c>
      <c r="U56" s="44">
        <v>22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48">
        <v>2</v>
      </c>
      <c r="B57" s="4" t="s">
        <v>291</v>
      </c>
      <c r="C57" s="46"/>
      <c r="D57" s="46"/>
      <c r="E57" s="44" t="e">
        <f>C57/D57*100</f>
        <v>#DIV/0!</v>
      </c>
      <c r="F57" s="46"/>
      <c r="G57" s="46"/>
      <c r="H57" s="44" t="e">
        <f>F57/G57*100</f>
        <v>#DIV/0!</v>
      </c>
      <c r="I57" s="46"/>
      <c r="J57" s="46"/>
      <c r="K57" s="44" t="e">
        <f>I57/J57*100</f>
        <v>#DIV/0!</v>
      </c>
      <c r="L57" s="46">
        <f t="shared" ref="L57:M58" si="18">O57+R57</f>
        <v>0</v>
      </c>
      <c r="M57" s="46">
        <f t="shared" si="18"/>
        <v>0</v>
      </c>
      <c r="N57" s="44" t="e">
        <f>L57/M57*100</f>
        <v>#DIV/0!</v>
      </c>
      <c r="O57" s="46">
        <v>0</v>
      </c>
      <c r="P57" s="46">
        <v>0</v>
      </c>
      <c r="Q57" s="44" t="e">
        <f>O57/P57*100</f>
        <v>#DIV/0!</v>
      </c>
      <c r="R57" s="46">
        <v>0</v>
      </c>
      <c r="S57" s="46">
        <v>0</v>
      </c>
      <c r="T57" s="44" t="e">
        <f>R57/S57*100</f>
        <v>#DIV/0!</v>
      </c>
      <c r="U57" s="44">
        <v>6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46"/>
      <c r="D58" s="46"/>
      <c r="E58" s="1" t="e">
        <f t="shared" ref="E58" si="19">C58/D58*100</f>
        <v>#DIV/0!</v>
      </c>
      <c r="F58" s="46"/>
      <c r="G58" s="46"/>
      <c r="H58" s="1" t="e">
        <f t="shared" ref="H58" si="20">F58/G58*100</f>
        <v>#DIV/0!</v>
      </c>
      <c r="I58" s="46"/>
      <c r="J58" s="46"/>
      <c r="K58" s="1" t="e">
        <f t="shared" ref="K58" si="21">I58/J58*100</f>
        <v>#DIV/0!</v>
      </c>
      <c r="L58" s="46">
        <f t="shared" si="18"/>
        <v>0</v>
      </c>
      <c r="M58" s="46">
        <f t="shared" si="18"/>
        <v>0</v>
      </c>
      <c r="N58" s="1" t="e">
        <f t="shared" ref="N58" si="22">L58/M58*100</f>
        <v>#DIV/0!</v>
      </c>
      <c r="O58" s="46">
        <v>0</v>
      </c>
      <c r="P58" s="46">
        <v>0</v>
      </c>
      <c r="Q58" s="1" t="e">
        <f t="shared" ref="Q58" si="23">O58/P58*100</f>
        <v>#DIV/0!</v>
      </c>
      <c r="R58" s="46">
        <v>0</v>
      </c>
      <c r="S58" s="46">
        <v>0</v>
      </c>
      <c r="T58" s="1" t="e">
        <f t="shared" ref="T58" si="24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C70+C117+C149+C155+C167+C184+C193+C202+C208+C216+C224+C233+C240+C252+C261+C267+C281+C291+C313+C321+C330+C360</f>
        <v>469479982.33999997</v>
      </c>
      <c r="D69" s="116">
        <f>D70+D117+D149+D155+D167+D184+D193+D202+D208+D216+D224+D233+D240+D252+D261+D267+D281+D291+D313+D321+D330+D360</f>
        <v>414072603</v>
      </c>
      <c r="E69" s="117">
        <f>C69/D69*100</f>
        <v>113.38107832746422</v>
      </c>
      <c r="F69" s="116">
        <f>F70+F117+F149+F155+F167+F184+F193+F202+F208+F216+F224+F233+F240+F252+F261+F267+F281+F291+F313+F321+F330+F360</f>
        <v>52304156.979999997</v>
      </c>
      <c r="G69" s="116">
        <f>G70+G117+G149+G155+G167+G184+G193+G202+G208+G216+G224+G233+G240+G252+G261+G267+G281+G291+G313+G321+G330+G360</f>
        <v>52260800</v>
      </c>
      <c r="H69" s="117">
        <f>F69/G69*100</f>
        <v>100.08296271775403</v>
      </c>
      <c r="I69" s="116">
        <f>I70+I117+I149+I155+I167+I184+I193+I202+I208+I216+I224+I233+I240+I252+I261+I267+I281+I291+I313+I321+I330+I360</f>
        <v>456848339.64899999</v>
      </c>
      <c r="J69" s="116">
        <f>J70+J117+J149+J155+J167+J184+J193+J202+J208+J216+J224+J233+J240+J252+J261+J267+J281+J291+J313+J321+J330+J360</f>
        <v>405019305</v>
      </c>
      <c r="K69" s="117">
        <f>I69/J69*100</f>
        <v>112.79668253072531</v>
      </c>
      <c r="L69" s="116">
        <f>L70+L117+L149+L155+L167+L184+L193+L202+L208+L216+L224+L233+L240+L252+L261+L267+L281+L291+L313+L321+L330+L360</f>
        <v>279878342</v>
      </c>
      <c r="M69" s="116">
        <f>M70+M117+M149+M155+M167+M184+M193+M202+M208+M216+M224+M233+M240+M252+M261+M267+M281+M291+M313+M321+M330+M360</f>
        <v>237778786</v>
      </c>
      <c r="N69" s="119">
        <f t="shared" ref="N69:N138" si="25">L69/M69*100</f>
        <v>117.70534567368848</v>
      </c>
      <c r="O69" s="116">
        <f>O70+O117+O149+O155+O167+O184+O193+O202+O208+O216+O224+O233+O240+O252+O261+O267+O281+O291+O313+O321+O330+O360</f>
        <v>82866278</v>
      </c>
      <c r="P69" s="116">
        <f>P70+P117+P149+P155+P167+P184+P193+P202+P208+P216+P224+P233+P240+P252+P261+P267+P281+P291+P313+P321+P330+P360</f>
        <v>61787237</v>
      </c>
      <c r="Q69" s="120">
        <f t="shared" ref="Q69:Q138" si="26">O69/P69*100</f>
        <v>134.11552615631606</v>
      </c>
      <c r="R69" s="116">
        <f>R70+R117+R149+R155+R167+R184+R193+R202+R208+R216+R224+R233+R240+R252+R261+R267+R281+R291+R313+R321+R330+R360</f>
        <v>196018929</v>
      </c>
      <c r="S69" s="116">
        <f>S70+S117+S149+S155+S167+S184+S193+S202+S208+S216+S224+S233+S240+S252+S261+S267+S281+S291+S313+S321+S330+S360</f>
        <v>174565385</v>
      </c>
      <c r="T69" s="119">
        <f t="shared" ref="T69:T136" si="27">R69/S69*100</f>
        <v>112.28968961973762</v>
      </c>
    </row>
    <row r="70" spans="1:35" ht="39.75" customHeight="1" x14ac:dyDescent="0.25">
      <c r="A70" s="352" t="s">
        <v>228</v>
      </c>
      <c r="B70" s="353" t="s">
        <v>111</v>
      </c>
      <c r="C70" s="41">
        <f>SUM(C71:C115)</f>
        <v>100926274</v>
      </c>
      <c r="D70" s="41">
        <f>SUM(D71:D115)</f>
        <v>92355712</v>
      </c>
      <c r="E70" s="50">
        <f>C70/D70*100</f>
        <v>109.27994794734515</v>
      </c>
      <c r="F70" s="41">
        <f>SUM(F71:F115)</f>
        <v>10009698</v>
      </c>
      <c r="G70" s="41">
        <f>SUM(G71:G115)</f>
        <v>10321929</v>
      </c>
      <c r="H70" s="50">
        <f>F70/G70*100</f>
        <v>96.975071229418447</v>
      </c>
      <c r="I70" s="41">
        <f>SUM(I71:I115)</f>
        <v>97377603</v>
      </c>
      <c r="J70" s="41">
        <f>SUM(J71:J115)</f>
        <v>96166280</v>
      </c>
      <c r="K70" s="50">
        <f>I70/J70*100</f>
        <v>101.25961303691898</v>
      </c>
      <c r="L70" s="41">
        <f>SUM(L71:L115)</f>
        <v>10862672</v>
      </c>
      <c r="M70" s="41">
        <f>SUM(M71:M115)</f>
        <v>6377025</v>
      </c>
      <c r="N70" s="6">
        <f t="shared" si="25"/>
        <v>170.34074666478492</v>
      </c>
      <c r="O70" s="41">
        <f>SUM(O71:O115)</f>
        <v>8018039</v>
      </c>
      <c r="P70" s="41">
        <f>SUM(P71:P115)</f>
        <v>3631305</v>
      </c>
      <c r="Q70" s="5">
        <f t="shared" si="26"/>
        <v>220.80323740363315</v>
      </c>
      <c r="R70" s="41">
        <f>SUM(R71:R115)</f>
        <v>2844633</v>
      </c>
      <c r="S70" s="41">
        <f>SUM(S71:S115)</f>
        <v>2688599</v>
      </c>
      <c r="T70" s="6">
        <f t="shared" si="27"/>
        <v>105.80354303486685</v>
      </c>
      <c r="U70" s="198">
        <f>SUM(U71:U115)</f>
        <v>5637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46">
        <v>31217</v>
      </c>
      <c r="D71" s="248">
        <v>34980</v>
      </c>
      <c r="E71" s="45">
        <f t="shared" ref="E71:E104" si="28">C71/D71*100</f>
        <v>89.242424242424249</v>
      </c>
      <c r="F71" s="46">
        <v>6690</v>
      </c>
      <c r="G71" s="248">
        <v>20769</v>
      </c>
      <c r="H71" s="45">
        <f t="shared" ref="H71:H74" si="29">F71/G71*100</f>
        <v>32.211469016322404</v>
      </c>
      <c r="I71" s="46">
        <v>39281</v>
      </c>
      <c r="J71" s="248">
        <v>44374</v>
      </c>
      <c r="K71" s="45">
        <f t="shared" ref="K71:K93" si="30">I71/J71*100</f>
        <v>88.52255825483391</v>
      </c>
      <c r="L71" s="46">
        <v>36560</v>
      </c>
      <c r="M71" s="248">
        <v>43823</v>
      </c>
      <c r="N71" s="25">
        <f t="shared" si="25"/>
        <v>83.426511192752656</v>
      </c>
      <c r="O71" s="46">
        <v>36560</v>
      </c>
      <c r="P71" s="248">
        <v>29027</v>
      </c>
      <c r="Q71" s="25">
        <f t="shared" si="26"/>
        <v>125.95170014124781</v>
      </c>
      <c r="R71" s="46">
        <v>0</v>
      </c>
      <c r="S71" s="248">
        <v>14796</v>
      </c>
      <c r="T71" s="45">
        <f t="shared" si="27"/>
        <v>0</v>
      </c>
      <c r="U71" s="196">
        <v>24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46">
        <v>1015209</v>
      </c>
      <c r="D72" s="248">
        <v>1813923</v>
      </c>
      <c r="E72" s="25">
        <f t="shared" si="28"/>
        <v>55.967590686043458</v>
      </c>
      <c r="F72" s="46">
        <v>82000</v>
      </c>
      <c r="G72" s="248">
        <v>294863</v>
      </c>
      <c r="H72" s="25">
        <f t="shared" si="29"/>
        <v>27.809525101487807</v>
      </c>
      <c r="I72" s="46">
        <v>994682</v>
      </c>
      <c r="J72" s="248">
        <v>1320184</v>
      </c>
      <c r="K72" s="25">
        <f t="shared" si="30"/>
        <v>75.344194445622733</v>
      </c>
      <c r="L72" s="46">
        <v>750137</v>
      </c>
      <c r="M72" s="248">
        <v>817848</v>
      </c>
      <c r="N72" s="25">
        <f t="shared" si="25"/>
        <v>91.720833211061219</v>
      </c>
      <c r="O72" s="64">
        <v>652072</v>
      </c>
      <c r="P72" s="64">
        <v>766041</v>
      </c>
      <c r="Q72" s="25">
        <f t="shared" si="26"/>
        <v>85.122336793983607</v>
      </c>
      <c r="R72" s="44">
        <v>98065</v>
      </c>
      <c r="S72" s="249">
        <v>51807</v>
      </c>
      <c r="T72" s="25">
        <f t="shared" si="27"/>
        <v>189.28909220761673</v>
      </c>
      <c r="U72" s="197">
        <v>250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0" t="s">
        <v>300</v>
      </c>
      <c r="C73" s="46">
        <v>304369</v>
      </c>
      <c r="D73" s="248">
        <v>505431</v>
      </c>
      <c r="E73" s="25">
        <f t="shared" si="28"/>
        <v>60.219693687169965</v>
      </c>
      <c r="F73" s="46">
        <v>36835</v>
      </c>
      <c r="G73" s="248">
        <v>86634</v>
      </c>
      <c r="H73" s="1">
        <f t="shared" si="29"/>
        <v>42.51794907311217</v>
      </c>
      <c r="I73" s="46">
        <v>533080</v>
      </c>
      <c r="J73" s="248">
        <v>683074</v>
      </c>
      <c r="K73" s="1">
        <f t="shared" si="30"/>
        <v>78.041324951615792</v>
      </c>
      <c r="L73" s="46">
        <v>469400</v>
      </c>
      <c r="M73" s="248">
        <v>624381</v>
      </c>
      <c r="N73" s="1">
        <f t="shared" si="25"/>
        <v>75.178456743558826</v>
      </c>
      <c r="O73" s="46">
        <v>103832</v>
      </c>
      <c r="P73" s="248">
        <v>125908</v>
      </c>
      <c r="Q73" s="1">
        <f t="shared" si="26"/>
        <v>82.466562887187465</v>
      </c>
      <c r="R73" s="46">
        <v>365568</v>
      </c>
      <c r="S73" s="248">
        <v>498473</v>
      </c>
      <c r="T73" s="1">
        <f t="shared" si="27"/>
        <v>73.337572947782519</v>
      </c>
      <c r="U73" s="199">
        <v>193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46">
        <v>1642129</v>
      </c>
      <c r="D74" s="248">
        <v>1549590</v>
      </c>
      <c r="E74" s="1">
        <f t="shared" si="28"/>
        <v>105.97183771191089</v>
      </c>
      <c r="F74" s="46">
        <v>195936</v>
      </c>
      <c r="G74" s="248">
        <v>143054</v>
      </c>
      <c r="H74" s="1">
        <f t="shared" si="29"/>
        <v>136.96646021781984</v>
      </c>
      <c r="I74" s="46">
        <v>1545399</v>
      </c>
      <c r="J74" s="248">
        <v>1621271</v>
      </c>
      <c r="K74" s="1">
        <f t="shared" si="30"/>
        <v>95.320214819114142</v>
      </c>
      <c r="L74" s="46">
        <v>1031411</v>
      </c>
      <c r="M74" s="248">
        <v>1151701</v>
      </c>
      <c r="N74" s="1">
        <f t="shared" si="25"/>
        <v>89.555448853478453</v>
      </c>
      <c r="O74" s="46">
        <v>683730</v>
      </c>
      <c r="P74" s="248">
        <v>869293</v>
      </c>
      <c r="Q74" s="1">
        <f t="shared" si="26"/>
        <v>78.653572500871391</v>
      </c>
      <c r="R74" s="46">
        <v>347681</v>
      </c>
      <c r="S74" s="248">
        <v>282408</v>
      </c>
      <c r="T74" s="1">
        <f t="shared" si="27"/>
        <v>123.11301379564318</v>
      </c>
      <c r="U74" s="199">
        <v>203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3" customFormat="1" ht="17.25" x14ac:dyDescent="0.25">
      <c r="A75" s="62">
        <v>5</v>
      </c>
      <c r="B75" s="10" t="s">
        <v>147</v>
      </c>
      <c r="C75" s="46">
        <v>0</v>
      </c>
      <c r="D75" s="248">
        <v>34025758</v>
      </c>
      <c r="E75" s="1">
        <f t="shared" si="28"/>
        <v>0</v>
      </c>
      <c r="F75" s="46">
        <v>0</v>
      </c>
      <c r="G75" s="248">
        <v>2786626</v>
      </c>
      <c r="H75" s="1">
        <f>F75/G75*100</f>
        <v>0</v>
      </c>
      <c r="I75" s="46">
        <v>0</v>
      </c>
      <c r="J75" s="248">
        <v>33841472</v>
      </c>
      <c r="K75" s="1">
        <f t="shared" si="30"/>
        <v>0</v>
      </c>
      <c r="L75" s="46">
        <v>0</v>
      </c>
      <c r="M75" s="248">
        <v>189487</v>
      </c>
      <c r="N75" s="1">
        <f t="shared" si="25"/>
        <v>0</v>
      </c>
      <c r="O75" s="46">
        <v>0</v>
      </c>
      <c r="P75" s="248">
        <v>0</v>
      </c>
      <c r="Q75" s="1" t="e">
        <f t="shared" si="26"/>
        <v>#DIV/0!</v>
      </c>
      <c r="R75" s="46">
        <v>0</v>
      </c>
      <c r="S75" s="248">
        <v>189487</v>
      </c>
      <c r="T75" s="1">
        <f t="shared" si="27"/>
        <v>0</v>
      </c>
      <c r="U75" s="199"/>
    </row>
    <row r="76" spans="1:35" s="24" customFormat="1" ht="17.25" x14ac:dyDescent="0.25">
      <c r="A76" s="62">
        <v>6</v>
      </c>
      <c r="B76" s="10" t="s">
        <v>359</v>
      </c>
      <c r="C76" s="46">
        <v>34079202</v>
      </c>
      <c r="D76" s="46">
        <v>0</v>
      </c>
      <c r="E76" s="25" t="e">
        <f t="shared" si="28"/>
        <v>#DIV/0!</v>
      </c>
      <c r="F76" s="46">
        <v>1892636</v>
      </c>
      <c r="G76" s="46">
        <v>0</v>
      </c>
      <c r="H76" s="25" t="e">
        <f>F76/G76*100</f>
        <v>#DIV/0!</v>
      </c>
      <c r="I76" s="46">
        <v>25565610</v>
      </c>
      <c r="J76" s="46">
        <v>0</v>
      </c>
      <c r="K76" s="25" t="e">
        <f t="shared" si="30"/>
        <v>#DIV/0!</v>
      </c>
      <c r="L76" s="46">
        <v>199215</v>
      </c>
      <c r="M76" s="46">
        <v>0</v>
      </c>
      <c r="N76" s="25" t="e">
        <f t="shared" si="25"/>
        <v>#DIV/0!</v>
      </c>
      <c r="O76" s="46">
        <v>0</v>
      </c>
      <c r="P76" s="44">
        <v>0</v>
      </c>
      <c r="Q76" s="1" t="e">
        <f t="shared" si="26"/>
        <v>#DIV/0!</v>
      </c>
      <c r="R76" s="46">
        <v>199215</v>
      </c>
      <c r="S76" s="44">
        <v>0</v>
      </c>
      <c r="T76" s="25" t="e">
        <f t="shared" si="27"/>
        <v>#DIV/0!</v>
      </c>
      <c r="U76" s="197">
        <v>645</v>
      </c>
      <c r="AD76"/>
      <c r="AE76"/>
      <c r="AF76"/>
      <c r="AG76"/>
      <c r="AH76"/>
      <c r="AI76"/>
    </row>
    <row r="77" spans="1:35" s="23" customFormat="1" ht="17.25" x14ac:dyDescent="0.25">
      <c r="A77" s="62">
        <v>7</v>
      </c>
      <c r="B77" s="10" t="s">
        <v>301</v>
      </c>
      <c r="C77" s="46"/>
      <c r="D77" s="248">
        <v>3921748</v>
      </c>
      <c r="E77" s="1">
        <f t="shared" si="28"/>
        <v>0</v>
      </c>
      <c r="F77" s="46"/>
      <c r="G77" s="248">
        <v>319638</v>
      </c>
      <c r="H77" s="1">
        <f t="shared" ref="H77:H89" si="31">F77/G77*100</f>
        <v>0</v>
      </c>
      <c r="I77" s="46"/>
      <c r="J77" s="248">
        <v>3746528</v>
      </c>
      <c r="K77" s="1">
        <f t="shared" si="30"/>
        <v>0</v>
      </c>
      <c r="L77" s="46"/>
      <c r="M77" s="248">
        <v>17811</v>
      </c>
      <c r="N77" s="1">
        <f t="shared" si="25"/>
        <v>0</v>
      </c>
      <c r="O77" s="46"/>
      <c r="P77" s="248">
        <v>12199</v>
      </c>
      <c r="Q77" s="1">
        <f t="shared" si="26"/>
        <v>0</v>
      </c>
      <c r="R77" s="46"/>
      <c r="S77" s="248">
        <v>5612</v>
      </c>
      <c r="T77" s="1">
        <f t="shared" si="27"/>
        <v>0</v>
      </c>
      <c r="U77" s="199"/>
    </row>
    <row r="78" spans="1:35" s="24" customFormat="1" ht="17.25" x14ac:dyDescent="0.25">
      <c r="A78" s="65">
        <v>8</v>
      </c>
      <c r="B78" s="10" t="s">
        <v>148</v>
      </c>
      <c r="C78" s="46">
        <v>583653</v>
      </c>
      <c r="D78" s="248">
        <v>1017547</v>
      </c>
      <c r="E78" s="25">
        <f t="shared" si="28"/>
        <v>57.358824702937547</v>
      </c>
      <c r="F78" s="46">
        <v>0</v>
      </c>
      <c r="G78" s="248">
        <v>63522</v>
      </c>
      <c r="H78" s="25">
        <f t="shared" si="31"/>
        <v>0</v>
      </c>
      <c r="I78" s="46">
        <v>777053</v>
      </c>
      <c r="J78" s="248">
        <v>1089040</v>
      </c>
      <c r="K78" s="25">
        <f t="shared" si="30"/>
        <v>71.352108278851105</v>
      </c>
      <c r="L78" s="46">
        <v>214995</v>
      </c>
      <c r="M78" s="248">
        <v>189782</v>
      </c>
      <c r="N78" s="25">
        <f t="shared" si="25"/>
        <v>113.28524306836265</v>
      </c>
      <c r="O78" s="46">
        <v>43627</v>
      </c>
      <c r="P78" s="248">
        <v>142196</v>
      </c>
      <c r="Q78" s="25">
        <f t="shared" si="26"/>
        <v>30.68089116430842</v>
      </c>
      <c r="R78" s="46">
        <v>171368</v>
      </c>
      <c r="S78" s="248">
        <v>47586</v>
      </c>
      <c r="T78" s="25">
        <f t="shared" si="27"/>
        <v>360.12272517126888</v>
      </c>
      <c r="U78" s="197">
        <v>5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46">
        <v>29242</v>
      </c>
      <c r="D79" s="248">
        <v>52029</v>
      </c>
      <c r="E79" s="1">
        <f t="shared" si="28"/>
        <v>56.203271252570687</v>
      </c>
      <c r="F79" s="46">
        <v>4793</v>
      </c>
      <c r="G79" s="248">
        <v>10693</v>
      </c>
      <c r="H79" s="1">
        <f t="shared" si="31"/>
        <v>44.823716450014025</v>
      </c>
      <c r="I79" s="46">
        <v>40873</v>
      </c>
      <c r="J79" s="248">
        <v>91621</v>
      </c>
      <c r="K79" s="1">
        <f t="shared" si="30"/>
        <v>44.61095163772498</v>
      </c>
      <c r="L79" s="46">
        <v>8085</v>
      </c>
      <c r="M79" s="248">
        <v>27005</v>
      </c>
      <c r="N79" s="1">
        <f t="shared" si="25"/>
        <v>29.938900203665987</v>
      </c>
      <c r="O79" s="46">
        <v>0</v>
      </c>
      <c r="P79" s="248">
        <v>0</v>
      </c>
      <c r="Q79" s="1" t="e">
        <f t="shared" si="26"/>
        <v>#DIV/0!</v>
      </c>
      <c r="R79" s="46">
        <v>8085</v>
      </c>
      <c r="S79" s="248">
        <v>27005</v>
      </c>
      <c r="T79" s="1">
        <f t="shared" si="27"/>
        <v>29.938900203665987</v>
      </c>
      <c r="U79" s="199">
        <v>11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46">
        <v>3924302</v>
      </c>
      <c r="D80" s="248">
        <v>2637115</v>
      </c>
      <c r="E80" s="25">
        <f t="shared" si="28"/>
        <v>148.8104235120577</v>
      </c>
      <c r="F80" s="46">
        <v>605205</v>
      </c>
      <c r="G80" s="248">
        <v>409880</v>
      </c>
      <c r="H80" s="25">
        <f t="shared" si="31"/>
        <v>147.65419147067433</v>
      </c>
      <c r="I80" s="46">
        <v>3920850</v>
      </c>
      <c r="J80" s="248">
        <v>2633538</v>
      </c>
      <c r="K80" s="25">
        <f t="shared" si="30"/>
        <v>148.88146668094404</v>
      </c>
      <c r="L80" s="46">
        <v>112120</v>
      </c>
      <c r="M80" s="248">
        <v>110570</v>
      </c>
      <c r="N80" s="25">
        <f t="shared" si="25"/>
        <v>101.40182689698834</v>
      </c>
      <c r="O80" s="46">
        <v>112120</v>
      </c>
      <c r="P80" s="248">
        <v>110570</v>
      </c>
      <c r="Q80" s="25">
        <f t="shared" si="26"/>
        <v>101.40182689698834</v>
      </c>
      <c r="R80" s="46">
        <v>0</v>
      </c>
      <c r="S80" s="248">
        <v>0</v>
      </c>
      <c r="T80" s="25" t="e">
        <f t="shared" si="27"/>
        <v>#DIV/0!</v>
      </c>
      <c r="U80" s="197">
        <v>330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46">
        <v>1670692</v>
      </c>
      <c r="D81" s="248">
        <v>1269548</v>
      </c>
      <c r="E81" s="1">
        <f t="shared" si="28"/>
        <v>131.59738741662389</v>
      </c>
      <c r="F81" s="46">
        <v>193512</v>
      </c>
      <c r="G81" s="248">
        <v>91017</v>
      </c>
      <c r="H81" s="1">
        <f t="shared" si="31"/>
        <v>212.6108309436699</v>
      </c>
      <c r="I81" s="46">
        <v>1670692</v>
      </c>
      <c r="J81" s="248">
        <v>1269548</v>
      </c>
      <c r="K81" s="1">
        <f t="shared" si="30"/>
        <v>131.59738741662389</v>
      </c>
      <c r="L81" s="46">
        <v>1406147</v>
      </c>
      <c r="M81" s="248">
        <v>614958</v>
      </c>
      <c r="N81" s="1">
        <f t="shared" si="25"/>
        <v>228.65740424549318</v>
      </c>
      <c r="O81" s="46">
        <v>1253625</v>
      </c>
      <c r="P81" s="248">
        <v>410575</v>
      </c>
      <c r="Q81" s="1">
        <f t="shared" si="26"/>
        <v>305.33398282895939</v>
      </c>
      <c r="R81" s="46">
        <v>152522</v>
      </c>
      <c r="S81" s="248">
        <v>204383</v>
      </c>
      <c r="T81" s="1">
        <f t="shared" si="27"/>
        <v>74.62558040541532</v>
      </c>
      <c r="U81" s="199">
        <v>117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46">
        <v>245332</v>
      </c>
      <c r="D82" s="248">
        <v>195731</v>
      </c>
      <c r="E82" s="25">
        <f t="shared" si="28"/>
        <v>125.34141244871788</v>
      </c>
      <c r="F82" s="46">
        <v>35820</v>
      </c>
      <c r="G82" s="248">
        <v>30938</v>
      </c>
      <c r="H82" s="25">
        <f t="shared" si="31"/>
        <v>115.77994699075572</v>
      </c>
      <c r="I82" s="46">
        <v>245332</v>
      </c>
      <c r="J82" s="248">
        <v>195731</v>
      </c>
      <c r="K82" s="25">
        <f t="shared" si="30"/>
        <v>125.34141244871788</v>
      </c>
      <c r="L82" s="46">
        <v>97778</v>
      </c>
      <c r="M82" s="248">
        <v>0</v>
      </c>
      <c r="N82" s="25" t="e">
        <f t="shared" si="25"/>
        <v>#DIV/0!</v>
      </c>
      <c r="O82" s="46">
        <v>97778</v>
      </c>
      <c r="P82" s="248">
        <v>0</v>
      </c>
      <c r="Q82" s="25" t="e">
        <f t="shared" si="26"/>
        <v>#DIV/0!</v>
      </c>
      <c r="R82" s="46">
        <v>0</v>
      </c>
      <c r="S82" s="248">
        <v>0</v>
      </c>
      <c r="T82" s="25" t="e">
        <f t="shared" si="27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46">
        <v>1903873</v>
      </c>
      <c r="D83" s="248">
        <v>1090213</v>
      </c>
      <c r="E83" s="25">
        <f t="shared" si="28"/>
        <v>174.63312215135943</v>
      </c>
      <c r="F83" s="46">
        <v>186408</v>
      </c>
      <c r="G83" s="248">
        <v>132696</v>
      </c>
      <c r="H83" s="25">
        <f t="shared" si="31"/>
        <v>140.47748236570808</v>
      </c>
      <c r="I83" s="46">
        <v>1905591</v>
      </c>
      <c r="J83" s="248">
        <v>1746834</v>
      </c>
      <c r="K83" s="25">
        <f t="shared" si="30"/>
        <v>109.08827055118002</v>
      </c>
      <c r="L83" s="46">
        <v>115946</v>
      </c>
      <c r="M83" s="248">
        <v>115331</v>
      </c>
      <c r="N83" s="25">
        <f t="shared" si="25"/>
        <v>100.53324778246959</v>
      </c>
      <c r="O83" s="46">
        <v>0</v>
      </c>
      <c r="P83" s="248">
        <v>115331</v>
      </c>
      <c r="Q83" s="25">
        <f t="shared" si="26"/>
        <v>0</v>
      </c>
      <c r="R83" s="46">
        <v>115946</v>
      </c>
      <c r="S83" s="248">
        <v>0</v>
      </c>
      <c r="T83" s="25" t="e">
        <f t="shared" si="27"/>
        <v>#DIV/0!</v>
      </c>
      <c r="U83" s="197">
        <v>96</v>
      </c>
    </row>
    <row r="84" spans="1:636" s="24" customFormat="1" ht="17.25" x14ac:dyDescent="0.25">
      <c r="A84" s="62">
        <v>14</v>
      </c>
      <c r="B84" s="10" t="s">
        <v>154</v>
      </c>
      <c r="C84" s="46">
        <v>952753</v>
      </c>
      <c r="D84" s="248">
        <v>762117</v>
      </c>
      <c r="E84" s="25">
        <f t="shared" si="28"/>
        <v>125.01400703566512</v>
      </c>
      <c r="F84" s="46">
        <v>116356</v>
      </c>
      <c r="G84" s="248">
        <v>90486</v>
      </c>
      <c r="H84" s="25">
        <f t="shared" si="31"/>
        <v>128.59005813053955</v>
      </c>
      <c r="I84" s="46">
        <v>937387</v>
      </c>
      <c r="J84" s="248">
        <v>744120</v>
      </c>
      <c r="K84" s="25">
        <f t="shared" si="30"/>
        <v>125.97255818953931</v>
      </c>
      <c r="L84" s="46">
        <v>0</v>
      </c>
      <c r="M84" s="248">
        <v>0</v>
      </c>
      <c r="N84" s="25" t="e">
        <f t="shared" si="25"/>
        <v>#DIV/0!</v>
      </c>
      <c r="O84" s="46">
        <v>0</v>
      </c>
      <c r="P84" s="248">
        <v>0</v>
      </c>
      <c r="Q84" s="25" t="e">
        <f t="shared" si="26"/>
        <v>#DIV/0!</v>
      </c>
      <c r="R84" s="46">
        <v>0</v>
      </c>
      <c r="S84" s="248">
        <v>0</v>
      </c>
      <c r="T84" s="25" t="e">
        <f t="shared" si="27"/>
        <v>#DIV/0!</v>
      </c>
      <c r="U84" s="197">
        <v>69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46">
        <v>21510</v>
      </c>
      <c r="D85" s="248">
        <v>18469</v>
      </c>
      <c r="E85" s="25">
        <f t="shared" si="28"/>
        <v>116.46542855595862</v>
      </c>
      <c r="F85" s="46">
        <v>0</v>
      </c>
      <c r="G85" s="248">
        <v>0</v>
      </c>
      <c r="H85" s="25" t="e">
        <f t="shared" si="31"/>
        <v>#DIV/0!</v>
      </c>
      <c r="I85" s="46">
        <v>38161</v>
      </c>
      <c r="J85" s="248">
        <v>26320</v>
      </c>
      <c r="K85" s="25">
        <f t="shared" si="30"/>
        <v>144.98860182370819</v>
      </c>
      <c r="L85" s="46">
        <v>0</v>
      </c>
      <c r="M85" s="248">
        <v>0</v>
      </c>
      <c r="N85" s="25" t="e">
        <f t="shared" si="25"/>
        <v>#DIV/0!</v>
      </c>
      <c r="O85" s="46">
        <v>0</v>
      </c>
      <c r="P85" s="248">
        <v>0</v>
      </c>
      <c r="Q85" s="25" t="e">
        <f t="shared" si="26"/>
        <v>#DIV/0!</v>
      </c>
      <c r="R85" s="46">
        <v>0</v>
      </c>
      <c r="S85" s="248">
        <v>0</v>
      </c>
      <c r="T85" s="25" t="e">
        <f t="shared" si="27"/>
        <v>#DIV/0!</v>
      </c>
      <c r="U85" s="197">
        <v>18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46">
        <v>1993197</v>
      </c>
      <c r="D86" s="248">
        <v>1733690</v>
      </c>
      <c r="E86" s="1">
        <f t="shared" si="28"/>
        <v>114.96847764017788</v>
      </c>
      <c r="F86" s="46">
        <v>303480</v>
      </c>
      <c r="G86" s="248">
        <v>299172</v>
      </c>
      <c r="H86" s="1">
        <f t="shared" si="31"/>
        <v>101.43997432914844</v>
      </c>
      <c r="I86" s="46">
        <v>1839512</v>
      </c>
      <c r="J86" s="248">
        <v>1581119</v>
      </c>
      <c r="K86" s="1">
        <f t="shared" si="30"/>
        <v>116.34241318964607</v>
      </c>
      <c r="L86" s="46">
        <v>0</v>
      </c>
      <c r="M86" s="248">
        <v>0</v>
      </c>
      <c r="N86" s="1" t="e">
        <f t="shared" si="25"/>
        <v>#DIV/0!</v>
      </c>
      <c r="O86" s="46">
        <v>0</v>
      </c>
      <c r="P86" s="248">
        <v>0</v>
      </c>
      <c r="Q86" s="25" t="e">
        <f t="shared" si="26"/>
        <v>#DIV/0!</v>
      </c>
      <c r="R86" s="46">
        <v>0</v>
      </c>
      <c r="S86" s="248">
        <v>0</v>
      </c>
      <c r="T86" s="1" t="e">
        <f t="shared" si="27"/>
        <v>#DIV/0!</v>
      </c>
      <c r="U86" s="199"/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46">
        <v>17192784</v>
      </c>
      <c r="D87" s="248">
        <v>14457701</v>
      </c>
      <c r="E87" s="45">
        <f t="shared" si="28"/>
        <v>118.91782794512073</v>
      </c>
      <c r="F87" s="46">
        <v>1982258</v>
      </c>
      <c r="G87" s="248">
        <v>1596417</v>
      </c>
      <c r="H87" s="45">
        <f t="shared" si="31"/>
        <v>124.1691863717312</v>
      </c>
      <c r="I87" s="46">
        <v>18147762</v>
      </c>
      <c r="J87" s="248">
        <v>15249733</v>
      </c>
      <c r="K87" s="45">
        <f t="shared" si="30"/>
        <v>119.00380157475543</v>
      </c>
      <c r="L87" s="46">
        <v>2707899</v>
      </c>
      <c r="M87" s="248">
        <v>1126788</v>
      </c>
      <c r="N87" s="25">
        <f t="shared" si="25"/>
        <v>240.32018445350855</v>
      </c>
      <c r="O87" s="46">
        <v>1714144</v>
      </c>
      <c r="P87" s="248">
        <v>165393</v>
      </c>
      <c r="Q87" s="25">
        <f t="shared" si="26"/>
        <v>1036.4066193853428</v>
      </c>
      <c r="R87" s="46">
        <v>993755</v>
      </c>
      <c r="S87" s="248">
        <v>961395</v>
      </c>
      <c r="T87" s="45">
        <f t="shared" si="27"/>
        <v>103.36594219857602</v>
      </c>
      <c r="U87" s="196">
        <v>1475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46">
        <v>103625</v>
      </c>
      <c r="D88" s="248">
        <v>59356</v>
      </c>
      <c r="E88" s="1">
        <f t="shared" si="28"/>
        <v>174.58218208774176</v>
      </c>
      <c r="F88" s="46">
        <v>23700</v>
      </c>
      <c r="G88" s="248">
        <v>9954</v>
      </c>
      <c r="H88" s="1">
        <f t="shared" si="31"/>
        <v>238.0952380952381</v>
      </c>
      <c r="I88" s="46">
        <v>106918</v>
      </c>
      <c r="J88" s="248">
        <v>67304</v>
      </c>
      <c r="K88" s="1">
        <f t="shared" si="30"/>
        <v>158.8583145132533</v>
      </c>
      <c r="L88" s="46">
        <v>27285</v>
      </c>
      <c r="M88" s="248">
        <v>0</v>
      </c>
      <c r="N88" s="1" t="e">
        <f t="shared" si="25"/>
        <v>#DIV/0!</v>
      </c>
      <c r="O88" s="46">
        <v>27285</v>
      </c>
      <c r="P88" s="248">
        <v>0</v>
      </c>
      <c r="Q88" s="1" t="e">
        <f t="shared" si="26"/>
        <v>#DIV/0!</v>
      </c>
      <c r="R88" s="46">
        <v>0</v>
      </c>
      <c r="S88" s="248">
        <v>0</v>
      </c>
      <c r="T88" s="1" t="e">
        <f t="shared" si="27"/>
        <v>#DIV/0!</v>
      </c>
      <c r="U88" s="199">
        <v>18</v>
      </c>
    </row>
    <row r="89" spans="1:636" s="23" customFormat="1" ht="17.25" x14ac:dyDescent="0.25">
      <c r="A89" s="62">
        <v>19</v>
      </c>
      <c r="B89" s="10" t="s">
        <v>158</v>
      </c>
      <c r="C89" s="46"/>
      <c r="D89" s="248"/>
      <c r="E89" s="1" t="e">
        <f t="shared" si="28"/>
        <v>#DIV/0!</v>
      </c>
      <c r="F89" s="46"/>
      <c r="G89" s="248"/>
      <c r="H89" s="1" t="e">
        <f t="shared" si="31"/>
        <v>#DIV/0!</v>
      </c>
      <c r="I89" s="46"/>
      <c r="J89" s="248"/>
      <c r="K89" s="1" t="e">
        <f t="shared" si="30"/>
        <v>#DIV/0!</v>
      </c>
      <c r="L89" s="46">
        <v>0</v>
      </c>
      <c r="M89" s="248"/>
      <c r="N89" s="1" t="e">
        <f t="shared" si="25"/>
        <v>#DIV/0!</v>
      </c>
      <c r="O89" s="46">
        <v>0</v>
      </c>
      <c r="P89" s="248"/>
      <c r="Q89" s="1" t="e">
        <f t="shared" si="26"/>
        <v>#DIV/0!</v>
      </c>
      <c r="R89" s="46">
        <v>0</v>
      </c>
      <c r="S89" s="248"/>
      <c r="T89" s="1" t="e">
        <f t="shared" si="27"/>
        <v>#DIV/0!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46">
        <v>13052048</v>
      </c>
      <c r="D90" s="248">
        <v>12372106</v>
      </c>
      <c r="E90" s="1">
        <f t="shared" si="28"/>
        <v>105.49576604015516</v>
      </c>
      <c r="F90" s="46">
        <v>1600521</v>
      </c>
      <c r="G90" s="248">
        <v>1856727</v>
      </c>
      <c r="H90" s="1">
        <f>F90/G90*100</f>
        <v>86.201202438484486</v>
      </c>
      <c r="I90" s="46">
        <v>17139221</v>
      </c>
      <c r="J90" s="248">
        <v>15320262</v>
      </c>
      <c r="K90" s="1">
        <f>I90/J90*100</f>
        <v>111.87289747394659</v>
      </c>
      <c r="L90" s="46">
        <v>0</v>
      </c>
      <c r="M90" s="248">
        <v>0</v>
      </c>
      <c r="N90" s="1" t="e">
        <f t="shared" si="25"/>
        <v>#DIV/0!</v>
      </c>
      <c r="O90" s="46">
        <v>0</v>
      </c>
      <c r="P90" s="248">
        <v>0</v>
      </c>
      <c r="Q90" s="1" t="e">
        <f t="shared" si="26"/>
        <v>#DIV/0!</v>
      </c>
      <c r="R90" s="46">
        <v>0</v>
      </c>
      <c r="S90" s="248">
        <v>0</v>
      </c>
      <c r="T90" s="1" t="e">
        <f t="shared" si="27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46">
        <v>918987</v>
      </c>
      <c r="D91" s="248">
        <v>966728</v>
      </c>
      <c r="E91" s="25">
        <f t="shared" si="28"/>
        <v>95.061589195720003</v>
      </c>
      <c r="F91" s="46">
        <v>113399</v>
      </c>
      <c r="G91" s="248">
        <v>124448</v>
      </c>
      <c r="H91" s="25">
        <f t="shared" ref="H91:H107" si="32">F91/G91*100</f>
        <v>91.121592954487014</v>
      </c>
      <c r="I91" s="46">
        <v>911616</v>
      </c>
      <c r="J91" s="248">
        <v>916140</v>
      </c>
      <c r="K91" s="25">
        <f t="shared" si="30"/>
        <v>99.506189010413266</v>
      </c>
      <c r="L91" s="46">
        <v>9555</v>
      </c>
      <c r="M91" s="248">
        <v>0</v>
      </c>
      <c r="N91" s="25" t="e">
        <f t="shared" si="25"/>
        <v>#DIV/0!</v>
      </c>
      <c r="O91" s="46">
        <v>1635</v>
      </c>
      <c r="P91" s="248">
        <v>0</v>
      </c>
      <c r="Q91" s="25" t="e">
        <f t="shared" si="26"/>
        <v>#DIV/0!</v>
      </c>
      <c r="R91" s="46">
        <v>7920</v>
      </c>
      <c r="S91" s="248">
        <v>0</v>
      </c>
      <c r="T91" s="25" t="e">
        <f t="shared" si="27"/>
        <v>#DIV/0!</v>
      </c>
      <c r="U91" s="197">
        <v>331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46">
        <v>746571</v>
      </c>
      <c r="D92" s="248">
        <v>340279</v>
      </c>
      <c r="E92" s="1">
        <f t="shared" si="28"/>
        <v>219.39966909506609</v>
      </c>
      <c r="F92" s="46">
        <v>188150</v>
      </c>
      <c r="G92" s="248">
        <v>53230</v>
      </c>
      <c r="H92" s="1">
        <f t="shared" si="32"/>
        <v>353.46609055044149</v>
      </c>
      <c r="I92" s="46">
        <v>684812</v>
      </c>
      <c r="J92" s="248">
        <v>401166</v>
      </c>
      <c r="K92" s="1">
        <f t="shared" si="30"/>
        <v>170.70539377713965</v>
      </c>
      <c r="L92" s="46">
        <v>212057</v>
      </c>
      <c r="M92" s="248">
        <v>75887</v>
      </c>
      <c r="N92" s="1">
        <f t="shared" si="25"/>
        <v>279.43784837982787</v>
      </c>
      <c r="O92" s="46">
        <v>212057</v>
      </c>
      <c r="P92" s="248">
        <v>75887</v>
      </c>
      <c r="Q92" s="1">
        <f t="shared" si="26"/>
        <v>279.43784837982787</v>
      </c>
      <c r="R92" s="46">
        <v>0</v>
      </c>
      <c r="S92" s="248">
        <v>0</v>
      </c>
      <c r="T92" s="1" t="e">
        <f t="shared" si="27"/>
        <v>#DIV/0!</v>
      </c>
      <c r="U92" s="199">
        <v>48</v>
      </c>
      <c r="AD92" s="24"/>
      <c r="AE92" s="24"/>
      <c r="AF92" s="24"/>
      <c r="AG92" s="24"/>
      <c r="AH92" s="24"/>
      <c r="AI92" s="24"/>
    </row>
    <row r="93" spans="1:636" ht="34.5" x14ac:dyDescent="0.25">
      <c r="A93" s="62">
        <v>23</v>
      </c>
      <c r="B93" s="10" t="s">
        <v>161</v>
      </c>
      <c r="C93" s="46">
        <v>4219135</v>
      </c>
      <c r="D93" s="248">
        <v>3423879</v>
      </c>
      <c r="E93" s="25">
        <f t="shared" si="28"/>
        <v>123.22675538475514</v>
      </c>
      <c r="F93" s="46">
        <v>505450</v>
      </c>
      <c r="G93" s="248">
        <v>403920</v>
      </c>
      <c r="H93" s="25">
        <f t="shared" si="32"/>
        <v>125.13616557734204</v>
      </c>
      <c r="I93" s="46">
        <v>4096496</v>
      </c>
      <c r="J93" s="248">
        <v>3423879</v>
      </c>
      <c r="K93" s="25">
        <f t="shared" si="30"/>
        <v>119.6448823103854</v>
      </c>
      <c r="L93" s="46">
        <v>275067</v>
      </c>
      <c r="M93" s="248">
        <v>116061</v>
      </c>
      <c r="N93" s="25">
        <f t="shared" si="25"/>
        <v>237.00209372657483</v>
      </c>
      <c r="O93" s="46">
        <v>275067</v>
      </c>
      <c r="P93" s="248">
        <v>116061</v>
      </c>
      <c r="Q93" s="25">
        <f>O93/P93*100</f>
        <v>237.00209372657483</v>
      </c>
      <c r="R93" s="46">
        <v>0</v>
      </c>
      <c r="S93" s="248">
        <v>0</v>
      </c>
      <c r="T93" s="25" t="e">
        <f>R93/S93*100</f>
        <v>#DIV/0!</v>
      </c>
      <c r="U93" s="196">
        <v>280</v>
      </c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46">
        <v>66058</v>
      </c>
      <c r="D94" s="248">
        <v>52275</v>
      </c>
      <c r="E94" s="1">
        <f t="shared" si="28"/>
        <v>126.36633189861311</v>
      </c>
      <c r="F94" s="46">
        <v>8356</v>
      </c>
      <c r="G94" s="248">
        <v>7499</v>
      </c>
      <c r="H94" s="1">
        <f t="shared" si="32"/>
        <v>111.42819042539006</v>
      </c>
      <c r="I94" s="46">
        <v>65316</v>
      </c>
      <c r="J94" s="248">
        <v>53655</v>
      </c>
      <c r="K94" s="1">
        <f>I94/J94*100</f>
        <v>121.73329605814929</v>
      </c>
      <c r="L94" s="46">
        <v>0</v>
      </c>
      <c r="M94" s="248">
        <v>0</v>
      </c>
      <c r="N94" s="1" t="e">
        <f t="shared" si="25"/>
        <v>#DIV/0!</v>
      </c>
      <c r="O94" s="46">
        <v>0</v>
      </c>
      <c r="P94" s="248">
        <v>0</v>
      </c>
      <c r="Q94" s="1" t="e">
        <f t="shared" si="26"/>
        <v>#DIV/0!</v>
      </c>
      <c r="R94" s="46">
        <v>0</v>
      </c>
      <c r="S94" s="248">
        <v>0</v>
      </c>
      <c r="T94" s="1" t="e">
        <f t="shared" si="27"/>
        <v>#DIV/0!</v>
      </c>
      <c r="U94" s="199">
        <v>7</v>
      </c>
    </row>
    <row r="95" spans="1:636" s="23" customFormat="1" ht="17.25" x14ac:dyDescent="0.25">
      <c r="A95" s="62">
        <v>25</v>
      </c>
      <c r="B95" s="10" t="s">
        <v>163</v>
      </c>
      <c r="C95" s="46">
        <v>681864</v>
      </c>
      <c r="D95" s="248">
        <v>553294</v>
      </c>
      <c r="E95" s="1">
        <f t="shared" si="28"/>
        <v>123.23719396920987</v>
      </c>
      <c r="F95" s="46">
        <v>50897</v>
      </c>
      <c r="G95" s="248">
        <v>71669</v>
      </c>
      <c r="H95" s="1">
        <f t="shared" si="32"/>
        <v>71.016757593938806</v>
      </c>
      <c r="I95" s="46">
        <v>843781</v>
      </c>
      <c r="J95" s="248">
        <v>556429</v>
      </c>
      <c r="K95" s="1">
        <f t="shared" ref="K95:K103" si="33">I95/J95*100</f>
        <v>151.64216818318238</v>
      </c>
      <c r="L95" s="46">
        <v>309163</v>
      </c>
      <c r="M95" s="248">
        <v>263486</v>
      </c>
      <c r="N95" s="1">
        <f t="shared" si="25"/>
        <v>117.3356459166711</v>
      </c>
      <c r="O95" s="46">
        <v>267991</v>
      </c>
      <c r="P95" s="248">
        <v>223020</v>
      </c>
      <c r="Q95" s="1">
        <f t="shared" si="26"/>
        <v>120.16455923235586</v>
      </c>
      <c r="R95" s="46">
        <v>41172</v>
      </c>
      <c r="S95" s="248">
        <v>40466</v>
      </c>
      <c r="T95" s="1">
        <f t="shared" si="27"/>
        <v>101.74467454159046</v>
      </c>
      <c r="U95" s="199">
        <v>39</v>
      </c>
    </row>
    <row r="96" spans="1:636" s="23" customFormat="1" ht="34.5" x14ac:dyDescent="0.25">
      <c r="A96" s="62">
        <v>26</v>
      </c>
      <c r="B96" s="10" t="s">
        <v>164</v>
      </c>
      <c r="C96" s="46">
        <v>655544</v>
      </c>
      <c r="D96" s="248">
        <v>448287</v>
      </c>
      <c r="E96" s="1">
        <f t="shared" si="28"/>
        <v>146.23310513131096</v>
      </c>
      <c r="F96" s="46">
        <v>91307</v>
      </c>
      <c r="G96" s="248">
        <v>51400</v>
      </c>
      <c r="H96" s="1">
        <f t="shared" si="32"/>
        <v>177.64007782101169</v>
      </c>
      <c r="I96" s="46">
        <v>608180</v>
      </c>
      <c r="J96" s="248">
        <v>641339</v>
      </c>
      <c r="K96" s="1">
        <f t="shared" si="33"/>
        <v>94.829723437994573</v>
      </c>
      <c r="L96" s="46">
        <v>234577</v>
      </c>
      <c r="M96" s="248">
        <v>156087</v>
      </c>
      <c r="N96" s="1">
        <f t="shared" si="25"/>
        <v>150.28605841613972</v>
      </c>
      <c r="O96" s="46">
        <v>168347</v>
      </c>
      <c r="P96" s="248">
        <v>41845</v>
      </c>
      <c r="Q96" s="1">
        <f t="shared" si="26"/>
        <v>402.31090930816106</v>
      </c>
      <c r="R96" s="46">
        <v>66230</v>
      </c>
      <c r="S96" s="248">
        <v>57121</v>
      </c>
      <c r="T96" s="1">
        <f t="shared" si="27"/>
        <v>115.94684966999877</v>
      </c>
      <c r="U96" s="199">
        <v>50</v>
      </c>
    </row>
    <row r="97" spans="1:636" s="23" customFormat="1" ht="17.25" x14ac:dyDescent="0.25">
      <c r="A97" s="62">
        <v>27</v>
      </c>
      <c r="B97" s="10" t="s">
        <v>166</v>
      </c>
      <c r="C97" s="46"/>
      <c r="D97" s="46"/>
      <c r="E97" s="1" t="e">
        <f t="shared" si="28"/>
        <v>#DIV/0!</v>
      </c>
      <c r="F97" s="46"/>
      <c r="G97" s="46"/>
      <c r="H97" s="1" t="e">
        <f t="shared" si="32"/>
        <v>#DIV/0!</v>
      </c>
      <c r="I97" s="46"/>
      <c r="J97" s="46"/>
      <c r="K97" s="1" t="e">
        <f t="shared" si="33"/>
        <v>#DIV/0!</v>
      </c>
      <c r="L97" s="46"/>
      <c r="M97" s="46"/>
      <c r="N97" s="1" t="e">
        <f t="shared" si="25"/>
        <v>#DIV/0!</v>
      </c>
      <c r="O97" s="46"/>
      <c r="P97" s="64"/>
      <c r="Q97" s="1" t="e">
        <f t="shared" si="26"/>
        <v>#DIV/0!</v>
      </c>
      <c r="R97" s="46"/>
      <c r="S97" s="44"/>
      <c r="T97" s="1" t="e">
        <f t="shared" si="27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46">
        <v>1607897</v>
      </c>
      <c r="D98" s="248">
        <v>1535401</v>
      </c>
      <c r="E98" s="1">
        <f t="shared" si="28"/>
        <v>104.72163298056989</v>
      </c>
      <c r="F98" s="46">
        <v>197081</v>
      </c>
      <c r="G98" s="248">
        <v>343302</v>
      </c>
      <c r="H98" s="1">
        <f t="shared" si="32"/>
        <v>57.40747213823397</v>
      </c>
      <c r="I98" s="46">
        <v>1616393</v>
      </c>
      <c r="J98" s="248">
        <v>1607462</v>
      </c>
      <c r="K98" s="1">
        <f t="shared" si="33"/>
        <v>100.5555963375806</v>
      </c>
      <c r="L98" s="46">
        <v>15840</v>
      </c>
      <c r="M98" s="248">
        <v>6579</v>
      </c>
      <c r="N98" s="1">
        <f t="shared" si="25"/>
        <v>240.76607387140902</v>
      </c>
      <c r="O98" s="46">
        <v>0</v>
      </c>
      <c r="P98" s="248">
        <v>0</v>
      </c>
      <c r="Q98" s="1" t="e">
        <f t="shared" si="26"/>
        <v>#DIV/0!</v>
      </c>
      <c r="R98" s="46">
        <v>15840</v>
      </c>
      <c r="S98" s="248">
        <v>6579</v>
      </c>
      <c r="T98" s="1">
        <f t="shared" si="27"/>
        <v>240.76607387140902</v>
      </c>
      <c r="U98" s="199">
        <v>311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46">
        <v>209786</v>
      </c>
      <c r="D99" s="248">
        <v>91396</v>
      </c>
      <c r="E99" s="45">
        <f t="shared" si="28"/>
        <v>229.53520941835529</v>
      </c>
      <c r="F99" s="46">
        <v>14938</v>
      </c>
      <c r="G99" s="248">
        <v>11560</v>
      </c>
      <c r="H99" s="45">
        <f t="shared" si="32"/>
        <v>129.22145328719722</v>
      </c>
      <c r="I99" s="46">
        <v>209786</v>
      </c>
      <c r="J99" s="248">
        <v>91396</v>
      </c>
      <c r="K99" s="45">
        <f t="shared" si="33"/>
        <v>229.53520941835529</v>
      </c>
      <c r="L99" s="46">
        <v>0</v>
      </c>
      <c r="M99" s="248">
        <v>0</v>
      </c>
      <c r="N99" s="25" t="e">
        <f t="shared" si="25"/>
        <v>#DIV/0!</v>
      </c>
      <c r="O99" s="46">
        <v>0</v>
      </c>
      <c r="P99" s="248">
        <v>0</v>
      </c>
      <c r="Q99" s="25" t="e">
        <f t="shared" si="26"/>
        <v>#DIV/0!</v>
      </c>
      <c r="R99" s="46">
        <v>0</v>
      </c>
      <c r="S99" s="248">
        <v>0</v>
      </c>
      <c r="T99" s="45" t="e">
        <f t="shared" si="27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0" t="s">
        <v>169</v>
      </c>
      <c r="C100" s="46">
        <v>94181</v>
      </c>
      <c r="D100" s="248">
        <v>90966</v>
      </c>
      <c r="E100" s="45">
        <f t="shared" si="28"/>
        <v>103.53428753600247</v>
      </c>
      <c r="F100" s="46">
        <v>12088</v>
      </c>
      <c r="G100" s="248">
        <v>11251</v>
      </c>
      <c r="H100" s="45">
        <f t="shared" si="32"/>
        <v>107.43933872544662</v>
      </c>
      <c r="I100" s="46">
        <v>94181</v>
      </c>
      <c r="J100" s="248">
        <v>90966</v>
      </c>
      <c r="K100" s="45">
        <f t="shared" si="33"/>
        <v>103.53428753600247</v>
      </c>
      <c r="L100" s="46">
        <v>0</v>
      </c>
      <c r="M100" s="248">
        <v>0</v>
      </c>
      <c r="N100" s="25" t="e">
        <f t="shared" si="25"/>
        <v>#DIV/0!</v>
      </c>
      <c r="O100" s="46">
        <v>0</v>
      </c>
      <c r="P100" s="248">
        <v>0</v>
      </c>
      <c r="Q100" s="25" t="e">
        <f t="shared" si="26"/>
        <v>#DIV/0!</v>
      </c>
      <c r="R100" s="46">
        <v>0</v>
      </c>
      <c r="S100" s="248">
        <v>0</v>
      </c>
      <c r="T100" s="45" t="e">
        <f t="shared" si="27"/>
        <v>#DIV/0!</v>
      </c>
      <c r="U100" s="196">
        <v>6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46">
        <v>98764</v>
      </c>
      <c r="D101" s="248">
        <v>49906</v>
      </c>
      <c r="E101" s="1">
        <f t="shared" si="28"/>
        <v>197.90005209794415</v>
      </c>
      <c r="F101" s="46">
        <v>18691</v>
      </c>
      <c r="G101" s="248">
        <v>5064</v>
      </c>
      <c r="H101" s="1">
        <f t="shared" si="32"/>
        <v>369.09557661927329</v>
      </c>
      <c r="I101" s="46">
        <v>50909</v>
      </c>
      <c r="J101" s="248">
        <v>38115</v>
      </c>
      <c r="K101" s="1">
        <f t="shared" si="33"/>
        <v>133.56683720320083</v>
      </c>
      <c r="L101" s="46">
        <v>2623</v>
      </c>
      <c r="M101" s="248">
        <v>1911</v>
      </c>
      <c r="N101" s="1">
        <f t="shared" si="25"/>
        <v>137.25798011512299</v>
      </c>
      <c r="O101" s="46">
        <v>0</v>
      </c>
      <c r="P101" s="248">
        <v>0</v>
      </c>
      <c r="Q101" s="1" t="e">
        <f t="shared" si="26"/>
        <v>#DIV/0!</v>
      </c>
      <c r="R101" s="46">
        <v>2623</v>
      </c>
      <c r="S101" s="248">
        <v>1911</v>
      </c>
      <c r="T101" s="1">
        <f t="shared" si="27"/>
        <v>137.25798011512299</v>
      </c>
      <c r="U101" s="199">
        <v>14</v>
      </c>
      <c r="AD101" s="24"/>
      <c r="AE101" s="24"/>
      <c r="AF101" s="24"/>
      <c r="AG101" s="24"/>
      <c r="AH101" s="24"/>
      <c r="AI101" s="24"/>
    </row>
    <row r="102" spans="1:636" ht="34.5" x14ac:dyDescent="0.25">
      <c r="A102" s="63">
        <v>32</v>
      </c>
      <c r="B102" s="16" t="s">
        <v>171</v>
      </c>
      <c r="C102" s="46">
        <v>208099</v>
      </c>
      <c r="D102" s="248">
        <v>162135</v>
      </c>
      <c r="E102" s="45">
        <f t="shared" si="28"/>
        <v>128.349215160206</v>
      </c>
      <c r="F102" s="46">
        <v>14605</v>
      </c>
      <c r="G102" s="248">
        <v>15091</v>
      </c>
      <c r="H102" s="45">
        <f t="shared" si="32"/>
        <v>96.779537472665822</v>
      </c>
      <c r="I102" s="46">
        <v>211526</v>
      </c>
      <c r="J102" s="248">
        <v>168875</v>
      </c>
      <c r="K102" s="45">
        <f t="shared" si="33"/>
        <v>125.2559585492228</v>
      </c>
      <c r="L102" s="46">
        <v>0</v>
      </c>
      <c r="M102" s="248">
        <v>0</v>
      </c>
      <c r="N102" s="25" t="e">
        <f t="shared" si="25"/>
        <v>#DIV/0!</v>
      </c>
      <c r="O102" s="46">
        <v>0</v>
      </c>
      <c r="P102" s="248">
        <v>0</v>
      </c>
      <c r="Q102" s="1" t="e">
        <f t="shared" si="26"/>
        <v>#DIV/0!</v>
      </c>
      <c r="R102" s="46">
        <v>0</v>
      </c>
      <c r="S102" s="248">
        <v>0</v>
      </c>
      <c r="T102" s="45" t="e">
        <f t="shared" si="27"/>
        <v>#DIV/0!</v>
      </c>
      <c r="U102" s="196">
        <v>23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17.25" x14ac:dyDescent="0.25">
      <c r="A103" s="62">
        <v>33</v>
      </c>
      <c r="B103" s="10" t="s">
        <v>438</v>
      </c>
      <c r="C103" s="46">
        <v>134121</v>
      </c>
      <c r="D103" s="248">
        <v>85189</v>
      </c>
      <c r="E103" s="1">
        <f t="shared" si="28"/>
        <v>157.43934075995728</v>
      </c>
      <c r="F103" s="46">
        <v>19270</v>
      </c>
      <c r="G103" s="248">
        <v>10502</v>
      </c>
      <c r="H103" s="1">
        <f t="shared" si="32"/>
        <v>183.48885926490192</v>
      </c>
      <c r="I103" s="46">
        <v>156630</v>
      </c>
      <c r="J103" s="248">
        <v>106413</v>
      </c>
      <c r="K103" s="1">
        <f t="shared" si="33"/>
        <v>147.19066279495928</v>
      </c>
      <c r="L103" s="46">
        <v>70393</v>
      </c>
      <c r="M103" s="248">
        <v>66897</v>
      </c>
      <c r="N103" s="25">
        <f t="shared" si="25"/>
        <v>105.22594436222849</v>
      </c>
      <c r="O103" s="46">
        <v>70393</v>
      </c>
      <c r="P103" s="248">
        <v>66897</v>
      </c>
      <c r="Q103" s="1">
        <f t="shared" si="26"/>
        <v>105.22594436222849</v>
      </c>
      <c r="R103" s="46">
        <v>0</v>
      </c>
      <c r="S103" s="248">
        <v>0</v>
      </c>
      <c r="T103" s="1" t="e">
        <f t="shared" si="27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ht="17.25" x14ac:dyDescent="0.25">
      <c r="A104" s="62">
        <v>34</v>
      </c>
      <c r="B104" s="10" t="s">
        <v>173</v>
      </c>
      <c r="C104" s="46"/>
      <c r="D104" s="248"/>
      <c r="E104" s="45" t="e">
        <f t="shared" si="28"/>
        <v>#DIV/0!</v>
      </c>
      <c r="F104" s="46"/>
      <c r="G104" s="248"/>
      <c r="H104" s="45" t="e">
        <f t="shared" si="32"/>
        <v>#DIV/0!</v>
      </c>
      <c r="I104" s="46"/>
      <c r="J104" s="248"/>
      <c r="K104" s="45" t="e">
        <f>I104/J104*100</f>
        <v>#DIV/0!</v>
      </c>
      <c r="L104" s="46"/>
      <c r="M104" s="248"/>
      <c r="N104" s="25" t="e">
        <f t="shared" si="25"/>
        <v>#DIV/0!</v>
      </c>
      <c r="O104" s="46"/>
      <c r="P104" s="248"/>
      <c r="Q104" s="25" t="e">
        <f t="shared" si="26"/>
        <v>#DIV/0!</v>
      </c>
      <c r="R104" s="46"/>
      <c r="S104" s="248"/>
      <c r="T104" s="45" t="e">
        <f t="shared" si="27"/>
        <v>#DIV/0!</v>
      </c>
      <c r="U104" s="196"/>
      <c r="V104" s="24"/>
      <c r="W104" s="24"/>
      <c r="X104" s="24"/>
      <c r="Y104" s="24"/>
      <c r="Z104" s="24"/>
      <c r="AA104" s="24"/>
      <c r="AB104" s="24"/>
      <c r="AC104" s="24"/>
      <c r="AD104" s="23"/>
      <c r="AE104" s="23"/>
      <c r="AF104" s="23"/>
      <c r="AG104" s="23"/>
      <c r="AH104" s="23"/>
      <c r="AI104" s="23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 x14ac:dyDescent="0.25">
      <c r="A105" s="62">
        <v>35</v>
      </c>
      <c r="B105" s="10" t="s">
        <v>174</v>
      </c>
      <c r="C105" s="46">
        <v>327224</v>
      </c>
      <c r="D105" s="248">
        <v>312579</v>
      </c>
      <c r="E105" s="1">
        <f>C105/D105*100</f>
        <v>104.68521557750201</v>
      </c>
      <c r="F105" s="46">
        <v>41225</v>
      </c>
      <c r="G105" s="248">
        <v>40833</v>
      </c>
      <c r="H105" s="1">
        <f t="shared" si="32"/>
        <v>100.96000783679867</v>
      </c>
      <c r="I105" s="46">
        <v>327224</v>
      </c>
      <c r="J105" s="248">
        <v>312579</v>
      </c>
      <c r="K105" s="1">
        <f t="shared" ref="K105:K113" si="34">I105/J105*100</f>
        <v>104.68521557750201</v>
      </c>
      <c r="L105" s="46">
        <v>0</v>
      </c>
      <c r="M105" s="248">
        <v>0</v>
      </c>
      <c r="N105" s="1" t="e">
        <f t="shared" si="25"/>
        <v>#DIV/0!</v>
      </c>
      <c r="O105" s="46">
        <v>0</v>
      </c>
      <c r="P105" s="248">
        <v>0</v>
      </c>
      <c r="Q105" s="1" t="e">
        <f t="shared" si="26"/>
        <v>#DIV/0!</v>
      </c>
      <c r="R105" s="46">
        <v>0</v>
      </c>
      <c r="S105" s="248">
        <v>0</v>
      </c>
      <c r="T105" s="1" t="e">
        <f t="shared" si="27"/>
        <v>#DIV/0!</v>
      </c>
      <c r="U105" s="199">
        <v>146</v>
      </c>
      <c r="AD105" s="24"/>
      <c r="AE105" s="24"/>
      <c r="AF105" s="24"/>
      <c r="AG105" s="24"/>
      <c r="AH105" s="24"/>
      <c r="AI105" s="2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</row>
    <row r="106" spans="1:636" s="23" customFormat="1" ht="17.25" x14ac:dyDescent="0.25">
      <c r="A106" s="62">
        <v>36</v>
      </c>
      <c r="B106" s="10" t="s">
        <v>358</v>
      </c>
      <c r="C106" s="46">
        <v>7341080</v>
      </c>
      <c r="D106" s="248">
        <v>4606411</v>
      </c>
      <c r="E106" s="1">
        <f>C106/D106*100</f>
        <v>159.36658713258544</v>
      </c>
      <c r="F106" s="46">
        <v>798385</v>
      </c>
      <c r="G106" s="248">
        <v>589183</v>
      </c>
      <c r="H106" s="1">
        <f t="shared" si="32"/>
        <v>135.50713445567845</v>
      </c>
      <c r="I106" s="46">
        <v>7252159</v>
      </c>
      <c r="J106" s="248">
        <v>4537384</v>
      </c>
      <c r="K106" s="1">
        <f t="shared" si="34"/>
        <v>159.83128163717245</v>
      </c>
      <c r="L106" s="46">
        <v>227383</v>
      </c>
      <c r="M106" s="248">
        <v>264941</v>
      </c>
      <c r="N106" s="1">
        <f t="shared" si="25"/>
        <v>85.82401364832171</v>
      </c>
      <c r="O106" s="46">
        <v>127540</v>
      </c>
      <c r="P106" s="248">
        <v>179525</v>
      </c>
      <c r="Q106" s="1">
        <f t="shared" si="26"/>
        <v>71.043030218632495</v>
      </c>
      <c r="R106" s="46">
        <v>99843</v>
      </c>
      <c r="S106" s="248">
        <v>85416</v>
      </c>
      <c r="T106" s="1">
        <f t="shared" si="27"/>
        <v>116.89027816802474</v>
      </c>
      <c r="U106" s="199">
        <v>454</v>
      </c>
      <c r="V106" s="24"/>
      <c r="W106" s="24"/>
      <c r="X106" s="24"/>
      <c r="Y106" s="24"/>
      <c r="Z106" s="24"/>
      <c r="AA106" s="24"/>
      <c r="AB106" s="24"/>
      <c r="AC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</row>
    <row r="107" spans="1:636" ht="17.25" x14ac:dyDescent="0.25">
      <c r="A107" s="65">
        <v>37</v>
      </c>
      <c r="B107" s="10" t="s">
        <v>175</v>
      </c>
      <c r="C107" s="46"/>
      <c r="D107" s="248">
        <v>0</v>
      </c>
      <c r="E107" s="45" t="e">
        <f>C107/D107*100</f>
        <v>#DIV/0!</v>
      </c>
      <c r="F107" s="46"/>
      <c r="G107" s="248">
        <v>0</v>
      </c>
      <c r="H107" s="1" t="e">
        <f t="shared" si="32"/>
        <v>#DIV/0!</v>
      </c>
      <c r="I107" s="46"/>
      <c r="J107" s="248">
        <v>0</v>
      </c>
      <c r="K107" s="1" t="e">
        <f t="shared" si="34"/>
        <v>#DIV/0!</v>
      </c>
      <c r="L107" s="46"/>
      <c r="M107" s="248">
        <v>0</v>
      </c>
      <c r="N107" s="25" t="e">
        <f t="shared" si="25"/>
        <v>#DIV/0!</v>
      </c>
      <c r="O107" s="46"/>
      <c r="P107" s="248">
        <v>0</v>
      </c>
      <c r="Q107" s="25" t="e">
        <f t="shared" si="26"/>
        <v>#DIV/0!</v>
      </c>
      <c r="R107" s="46"/>
      <c r="S107" s="248">
        <v>0</v>
      </c>
      <c r="T107" s="1" t="e">
        <f t="shared" si="27"/>
        <v>#DIV/0!</v>
      </c>
      <c r="U107" s="196"/>
      <c r="AD107" s="24"/>
      <c r="AE107" s="24"/>
      <c r="AF107" s="24"/>
      <c r="AG107" s="24"/>
      <c r="AH107" s="24"/>
      <c r="AI107" s="24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46" customFormat="1" ht="21" customHeight="1" x14ac:dyDescent="0.25">
      <c r="A108" s="48">
        <v>38</v>
      </c>
      <c r="B108" s="10" t="s">
        <v>176</v>
      </c>
      <c r="C108" s="46">
        <v>1297316</v>
      </c>
      <c r="D108" s="248">
        <v>1016684</v>
      </c>
      <c r="E108" s="45">
        <f>C108/D108*100</f>
        <v>127.60267693796696</v>
      </c>
      <c r="F108" s="46">
        <v>112430</v>
      </c>
      <c r="G108" s="248">
        <v>125856</v>
      </c>
      <c r="H108" s="46">
        <f>F108/G108*100</f>
        <v>89.332252733282473</v>
      </c>
      <c r="I108" s="46">
        <v>1305867</v>
      </c>
      <c r="J108" s="248">
        <v>977666</v>
      </c>
      <c r="K108" s="46">
        <f t="shared" si="34"/>
        <v>133.56984900773884</v>
      </c>
      <c r="L108" s="46">
        <v>73784</v>
      </c>
      <c r="M108" s="248">
        <v>85664</v>
      </c>
      <c r="N108" s="46">
        <f t="shared" si="25"/>
        <v>86.131864026895784</v>
      </c>
      <c r="O108" s="46">
        <v>3800</v>
      </c>
      <c r="P108" s="248">
        <v>6657</v>
      </c>
      <c r="Q108" s="46">
        <f t="shared" si="26"/>
        <v>57.082770016523966</v>
      </c>
      <c r="R108" s="46">
        <v>69984</v>
      </c>
      <c r="S108" s="248">
        <v>79007</v>
      </c>
      <c r="T108" s="46">
        <f t="shared" si="27"/>
        <v>88.579492956320323</v>
      </c>
      <c r="U108" s="46">
        <v>214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</row>
    <row r="109" spans="1:636" s="24" customFormat="1" ht="17.25" x14ac:dyDescent="0.25">
      <c r="A109" s="63">
        <v>39</v>
      </c>
      <c r="B109" s="10" t="s">
        <v>177</v>
      </c>
      <c r="C109" s="46">
        <v>52231</v>
      </c>
      <c r="D109" s="248">
        <v>60151</v>
      </c>
      <c r="E109" s="25">
        <f>C109/D109*100</f>
        <v>86.833136606207702</v>
      </c>
      <c r="F109" s="46">
        <v>6301</v>
      </c>
      <c r="G109" s="248">
        <v>9341</v>
      </c>
      <c r="H109" s="25">
        <f>F109/G109*100</f>
        <v>67.455304571245051</v>
      </c>
      <c r="I109" s="46">
        <v>52231</v>
      </c>
      <c r="J109" s="248">
        <v>60151</v>
      </c>
      <c r="K109" s="25">
        <f t="shared" si="34"/>
        <v>86.833136606207702</v>
      </c>
      <c r="L109" s="46">
        <v>0</v>
      </c>
      <c r="M109" s="248">
        <v>0</v>
      </c>
      <c r="N109" s="25" t="e">
        <f t="shared" si="25"/>
        <v>#DIV/0!</v>
      </c>
      <c r="O109" s="46">
        <v>0</v>
      </c>
      <c r="P109" s="248">
        <v>0</v>
      </c>
      <c r="Q109" s="25" t="e">
        <f t="shared" si="26"/>
        <v>#DIV/0!</v>
      </c>
      <c r="R109" s="46">
        <v>0</v>
      </c>
      <c r="S109" s="248">
        <v>0</v>
      </c>
      <c r="T109" s="25" t="e">
        <f t="shared" si="27"/>
        <v>#DIV/0!</v>
      </c>
      <c r="U109" s="197">
        <v>11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</row>
    <row r="110" spans="1:636" s="23" customFormat="1" ht="17.25" x14ac:dyDescent="0.25">
      <c r="A110" s="48">
        <v>40</v>
      </c>
      <c r="B110" s="155" t="s">
        <v>133</v>
      </c>
      <c r="C110" s="46">
        <v>307915</v>
      </c>
      <c r="D110" s="248">
        <v>200295</v>
      </c>
      <c r="E110" s="1">
        <f t="shared" ref="E110:E113" si="35">C110/D110*100</f>
        <v>153.73074714795675</v>
      </c>
      <c r="F110" s="46">
        <v>47258</v>
      </c>
      <c r="G110" s="248">
        <v>40893</v>
      </c>
      <c r="H110" s="1">
        <f t="shared" ref="H110:H113" si="36">F110/G110*100</f>
        <v>115.56501112659869</v>
      </c>
      <c r="I110" s="46">
        <v>385506</v>
      </c>
      <c r="J110" s="248">
        <v>54610</v>
      </c>
      <c r="K110" s="1">
        <f t="shared" si="34"/>
        <v>705.92565464200698</v>
      </c>
      <c r="L110" s="46">
        <v>0</v>
      </c>
      <c r="M110" s="248">
        <v>0</v>
      </c>
      <c r="N110" s="1" t="e">
        <f t="shared" si="25"/>
        <v>#DIV/0!</v>
      </c>
      <c r="O110" s="46">
        <v>0</v>
      </c>
      <c r="P110" s="248">
        <v>0</v>
      </c>
      <c r="Q110" s="1" t="e">
        <f t="shared" si="26"/>
        <v>#DIV/0!</v>
      </c>
      <c r="R110" s="46">
        <v>0</v>
      </c>
      <c r="S110" s="248">
        <v>0</v>
      </c>
      <c r="T110" s="1" t="e">
        <f t="shared" si="27"/>
        <v>#DIV/0!</v>
      </c>
      <c r="U110" s="199">
        <v>7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 s="145"/>
      <c r="DM110" s="145"/>
      <c r="DN110" s="145"/>
      <c r="DO110" s="145"/>
      <c r="DP110" s="145"/>
      <c r="DQ110" s="145"/>
      <c r="DR110" s="145"/>
      <c r="DS110" s="145"/>
      <c r="DT110" s="145"/>
      <c r="DU110" s="145"/>
      <c r="DV110" s="145"/>
      <c r="DW110" s="145"/>
      <c r="DX110" s="145"/>
      <c r="DY110" s="145"/>
      <c r="DZ110" s="145"/>
      <c r="EA110" s="145"/>
      <c r="EB110" s="145"/>
      <c r="EC110" s="145"/>
      <c r="ED110" s="145"/>
      <c r="EE110" s="145"/>
      <c r="EF110" s="145"/>
      <c r="EG110" s="145"/>
      <c r="EH110" s="145"/>
      <c r="EI110" s="145"/>
      <c r="EJ110" s="145"/>
      <c r="EK110" s="145"/>
      <c r="EL110" s="145"/>
      <c r="EM110" s="145"/>
      <c r="EN110" s="145"/>
      <c r="EO110" s="145"/>
      <c r="EP110" s="145"/>
      <c r="EQ110" s="145"/>
      <c r="ER110" s="145"/>
      <c r="ES110" s="145"/>
      <c r="ET110" s="145"/>
      <c r="EU110" s="145"/>
      <c r="EV110" s="145"/>
      <c r="EW110" s="145"/>
      <c r="EX110" s="145"/>
      <c r="EY110" s="145"/>
      <c r="EZ110" s="145"/>
      <c r="FA110" s="145"/>
      <c r="FB110" s="145"/>
      <c r="FC110" s="145"/>
      <c r="FD110" s="145"/>
      <c r="FE110" s="145"/>
      <c r="FF110" s="145"/>
      <c r="FG110" s="145"/>
      <c r="FH110" s="145"/>
      <c r="FI110" s="145"/>
      <c r="FJ110" s="145"/>
      <c r="FK110" s="145"/>
      <c r="FL110" s="145"/>
      <c r="FM110" s="145"/>
      <c r="FN110" s="145"/>
      <c r="FO110" s="145"/>
      <c r="FP110" s="145"/>
      <c r="FQ110" s="145"/>
    </row>
    <row r="111" spans="1:636" s="23" customFormat="1" ht="17.25" x14ac:dyDescent="0.25">
      <c r="A111" s="62">
        <v>41</v>
      </c>
      <c r="B111" s="10" t="s">
        <v>220</v>
      </c>
      <c r="C111" s="46">
        <v>278133</v>
      </c>
      <c r="D111" s="248">
        <v>448321</v>
      </c>
      <c r="E111" s="1">
        <f t="shared" si="35"/>
        <v>62.038807015508979</v>
      </c>
      <c r="F111" s="46">
        <v>27064</v>
      </c>
      <c r="G111" s="248">
        <v>57494</v>
      </c>
      <c r="H111" s="1">
        <f t="shared" si="36"/>
        <v>47.072738024837371</v>
      </c>
      <c r="I111" s="46">
        <v>278129</v>
      </c>
      <c r="J111" s="248">
        <v>424228</v>
      </c>
      <c r="K111" s="1">
        <f t="shared" si="34"/>
        <v>65.561207652488747</v>
      </c>
      <c r="L111" s="46">
        <v>0</v>
      </c>
      <c r="M111" s="248">
        <v>0</v>
      </c>
      <c r="N111" s="1" t="e">
        <f t="shared" si="25"/>
        <v>#DIV/0!</v>
      </c>
      <c r="O111" s="46">
        <v>0</v>
      </c>
      <c r="P111" s="248">
        <v>0</v>
      </c>
      <c r="Q111" s="1" t="e">
        <f t="shared" si="26"/>
        <v>#DIV/0!</v>
      </c>
      <c r="R111" s="46">
        <v>0</v>
      </c>
      <c r="S111" s="248">
        <v>0</v>
      </c>
      <c r="T111" s="1" t="e">
        <f t="shared" si="27"/>
        <v>#DIV/0!</v>
      </c>
      <c r="U111" s="199">
        <v>42</v>
      </c>
      <c r="V111" s="24"/>
      <c r="W111" s="24"/>
      <c r="X111" s="24"/>
      <c r="Y111" s="24"/>
      <c r="Z111" s="24"/>
      <c r="AA111" s="24"/>
      <c r="AB111" s="24"/>
      <c r="AC111" s="2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</row>
    <row r="112" spans="1:636" s="23" customFormat="1" ht="17.25" x14ac:dyDescent="0.25">
      <c r="A112" s="48">
        <v>42</v>
      </c>
      <c r="B112" s="155" t="s">
        <v>299</v>
      </c>
      <c r="C112" s="46"/>
      <c r="D112" s="248"/>
      <c r="E112" s="1" t="e">
        <f t="shared" si="35"/>
        <v>#DIV/0!</v>
      </c>
      <c r="F112" s="46"/>
      <c r="G112" s="248"/>
      <c r="H112" s="1" t="e">
        <f t="shared" si="36"/>
        <v>#DIV/0!</v>
      </c>
      <c r="I112" s="46"/>
      <c r="J112" s="248"/>
      <c r="K112" s="1" t="e">
        <f t="shared" si="34"/>
        <v>#DIV/0!</v>
      </c>
      <c r="L112" s="46"/>
      <c r="M112" s="248"/>
      <c r="N112" s="1" t="e">
        <f t="shared" si="25"/>
        <v>#DIV/0!</v>
      </c>
      <c r="O112" s="46"/>
      <c r="P112" s="248"/>
      <c r="Q112" s="1" t="e">
        <f t="shared" si="26"/>
        <v>#DIV/0!</v>
      </c>
      <c r="R112" s="46"/>
      <c r="S112" s="248"/>
      <c r="T112" s="1" t="e">
        <f t="shared" si="27"/>
        <v>#DIV/0!</v>
      </c>
      <c r="U112" s="199"/>
      <c r="AD112" s="24"/>
      <c r="AE112" s="24"/>
      <c r="AF112" s="24"/>
      <c r="AG112" s="24"/>
      <c r="AH112" s="24"/>
      <c r="AI112" s="24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177">
        <v>43</v>
      </c>
      <c r="B113" s="176" t="s">
        <v>298</v>
      </c>
      <c r="C113" s="104">
        <v>0</v>
      </c>
      <c r="D113" s="104">
        <v>37131</v>
      </c>
      <c r="E113" s="178">
        <f t="shared" si="35"/>
        <v>0</v>
      </c>
      <c r="F113" s="104">
        <v>0</v>
      </c>
      <c r="G113" s="104">
        <v>11827</v>
      </c>
      <c r="H113" s="178">
        <f t="shared" si="36"/>
        <v>0</v>
      </c>
      <c r="I113" s="104"/>
      <c r="J113" s="104">
        <v>90994</v>
      </c>
      <c r="K113" s="178">
        <f t="shared" si="34"/>
        <v>0</v>
      </c>
      <c r="L113" s="177">
        <v>0</v>
      </c>
      <c r="M113" s="177">
        <v>77941</v>
      </c>
      <c r="N113" s="178">
        <f t="shared" si="25"/>
        <v>0</v>
      </c>
      <c r="O113" s="177">
        <v>0</v>
      </c>
      <c r="P113" s="177">
        <v>77941</v>
      </c>
      <c r="Q113" s="178">
        <f t="shared" si="26"/>
        <v>0</v>
      </c>
      <c r="R113" s="177">
        <v>0</v>
      </c>
      <c r="S113" s="177">
        <v>0</v>
      </c>
      <c r="T113" s="178" t="e">
        <f t="shared" si="27"/>
        <v>#DIV/0!</v>
      </c>
      <c r="U113" s="199">
        <v>16</v>
      </c>
      <c r="V113" s="24"/>
      <c r="W113" s="24"/>
      <c r="X113" s="24"/>
      <c r="Y113" s="24"/>
      <c r="Z113" s="24"/>
      <c r="AA113" s="24"/>
      <c r="AB113" s="24"/>
      <c r="AC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46">
        <v>44</v>
      </c>
      <c r="B114" s="16" t="s">
        <v>297</v>
      </c>
      <c r="C114" s="46">
        <v>658490</v>
      </c>
      <c r="D114" s="248">
        <v>357353</v>
      </c>
      <c r="E114" s="1">
        <f>C114/D114*100</f>
        <v>184.2687762520533</v>
      </c>
      <c r="F114" s="46">
        <v>162195</v>
      </c>
      <c r="G114" s="248">
        <v>94480</v>
      </c>
      <c r="H114" s="46">
        <f>F114/G114*100</f>
        <v>171.67125317527518</v>
      </c>
      <c r="I114" s="46">
        <v>501716</v>
      </c>
      <c r="J114" s="248">
        <v>340760</v>
      </c>
      <c r="K114" s="46">
        <f>I114/J114*100</f>
        <v>147.23441718511563</v>
      </c>
      <c r="L114" s="46">
        <v>275780</v>
      </c>
      <c r="M114" s="248">
        <v>232086</v>
      </c>
      <c r="N114" s="46">
        <f>L114/M114*100</f>
        <v>118.82664184828037</v>
      </c>
      <c r="O114" s="46">
        <v>186964</v>
      </c>
      <c r="P114" s="248">
        <v>96939</v>
      </c>
      <c r="Q114" s="46">
        <f>O114/P114*100</f>
        <v>192.86767967484707</v>
      </c>
      <c r="R114" s="46">
        <v>88816</v>
      </c>
      <c r="S114" s="248">
        <v>135147</v>
      </c>
      <c r="T114" s="46">
        <f>R114/S114*100</f>
        <v>65.718069953458098</v>
      </c>
      <c r="U114" s="199">
        <v>37</v>
      </c>
      <c r="V114"/>
      <c r="W114"/>
      <c r="X114"/>
      <c r="Y114"/>
      <c r="Z114"/>
      <c r="AA114"/>
      <c r="AB114"/>
      <c r="AC114"/>
      <c r="AD114" s="24"/>
      <c r="AE114" s="24"/>
      <c r="AF114" s="24"/>
      <c r="AG114" s="24"/>
      <c r="AH114" s="24"/>
      <c r="AI114" s="24"/>
    </row>
    <row r="115" spans="1:173" s="23" customFormat="1" ht="26.25" customHeight="1" x14ac:dyDescent="0.25">
      <c r="A115" s="48">
        <v>45</v>
      </c>
      <c r="B115" s="10" t="s">
        <v>303</v>
      </c>
      <c r="C115" s="46">
        <v>2277741</v>
      </c>
      <c r="D115" s="46">
        <v>0</v>
      </c>
      <c r="E115" s="1" t="e">
        <f>C115/D115*100</f>
        <v>#DIV/0!</v>
      </c>
      <c r="F115" s="46">
        <v>314458</v>
      </c>
      <c r="G115" s="46">
        <v>0</v>
      </c>
      <c r="H115" s="46" t="e">
        <f>F115/G115*100</f>
        <v>#DIV/0!</v>
      </c>
      <c r="I115" s="46">
        <v>2277741</v>
      </c>
      <c r="J115" s="46">
        <v>0</v>
      </c>
      <c r="K115" s="46" t="e">
        <f>I115/J115*100</f>
        <v>#DIV/0!</v>
      </c>
      <c r="L115" s="46">
        <v>1979472</v>
      </c>
      <c r="M115" s="246">
        <v>0</v>
      </c>
      <c r="N115" s="46" t="e">
        <f>L115/M115*100</f>
        <v>#DIV/0!</v>
      </c>
      <c r="O115" s="46">
        <v>1979472</v>
      </c>
      <c r="P115" s="46">
        <v>0</v>
      </c>
      <c r="Q115" s="46" t="e">
        <f>O115/P115*100</f>
        <v>#DIV/0!</v>
      </c>
      <c r="R115" s="46">
        <v>0</v>
      </c>
      <c r="S115" s="46">
        <v>0</v>
      </c>
      <c r="T115" s="46" t="e">
        <f>R115/S115*100</f>
        <v>#DIV/0!</v>
      </c>
      <c r="U115" s="199">
        <v>61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</row>
    <row r="116" spans="1:173" s="23" customFormat="1" ht="17.25" customHeight="1" x14ac:dyDescent="0.25">
      <c r="A116" s="349"/>
      <c r="B116" s="350"/>
      <c r="C116" s="350"/>
      <c r="D116" s="350"/>
      <c r="E116" s="350"/>
      <c r="F116" s="350"/>
      <c r="G116" s="350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1"/>
      <c r="U116" s="200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</row>
    <row r="117" spans="1:173" ht="29.25" customHeight="1" x14ac:dyDescent="0.25">
      <c r="A117" s="366" t="s">
        <v>229</v>
      </c>
      <c r="B117" s="367" t="s">
        <v>111</v>
      </c>
      <c r="C117" s="41">
        <f>SUM(C118:C147)</f>
        <v>79412274</v>
      </c>
      <c r="D117" s="41">
        <f>SUM(D118:D147)</f>
        <v>59442462</v>
      </c>
      <c r="E117" s="50">
        <f>C117/D117*100</f>
        <v>133.5951966457917</v>
      </c>
      <c r="F117" s="41">
        <f>SUM(F118:F147)</f>
        <v>11819869</v>
      </c>
      <c r="G117" s="41">
        <f>SUM(G118:G147)</f>
        <v>8710616</v>
      </c>
      <c r="H117" s="50">
        <f>F117/G117*100</f>
        <v>135.69498414348652</v>
      </c>
      <c r="I117" s="41">
        <f>SUM(I118:I147)</f>
        <v>79789974</v>
      </c>
      <c r="J117" s="41">
        <f>SUM(J118:J147)</f>
        <v>56098141</v>
      </c>
      <c r="K117" s="50">
        <f>I117/J117*100</f>
        <v>142.2328308526302</v>
      </c>
      <c r="L117" s="41">
        <f>SUM(L118:L147)</f>
        <v>55129513</v>
      </c>
      <c r="M117" s="41">
        <f>SUM(M118:M147)</f>
        <v>38858663</v>
      </c>
      <c r="N117" s="6">
        <f t="shared" si="25"/>
        <v>141.87187294632344</v>
      </c>
      <c r="O117" s="41">
        <f>SUM(O118:O147)</f>
        <v>47250786</v>
      </c>
      <c r="P117" s="41">
        <f>SUM(P118:P147)</f>
        <v>31158680</v>
      </c>
      <c r="Q117" s="5">
        <f t="shared" si="26"/>
        <v>151.64566021410405</v>
      </c>
      <c r="R117" s="41">
        <f>SUM(R118:R147)</f>
        <v>6885592</v>
      </c>
      <c r="S117" s="41">
        <f>SUM(S118:S147)</f>
        <v>6330937</v>
      </c>
      <c r="T117" s="6">
        <f t="shared" si="27"/>
        <v>108.76102542167139</v>
      </c>
      <c r="U117" s="198">
        <f>SUM(U118:U145)</f>
        <v>3642</v>
      </c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</row>
    <row r="118" spans="1:173" ht="36.75" customHeight="1" x14ac:dyDescent="0.25">
      <c r="A118" s="146">
        <v>1</v>
      </c>
      <c r="B118" s="10" t="s">
        <v>112</v>
      </c>
      <c r="C118" s="46">
        <v>21220313</v>
      </c>
      <c r="D118" s="248">
        <v>15638665</v>
      </c>
      <c r="E118" s="45">
        <f t="shared" ref="E118:E143" si="37">C118/D118*100</f>
        <v>135.69133298782216</v>
      </c>
      <c r="F118" s="46">
        <v>4100692</v>
      </c>
      <c r="G118" s="248">
        <v>3052430</v>
      </c>
      <c r="H118" s="45">
        <f t="shared" ref="H118:H143" si="38">F118/G118*100</f>
        <v>134.34188498999157</v>
      </c>
      <c r="I118" s="46">
        <v>21441277</v>
      </c>
      <c r="J118" s="248">
        <v>15141740</v>
      </c>
      <c r="K118" s="45">
        <f t="shared" ref="K118:K126" si="39">I118/J118*100</f>
        <v>141.60378529812294</v>
      </c>
      <c r="L118" s="46">
        <v>18443510</v>
      </c>
      <c r="M118" s="248">
        <v>13440741</v>
      </c>
      <c r="N118" s="25">
        <f t="shared" si="25"/>
        <v>137.22093149477399</v>
      </c>
      <c r="O118" s="46">
        <v>15628353</v>
      </c>
      <c r="P118" s="248">
        <v>11908658</v>
      </c>
      <c r="Q118" s="25">
        <f t="shared" si="26"/>
        <v>131.23521558852391</v>
      </c>
      <c r="R118" s="46">
        <v>2815157</v>
      </c>
      <c r="S118" s="248">
        <v>1532083</v>
      </c>
      <c r="T118" s="45">
        <f t="shared" si="27"/>
        <v>183.74702937112414</v>
      </c>
      <c r="U118" s="196">
        <v>235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73" ht="17.25" x14ac:dyDescent="0.25">
      <c r="A119" s="146">
        <v>2</v>
      </c>
      <c r="B119" s="9" t="s">
        <v>113</v>
      </c>
      <c r="C119" s="46">
        <v>1777509</v>
      </c>
      <c r="D119" s="248">
        <v>1804853</v>
      </c>
      <c r="E119" s="1">
        <f t="shared" si="37"/>
        <v>98.48497356848452</v>
      </c>
      <c r="F119" s="46">
        <v>97502</v>
      </c>
      <c r="G119" s="248">
        <v>158841</v>
      </c>
      <c r="H119" s="1">
        <f t="shared" si="38"/>
        <v>61.383395974590947</v>
      </c>
      <c r="I119" s="46">
        <v>1758825</v>
      </c>
      <c r="J119" s="248">
        <v>1806835</v>
      </c>
      <c r="K119" s="1">
        <f t="shared" si="39"/>
        <v>97.342867500352824</v>
      </c>
      <c r="L119" s="46">
        <v>1513068</v>
      </c>
      <c r="M119" s="248">
        <v>1521640</v>
      </c>
      <c r="N119" s="25">
        <f t="shared" si="25"/>
        <v>99.436660445309016</v>
      </c>
      <c r="O119" s="46">
        <v>1273933</v>
      </c>
      <c r="P119" s="248">
        <v>1346242</v>
      </c>
      <c r="Q119" s="25">
        <f t="shared" si="26"/>
        <v>94.628826020878861</v>
      </c>
      <c r="R119" s="46">
        <v>239135</v>
      </c>
      <c r="S119" s="248">
        <v>175398</v>
      </c>
      <c r="T119" s="1">
        <f t="shared" si="27"/>
        <v>136.3384987286058</v>
      </c>
      <c r="U119" s="196">
        <v>98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s="24" customFormat="1" ht="21.75" customHeight="1" x14ac:dyDescent="0.25">
      <c r="A120" s="146">
        <v>3</v>
      </c>
      <c r="B120" s="12" t="s">
        <v>114</v>
      </c>
      <c r="C120" s="46">
        <v>1276838</v>
      </c>
      <c r="D120" s="248">
        <v>1168523</v>
      </c>
      <c r="E120" s="25">
        <f t="shared" si="37"/>
        <v>109.26939392720554</v>
      </c>
      <c r="F120" s="46">
        <v>104124</v>
      </c>
      <c r="G120" s="248">
        <v>124297</v>
      </c>
      <c r="H120" s="25">
        <f t="shared" si="38"/>
        <v>83.770324303885047</v>
      </c>
      <c r="I120" s="46">
        <v>2155380</v>
      </c>
      <c r="J120" s="248">
        <v>1527607</v>
      </c>
      <c r="K120" s="25">
        <f t="shared" si="39"/>
        <v>141.09519005869967</v>
      </c>
      <c r="L120" s="46">
        <v>2144255</v>
      </c>
      <c r="M120" s="248">
        <v>1527607</v>
      </c>
      <c r="N120" s="25">
        <f t="shared" si="25"/>
        <v>140.36692683393045</v>
      </c>
      <c r="O120" s="46">
        <v>2144255</v>
      </c>
      <c r="P120" s="248">
        <v>1518246</v>
      </c>
      <c r="Q120" s="25">
        <f t="shared" si="26"/>
        <v>141.23238263100973</v>
      </c>
      <c r="R120" s="46">
        <v>0</v>
      </c>
      <c r="S120" s="248">
        <v>9361</v>
      </c>
      <c r="T120" s="25">
        <f t="shared" si="27"/>
        <v>0</v>
      </c>
      <c r="U120" s="197">
        <v>60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</row>
    <row r="121" spans="1:173" s="23" customFormat="1" ht="17.25" x14ac:dyDescent="0.25">
      <c r="A121" s="2">
        <v>4</v>
      </c>
      <c r="B121" s="9" t="s">
        <v>115</v>
      </c>
      <c r="C121" s="46">
        <v>1340155</v>
      </c>
      <c r="D121" s="248">
        <v>1368291</v>
      </c>
      <c r="E121" s="1">
        <f t="shared" si="37"/>
        <v>97.943712265884969</v>
      </c>
      <c r="F121" s="46">
        <v>295917</v>
      </c>
      <c r="G121" s="248">
        <v>648604</v>
      </c>
      <c r="H121" s="1">
        <f t="shared" si="38"/>
        <v>45.623677929830833</v>
      </c>
      <c r="I121" s="46">
        <v>1962455</v>
      </c>
      <c r="J121" s="248">
        <v>143827</v>
      </c>
      <c r="K121" s="1">
        <f t="shared" si="39"/>
        <v>1364.4552135551739</v>
      </c>
      <c r="L121" s="46">
        <v>993135</v>
      </c>
      <c r="M121" s="248">
        <v>1369046</v>
      </c>
      <c r="N121" s="1">
        <f t="shared" si="25"/>
        <v>72.54212057155128</v>
      </c>
      <c r="O121" s="46"/>
      <c r="P121" s="248"/>
      <c r="Q121" s="1" t="e">
        <f t="shared" si="26"/>
        <v>#DIV/0!</v>
      </c>
      <c r="R121" s="46"/>
      <c r="S121" s="248"/>
      <c r="T121" s="1" t="e">
        <f t="shared" si="27"/>
        <v>#DIV/0!</v>
      </c>
      <c r="U121" s="199">
        <v>136</v>
      </c>
      <c r="V121"/>
      <c r="W121"/>
      <c r="X121"/>
      <c r="Y121"/>
      <c r="Z121"/>
      <c r="AA121"/>
      <c r="AB121"/>
      <c r="AC121"/>
    </row>
    <row r="122" spans="1:173" s="24" customFormat="1" ht="33.75" customHeight="1" x14ac:dyDescent="0.25">
      <c r="A122" s="146">
        <v>5</v>
      </c>
      <c r="B122" s="10" t="s">
        <v>116</v>
      </c>
      <c r="C122" s="48">
        <v>10075038</v>
      </c>
      <c r="D122" s="252">
        <v>5396393</v>
      </c>
      <c r="E122" s="25">
        <f t="shared" si="37"/>
        <v>186.69948611970997</v>
      </c>
      <c r="F122" s="48">
        <v>936138</v>
      </c>
      <c r="G122" s="252">
        <v>506645</v>
      </c>
      <c r="H122" s="25">
        <f t="shared" si="38"/>
        <v>184.77198038073996</v>
      </c>
      <c r="I122" s="48">
        <v>8814636</v>
      </c>
      <c r="J122" s="252">
        <v>5218753</v>
      </c>
      <c r="K122" s="25">
        <f t="shared" si="39"/>
        <v>168.90310769641715</v>
      </c>
      <c r="L122" s="48">
        <v>8524708</v>
      </c>
      <c r="M122" s="252">
        <v>4997201</v>
      </c>
      <c r="N122" s="25">
        <f t="shared" si="25"/>
        <v>170.58965608947889</v>
      </c>
      <c r="O122" s="48">
        <v>8380950</v>
      </c>
      <c r="P122" s="252">
        <v>4862581</v>
      </c>
      <c r="Q122" s="25">
        <f t="shared" si="26"/>
        <v>172.35599777155383</v>
      </c>
      <c r="R122" s="48">
        <v>143758</v>
      </c>
      <c r="S122" s="252">
        <v>134620</v>
      </c>
      <c r="T122" s="25">
        <f t="shared" si="27"/>
        <v>106.78799584014263</v>
      </c>
      <c r="U122" s="197">
        <v>333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</row>
    <row r="123" spans="1:173" ht="42.75" customHeight="1" x14ac:dyDescent="0.25">
      <c r="A123" s="146">
        <v>6</v>
      </c>
      <c r="B123" s="10" t="s">
        <v>117</v>
      </c>
      <c r="C123" s="46">
        <v>10482955</v>
      </c>
      <c r="D123" s="248">
        <v>5074770</v>
      </c>
      <c r="E123" s="25">
        <f t="shared" si="37"/>
        <v>206.57005145060759</v>
      </c>
      <c r="F123" s="46">
        <v>2633722</v>
      </c>
      <c r="G123" s="248">
        <v>764266</v>
      </c>
      <c r="H123" s="25">
        <f t="shared" si="38"/>
        <v>344.6080291416863</v>
      </c>
      <c r="I123" s="46">
        <v>10482955</v>
      </c>
      <c r="J123" s="248">
        <v>5074770</v>
      </c>
      <c r="K123" s="25">
        <f t="shared" si="39"/>
        <v>206.57005145060759</v>
      </c>
      <c r="L123" s="46">
        <v>7070197</v>
      </c>
      <c r="M123" s="248">
        <v>3502424</v>
      </c>
      <c r="N123" s="25">
        <f t="shared" si="25"/>
        <v>201.86582207065732</v>
      </c>
      <c r="O123" s="46">
        <v>5020364</v>
      </c>
      <c r="P123" s="248">
        <v>1474806</v>
      </c>
      <c r="Q123" s="25">
        <f t="shared" si="26"/>
        <v>340.40843338039036</v>
      </c>
      <c r="R123" s="46">
        <v>2049833</v>
      </c>
      <c r="S123" s="248">
        <v>2027618</v>
      </c>
      <c r="T123" s="25">
        <f t="shared" si="27"/>
        <v>101.0956205754733</v>
      </c>
      <c r="U123" s="196">
        <v>704</v>
      </c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s="145" customFormat="1" ht="16.5" customHeight="1" x14ac:dyDescent="0.25">
      <c r="A124" s="166">
        <v>7</v>
      </c>
      <c r="B124" s="10" t="s">
        <v>118</v>
      </c>
      <c r="C124" s="46">
        <v>1956995</v>
      </c>
      <c r="D124" s="248">
        <v>3786779</v>
      </c>
      <c r="E124" s="46">
        <f t="shared" si="37"/>
        <v>51.679672882943528</v>
      </c>
      <c r="F124" s="46">
        <v>171729</v>
      </c>
      <c r="G124" s="248">
        <v>153560</v>
      </c>
      <c r="H124" s="46">
        <f t="shared" si="38"/>
        <v>111.83185725449336</v>
      </c>
      <c r="I124" s="46">
        <v>2140711</v>
      </c>
      <c r="J124" s="248">
        <v>2557240</v>
      </c>
      <c r="K124" s="46">
        <f t="shared" si="39"/>
        <v>83.711775195132248</v>
      </c>
      <c r="L124" s="46">
        <v>1019541</v>
      </c>
      <c r="M124" s="248">
        <v>1412165</v>
      </c>
      <c r="N124" s="46">
        <f t="shared" si="25"/>
        <v>72.197016637574222</v>
      </c>
      <c r="O124" s="46">
        <v>0</v>
      </c>
      <c r="P124" s="248">
        <v>0</v>
      </c>
      <c r="Q124" s="46" t="e">
        <f t="shared" si="26"/>
        <v>#DIV/0!</v>
      </c>
      <c r="R124" s="46">
        <v>1019541</v>
      </c>
      <c r="S124" s="248">
        <v>1412165</v>
      </c>
      <c r="T124" s="46">
        <f t="shared" si="27"/>
        <v>72.197016637574222</v>
      </c>
      <c r="V124" s="23"/>
      <c r="W124" s="23"/>
      <c r="X124" s="23"/>
      <c r="Y124" s="23"/>
      <c r="Z124" s="23"/>
      <c r="AA124" s="23"/>
      <c r="AB124" s="23"/>
      <c r="AC124" s="23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ht="21.75" customHeight="1" x14ac:dyDescent="0.25">
      <c r="A125" s="146">
        <v>8</v>
      </c>
      <c r="B125" s="13" t="s">
        <v>119</v>
      </c>
      <c r="C125" s="46">
        <v>2584841</v>
      </c>
      <c r="D125" s="248">
        <v>2272593</v>
      </c>
      <c r="E125" s="25">
        <f t="shared" si="37"/>
        <v>113.73972374287872</v>
      </c>
      <c r="F125" s="46">
        <v>301931</v>
      </c>
      <c r="G125" s="248">
        <v>276645</v>
      </c>
      <c r="H125" s="25">
        <f t="shared" si="38"/>
        <v>109.1402338737371</v>
      </c>
      <c r="I125" s="46">
        <v>2402643</v>
      </c>
      <c r="J125" s="248">
        <v>2320885</v>
      </c>
      <c r="K125" s="25">
        <f t="shared" si="39"/>
        <v>103.52270793253436</v>
      </c>
      <c r="L125" s="46">
        <v>58041</v>
      </c>
      <c r="M125" s="248">
        <v>42926</v>
      </c>
      <c r="N125" s="25">
        <f t="shared" si="25"/>
        <v>135.21175977263198</v>
      </c>
      <c r="O125" s="46">
        <v>58041</v>
      </c>
      <c r="P125" s="248">
        <v>42926</v>
      </c>
      <c r="Q125" s="25">
        <f t="shared" si="26"/>
        <v>135.21175977263198</v>
      </c>
      <c r="R125" s="46">
        <v>0</v>
      </c>
      <c r="S125" s="248">
        <v>0</v>
      </c>
      <c r="T125" s="25" t="e">
        <f t="shared" si="27"/>
        <v>#DIV/0!</v>
      </c>
      <c r="U125" s="196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173" ht="35.25" customHeight="1" x14ac:dyDescent="0.25">
      <c r="A126" s="2">
        <v>9</v>
      </c>
      <c r="B126" s="14" t="s">
        <v>120</v>
      </c>
      <c r="C126" s="46">
        <v>4212352</v>
      </c>
      <c r="D126" s="248">
        <v>2356699</v>
      </c>
      <c r="E126" s="45">
        <f t="shared" si="37"/>
        <v>178.73949961365452</v>
      </c>
      <c r="F126" s="46">
        <v>294574</v>
      </c>
      <c r="G126" s="248">
        <v>314128</v>
      </c>
      <c r="H126" s="45">
        <f t="shared" si="38"/>
        <v>93.775148983853711</v>
      </c>
      <c r="I126" s="46">
        <v>4212352</v>
      </c>
      <c r="J126" s="248">
        <v>2356699</v>
      </c>
      <c r="K126" s="45">
        <f t="shared" si="39"/>
        <v>178.73949961365452</v>
      </c>
      <c r="L126" s="46">
        <v>2933331</v>
      </c>
      <c r="M126" s="248">
        <v>1705138</v>
      </c>
      <c r="N126" s="25">
        <f t="shared" si="25"/>
        <v>172.02895014948936</v>
      </c>
      <c r="O126" s="46">
        <v>2824919</v>
      </c>
      <c r="P126" s="248">
        <v>1575793</v>
      </c>
      <c r="Q126" s="25">
        <f t="shared" si="26"/>
        <v>179.26967564902242</v>
      </c>
      <c r="R126" s="46">
        <v>108412</v>
      </c>
      <c r="S126" s="248">
        <v>129345</v>
      </c>
      <c r="T126" s="45">
        <f t="shared" si="27"/>
        <v>83.816150604971199</v>
      </c>
      <c r="U126" s="196">
        <v>94</v>
      </c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73" ht="31.5" customHeight="1" x14ac:dyDescent="0.25">
      <c r="A127" s="2">
        <v>10</v>
      </c>
      <c r="B127" s="14" t="s">
        <v>121</v>
      </c>
      <c r="C127" s="46">
        <v>1185181</v>
      </c>
      <c r="D127" s="248">
        <v>800479</v>
      </c>
      <c r="E127" s="45">
        <f t="shared" si="37"/>
        <v>148.05897468890501</v>
      </c>
      <c r="F127" s="46">
        <v>179847</v>
      </c>
      <c r="G127" s="248">
        <v>113537</v>
      </c>
      <c r="H127" s="45">
        <f t="shared" si="38"/>
        <v>158.40386834247866</v>
      </c>
      <c r="I127" s="46">
        <v>1151655</v>
      </c>
      <c r="J127" s="248">
        <v>784080</v>
      </c>
      <c r="K127" s="45">
        <f>I127/J127*100</f>
        <v>146.87978267523724</v>
      </c>
      <c r="L127" s="46">
        <v>775404</v>
      </c>
      <c r="M127" s="248">
        <v>456962</v>
      </c>
      <c r="N127" s="25">
        <f t="shared" si="25"/>
        <v>169.68675732336607</v>
      </c>
      <c r="O127" s="46">
        <v>775404</v>
      </c>
      <c r="P127" s="248">
        <v>449854</v>
      </c>
      <c r="Q127" s="25">
        <f t="shared" si="26"/>
        <v>172.3679238152823</v>
      </c>
      <c r="R127" s="46">
        <v>0</v>
      </c>
      <c r="S127" s="248">
        <v>7108</v>
      </c>
      <c r="T127" s="45">
        <f t="shared" si="27"/>
        <v>0</v>
      </c>
      <c r="U127" s="196">
        <v>162</v>
      </c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s="23" customFormat="1" ht="34.5" x14ac:dyDescent="0.25">
      <c r="A128" s="146">
        <v>11</v>
      </c>
      <c r="B128" s="14" t="s">
        <v>122</v>
      </c>
      <c r="C128" s="46">
        <v>54951</v>
      </c>
      <c r="D128" s="248">
        <v>36405</v>
      </c>
      <c r="E128" s="1">
        <f t="shared" si="37"/>
        <v>150.94355170992995</v>
      </c>
      <c r="F128" s="46">
        <v>5145</v>
      </c>
      <c r="G128" s="248">
        <v>4576</v>
      </c>
      <c r="H128" s="1">
        <f t="shared" si="38"/>
        <v>112.43444055944056</v>
      </c>
      <c r="I128" s="46">
        <v>54951</v>
      </c>
      <c r="J128" s="248">
        <v>36405</v>
      </c>
      <c r="K128" s="1">
        <f t="shared" ref="K128:K143" si="40">I128/J128*100</f>
        <v>150.94355170992995</v>
      </c>
      <c r="L128" s="46">
        <v>11861</v>
      </c>
      <c r="M128" s="248">
        <v>8486</v>
      </c>
      <c r="N128" s="1">
        <f t="shared" si="25"/>
        <v>139.77138816874853</v>
      </c>
      <c r="O128" s="46">
        <v>11861</v>
      </c>
      <c r="P128" s="248">
        <v>8486</v>
      </c>
      <c r="Q128" s="1">
        <f t="shared" si="26"/>
        <v>139.77138816874853</v>
      </c>
      <c r="R128" s="46">
        <v>0</v>
      </c>
      <c r="S128" s="248">
        <v>0</v>
      </c>
      <c r="T128" s="1" t="e">
        <f>R128/S128*100</f>
        <v>#DIV/0!</v>
      </c>
      <c r="U128" s="199">
        <v>9</v>
      </c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</row>
    <row r="129" spans="1:173" s="24" customFormat="1" ht="29.25" customHeight="1" x14ac:dyDescent="0.25">
      <c r="A129" s="146">
        <v>12</v>
      </c>
      <c r="B129" s="13" t="s">
        <v>123</v>
      </c>
      <c r="C129" s="46">
        <v>3834323</v>
      </c>
      <c r="D129" s="248">
        <v>3623176</v>
      </c>
      <c r="E129" s="25">
        <f t="shared" si="37"/>
        <v>105.82767715396658</v>
      </c>
      <c r="F129" s="46">
        <v>425470</v>
      </c>
      <c r="G129" s="248">
        <v>321403</v>
      </c>
      <c r="H129" s="25">
        <f t="shared" si="38"/>
        <v>132.37897592741822</v>
      </c>
      <c r="I129" s="46">
        <v>3848299</v>
      </c>
      <c r="J129" s="248">
        <v>3644595</v>
      </c>
      <c r="K129" s="25">
        <f t="shared" si="40"/>
        <v>105.58920812874956</v>
      </c>
      <c r="L129" s="46">
        <v>633888</v>
      </c>
      <c r="M129" s="248">
        <v>585260</v>
      </c>
      <c r="N129" s="25">
        <f t="shared" si="25"/>
        <v>108.30878583877251</v>
      </c>
      <c r="O129" s="46">
        <v>551731</v>
      </c>
      <c r="P129" s="248">
        <v>458956</v>
      </c>
      <c r="Q129" s="25">
        <f t="shared" si="26"/>
        <v>120.21435606027593</v>
      </c>
      <c r="R129" s="46">
        <v>82157</v>
      </c>
      <c r="S129" s="248">
        <v>126304</v>
      </c>
      <c r="T129" s="25">
        <f t="shared" si="27"/>
        <v>65.047029389409687</v>
      </c>
      <c r="U129" s="197">
        <v>517</v>
      </c>
      <c r="V129"/>
      <c r="W129"/>
      <c r="X129"/>
      <c r="Y129"/>
      <c r="Z129"/>
      <c r="AA129"/>
      <c r="AB129"/>
      <c r="AC129"/>
      <c r="AD129" s="23"/>
      <c r="AE129" s="23"/>
      <c r="AF129" s="23"/>
      <c r="AG129" s="23"/>
      <c r="AH129" s="23"/>
      <c r="AI129" s="2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</row>
    <row r="130" spans="1:173" s="23" customFormat="1" ht="34.5" x14ac:dyDescent="0.25">
      <c r="A130" s="146">
        <v>13</v>
      </c>
      <c r="B130" s="14" t="s">
        <v>124</v>
      </c>
      <c r="C130" s="46">
        <v>71307</v>
      </c>
      <c r="D130" s="248">
        <v>20614</v>
      </c>
      <c r="E130" s="1">
        <f t="shared" si="37"/>
        <v>345.91539730280391</v>
      </c>
      <c r="F130" s="46">
        <v>18397</v>
      </c>
      <c r="G130" s="248">
        <v>3144</v>
      </c>
      <c r="H130" s="1">
        <f t="shared" si="38"/>
        <v>585.14631043256998</v>
      </c>
      <c r="I130" s="46">
        <v>71307</v>
      </c>
      <c r="J130" s="248">
        <v>20614</v>
      </c>
      <c r="K130" s="1">
        <f t="shared" si="40"/>
        <v>345.91539730280391</v>
      </c>
      <c r="L130" s="46">
        <v>0</v>
      </c>
      <c r="M130" s="248">
        <v>0</v>
      </c>
      <c r="N130" s="1" t="e">
        <f t="shared" si="25"/>
        <v>#DIV/0!</v>
      </c>
      <c r="O130" s="46">
        <v>0</v>
      </c>
      <c r="P130" s="248">
        <v>0</v>
      </c>
      <c r="Q130" s="25" t="e">
        <f t="shared" si="26"/>
        <v>#DIV/0!</v>
      </c>
      <c r="R130" s="46">
        <v>0</v>
      </c>
      <c r="S130" s="248">
        <v>0</v>
      </c>
      <c r="T130" s="1" t="e">
        <f>R130/S130*100</f>
        <v>#DIV/0!</v>
      </c>
      <c r="U130" s="199">
        <v>8</v>
      </c>
      <c r="V130" s="24"/>
      <c r="W130" s="24"/>
      <c r="X130" s="24"/>
      <c r="Y130" s="24"/>
      <c r="Z130" s="24"/>
      <c r="AA130" s="24"/>
      <c r="AB130" s="24"/>
      <c r="AC130" s="24"/>
      <c r="AD130"/>
      <c r="AE130"/>
      <c r="AF130"/>
      <c r="AG130"/>
      <c r="AH130"/>
      <c r="AI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</row>
    <row r="131" spans="1:173" s="24" customFormat="1" ht="24.75" customHeight="1" x14ac:dyDescent="0.25">
      <c r="A131" s="146">
        <v>14</v>
      </c>
      <c r="B131" s="13" t="s">
        <v>125</v>
      </c>
      <c r="C131" s="46">
        <v>1745290</v>
      </c>
      <c r="D131" s="248">
        <v>1240162</v>
      </c>
      <c r="E131" s="25">
        <f t="shared" si="37"/>
        <v>140.73080774931017</v>
      </c>
      <c r="F131" s="46">
        <v>276759</v>
      </c>
      <c r="G131" s="248">
        <v>103711</v>
      </c>
      <c r="H131" s="25">
        <f t="shared" si="38"/>
        <v>266.85597477606041</v>
      </c>
      <c r="I131" s="46">
        <v>1745290</v>
      </c>
      <c r="J131" s="248">
        <v>1240162</v>
      </c>
      <c r="K131" s="25">
        <f t="shared" si="40"/>
        <v>140.73080774931017</v>
      </c>
      <c r="L131" s="46">
        <v>1411897</v>
      </c>
      <c r="M131" s="248">
        <v>1021126</v>
      </c>
      <c r="N131" s="25">
        <f t="shared" si="25"/>
        <v>138.26863677939843</v>
      </c>
      <c r="O131" s="46">
        <v>1325717</v>
      </c>
      <c r="P131" s="248">
        <v>939737</v>
      </c>
      <c r="Q131" s="25">
        <f t="shared" si="26"/>
        <v>141.07319388296941</v>
      </c>
      <c r="R131" s="46">
        <v>86180</v>
      </c>
      <c r="S131" s="248">
        <v>81389</v>
      </c>
      <c r="T131" s="25">
        <f t="shared" si="27"/>
        <v>105.88654486478517</v>
      </c>
      <c r="U131" s="197">
        <v>70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ht="27" customHeight="1" x14ac:dyDescent="0.25">
      <c r="A132" s="2">
        <v>15</v>
      </c>
      <c r="B132" s="15" t="s">
        <v>126</v>
      </c>
      <c r="C132" s="46">
        <v>4750915</v>
      </c>
      <c r="D132" s="248">
        <v>4886250</v>
      </c>
      <c r="E132" s="25">
        <f t="shared" si="37"/>
        <v>97.230289076490152</v>
      </c>
      <c r="F132" s="46">
        <v>614346</v>
      </c>
      <c r="G132" s="248">
        <v>675160</v>
      </c>
      <c r="H132" s="25">
        <f t="shared" si="38"/>
        <v>90.992653593222343</v>
      </c>
      <c r="I132" s="46">
        <v>4805617</v>
      </c>
      <c r="J132" s="248">
        <v>4617687</v>
      </c>
      <c r="K132" s="25">
        <f t="shared" si="40"/>
        <v>104.06978645369425</v>
      </c>
      <c r="L132" s="46">
        <v>1666989</v>
      </c>
      <c r="M132" s="248">
        <v>1567187</v>
      </c>
      <c r="N132" s="25">
        <f t="shared" si="25"/>
        <v>106.36822536174688</v>
      </c>
      <c r="O132" s="46">
        <v>1451951</v>
      </c>
      <c r="P132" s="248">
        <v>1403275</v>
      </c>
      <c r="Q132" s="25">
        <f t="shared" si="26"/>
        <v>103.46874276246638</v>
      </c>
      <c r="R132" s="46">
        <v>215038</v>
      </c>
      <c r="S132" s="248">
        <v>163912</v>
      </c>
      <c r="T132" s="25">
        <f t="shared" si="27"/>
        <v>131.19112694616624</v>
      </c>
      <c r="U132" s="196">
        <v>339</v>
      </c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</row>
    <row r="133" spans="1:173" ht="34.5" x14ac:dyDescent="0.25">
      <c r="A133" s="2">
        <v>16</v>
      </c>
      <c r="B133" s="16" t="s">
        <v>127</v>
      </c>
      <c r="C133" s="46">
        <v>2297233</v>
      </c>
      <c r="D133" s="248">
        <v>1808971</v>
      </c>
      <c r="E133" s="45">
        <f t="shared" si="37"/>
        <v>126.99114579504038</v>
      </c>
      <c r="F133" s="46">
        <v>323194</v>
      </c>
      <c r="G133" s="248">
        <v>270712</v>
      </c>
      <c r="H133" s="45">
        <f t="shared" si="38"/>
        <v>119.38665445196371</v>
      </c>
      <c r="I133" s="46">
        <v>2241125</v>
      </c>
      <c r="J133" s="248">
        <v>1868204</v>
      </c>
      <c r="K133" s="45">
        <f t="shared" si="40"/>
        <v>119.96147101708378</v>
      </c>
      <c r="L133" s="46">
        <v>0</v>
      </c>
      <c r="M133" s="248">
        <v>236611</v>
      </c>
      <c r="N133" s="25">
        <f t="shared" si="25"/>
        <v>0</v>
      </c>
      <c r="O133" s="46">
        <v>0</v>
      </c>
      <c r="P133" s="248">
        <v>1737</v>
      </c>
      <c r="Q133" s="25">
        <f t="shared" si="26"/>
        <v>0</v>
      </c>
      <c r="R133" s="46">
        <v>0</v>
      </c>
      <c r="S133" s="248">
        <v>234874</v>
      </c>
      <c r="T133" s="45">
        <f t="shared" si="27"/>
        <v>0</v>
      </c>
      <c r="U133" s="196">
        <v>167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</row>
    <row r="134" spans="1:173" s="23" customFormat="1" ht="17.25" x14ac:dyDescent="0.25">
      <c r="A134" s="2">
        <v>17</v>
      </c>
      <c r="B134" s="9" t="s">
        <v>128</v>
      </c>
      <c r="C134" s="46">
        <v>222293</v>
      </c>
      <c r="D134" s="248">
        <v>169397</v>
      </c>
      <c r="E134" s="1">
        <f t="shared" si="37"/>
        <v>131.22605477074563</v>
      </c>
      <c r="F134" s="46">
        <v>18207</v>
      </c>
      <c r="G134" s="248">
        <v>75364</v>
      </c>
      <c r="H134" s="1">
        <f t="shared" si="38"/>
        <v>24.158749535587283</v>
      </c>
      <c r="I134" s="46">
        <v>222293</v>
      </c>
      <c r="J134" s="248">
        <v>169397</v>
      </c>
      <c r="K134" s="1">
        <f t="shared" si="40"/>
        <v>131.22605477074563</v>
      </c>
      <c r="L134" s="46">
        <v>222293</v>
      </c>
      <c r="M134" s="248">
        <v>169397</v>
      </c>
      <c r="N134" s="1">
        <f t="shared" si="25"/>
        <v>131.22605477074563</v>
      </c>
      <c r="O134" s="46">
        <v>176400</v>
      </c>
      <c r="P134" s="248">
        <v>126200</v>
      </c>
      <c r="Q134" s="1">
        <f t="shared" si="26"/>
        <v>139.77812995245642</v>
      </c>
      <c r="R134" s="46">
        <v>45893</v>
      </c>
      <c r="S134" s="248">
        <v>43197</v>
      </c>
      <c r="T134" s="1">
        <f t="shared" si="27"/>
        <v>106.24117415561265</v>
      </c>
      <c r="U134" s="199">
        <v>10</v>
      </c>
      <c r="AD134"/>
      <c r="AE134"/>
      <c r="AF134"/>
      <c r="AG134"/>
      <c r="AH134"/>
      <c r="AI13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</row>
    <row r="135" spans="1:173" s="23" customFormat="1" ht="34.5" x14ac:dyDescent="0.25">
      <c r="A135" s="2">
        <v>18</v>
      </c>
      <c r="B135" s="16" t="s">
        <v>129</v>
      </c>
      <c r="C135" s="46">
        <v>2415868</v>
      </c>
      <c r="D135" s="248">
        <v>2321620</v>
      </c>
      <c r="E135" s="1">
        <f t="shared" si="37"/>
        <v>104.05957908701681</v>
      </c>
      <c r="F135" s="46">
        <v>330451</v>
      </c>
      <c r="G135" s="248">
        <v>341914</v>
      </c>
      <c r="H135" s="1">
        <f t="shared" si="38"/>
        <v>96.647402563217653</v>
      </c>
      <c r="I135" s="46">
        <v>2274210</v>
      </c>
      <c r="J135" s="248">
        <v>2058712</v>
      </c>
      <c r="K135" s="1">
        <f t="shared" si="40"/>
        <v>110.46761275982264</v>
      </c>
      <c r="L135" s="46">
        <v>240422</v>
      </c>
      <c r="M135" s="248">
        <v>141257</v>
      </c>
      <c r="N135" s="1">
        <f t="shared" si="25"/>
        <v>170.20183070573495</v>
      </c>
      <c r="O135" s="46">
        <v>202953</v>
      </c>
      <c r="P135" s="248">
        <v>126054</v>
      </c>
      <c r="Q135" s="1">
        <f t="shared" si="26"/>
        <v>161.00480746346804</v>
      </c>
      <c r="R135" s="46">
        <v>37469</v>
      </c>
      <c r="S135" s="248">
        <v>15203</v>
      </c>
      <c r="T135" s="1">
        <f t="shared" si="27"/>
        <v>246.45793593369731</v>
      </c>
      <c r="U135" s="199">
        <v>324</v>
      </c>
      <c r="V135"/>
      <c r="W135"/>
      <c r="X135"/>
      <c r="Y135"/>
      <c r="Z135"/>
      <c r="AA135"/>
      <c r="AB135"/>
      <c r="AC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146">
        <v>19</v>
      </c>
      <c r="B136" s="147" t="s">
        <v>130</v>
      </c>
      <c r="C136" s="46"/>
      <c r="D136" s="248"/>
      <c r="E136" s="1" t="e">
        <f t="shared" si="37"/>
        <v>#DIV/0!</v>
      </c>
      <c r="F136" s="46"/>
      <c r="G136" s="248"/>
      <c r="H136" s="1" t="e">
        <f t="shared" si="38"/>
        <v>#DIV/0!</v>
      </c>
      <c r="I136" s="46"/>
      <c r="J136" s="248"/>
      <c r="K136" s="1" t="e">
        <f t="shared" si="40"/>
        <v>#DIV/0!</v>
      </c>
      <c r="L136" s="46"/>
      <c r="M136" s="248"/>
      <c r="N136" s="1" t="e">
        <f t="shared" si="25"/>
        <v>#DIV/0!</v>
      </c>
      <c r="O136" s="46"/>
      <c r="P136" s="248"/>
      <c r="Q136" s="1" t="e">
        <f t="shared" si="26"/>
        <v>#DIV/0!</v>
      </c>
      <c r="R136" s="46"/>
      <c r="S136" s="248"/>
      <c r="T136" s="1" t="e">
        <f t="shared" si="27"/>
        <v>#DIV/0!</v>
      </c>
      <c r="U136" s="199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20</v>
      </c>
      <c r="B137" s="147" t="s">
        <v>131</v>
      </c>
      <c r="C137" s="46">
        <v>223502</v>
      </c>
      <c r="D137" s="248">
        <v>111770</v>
      </c>
      <c r="E137" s="1">
        <f t="shared" si="37"/>
        <v>199.96600161045004</v>
      </c>
      <c r="F137" s="46">
        <v>0</v>
      </c>
      <c r="G137" s="248">
        <v>12725</v>
      </c>
      <c r="H137" s="1">
        <f t="shared" si="38"/>
        <v>0</v>
      </c>
      <c r="I137" s="46">
        <v>223502</v>
      </c>
      <c r="J137" s="248">
        <v>111770</v>
      </c>
      <c r="K137" s="1">
        <f t="shared" si="40"/>
        <v>199.96600161045004</v>
      </c>
      <c r="L137" s="46">
        <v>223502</v>
      </c>
      <c r="M137" s="248">
        <v>111770</v>
      </c>
      <c r="N137" s="1">
        <f t="shared" si="25"/>
        <v>199.96600161045004</v>
      </c>
      <c r="O137" s="46">
        <v>223502</v>
      </c>
      <c r="P137" s="248">
        <v>111770</v>
      </c>
      <c r="Q137" s="1">
        <f t="shared" si="26"/>
        <v>199.96600161045004</v>
      </c>
      <c r="R137" s="46">
        <v>0</v>
      </c>
      <c r="S137" s="248">
        <v>0</v>
      </c>
      <c r="T137" s="1" t="e">
        <f t="shared" ref="T137:T144" si="41">R137/S137*100</f>
        <v>#DIV/0!</v>
      </c>
      <c r="U137" s="199">
        <v>29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</row>
    <row r="138" spans="1:173" s="23" customFormat="1" ht="17.25" x14ac:dyDescent="0.25">
      <c r="A138" s="146">
        <v>21</v>
      </c>
      <c r="B138" s="147" t="s">
        <v>132</v>
      </c>
      <c r="C138" s="46">
        <v>164299</v>
      </c>
      <c r="D138" s="248">
        <v>143527</v>
      </c>
      <c r="E138" s="25">
        <f t="shared" si="37"/>
        <v>114.47253826806106</v>
      </c>
      <c r="F138" s="46">
        <v>13626</v>
      </c>
      <c r="G138" s="248">
        <v>11213</v>
      </c>
      <c r="H138" s="25">
        <f t="shared" si="38"/>
        <v>121.51966467493089</v>
      </c>
      <c r="I138" s="46">
        <v>164299</v>
      </c>
      <c r="J138" s="248">
        <v>143527</v>
      </c>
      <c r="K138" s="25">
        <f t="shared" si="40"/>
        <v>114.47253826806106</v>
      </c>
      <c r="L138" s="46">
        <v>121410</v>
      </c>
      <c r="M138" s="248">
        <v>112367</v>
      </c>
      <c r="N138" s="25">
        <f t="shared" si="25"/>
        <v>108.04773643507434</v>
      </c>
      <c r="O138" s="46">
        <v>121410</v>
      </c>
      <c r="P138" s="248">
        <v>112367</v>
      </c>
      <c r="Q138" s="25">
        <f t="shared" si="26"/>
        <v>108.04773643507434</v>
      </c>
      <c r="R138" s="46">
        <v>0</v>
      </c>
      <c r="S138" s="248">
        <v>0</v>
      </c>
      <c r="T138" s="25" t="e">
        <f t="shared" si="41"/>
        <v>#DIV/0!</v>
      </c>
      <c r="U138" s="199">
        <v>12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</row>
    <row r="139" spans="1:173" ht="34.5" x14ac:dyDescent="0.25">
      <c r="A139" s="146">
        <v>22</v>
      </c>
      <c r="B139" s="147" t="s">
        <v>134</v>
      </c>
      <c r="C139" s="46">
        <v>5540589</v>
      </c>
      <c r="D139" s="248">
        <v>3254243</v>
      </c>
      <c r="E139" s="45">
        <f t="shared" si="37"/>
        <v>170.25738397532083</v>
      </c>
      <c r="F139" s="46">
        <v>483424</v>
      </c>
      <c r="G139" s="248">
        <v>465313</v>
      </c>
      <c r="H139" s="45">
        <f t="shared" si="38"/>
        <v>103.89221878606443</v>
      </c>
      <c r="I139" s="46">
        <v>5540589</v>
      </c>
      <c r="J139" s="248">
        <v>3254243</v>
      </c>
      <c r="K139" s="45">
        <f t="shared" si="40"/>
        <v>170.25738397532083</v>
      </c>
      <c r="L139" s="46">
        <v>5525444</v>
      </c>
      <c r="M139" s="248">
        <v>3253402</v>
      </c>
      <c r="N139" s="25">
        <f t="shared" ref="N139:N144" si="42">L139/M139*100</f>
        <v>169.83588256231477</v>
      </c>
      <c r="O139" s="46">
        <v>5525444</v>
      </c>
      <c r="P139" s="248">
        <v>3253402</v>
      </c>
      <c r="Q139" s="25">
        <f t="shared" ref="Q139:Q144" si="43">O139/P139*100</f>
        <v>169.83588256231477</v>
      </c>
      <c r="R139" s="46">
        <v>0</v>
      </c>
      <c r="S139" s="248">
        <v>0</v>
      </c>
      <c r="T139" s="45" t="e">
        <f t="shared" si="41"/>
        <v>#DIV/0!</v>
      </c>
      <c r="U139" s="196">
        <v>34</v>
      </c>
    </row>
    <row r="140" spans="1:173" ht="34.5" x14ac:dyDescent="0.25">
      <c r="A140" s="2">
        <v>23</v>
      </c>
      <c r="B140" s="17" t="s">
        <v>135</v>
      </c>
      <c r="C140" s="46">
        <v>104015</v>
      </c>
      <c r="D140" s="248">
        <v>174922</v>
      </c>
      <c r="E140" s="25">
        <f t="shared" si="37"/>
        <v>59.463646653937182</v>
      </c>
      <c r="F140" s="46">
        <v>23098</v>
      </c>
      <c r="G140" s="248">
        <v>20731</v>
      </c>
      <c r="H140" s="25">
        <f t="shared" si="38"/>
        <v>111.41768366214848</v>
      </c>
      <c r="I140" s="46">
        <v>104015</v>
      </c>
      <c r="J140" s="248">
        <v>174922</v>
      </c>
      <c r="K140" s="25">
        <f t="shared" si="40"/>
        <v>59.463646653937182</v>
      </c>
      <c r="L140" s="46">
        <v>98667</v>
      </c>
      <c r="M140" s="248">
        <v>169489</v>
      </c>
      <c r="N140" s="25">
        <f t="shared" si="42"/>
        <v>58.214397394521178</v>
      </c>
      <c r="O140" s="46">
        <v>98667</v>
      </c>
      <c r="P140" s="248">
        <v>169489</v>
      </c>
      <c r="Q140" s="25">
        <f t="shared" si="43"/>
        <v>58.214397394521178</v>
      </c>
      <c r="R140" s="46">
        <v>0</v>
      </c>
      <c r="S140" s="248">
        <v>0</v>
      </c>
      <c r="T140" s="25" t="e">
        <f t="shared" si="41"/>
        <v>#DIV/0!</v>
      </c>
      <c r="U140" s="196">
        <v>9</v>
      </c>
    </row>
    <row r="141" spans="1:173" ht="17.25" x14ac:dyDescent="0.25">
      <c r="A141" s="146">
        <v>24</v>
      </c>
      <c r="B141" s="147" t="s">
        <v>136</v>
      </c>
      <c r="C141" s="46">
        <v>72320</v>
      </c>
      <c r="D141" s="248">
        <v>82596</v>
      </c>
      <c r="E141" s="25">
        <f t="shared" si="37"/>
        <v>87.558719550583561</v>
      </c>
      <c r="F141" s="46">
        <v>7310</v>
      </c>
      <c r="G141" s="248">
        <v>10184</v>
      </c>
      <c r="H141" s="25">
        <f t="shared" si="38"/>
        <v>71.779261586802818</v>
      </c>
      <c r="I141" s="46">
        <v>72320</v>
      </c>
      <c r="J141" s="248">
        <v>82596</v>
      </c>
      <c r="K141" s="25">
        <f t="shared" si="40"/>
        <v>87.558719550583561</v>
      </c>
      <c r="L141" s="46">
        <v>0</v>
      </c>
      <c r="M141" s="248">
        <v>0</v>
      </c>
      <c r="N141" s="25" t="e">
        <f t="shared" si="42"/>
        <v>#DIV/0!</v>
      </c>
      <c r="O141" s="46">
        <v>0</v>
      </c>
      <c r="P141" s="248">
        <v>0</v>
      </c>
      <c r="Q141" s="25" t="e">
        <f t="shared" si="43"/>
        <v>#DIV/0!</v>
      </c>
      <c r="R141" s="46">
        <v>0</v>
      </c>
      <c r="S141" s="248">
        <v>0</v>
      </c>
      <c r="T141" s="25" t="e">
        <f t="shared" si="41"/>
        <v>#DIV/0!</v>
      </c>
      <c r="U141" s="196">
        <v>24</v>
      </c>
    </row>
    <row r="142" spans="1:173" s="23" customFormat="1" ht="17.25" x14ac:dyDescent="0.25">
      <c r="A142" s="146">
        <v>25</v>
      </c>
      <c r="B142" s="147" t="s">
        <v>137</v>
      </c>
      <c r="C142" s="46">
        <v>470804</v>
      </c>
      <c r="D142" s="248">
        <v>389303</v>
      </c>
      <c r="E142" s="1">
        <f t="shared" si="37"/>
        <v>120.9351071016663</v>
      </c>
      <c r="F142" s="46">
        <v>51783</v>
      </c>
      <c r="G142" s="248">
        <v>45098</v>
      </c>
      <c r="H142" s="1">
        <f t="shared" si="38"/>
        <v>114.82327375936849</v>
      </c>
      <c r="I142" s="46">
        <v>549328</v>
      </c>
      <c r="J142" s="248">
        <v>459379</v>
      </c>
      <c r="K142" s="1">
        <f t="shared" si="40"/>
        <v>119.5805641964478</v>
      </c>
      <c r="L142" s="46">
        <v>315793</v>
      </c>
      <c r="M142" s="248">
        <v>207431</v>
      </c>
      <c r="N142" s="1">
        <f t="shared" si="42"/>
        <v>152.24002198321369</v>
      </c>
      <c r="O142" s="46">
        <v>315793</v>
      </c>
      <c r="P142" s="248">
        <v>0</v>
      </c>
      <c r="Q142" s="1" t="e">
        <f t="shared" si="43"/>
        <v>#DIV/0!</v>
      </c>
      <c r="R142" s="46">
        <v>0</v>
      </c>
      <c r="S142" s="248">
        <v>207431</v>
      </c>
      <c r="T142" s="1">
        <f t="shared" si="41"/>
        <v>0</v>
      </c>
      <c r="U142" s="199">
        <v>150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</row>
    <row r="143" spans="1:173" s="23" customFormat="1" ht="34.5" x14ac:dyDescent="0.25">
      <c r="A143" s="146">
        <v>26</v>
      </c>
      <c r="B143" s="16" t="s">
        <v>138</v>
      </c>
      <c r="C143" s="46">
        <v>44658</v>
      </c>
      <c r="D143" s="248">
        <v>67444</v>
      </c>
      <c r="E143" s="1">
        <f t="shared" si="37"/>
        <v>66.214933871063394</v>
      </c>
      <c r="F143" s="46">
        <v>3600</v>
      </c>
      <c r="G143" s="248">
        <v>4411</v>
      </c>
      <c r="H143" s="1">
        <f t="shared" si="38"/>
        <v>81.614146452051685</v>
      </c>
      <c r="I143" s="46">
        <v>57451</v>
      </c>
      <c r="J143" s="248">
        <v>4914</v>
      </c>
      <c r="K143" s="1">
        <f t="shared" si="40"/>
        <v>1169.1290191290191</v>
      </c>
      <c r="L143" s="46">
        <v>57451</v>
      </c>
      <c r="M143" s="248">
        <v>4914</v>
      </c>
      <c r="N143" s="1">
        <f t="shared" si="42"/>
        <v>1169.1290191290191</v>
      </c>
      <c r="O143" s="46">
        <v>57451</v>
      </c>
      <c r="P143" s="248">
        <v>4914</v>
      </c>
      <c r="Q143" s="1">
        <f t="shared" si="43"/>
        <v>1169.1290191290191</v>
      </c>
      <c r="R143" s="46">
        <v>0</v>
      </c>
      <c r="S143" s="248">
        <v>0</v>
      </c>
      <c r="T143" s="1" t="e">
        <f t="shared" si="41"/>
        <v>#DIV/0!</v>
      </c>
      <c r="U143" s="199">
        <v>19</v>
      </c>
      <c r="V143"/>
      <c r="W143"/>
      <c r="X143"/>
      <c r="Y143"/>
      <c r="Z143"/>
      <c r="AA143"/>
      <c r="AB143"/>
      <c r="AC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ht="17.25" x14ac:dyDescent="0.25">
      <c r="A144" s="146">
        <v>27</v>
      </c>
      <c r="B144" s="10" t="s">
        <v>218</v>
      </c>
      <c r="C144" s="46">
        <v>41059</v>
      </c>
      <c r="D144" s="248">
        <v>33008</v>
      </c>
      <c r="E144" s="25">
        <f>C144/D144*100</f>
        <v>124.39105671352399</v>
      </c>
      <c r="F144" s="46">
        <v>4239</v>
      </c>
      <c r="G144" s="248">
        <v>3400</v>
      </c>
      <c r="H144" s="25">
        <f>F144/G144*100</f>
        <v>124.6764705882353</v>
      </c>
      <c r="I144" s="46">
        <v>41059</v>
      </c>
      <c r="J144" s="248">
        <v>33008</v>
      </c>
      <c r="K144" s="25">
        <f>I144/J144*100</f>
        <v>124.39105671352399</v>
      </c>
      <c r="L144" s="46">
        <v>0</v>
      </c>
      <c r="M144" s="248">
        <v>0</v>
      </c>
      <c r="N144" s="25" t="e">
        <f t="shared" si="42"/>
        <v>#DIV/0!</v>
      </c>
      <c r="O144" s="46">
        <v>0</v>
      </c>
      <c r="P144" s="248">
        <v>0</v>
      </c>
      <c r="Q144" s="25" t="e">
        <f t="shared" si="43"/>
        <v>#DIV/0!</v>
      </c>
      <c r="R144" s="46">
        <v>0</v>
      </c>
      <c r="S144" s="248">
        <v>0</v>
      </c>
      <c r="T144" s="25" t="e">
        <f t="shared" si="41"/>
        <v>#DIV/0!</v>
      </c>
      <c r="U144" s="196">
        <v>11</v>
      </c>
      <c r="V144" s="23"/>
      <c r="W144" s="23"/>
      <c r="X144" s="23"/>
      <c r="Y144" s="23"/>
      <c r="Z144" s="23"/>
      <c r="AA144" s="23"/>
      <c r="AB144" s="23"/>
      <c r="AC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73" ht="34.5" x14ac:dyDescent="0.25">
      <c r="A145" s="146">
        <v>28</v>
      </c>
      <c r="B145" s="10" t="s">
        <v>222</v>
      </c>
      <c r="C145" s="46">
        <v>249369</v>
      </c>
      <c r="D145" s="248">
        <v>272459</v>
      </c>
      <c r="E145" s="1">
        <f>C145/D145*100</f>
        <v>91.525330416686543</v>
      </c>
      <c r="F145" s="46">
        <v>28043</v>
      </c>
      <c r="G145" s="248">
        <v>20333</v>
      </c>
      <c r="H145" s="1">
        <f>F145/G145*100</f>
        <v>137.91865440417058</v>
      </c>
      <c r="I145" s="46">
        <v>254128</v>
      </c>
      <c r="J145" s="248">
        <v>278052</v>
      </c>
      <c r="K145" s="1">
        <f>I145/J145*100</f>
        <v>91.395854012918448</v>
      </c>
      <c r="L145" s="46">
        <v>147965</v>
      </c>
      <c r="M145" s="248">
        <v>155566</v>
      </c>
      <c r="N145" s="1">
        <f>L145/M145*100</f>
        <v>95.113970919095436</v>
      </c>
      <c r="O145" s="46">
        <v>104946</v>
      </c>
      <c r="P145" s="248">
        <v>124637</v>
      </c>
      <c r="Q145" s="1">
        <f>O145/P145*100</f>
        <v>84.201320635124404</v>
      </c>
      <c r="R145" s="46">
        <v>43019</v>
      </c>
      <c r="S145" s="248">
        <v>30929</v>
      </c>
      <c r="T145" s="1">
        <f>R145/S145*100</f>
        <v>139.08952762779271</v>
      </c>
      <c r="U145" s="196">
        <v>88</v>
      </c>
      <c r="AD145" s="23"/>
      <c r="AE145" s="23"/>
      <c r="AF145" s="23"/>
      <c r="AG145" s="23"/>
      <c r="AH145" s="23"/>
      <c r="AI145" s="23"/>
    </row>
    <row r="146" spans="1:173" ht="17.25" x14ac:dyDescent="0.25">
      <c r="A146" s="146">
        <v>29</v>
      </c>
      <c r="B146" s="10" t="s">
        <v>165</v>
      </c>
      <c r="C146" s="46">
        <v>649513</v>
      </c>
      <c r="D146" s="248">
        <v>958871</v>
      </c>
      <c r="E146" s="1">
        <f>C146/D146*100</f>
        <v>67.737266013885076</v>
      </c>
      <c r="F146" s="46">
        <v>61311</v>
      </c>
      <c r="G146" s="248">
        <v>175877</v>
      </c>
      <c r="H146" s="1">
        <f>F146/G146*100</f>
        <v>34.860157951295506</v>
      </c>
      <c r="I146" s="46">
        <v>649513</v>
      </c>
      <c r="J146" s="248">
        <v>958871</v>
      </c>
      <c r="K146" s="1">
        <f>I146/J146*100</f>
        <v>67.737266013885076</v>
      </c>
      <c r="L146" s="46">
        <v>649513</v>
      </c>
      <c r="M146" s="248">
        <v>958871</v>
      </c>
      <c r="N146" s="1">
        <f>L146/M146*100</f>
        <v>67.737266013885076</v>
      </c>
      <c r="O146" s="46">
        <v>649513</v>
      </c>
      <c r="P146" s="248">
        <v>958871</v>
      </c>
      <c r="Q146" s="1">
        <f>O146/P146*100</f>
        <v>67.737266013885076</v>
      </c>
      <c r="R146" s="46">
        <v>0</v>
      </c>
      <c r="S146" s="46">
        <v>0</v>
      </c>
      <c r="T146" s="1" t="e">
        <f>R146/S146*100</f>
        <v>#DIV/0!</v>
      </c>
      <c r="U146" s="196">
        <v>48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63">
        <v>30</v>
      </c>
      <c r="B147" s="16" t="s">
        <v>172</v>
      </c>
      <c r="C147" s="46">
        <v>347789</v>
      </c>
      <c r="D147" s="248">
        <v>179679</v>
      </c>
      <c r="E147" s="1">
        <f>C147/D147*100</f>
        <v>193.56129542127906</v>
      </c>
      <c r="F147" s="46">
        <v>15290</v>
      </c>
      <c r="G147" s="248">
        <v>32394</v>
      </c>
      <c r="H147" s="1">
        <f>F147/G147*100</f>
        <v>47.20009878372538</v>
      </c>
      <c r="I147" s="46">
        <v>347789</v>
      </c>
      <c r="J147" s="248">
        <v>8647</v>
      </c>
      <c r="K147" s="1">
        <f>I147/J147*100</f>
        <v>4022.0770209321154</v>
      </c>
      <c r="L147" s="46">
        <v>327228</v>
      </c>
      <c r="M147" s="248">
        <v>179679</v>
      </c>
      <c r="N147" s="1">
        <f>L147/M147*100</f>
        <v>182.11811063062461</v>
      </c>
      <c r="O147" s="46">
        <v>327228</v>
      </c>
      <c r="P147" s="248">
        <v>179679</v>
      </c>
      <c r="Q147" s="46">
        <f>O147/P147*100</f>
        <v>182.11811063062461</v>
      </c>
      <c r="R147" s="46">
        <v>0</v>
      </c>
      <c r="S147" s="247">
        <v>0</v>
      </c>
      <c r="T147" s="1" t="e">
        <f>R147/S147*100</f>
        <v>#DIV/0!</v>
      </c>
      <c r="U147" s="199">
        <v>13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104594877</v>
      </c>
      <c r="D149" s="41">
        <f>SUM(D150:D153)</f>
        <v>91161963</v>
      </c>
      <c r="E149" s="50">
        <f t="shared" ref="E149:E150" si="44">C149/D149*100</f>
        <v>114.73521802070015</v>
      </c>
      <c r="F149" s="41">
        <f>SUM(F150:F153)</f>
        <v>9930307</v>
      </c>
      <c r="G149" s="41">
        <f>SUM(G150:G153)</f>
        <v>12421806</v>
      </c>
      <c r="H149" s="50">
        <f t="shared" ref="H149:H153" si="45">F149/G149*100</f>
        <v>79.942538146224479</v>
      </c>
      <c r="I149" s="41">
        <f>SUM(I150:I153)</f>
        <v>93265496</v>
      </c>
      <c r="J149" s="41">
        <f>SUM(J150:J153)</f>
        <v>90433876</v>
      </c>
      <c r="K149" s="50">
        <f t="shared" ref="K149:K153" si="46">I149/J149*100</f>
        <v>103.1311496590061</v>
      </c>
      <c r="L149" s="35">
        <f>SUM(L150:L153)</f>
        <v>74997012</v>
      </c>
      <c r="M149" s="35">
        <f>SUM(M150:M153)</f>
        <v>66800551</v>
      </c>
      <c r="N149" s="6">
        <f t="shared" ref="N149:N153" si="47">L149/M149*100</f>
        <v>112.27004998806072</v>
      </c>
      <c r="O149" s="5">
        <f>SUM(O150:O153)</f>
        <v>6854114</v>
      </c>
      <c r="P149" s="5">
        <f>SUM(P150:P153)</f>
        <v>3674180</v>
      </c>
      <c r="Q149" s="5">
        <f>O149/P149*100</f>
        <v>186.54812774551058</v>
      </c>
      <c r="R149" s="5">
        <f>SUM(R150:R153)</f>
        <v>68142898</v>
      </c>
      <c r="S149" s="5">
        <f>SUM(S150:S153)</f>
        <v>63126371</v>
      </c>
      <c r="T149" s="6">
        <f>R149/S149*100</f>
        <v>107.94680087027338</v>
      </c>
      <c r="U149" s="198">
        <f>SUM(U150:U153)</f>
        <v>3457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46">
        <v>58468445</v>
      </c>
      <c r="D150" s="248">
        <v>54424400</v>
      </c>
      <c r="E150" s="25">
        <f t="shared" si="44"/>
        <v>107.43057341927518</v>
      </c>
      <c r="F150" s="48">
        <v>7338588</v>
      </c>
      <c r="G150" s="252">
        <v>7210441</v>
      </c>
      <c r="H150" s="25">
        <f t="shared" si="45"/>
        <v>101.77724219642043</v>
      </c>
      <c r="I150" s="48">
        <v>51108983</v>
      </c>
      <c r="J150" s="252">
        <v>52482673</v>
      </c>
      <c r="K150" s="25">
        <f t="shared" si="46"/>
        <v>97.382583771981274</v>
      </c>
      <c r="L150" s="87">
        <v>38580970</v>
      </c>
      <c r="M150" s="253">
        <v>34925060</v>
      </c>
      <c r="N150" s="25">
        <f t="shared" si="47"/>
        <v>110.46787034868373</v>
      </c>
      <c r="O150" s="48">
        <v>6325831</v>
      </c>
      <c r="P150" s="252">
        <v>2791993</v>
      </c>
      <c r="Q150" s="25">
        <f>O150/P150*100</f>
        <v>226.57044627260885</v>
      </c>
      <c r="R150" s="48">
        <v>32255139</v>
      </c>
      <c r="S150" s="252">
        <v>32133067</v>
      </c>
      <c r="T150" s="25">
        <f>R150/S150*100</f>
        <v>100.37989526489955</v>
      </c>
      <c r="U150" s="197">
        <v>1258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46">
        <v>1209684</v>
      </c>
      <c r="D151" s="248">
        <v>979378</v>
      </c>
      <c r="E151" s="25">
        <f>C151/D151*100</f>
        <v>123.51553741252101</v>
      </c>
      <c r="F151" s="48">
        <v>0</v>
      </c>
      <c r="G151" s="252">
        <v>0</v>
      </c>
      <c r="H151" s="25" t="e">
        <f t="shared" si="45"/>
        <v>#DIV/0!</v>
      </c>
      <c r="I151" s="48">
        <v>1192912</v>
      </c>
      <c r="J151" s="252">
        <v>1477094</v>
      </c>
      <c r="K151" s="25">
        <f t="shared" si="46"/>
        <v>80.760736960545501</v>
      </c>
      <c r="L151" s="87">
        <v>0</v>
      </c>
      <c r="M151" s="253">
        <v>0</v>
      </c>
      <c r="N151" s="25"/>
      <c r="O151" s="48">
        <v>0</v>
      </c>
      <c r="P151" s="252">
        <v>0</v>
      </c>
      <c r="Q151" s="25"/>
      <c r="R151" s="48">
        <v>0</v>
      </c>
      <c r="S151" s="252">
        <v>0</v>
      </c>
      <c r="T151" s="25" t="e">
        <f>R151/S151*100</f>
        <v>#DIV/0!</v>
      </c>
      <c r="U151" s="197">
        <v>498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46">
        <v>2498927</v>
      </c>
      <c r="D152" s="248">
        <v>1972872</v>
      </c>
      <c r="E152" s="25">
        <f t="shared" ref="E152:E153" si="48">C152/D152*100</f>
        <v>126.66442627803526</v>
      </c>
      <c r="F152" s="48">
        <v>342641</v>
      </c>
      <c r="G152" s="252">
        <v>241933</v>
      </c>
      <c r="H152" s="25">
        <f t="shared" si="45"/>
        <v>141.62640069771385</v>
      </c>
      <c r="I152" s="48">
        <v>2404980</v>
      </c>
      <c r="J152" s="252">
        <v>1879937</v>
      </c>
      <c r="K152" s="25">
        <f t="shared" si="46"/>
        <v>127.92875505934506</v>
      </c>
      <c r="L152" s="87">
        <v>1043161</v>
      </c>
      <c r="M152" s="253">
        <v>739221</v>
      </c>
      <c r="N152" s="25">
        <f t="shared" si="47"/>
        <v>141.11625616696494</v>
      </c>
      <c r="O152" s="48">
        <v>517448</v>
      </c>
      <c r="P152" s="252">
        <v>401209</v>
      </c>
      <c r="Q152" s="25">
        <f>O152/P152*100</f>
        <v>128.97218158117093</v>
      </c>
      <c r="R152" s="48">
        <v>525713</v>
      </c>
      <c r="S152" s="252">
        <v>338012</v>
      </c>
      <c r="T152" s="25">
        <f>R152/S152*100</f>
        <v>155.53086872655408</v>
      </c>
      <c r="U152" s="197">
        <v>76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46">
        <v>42417821</v>
      </c>
      <c r="D153" s="248">
        <v>33785313</v>
      </c>
      <c r="E153" s="45">
        <f t="shared" si="48"/>
        <v>125.55106711605721</v>
      </c>
      <c r="F153" s="48">
        <v>2249078</v>
      </c>
      <c r="G153" s="252">
        <v>4969432</v>
      </c>
      <c r="H153" s="45">
        <f t="shared" si="45"/>
        <v>45.258250842349788</v>
      </c>
      <c r="I153" s="48">
        <v>38558621</v>
      </c>
      <c r="J153" s="252">
        <v>34594172</v>
      </c>
      <c r="K153" s="45">
        <f t="shared" si="46"/>
        <v>111.4598753801652</v>
      </c>
      <c r="L153" s="87">
        <v>35372881</v>
      </c>
      <c r="M153" s="253">
        <v>31136270</v>
      </c>
      <c r="N153" s="25">
        <f t="shared" si="47"/>
        <v>113.60667478795629</v>
      </c>
      <c r="O153" s="48">
        <v>10835</v>
      </c>
      <c r="P153" s="252">
        <v>480978</v>
      </c>
      <c r="Q153" s="25">
        <f>O153/P153*100</f>
        <v>2.2527017867761101</v>
      </c>
      <c r="R153" s="48">
        <v>35362046</v>
      </c>
      <c r="S153" s="252">
        <v>30655292</v>
      </c>
      <c r="T153" s="45">
        <f>R153/S153*100</f>
        <v>115.35380579640213</v>
      </c>
      <c r="U153" s="196">
        <v>1625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168216</v>
      </c>
      <c r="D155" s="41">
        <f>SUM(D156:D165)</f>
        <v>84957</v>
      </c>
      <c r="E155" s="50">
        <f>C155/D155*100</f>
        <v>198.00134185529151</v>
      </c>
      <c r="F155" s="41">
        <f>SUM(F156:F165)</f>
        <v>21224</v>
      </c>
      <c r="G155" s="41">
        <f>SUM(G156:G165)</f>
        <v>4620</v>
      </c>
      <c r="H155" s="50">
        <f>F155/G155*100</f>
        <v>459.39393939393938</v>
      </c>
      <c r="I155" s="41">
        <f>SUM(I156:I165)</f>
        <v>216662</v>
      </c>
      <c r="J155" s="41">
        <f>SUM(J156:J165)</f>
        <v>232549</v>
      </c>
      <c r="K155" s="50">
        <f>I155/J155*100</f>
        <v>93.168321515035544</v>
      </c>
      <c r="L155" s="33">
        <f>SUM(L156:L165)</f>
        <v>0</v>
      </c>
      <c r="M155" s="33">
        <f>SUM(M156:M165)</f>
        <v>5965</v>
      </c>
      <c r="N155" s="6">
        <f t="shared" ref="N155:N165" si="49">L155/M155*100</f>
        <v>0</v>
      </c>
      <c r="O155" s="5">
        <f>SUM(O156:O165)</f>
        <v>0</v>
      </c>
      <c r="P155" s="5">
        <f>SUM(P156:P165)</f>
        <v>5965</v>
      </c>
      <c r="Q155" s="5">
        <f t="shared" ref="Q155:Q165" si="50">O155/P155*100</f>
        <v>0</v>
      </c>
      <c r="R155" s="5">
        <f>SUM(R156:R165)</f>
        <v>0</v>
      </c>
      <c r="S155" s="5">
        <f>SUM(S156:S165)</f>
        <v>0</v>
      </c>
      <c r="T155" s="190" t="e">
        <f t="shared" ref="T155:T165" si="51">R155/S155*100</f>
        <v>#DIV/0!</v>
      </c>
      <c r="U155" s="198">
        <f>SUM(U157:U165)</f>
        <v>74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44">
        <v>0</v>
      </c>
      <c r="D157" s="44">
        <v>0</v>
      </c>
      <c r="E157" s="45" t="e">
        <f t="shared" ref="E157:E165" si="52">C157/D157*100</f>
        <v>#DIV/0!</v>
      </c>
      <c r="F157" s="44">
        <v>0</v>
      </c>
      <c r="G157" s="44">
        <v>0</v>
      </c>
      <c r="H157" s="45" t="e">
        <f t="shared" ref="H157:H162" si="53">F157/G157*100</f>
        <v>#DIV/0!</v>
      </c>
      <c r="I157" s="44">
        <v>0</v>
      </c>
      <c r="J157" s="44">
        <v>0</v>
      </c>
      <c r="K157" s="45" t="e">
        <f t="shared" ref="K157:K165" si="54">I157/J157*100</f>
        <v>#DIV/0!</v>
      </c>
      <c r="L157" s="87">
        <f t="shared" ref="L157:M165" si="55">O157+R157</f>
        <v>0</v>
      </c>
      <c r="M157" s="46">
        <f t="shared" si="55"/>
        <v>0</v>
      </c>
      <c r="N157" s="25" t="e">
        <f t="shared" si="49"/>
        <v>#DIV/0!</v>
      </c>
      <c r="O157" s="44">
        <v>0</v>
      </c>
      <c r="P157" s="44">
        <v>0</v>
      </c>
      <c r="Q157" s="25" t="e">
        <f t="shared" si="50"/>
        <v>#DIV/0!</v>
      </c>
      <c r="R157" s="44">
        <v>0</v>
      </c>
      <c r="S157" s="44">
        <v>0</v>
      </c>
      <c r="T157" s="191" t="e">
        <f t="shared" si="51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44">
        <v>0</v>
      </c>
      <c r="D158" s="44">
        <v>0</v>
      </c>
      <c r="E158" s="45" t="e">
        <f>C158/D158*100</f>
        <v>#DIV/0!</v>
      </c>
      <c r="F158" s="44">
        <v>0</v>
      </c>
      <c r="G158" s="44">
        <v>0</v>
      </c>
      <c r="H158" s="45" t="e">
        <f t="shared" si="53"/>
        <v>#DIV/0!</v>
      </c>
      <c r="I158" s="44">
        <v>0</v>
      </c>
      <c r="J158" s="44">
        <v>0</v>
      </c>
      <c r="K158" s="45" t="e">
        <f t="shared" si="54"/>
        <v>#DIV/0!</v>
      </c>
      <c r="L158" s="87">
        <f t="shared" si="55"/>
        <v>0</v>
      </c>
      <c r="M158" s="46">
        <f t="shared" si="55"/>
        <v>0</v>
      </c>
      <c r="N158" s="25" t="e">
        <f t="shared" si="49"/>
        <v>#DIV/0!</v>
      </c>
      <c r="O158" s="44">
        <v>0</v>
      </c>
      <c r="P158" s="44">
        <v>0</v>
      </c>
      <c r="Q158" s="25" t="e">
        <f t="shared" si="50"/>
        <v>#DIV/0!</v>
      </c>
      <c r="R158" s="44">
        <v>0</v>
      </c>
      <c r="S158" s="44">
        <v>0</v>
      </c>
      <c r="T158" s="191" t="e">
        <f t="shared" si="51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44">
        <v>0</v>
      </c>
      <c r="D159" s="249">
        <v>27143</v>
      </c>
      <c r="E159" s="45">
        <f t="shared" si="52"/>
        <v>0</v>
      </c>
      <c r="F159" s="44">
        <v>0</v>
      </c>
      <c r="G159" s="245">
        <v>0</v>
      </c>
      <c r="H159" s="45" t="e">
        <f t="shared" si="53"/>
        <v>#DIV/0!</v>
      </c>
      <c r="I159" s="44">
        <v>0</v>
      </c>
      <c r="J159" s="249">
        <v>32989</v>
      </c>
      <c r="K159" s="45">
        <f t="shared" si="54"/>
        <v>0</v>
      </c>
      <c r="L159" s="87">
        <v>0</v>
      </c>
      <c r="M159" s="253">
        <v>5965</v>
      </c>
      <c r="N159" s="25">
        <f t="shared" si="49"/>
        <v>0</v>
      </c>
      <c r="O159" s="44">
        <v>0</v>
      </c>
      <c r="P159" s="253">
        <v>5965</v>
      </c>
      <c r="Q159" s="25">
        <f t="shared" si="50"/>
        <v>0</v>
      </c>
      <c r="R159" s="44">
        <v>0</v>
      </c>
      <c r="S159" s="44">
        <v>0</v>
      </c>
      <c r="T159" s="191" t="e">
        <f t="shared" si="51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44">
        <v>0</v>
      </c>
      <c r="D160" s="44">
        <v>0</v>
      </c>
      <c r="E160" s="45" t="e">
        <f t="shared" si="52"/>
        <v>#DIV/0!</v>
      </c>
      <c r="F160" s="44">
        <v>0</v>
      </c>
      <c r="G160" s="44">
        <v>0</v>
      </c>
      <c r="H160" s="45" t="e">
        <f t="shared" si="53"/>
        <v>#DIV/0!</v>
      </c>
      <c r="I160" s="44">
        <v>0</v>
      </c>
      <c r="J160" s="44">
        <v>0</v>
      </c>
      <c r="K160" s="45" t="e">
        <f t="shared" si="54"/>
        <v>#DIV/0!</v>
      </c>
      <c r="L160" s="87">
        <f t="shared" si="55"/>
        <v>0</v>
      </c>
      <c r="M160" s="46">
        <f t="shared" si="55"/>
        <v>0</v>
      </c>
      <c r="N160" s="25" t="e">
        <f t="shared" si="49"/>
        <v>#DIV/0!</v>
      </c>
      <c r="O160" s="44">
        <v>0</v>
      </c>
      <c r="P160" s="44">
        <v>0</v>
      </c>
      <c r="Q160" s="25" t="e">
        <f t="shared" si="50"/>
        <v>#DIV/0!</v>
      </c>
      <c r="R160" s="44">
        <v>0</v>
      </c>
      <c r="S160" s="44">
        <v>0</v>
      </c>
      <c r="T160" s="191" t="e">
        <f t="shared" si="51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44">
        <v>0</v>
      </c>
      <c r="D161" s="48">
        <v>0</v>
      </c>
      <c r="E161" s="25" t="e">
        <f t="shared" si="52"/>
        <v>#DIV/0!</v>
      </c>
      <c r="F161" s="44">
        <v>0</v>
      </c>
      <c r="G161" s="48">
        <v>0</v>
      </c>
      <c r="H161" s="25" t="e">
        <f t="shared" si="53"/>
        <v>#DIV/0!</v>
      </c>
      <c r="I161" s="44">
        <v>0</v>
      </c>
      <c r="J161" s="48">
        <v>0</v>
      </c>
      <c r="K161" s="25" t="e">
        <f t="shared" si="54"/>
        <v>#DIV/0!</v>
      </c>
      <c r="L161" s="87">
        <f t="shared" si="55"/>
        <v>0</v>
      </c>
      <c r="M161" s="87">
        <v>0</v>
      </c>
      <c r="N161" s="25" t="e">
        <f t="shared" si="49"/>
        <v>#DIV/0!</v>
      </c>
      <c r="O161" s="48">
        <v>0</v>
      </c>
      <c r="P161" s="48">
        <v>0</v>
      </c>
      <c r="Q161" s="25" t="e">
        <f t="shared" si="50"/>
        <v>#DIV/0!</v>
      </c>
      <c r="R161" s="48">
        <v>0</v>
      </c>
      <c r="S161" s="87">
        <v>0</v>
      </c>
      <c r="T161" s="192" t="e">
        <f t="shared" si="51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44">
        <v>0</v>
      </c>
      <c r="D162" s="44">
        <v>0</v>
      </c>
      <c r="E162" s="1" t="e">
        <f t="shared" si="52"/>
        <v>#DIV/0!</v>
      </c>
      <c r="F162" s="44">
        <v>0</v>
      </c>
      <c r="G162" s="44">
        <v>0</v>
      </c>
      <c r="H162" s="1" t="e">
        <f t="shared" si="53"/>
        <v>#DIV/0!</v>
      </c>
      <c r="I162" s="44">
        <v>0</v>
      </c>
      <c r="J162" s="44">
        <v>0</v>
      </c>
      <c r="K162" s="1" t="e">
        <f t="shared" si="54"/>
        <v>#DIV/0!</v>
      </c>
      <c r="L162" s="87">
        <f t="shared" si="55"/>
        <v>0</v>
      </c>
      <c r="M162" s="46">
        <f t="shared" si="55"/>
        <v>0</v>
      </c>
      <c r="N162" s="1" t="e">
        <f t="shared" si="49"/>
        <v>#DIV/0!</v>
      </c>
      <c r="O162" s="46">
        <v>0</v>
      </c>
      <c r="P162" s="46">
        <v>0</v>
      </c>
      <c r="Q162" s="1" t="e">
        <f t="shared" si="50"/>
        <v>#DIV/0!</v>
      </c>
      <c r="R162" s="46">
        <v>0</v>
      </c>
      <c r="S162" s="46">
        <v>0</v>
      </c>
      <c r="T162" s="193" t="e">
        <f t="shared" si="51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44">
        <v>0</v>
      </c>
      <c r="D163" s="44">
        <v>0</v>
      </c>
      <c r="E163" s="45" t="e">
        <f t="shared" si="52"/>
        <v>#DIV/0!</v>
      </c>
      <c r="F163" s="44">
        <v>0</v>
      </c>
      <c r="G163" s="44">
        <v>0</v>
      </c>
      <c r="H163" s="45" t="e">
        <f>F163/G163*100</f>
        <v>#DIV/0!</v>
      </c>
      <c r="I163" s="44">
        <v>0</v>
      </c>
      <c r="J163" s="44">
        <v>0</v>
      </c>
      <c r="K163" s="45" t="e">
        <f t="shared" si="54"/>
        <v>#DIV/0!</v>
      </c>
      <c r="L163" s="87">
        <f t="shared" si="55"/>
        <v>0</v>
      </c>
      <c r="M163" s="46">
        <f t="shared" si="55"/>
        <v>0</v>
      </c>
      <c r="N163" s="25" t="e">
        <f t="shared" si="49"/>
        <v>#DIV/0!</v>
      </c>
      <c r="O163" s="44">
        <v>0</v>
      </c>
      <c r="P163" s="44">
        <v>0</v>
      </c>
      <c r="Q163" s="25" t="e">
        <f t="shared" si="50"/>
        <v>#DIV/0!</v>
      </c>
      <c r="R163" s="44">
        <v>0</v>
      </c>
      <c r="S163" s="44">
        <v>0</v>
      </c>
      <c r="T163" s="191" t="e">
        <f t="shared" si="51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44">
        <v>0</v>
      </c>
      <c r="D164" s="44">
        <v>0</v>
      </c>
      <c r="E164" s="1" t="e">
        <f t="shared" si="52"/>
        <v>#DIV/0!</v>
      </c>
      <c r="F164" s="44">
        <v>0</v>
      </c>
      <c r="G164" s="44">
        <v>0</v>
      </c>
      <c r="H164" s="1" t="e">
        <f t="shared" ref="H164:H165" si="56">F164/G164*100</f>
        <v>#DIV/0!</v>
      </c>
      <c r="I164" s="44">
        <v>0</v>
      </c>
      <c r="J164" s="44">
        <v>0</v>
      </c>
      <c r="K164" s="45" t="e">
        <f t="shared" si="54"/>
        <v>#DIV/0!</v>
      </c>
      <c r="L164" s="87">
        <f t="shared" si="55"/>
        <v>0</v>
      </c>
      <c r="M164" s="46">
        <f t="shared" si="55"/>
        <v>0</v>
      </c>
      <c r="N164" s="1" t="e">
        <f t="shared" si="49"/>
        <v>#DIV/0!</v>
      </c>
      <c r="O164" s="46">
        <v>0</v>
      </c>
      <c r="P164" s="46">
        <v>0</v>
      </c>
      <c r="Q164" s="1" t="e">
        <f t="shared" si="50"/>
        <v>#DIV/0!</v>
      </c>
      <c r="R164" s="46">
        <v>0</v>
      </c>
      <c r="S164" s="46">
        <v>0</v>
      </c>
      <c r="T164" s="193" t="e">
        <f t="shared" si="51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44">
        <v>168216</v>
      </c>
      <c r="D165" s="249">
        <v>57814</v>
      </c>
      <c r="E165" s="45">
        <f t="shared" si="52"/>
        <v>290.9606669664787</v>
      </c>
      <c r="F165" s="44">
        <v>21224</v>
      </c>
      <c r="G165" s="249">
        <v>4620</v>
      </c>
      <c r="H165" s="45">
        <f t="shared" si="56"/>
        <v>459.39393939393938</v>
      </c>
      <c r="I165" s="44">
        <v>216662</v>
      </c>
      <c r="J165" s="249">
        <v>199560</v>
      </c>
      <c r="K165" s="45">
        <f t="shared" si="54"/>
        <v>108.5698536780918</v>
      </c>
      <c r="L165" s="87">
        <f>O165+R165</f>
        <v>0</v>
      </c>
      <c r="M165" s="46">
        <f t="shared" si="55"/>
        <v>0</v>
      </c>
      <c r="N165" s="25" t="e">
        <f t="shared" si="49"/>
        <v>#DIV/0!</v>
      </c>
      <c r="O165" s="44">
        <v>0</v>
      </c>
      <c r="P165" s="44">
        <v>0</v>
      </c>
      <c r="Q165" s="25" t="e">
        <f t="shared" si="50"/>
        <v>#DIV/0!</v>
      </c>
      <c r="R165" s="44">
        <v>0</v>
      </c>
      <c r="S165" s="44">
        <v>0</v>
      </c>
      <c r="T165" s="191" t="e">
        <f t="shared" si="51"/>
        <v>#DIV/0!</v>
      </c>
      <c r="U165" s="196">
        <v>71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6091626</v>
      </c>
      <c r="D167" s="41">
        <f>SUM(D168:D182)</f>
        <v>4942122</v>
      </c>
      <c r="E167" s="50">
        <f t="shared" ref="E167:E182" si="57">C167/D167*100</f>
        <v>123.25932059143825</v>
      </c>
      <c r="F167" s="41">
        <f>SUM(F168:F182)</f>
        <v>812162</v>
      </c>
      <c r="G167" s="41">
        <f>SUM(G168:G182)</f>
        <v>505830</v>
      </c>
      <c r="H167" s="50">
        <f t="shared" ref="H167:H182" si="58">F167/G167*100</f>
        <v>160.56026728347467</v>
      </c>
      <c r="I167" s="41">
        <f>SUM(I168:I182)</f>
        <v>6144087</v>
      </c>
      <c r="J167" s="41">
        <f>SUM(J168:J182)</f>
        <v>4786732</v>
      </c>
      <c r="K167" s="50">
        <f t="shared" ref="K167:K182" si="59">I167/J167*100</f>
        <v>128.35661156714019</v>
      </c>
      <c r="L167" s="41">
        <f>SUM(L168:L182)</f>
        <v>5080531</v>
      </c>
      <c r="M167" s="41">
        <f>SUM(M168:M182)</f>
        <v>3512895</v>
      </c>
      <c r="N167" s="6">
        <f t="shared" ref="N167:N182" si="60">L167/M167*100</f>
        <v>144.62518805714376</v>
      </c>
      <c r="O167" s="41">
        <f>SUM(O168:O182)</f>
        <v>2564769</v>
      </c>
      <c r="P167" s="41">
        <f>SUM(P168:P182)</f>
        <v>792747</v>
      </c>
      <c r="Q167" s="5">
        <f t="shared" ref="Q167:Q182" si="61">O167/P167*100</f>
        <v>323.52932272212951</v>
      </c>
      <c r="R167" s="41">
        <f>SUM(R168:R182)</f>
        <v>2515762</v>
      </c>
      <c r="S167" s="41">
        <f>SUM(S168:S182)</f>
        <v>2720148</v>
      </c>
      <c r="T167" s="6">
        <f t="shared" ref="T167:T182" si="62">R167/S167*100</f>
        <v>92.486217661686055</v>
      </c>
      <c r="U167" s="198">
        <f>SUM(U168:U182)</f>
        <v>3001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44">
        <v>577265</v>
      </c>
      <c r="D168" s="249">
        <v>447890</v>
      </c>
      <c r="E168" s="45">
        <f t="shared" si="57"/>
        <v>128.88544062158118</v>
      </c>
      <c r="F168" s="44">
        <v>72953</v>
      </c>
      <c r="G168" s="249">
        <v>41500</v>
      </c>
      <c r="H168" s="45">
        <f t="shared" si="58"/>
        <v>175.79036144578313</v>
      </c>
      <c r="I168" s="44">
        <v>581858</v>
      </c>
      <c r="J168" s="249">
        <v>436423</v>
      </c>
      <c r="K168" s="45">
        <f t="shared" si="59"/>
        <v>133.32432067054211</v>
      </c>
      <c r="L168" s="44">
        <v>579983</v>
      </c>
      <c r="M168" s="249">
        <v>436423</v>
      </c>
      <c r="N168" s="25">
        <f t="shared" si="60"/>
        <v>132.89469161799448</v>
      </c>
      <c r="O168" s="46">
        <v>0</v>
      </c>
      <c r="P168" s="248">
        <v>0</v>
      </c>
      <c r="Q168" s="25" t="e">
        <f t="shared" si="61"/>
        <v>#DIV/0!</v>
      </c>
      <c r="R168" s="64">
        <v>579983</v>
      </c>
      <c r="S168" s="64">
        <v>436423</v>
      </c>
      <c r="T168" s="45">
        <f t="shared" si="62"/>
        <v>132.89469161799448</v>
      </c>
      <c r="U168" s="196">
        <v>332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8" t="s">
        <v>66</v>
      </c>
      <c r="C169" s="44">
        <v>0</v>
      </c>
      <c r="D169" s="249">
        <v>0</v>
      </c>
      <c r="E169" s="1" t="e">
        <f t="shared" si="57"/>
        <v>#DIV/0!</v>
      </c>
      <c r="F169" s="44">
        <v>0</v>
      </c>
      <c r="G169" s="249">
        <v>0</v>
      </c>
      <c r="H169" s="1" t="e">
        <f t="shared" si="58"/>
        <v>#DIV/0!</v>
      </c>
      <c r="I169" s="44">
        <v>0</v>
      </c>
      <c r="J169" s="249">
        <v>0</v>
      </c>
      <c r="K169" s="1" t="e">
        <f t="shared" si="59"/>
        <v>#DIV/0!</v>
      </c>
      <c r="L169" s="44">
        <v>0</v>
      </c>
      <c r="M169" s="249">
        <v>0</v>
      </c>
      <c r="N169" s="1" t="e">
        <f t="shared" si="60"/>
        <v>#DIV/0!</v>
      </c>
      <c r="O169" s="46">
        <v>0</v>
      </c>
      <c r="P169" s="248">
        <v>0</v>
      </c>
      <c r="Q169" s="1" t="e">
        <f t="shared" si="61"/>
        <v>#DIV/0!</v>
      </c>
      <c r="R169" s="64">
        <v>0</v>
      </c>
      <c r="S169" s="64">
        <v>0</v>
      </c>
      <c r="T169" s="1" t="e">
        <f t="shared" si="62"/>
        <v>#DIV/0!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44">
        <v>345245</v>
      </c>
      <c r="D170" s="249">
        <v>305223</v>
      </c>
      <c r="E170" s="1">
        <f t="shared" si="57"/>
        <v>113.11238012862728</v>
      </c>
      <c r="F170" s="44">
        <v>34675</v>
      </c>
      <c r="G170" s="249">
        <v>39041</v>
      </c>
      <c r="H170" s="1">
        <f t="shared" si="58"/>
        <v>88.816884813401302</v>
      </c>
      <c r="I170" s="44">
        <v>343577</v>
      </c>
      <c r="J170" s="249">
        <v>289538</v>
      </c>
      <c r="K170" s="1">
        <f t="shared" si="59"/>
        <v>118.66387140893424</v>
      </c>
      <c r="L170" s="44">
        <v>311474</v>
      </c>
      <c r="M170" s="249">
        <v>191131</v>
      </c>
      <c r="N170" s="1">
        <f t="shared" si="60"/>
        <v>162.96362180912567</v>
      </c>
      <c r="O170" s="46">
        <v>0</v>
      </c>
      <c r="P170" s="248">
        <v>0</v>
      </c>
      <c r="Q170" s="1" t="e">
        <f t="shared" si="61"/>
        <v>#DIV/0!</v>
      </c>
      <c r="R170" s="64">
        <v>311474</v>
      </c>
      <c r="S170" s="64">
        <v>191131</v>
      </c>
      <c r="T170" s="1">
        <f t="shared" si="62"/>
        <v>162.96362180912567</v>
      </c>
      <c r="U170" s="199">
        <v>348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44"/>
      <c r="D171" s="249">
        <v>139317</v>
      </c>
      <c r="E171" s="25">
        <f t="shared" si="57"/>
        <v>0</v>
      </c>
      <c r="F171" s="44"/>
      <c r="G171" s="249">
        <v>16167</v>
      </c>
      <c r="H171" s="25">
        <f t="shared" si="58"/>
        <v>0</v>
      </c>
      <c r="I171" s="44"/>
      <c r="J171" s="249">
        <v>198527</v>
      </c>
      <c r="K171" s="25">
        <f t="shared" si="59"/>
        <v>0</v>
      </c>
      <c r="L171" s="44"/>
      <c r="M171" s="249">
        <v>58643</v>
      </c>
      <c r="N171" s="25">
        <f t="shared" si="60"/>
        <v>0</v>
      </c>
      <c r="O171" s="46"/>
      <c r="P171" s="248">
        <v>10616</v>
      </c>
      <c r="Q171" s="25">
        <f t="shared" si="61"/>
        <v>0</v>
      </c>
      <c r="R171" s="64"/>
      <c r="S171" s="64">
        <v>48027</v>
      </c>
      <c r="T171" s="25">
        <f t="shared" si="62"/>
        <v>0</v>
      </c>
      <c r="U171" s="196">
        <v>72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6">
        <v>5</v>
      </c>
      <c r="B172" s="4" t="s">
        <v>70</v>
      </c>
      <c r="C172" s="44">
        <v>62138</v>
      </c>
      <c r="D172" s="249">
        <v>329192</v>
      </c>
      <c r="E172" s="25">
        <f t="shared" si="57"/>
        <v>18.87591436000875</v>
      </c>
      <c r="F172" s="44">
        <v>2318</v>
      </c>
      <c r="G172" s="249">
        <v>0</v>
      </c>
      <c r="H172" s="25" t="e">
        <f t="shared" si="58"/>
        <v>#DIV/0!</v>
      </c>
      <c r="I172" s="44">
        <v>62138</v>
      </c>
      <c r="J172" s="249">
        <v>329192</v>
      </c>
      <c r="K172" s="25">
        <f t="shared" si="59"/>
        <v>18.87591436000875</v>
      </c>
      <c r="L172" s="44">
        <v>62138</v>
      </c>
      <c r="M172" s="249">
        <v>329192</v>
      </c>
      <c r="N172" s="25">
        <f t="shared" si="60"/>
        <v>18.87591436000875</v>
      </c>
      <c r="O172" s="46">
        <v>0</v>
      </c>
      <c r="P172" s="248">
        <v>0</v>
      </c>
      <c r="Q172" s="25" t="e">
        <f t="shared" si="61"/>
        <v>#DIV/0!</v>
      </c>
      <c r="R172" s="44">
        <v>62138</v>
      </c>
      <c r="S172" s="64">
        <v>329192</v>
      </c>
      <c r="T172" s="25">
        <f t="shared" si="62"/>
        <v>18.87591436000875</v>
      </c>
      <c r="U172" s="196">
        <v>85</v>
      </c>
    </row>
    <row r="173" spans="1:173" ht="18.75" customHeight="1" x14ac:dyDescent="0.25">
      <c r="A173" s="55">
        <v>6</v>
      </c>
      <c r="B173" s="8" t="s">
        <v>213</v>
      </c>
      <c r="C173" s="44">
        <v>0</v>
      </c>
      <c r="D173" s="249">
        <v>0</v>
      </c>
      <c r="E173" s="25" t="e">
        <f t="shared" si="57"/>
        <v>#DIV/0!</v>
      </c>
      <c r="F173" s="44">
        <v>0</v>
      </c>
      <c r="G173" s="249">
        <v>0</v>
      </c>
      <c r="H173" s="25" t="e">
        <f t="shared" si="58"/>
        <v>#DIV/0!</v>
      </c>
      <c r="I173" s="44">
        <v>0</v>
      </c>
      <c r="J173" s="249">
        <v>0</v>
      </c>
      <c r="K173" s="25" t="e">
        <f t="shared" si="59"/>
        <v>#DIV/0!</v>
      </c>
      <c r="L173" s="44">
        <v>0</v>
      </c>
      <c r="M173" s="249">
        <v>0</v>
      </c>
      <c r="N173" s="25" t="e">
        <f t="shared" si="60"/>
        <v>#DIV/0!</v>
      </c>
      <c r="O173" s="46">
        <v>0</v>
      </c>
      <c r="P173" s="248">
        <v>0</v>
      </c>
      <c r="Q173" s="25" t="e">
        <f t="shared" si="61"/>
        <v>#DIV/0!</v>
      </c>
      <c r="R173" s="64">
        <v>0</v>
      </c>
      <c r="S173" s="64">
        <v>0</v>
      </c>
      <c r="T173" s="25" t="e">
        <f t="shared" si="62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44">
        <v>21830</v>
      </c>
      <c r="D174" s="249">
        <v>41143</v>
      </c>
      <c r="E174" s="45">
        <f t="shared" si="57"/>
        <v>53.05884354568213</v>
      </c>
      <c r="F174" s="44">
        <v>6210</v>
      </c>
      <c r="G174" s="249">
        <v>6366</v>
      </c>
      <c r="H174" s="45">
        <f t="shared" si="58"/>
        <v>97.54948162111215</v>
      </c>
      <c r="I174" s="44">
        <v>19764</v>
      </c>
      <c r="J174" s="249">
        <v>39479</v>
      </c>
      <c r="K174" s="45">
        <f t="shared" si="59"/>
        <v>50.062058309480996</v>
      </c>
      <c r="L174" s="44">
        <v>9893</v>
      </c>
      <c r="M174" s="249">
        <v>38007</v>
      </c>
      <c r="N174" s="25">
        <f t="shared" si="60"/>
        <v>26.029415633962167</v>
      </c>
      <c r="O174" s="46">
        <v>0</v>
      </c>
      <c r="P174" s="248">
        <v>0</v>
      </c>
      <c r="Q174" s="25" t="e">
        <f t="shared" si="61"/>
        <v>#DIV/0!</v>
      </c>
      <c r="R174" s="64">
        <v>9893</v>
      </c>
      <c r="S174" s="64">
        <v>38007</v>
      </c>
      <c r="T174" s="45">
        <f t="shared" si="62"/>
        <v>26.029415633962167</v>
      </c>
      <c r="U174" s="196">
        <v>52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44">
        <v>0</v>
      </c>
      <c r="D175" s="249">
        <v>0</v>
      </c>
      <c r="E175" s="1" t="e">
        <f t="shared" si="57"/>
        <v>#DIV/0!</v>
      </c>
      <c r="F175" s="44">
        <v>0</v>
      </c>
      <c r="G175" s="249">
        <v>0</v>
      </c>
      <c r="H175" s="1" t="e">
        <f t="shared" si="58"/>
        <v>#DIV/0!</v>
      </c>
      <c r="I175" s="44">
        <v>0</v>
      </c>
      <c r="J175" s="249">
        <v>0</v>
      </c>
      <c r="K175" s="1" t="e">
        <f t="shared" si="59"/>
        <v>#DIV/0!</v>
      </c>
      <c r="L175" s="44">
        <v>0</v>
      </c>
      <c r="M175" s="249">
        <v>0</v>
      </c>
      <c r="N175" s="1" t="e">
        <f t="shared" si="60"/>
        <v>#DIV/0!</v>
      </c>
      <c r="O175" s="46">
        <v>0</v>
      </c>
      <c r="P175" s="248">
        <v>0</v>
      </c>
      <c r="Q175" s="1" t="e">
        <f t="shared" si="61"/>
        <v>#DIV/0!</v>
      </c>
      <c r="R175" s="64">
        <v>0</v>
      </c>
      <c r="S175" s="64">
        <v>0</v>
      </c>
      <c r="T175" s="1" t="e">
        <f t="shared" si="62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44">
        <v>1549575</v>
      </c>
      <c r="D176" s="249">
        <v>1739209</v>
      </c>
      <c r="E176" s="1">
        <f t="shared" si="57"/>
        <v>89.096537563915547</v>
      </c>
      <c r="F176" s="44">
        <v>247133</v>
      </c>
      <c r="G176" s="249">
        <v>171312</v>
      </c>
      <c r="H176" s="45">
        <f t="shared" si="58"/>
        <v>144.25901279536754</v>
      </c>
      <c r="I176" s="44">
        <v>1549575</v>
      </c>
      <c r="J176" s="249">
        <v>1739209</v>
      </c>
      <c r="K176" s="45">
        <f t="shared" si="59"/>
        <v>89.096537563915547</v>
      </c>
      <c r="L176" s="44">
        <v>1536075</v>
      </c>
      <c r="M176" s="249">
        <v>1739209</v>
      </c>
      <c r="N176" s="25">
        <f t="shared" si="60"/>
        <v>88.32032262942522</v>
      </c>
      <c r="O176" s="46">
        <v>0</v>
      </c>
      <c r="P176" s="248">
        <v>61841</v>
      </c>
      <c r="Q176" s="25">
        <f t="shared" si="61"/>
        <v>0</v>
      </c>
      <c r="R176" s="44">
        <v>1536075</v>
      </c>
      <c r="S176" s="64">
        <v>1677368</v>
      </c>
      <c r="T176" s="45">
        <f t="shared" si="62"/>
        <v>91.576505573016775</v>
      </c>
      <c r="U176" s="196">
        <v>988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44">
        <v>18076</v>
      </c>
      <c r="D177" s="249">
        <v>10975</v>
      </c>
      <c r="E177" s="1">
        <f t="shared" si="57"/>
        <v>164.70159453302961</v>
      </c>
      <c r="F177" s="44">
        <v>0</v>
      </c>
      <c r="G177" s="249">
        <v>0</v>
      </c>
      <c r="H177" s="45" t="e">
        <f t="shared" si="58"/>
        <v>#DIV/0!</v>
      </c>
      <c r="I177" s="44">
        <v>19719</v>
      </c>
      <c r="J177" s="249">
        <v>16564</v>
      </c>
      <c r="K177" s="45">
        <f t="shared" si="59"/>
        <v>119.04733156242453</v>
      </c>
      <c r="L177" s="44">
        <v>11104</v>
      </c>
      <c r="M177" s="249">
        <v>9293</v>
      </c>
      <c r="N177" s="25">
        <f t="shared" si="60"/>
        <v>119.48778650597222</v>
      </c>
      <c r="O177" s="46">
        <v>11104</v>
      </c>
      <c r="P177" s="248">
        <v>9293</v>
      </c>
      <c r="Q177" s="25">
        <f t="shared" si="61"/>
        <v>119.48778650597222</v>
      </c>
      <c r="R177" s="64">
        <v>0</v>
      </c>
      <c r="S177" s="64">
        <v>0</v>
      </c>
      <c r="T177" s="25" t="e">
        <f t="shared" si="62"/>
        <v>#DIV/0!</v>
      </c>
      <c r="U177" s="196">
        <v>3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7">
        <v>11</v>
      </c>
      <c r="B178" s="8" t="s">
        <v>86</v>
      </c>
      <c r="C178" s="44">
        <v>101359</v>
      </c>
      <c r="D178" s="249">
        <v>71994</v>
      </c>
      <c r="E178" s="1">
        <f t="shared" si="57"/>
        <v>140.78812123232493</v>
      </c>
      <c r="F178" s="44">
        <v>11354</v>
      </c>
      <c r="G178" s="249">
        <v>8272</v>
      </c>
      <c r="H178" s="45">
        <f t="shared" si="58"/>
        <v>137.25822050290134</v>
      </c>
      <c r="I178" s="44">
        <v>11344</v>
      </c>
      <c r="J178" s="249">
        <v>71994</v>
      </c>
      <c r="K178" s="45">
        <f t="shared" si="59"/>
        <v>15.756868627941218</v>
      </c>
      <c r="L178" s="44">
        <v>9966</v>
      </c>
      <c r="M178" s="249">
        <v>0</v>
      </c>
      <c r="N178" s="25" t="e">
        <f t="shared" si="60"/>
        <v>#DIV/0!</v>
      </c>
      <c r="O178" s="46">
        <v>9966</v>
      </c>
      <c r="P178" s="248">
        <v>0</v>
      </c>
      <c r="Q178" s="25" t="e">
        <f t="shared" si="61"/>
        <v>#DIV/0!</v>
      </c>
      <c r="R178" s="64">
        <v>0</v>
      </c>
      <c r="S178" s="64">
        <v>0</v>
      </c>
      <c r="T178" s="25" t="e">
        <f t="shared" si="62"/>
        <v>#DIV/0!</v>
      </c>
      <c r="U178" s="197">
        <v>43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44">
        <v>1286098</v>
      </c>
      <c r="D179" s="249">
        <v>606661</v>
      </c>
      <c r="E179" s="1">
        <f t="shared" si="57"/>
        <v>211.99615600805063</v>
      </c>
      <c r="F179" s="44">
        <v>116571</v>
      </c>
      <c r="G179" s="249">
        <v>97580</v>
      </c>
      <c r="H179" s="45">
        <f t="shared" si="58"/>
        <v>119.46197991391678</v>
      </c>
      <c r="I179" s="44">
        <v>1260448</v>
      </c>
      <c r="J179" s="249">
        <v>530937</v>
      </c>
      <c r="K179" s="45">
        <f t="shared" si="59"/>
        <v>237.40067088938989</v>
      </c>
      <c r="L179" s="44">
        <v>1256756</v>
      </c>
      <c r="M179" s="249">
        <v>523080</v>
      </c>
      <c r="N179" s="25">
        <f t="shared" si="60"/>
        <v>240.26076317198135</v>
      </c>
      <c r="O179" s="46">
        <v>1256756</v>
      </c>
      <c r="P179" s="248">
        <v>523080</v>
      </c>
      <c r="Q179" s="25">
        <f t="shared" si="61"/>
        <v>240.26076317198135</v>
      </c>
      <c r="R179" s="64">
        <v>0</v>
      </c>
      <c r="S179" s="64">
        <v>0</v>
      </c>
      <c r="T179" s="45" t="e">
        <f t="shared" si="62"/>
        <v>#DIV/0!</v>
      </c>
      <c r="U179" s="197">
        <v>270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3" customFormat="1" ht="17.25" customHeight="1" x14ac:dyDescent="0.25">
      <c r="A180" s="56">
        <v>13</v>
      </c>
      <c r="B180" s="8" t="s">
        <v>219</v>
      </c>
      <c r="C180" s="46">
        <v>1463695</v>
      </c>
      <c r="D180" s="249">
        <v>454213</v>
      </c>
      <c r="E180" s="1">
        <f t="shared" si="57"/>
        <v>322.24859262064274</v>
      </c>
      <c r="F180" s="46">
        <v>231725</v>
      </c>
      <c r="G180" s="249">
        <v>32799</v>
      </c>
      <c r="H180" s="45">
        <f t="shared" si="58"/>
        <v>706.50019817677367</v>
      </c>
      <c r="I180" s="46">
        <v>1510095</v>
      </c>
      <c r="J180" s="249">
        <v>286120</v>
      </c>
      <c r="K180" s="45">
        <f t="shared" si="59"/>
        <v>527.78379700824826</v>
      </c>
      <c r="L180" s="46">
        <v>1303142</v>
      </c>
      <c r="M180" s="249">
        <v>187917</v>
      </c>
      <c r="N180" s="25">
        <f t="shared" si="60"/>
        <v>693.46679651122565</v>
      </c>
      <c r="O180" s="46">
        <v>1286943</v>
      </c>
      <c r="P180" s="248">
        <v>187917</v>
      </c>
      <c r="Q180" s="25">
        <f t="shared" si="61"/>
        <v>684.84650138092877</v>
      </c>
      <c r="R180" s="87">
        <v>16199</v>
      </c>
      <c r="S180" s="64">
        <v>0</v>
      </c>
      <c r="T180" s="1" t="e">
        <v>#DIV/0!</v>
      </c>
      <c r="U180" s="199">
        <v>308</v>
      </c>
    </row>
    <row r="181" spans="1:173" ht="27" customHeight="1" x14ac:dyDescent="0.25">
      <c r="A181" s="55">
        <v>14</v>
      </c>
      <c r="B181" s="3" t="s">
        <v>214</v>
      </c>
      <c r="C181" s="44">
        <v>666345</v>
      </c>
      <c r="D181" s="249">
        <v>796305</v>
      </c>
      <c r="E181" s="1">
        <f t="shared" si="57"/>
        <v>83.679620246011268</v>
      </c>
      <c r="F181" s="44">
        <v>89223</v>
      </c>
      <c r="G181" s="249">
        <v>92793</v>
      </c>
      <c r="H181" s="45">
        <f t="shared" si="58"/>
        <v>96.152727037599817</v>
      </c>
      <c r="I181" s="44">
        <v>785569</v>
      </c>
      <c r="J181" s="249">
        <v>848749</v>
      </c>
      <c r="K181" s="45">
        <f t="shared" si="59"/>
        <v>92.556103158884426</v>
      </c>
      <c r="L181" s="44">
        <v>0</v>
      </c>
      <c r="M181" s="249">
        <v>0</v>
      </c>
      <c r="N181" s="25" t="e">
        <f t="shared" si="60"/>
        <v>#DIV/0!</v>
      </c>
      <c r="O181" s="46">
        <v>0</v>
      </c>
      <c r="P181" s="248">
        <v>0</v>
      </c>
      <c r="Q181" s="25" t="e">
        <f t="shared" si="61"/>
        <v>#DIV/0!</v>
      </c>
      <c r="R181" s="64">
        <v>0</v>
      </c>
      <c r="S181" s="64">
        <v>0</v>
      </c>
      <c r="T181" s="45" t="e">
        <f t="shared" si="62"/>
        <v>#DIV/0!</v>
      </c>
      <c r="U181" s="196">
        <v>205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s="23" customFormat="1" ht="27" customHeight="1" x14ac:dyDescent="0.25">
      <c r="A182" s="57">
        <v>15</v>
      </c>
      <c r="B182" s="4" t="s">
        <v>342</v>
      </c>
      <c r="C182" s="46"/>
      <c r="D182" s="46"/>
      <c r="E182" s="1" t="e">
        <f t="shared" si="57"/>
        <v>#DIV/0!</v>
      </c>
      <c r="F182" s="46"/>
      <c r="G182" s="46"/>
      <c r="H182" s="1" t="e">
        <f t="shared" si="58"/>
        <v>#DIV/0!</v>
      </c>
      <c r="I182" s="46"/>
      <c r="J182" s="46"/>
      <c r="K182" s="1" t="e">
        <f t="shared" si="59"/>
        <v>#DIV/0!</v>
      </c>
      <c r="L182" s="46"/>
      <c r="M182" s="46"/>
      <c r="N182" s="1" t="e">
        <f t="shared" si="60"/>
        <v>#DIV/0!</v>
      </c>
      <c r="O182" s="46"/>
      <c r="P182" s="46"/>
      <c r="Q182" s="1" t="e">
        <f t="shared" si="61"/>
        <v>#DIV/0!</v>
      </c>
      <c r="R182" s="46">
        <v>0</v>
      </c>
      <c r="S182" s="46">
        <v>0</v>
      </c>
      <c r="T182" s="1" t="e">
        <f t="shared" si="62"/>
        <v>#DIV/0!</v>
      </c>
      <c r="U182" s="199">
        <v>295</v>
      </c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SUM(C185:C191)</f>
        <v>158877</v>
      </c>
      <c r="D184" s="41">
        <f>SUM(D185:D191)</f>
        <v>149394</v>
      </c>
      <c r="E184" s="50">
        <f t="shared" ref="E184:E191" si="63">C184/D184*100</f>
        <v>106.34764448371421</v>
      </c>
      <c r="F184" s="41">
        <f>SUM(F185:F191)</f>
        <v>14401</v>
      </c>
      <c r="G184" s="41">
        <f>SUM(G185:G191)</f>
        <v>20167</v>
      </c>
      <c r="H184" s="50">
        <f t="shared" ref="H184:H191" si="64">F184/G184*100</f>
        <v>71.408737045668673</v>
      </c>
      <c r="I184" s="41">
        <f>SUM(I185:I191)</f>
        <v>214536</v>
      </c>
      <c r="J184" s="41">
        <f>SUM(J185:J191)</f>
        <v>293791</v>
      </c>
      <c r="K184" s="50">
        <f t="shared" ref="K184:K191" si="65">I184/J184*100</f>
        <v>73.023339721094246</v>
      </c>
      <c r="L184" s="41">
        <f>SUM(L185:L191)</f>
        <v>66727</v>
      </c>
      <c r="M184" s="41">
        <f>SUM(M185:M191)</f>
        <v>88665</v>
      </c>
      <c r="N184" s="6">
        <f t="shared" ref="N184:N191" si="66">L184/M184*100</f>
        <v>75.25742965093329</v>
      </c>
      <c r="O184" s="41">
        <f>SUM(O185:O191)</f>
        <v>66727</v>
      </c>
      <c r="P184" s="41">
        <f>SUM(P185:P191)</f>
        <v>84631</v>
      </c>
      <c r="Q184" s="5">
        <f t="shared" ref="Q184:Q189" si="67">O184/P184*100</f>
        <v>78.844631399841674</v>
      </c>
      <c r="R184" s="41">
        <f>SUM(R185:R191)</f>
        <v>0</v>
      </c>
      <c r="S184" s="41">
        <f>SUM(S185:S191)</f>
        <v>4034</v>
      </c>
      <c r="T184" s="6">
        <f t="shared" ref="T184:T191" si="68">R184/S184*100</f>
        <v>0</v>
      </c>
      <c r="U184" s="198">
        <f>SUM(U185:U191)</f>
        <v>70</v>
      </c>
    </row>
    <row r="185" spans="1:173" s="24" customFormat="1" ht="19.5" customHeight="1" x14ac:dyDescent="0.25">
      <c r="A185" s="56">
        <v>1</v>
      </c>
      <c r="B185" s="8" t="s">
        <v>78</v>
      </c>
      <c r="C185" s="48">
        <v>0</v>
      </c>
      <c r="D185" s="48">
        <v>0</v>
      </c>
      <c r="E185" s="25" t="e">
        <f t="shared" si="63"/>
        <v>#DIV/0!</v>
      </c>
      <c r="F185" s="48">
        <v>0</v>
      </c>
      <c r="G185" s="48">
        <v>0</v>
      </c>
      <c r="H185" s="25" t="e">
        <f t="shared" si="64"/>
        <v>#DIV/0!</v>
      </c>
      <c r="I185" s="48">
        <v>0</v>
      </c>
      <c r="J185" s="48">
        <v>0</v>
      </c>
      <c r="K185" s="25" t="e">
        <f t="shared" si="65"/>
        <v>#DIV/0!</v>
      </c>
      <c r="L185" s="48">
        <f t="shared" ref="L185:M186" si="69">O185+R185</f>
        <v>0</v>
      </c>
      <c r="M185" s="34">
        <f t="shared" si="69"/>
        <v>0</v>
      </c>
      <c r="N185" s="25" t="e">
        <f t="shared" si="66"/>
        <v>#DIV/0!</v>
      </c>
      <c r="O185" s="48">
        <v>0</v>
      </c>
      <c r="P185" s="48">
        <v>0</v>
      </c>
      <c r="Q185" s="25" t="e">
        <f t="shared" si="67"/>
        <v>#DIV/0!</v>
      </c>
      <c r="R185" s="48">
        <v>0</v>
      </c>
      <c r="S185" s="48">
        <v>0</v>
      </c>
      <c r="T185" s="25" t="e">
        <f t="shared" si="68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48">
        <v>0</v>
      </c>
      <c r="D186" s="48">
        <v>0</v>
      </c>
      <c r="E186" s="45" t="e">
        <f t="shared" si="63"/>
        <v>#DIV/0!</v>
      </c>
      <c r="F186" s="48">
        <v>0</v>
      </c>
      <c r="G186" s="48">
        <v>0</v>
      </c>
      <c r="H186" s="45" t="e">
        <f>E186</f>
        <v>#DIV/0!</v>
      </c>
      <c r="I186" s="48">
        <v>0</v>
      </c>
      <c r="J186" s="48">
        <v>0</v>
      </c>
      <c r="K186" s="45" t="e">
        <f t="shared" si="65"/>
        <v>#DIV/0!</v>
      </c>
      <c r="L186" s="48">
        <f t="shared" si="69"/>
        <v>0</v>
      </c>
      <c r="M186" s="34">
        <f t="shared" si="69"/>
        <v>0</v>
      </c>
      <c r="N186" s="25" t="e">
        <f t="shared" si="66"/>
        <v>#DIV/0!</v>
      </c>
      <c r="O186" s="48">
        <v>0</v>
      </c>
      <c r="P186" s="48">
        <v>0</v>
      </c>
      <c r="Q186" s="25" t="e">
        <f t="shared" si="67"/>
        <v>#DIV/0!</v>
      </c>
      <c r="R186" s="48">
        <v>0</v>
      </c>
      <c r="S186" s="48">
        <v>0</v>
      </c>
      <c r="T186" s="45" t="e">
        <f t="shared" si="68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3" t="s">
        <v>80</v>
      </c>
      <c r="C187" s="48">
        <v>19774</v>
      </c>
      <c r="D187" s="252">
        <v>18588</v>
      </c>
      <c r="E187" s="45">
        <f t="shared" si="63"/>
        <v>106.38046051215839</v>
      </c>
      <c r="F187" s="48">
        <v>1906</v>
      </c>
      <c r="G187" s="252">
        <v>2126</v>
      </c>
      <c r="H187" s="45">
        <f t="shared" si="64"/>
        <v>89.651928504233297</v>
      </c>
      <c r="I187" s="48">
        <v>19774</v>
      </c>
      <c r="J187" s="252">
        <v>18588</v>
      </c>
      <c r="K187" s="45">
        <f t="shared" si="65"/>
        <v>106.38046051215839</v>
      </c>
      <c r="L187" s="48">
        <v>19774</v>
      </c>
      <c r="M187" s="252">
        <v>18588</v>
      </c>
      <c r="N187" s="25">
        <f t="shared" si="66"/>
        <v>106.38046051215839</v>
      </c>
      <c r="O187" s="48">
        <v>19774</v>
      </c>
      <c r="P187" s="252">
        <v>18588</v>
      </c>
      <c r="Q187" s="25">
        <f t="shared" si="67"/>
        <v>106.38046051215839</v>
      </c>
      <c r="R187" s="48">
        <v>0</v>
      </c>
      <c r="S187" s="252">
        <v>0</v>
      </c>
      <c r="T187" s="45" t="e">
        <f t="shared" si="68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7">
        <v>4</v>
      </c>
      <c r="B188" s="4" t="s">
        <v>81</v>
      </c>
      <c r="C188" s="48">
        <v>21145</v>
      </c>
      <c r="D188" s="252">
        <v>17332</v>
      </c>
      <c r="E188" s="45">
        <f t="shared" si="63"/>
        <v>121.99976921301638</v>
      </c>
      <c r="F188" s="48">
        <v>4280</v>
      </c>
      <c r="G188" s="252">
        <v>3115</v>
      </c>
      <c r="H188" s="45">
        <f t="shared" si="64"/>
        <v>137.39967897271268</v>
      </c>
      <c r="I188" s="48">
        <v>19376</v>
      </c>
      <c r="J188" s="252">
        <v>50470</v>
      </c>
      <c r="K188" s="45">
        <f t="shared" si="65"/>
        <v>38.391123439667126</v>
      </c>
      <c r="L188" s="48">
        <v>0</v>
      </c>
      <c r="M188" s="252">
        <v>2632</v>
      </c>
      <c r="N188" s="25">
        <f t="shared" si="66"/>
        <v>0</v>
      </c>
      <c r="O188" s="48">
        <v>0</v>
      </c>
      <c r="P188" s="252">
        <v>772</v>
      </c>
      <c r="Q188" s="25">
        <f t="shared" si="67"/>
        <v>0</v>
      </c>
      <c r="R188" s="48">
        <v>0</v>
      </c>
      <c r="S188" s="252">
        <v>1860</v>
      </c>
      <c r="T188" s="45">
        <f t="shared" si="68"/>
        <v>0</v>
      </c>
      <c r="U188" s="196">
        <v>14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48">
        <v>117958</v>
      </c>
      <c r="D189" s="252">
        <v>113474</v>
      </c>
      <c r="E189" s="25">
        <f t="shared" si="63"/>
        <v>103.95156599749723</v>
      </c>
      <c r="F189" s="48">
        <v>8215</v>
      </c>
      <c r="G189" s="252">
        <v>14926</v>
      </c>
      <c r="H189" s="25">
        <f t="shared" si="64"/>
        <v>55.038188396087364</v>
      </c>
      <c r="I189" s="48">
        <v>175386</v>
      </c>
      <c r="J189" s="252">
        <v>224733</v>
      </c>
      <c r="K189" s="25">
        <f t="shared" si="65"/>
        <v>78.041943105818902</v>
      </c>
      <c r="L189" s="48">
        <v>46953</v>
      </c>
      <c r="M189" s="252">
        <v>67445</v>
      </c>
      <c r="N189" s="25">
        <f t="shared" si="66"/>
        <v>69.616724738675956</v>
      </c>
      <c r="O189" s="48">
        <v>46953</v>
      </c>
      <c r="P189" s="252">
        <v>65271</v>
      </c>
      <c r="Q189" s="25">
        <f t="shared" si="67"/>
        <v>71.935469044445469</v>
      </c>
      <c r="R189" s="48">
        <v>0</v>
      </c>
      <c r="S189" s="252">
        <v>2174</v>
      </c>
      <c r="T189" s="25">
        <f t="shared" si="68"/>
        <v>0</v>
      </c>
      <c r="U189" s="196">
        <v>38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8.75" customHeight="1" x14ac:dyDescent="0.25">
      <c r="A190" s="57">
        <v>6</v>
      </c>
      <c r="B190" s="4" t="s">
        <v>262</v>
      </c>
      <c r="C190" s="48">
        <v>0</v>
      </c>
      <c r="D190" s="48">
        <v>0</v>
      </c>
      <c r="E190" s="25" t="e">
        <f t="shared" si="63"/>
        <v>#DIV/0!</v>
      </c>
      <c r="F190" s="48">
        <v>0</v>
      </c>
      <c r="G190" s="48">
        <v>0</v>
      </c>
      <c r="H190" s="25" t="e">
        <f t="shared" si="64"/>
        <v>#DIV/0!</v>
      </c>
      <c r="I190" s="48">
        <v>0</v>
      </c>
      <c r="J190" s="48">
        <v>0</v>
      </c>
      <c r="K190" s="25" t="e">
        <f t="shared" si="65"/>
        <v>#DIV/0!</v>
      </c>
      <c r="L190" s="48">
        <f t="shared" ref="L190:M191" si="70">O190+R190</f>
        <v>0</v>
      </c>
      <c r="M190" s="34">
        <f t="shared" si="70"/>
        <v>0</v>
      </c>
      <c r="N190" s="25" t="e">
        <f t="shared" si="66"/>
        <v>#DIV/0!</v>
      </c>
      <c r="O190" s="48">
        <v>0</v>
      </c>
      <c r="P190" s="48">
        <v>0</v>
      </c>
      <c r="Q190" s="25" t="e">
        <f>O190/P190*100</f>
        <v>#DIV/0!</v>
      </c>
      <c r="R190" s="48">
        <v>0</v>
      </c>
      <c r="S190" s="48">
        <v>0</v>
      </c>
      <c r="T190" s="25" t="e">
        <f t="shared" si="68"/>
        <v>#DIV/0!</v>
      </c>
      <c r="U190" s="196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s="23" customFormat="1" ht="21" customHeight="1" x14ac:dyDescent="0.25">
      <c r="A191" s="56">
        <v>7</v>
      </c>
      <c r="B191" s="8" t="s">
        <v>72</v>
      </c>
      <c r="C191" s="48">
        <v>0</v>
      </c>
      <c r="D191" s="48">
        <v>0</v>
      </c>
      <c r="E191" s="1" t="e">
        <f t="shared" si="63"/>
        <v>#DIV/0!</v>
      </c>
      <c r="F191" s="48">
        <v>0</v>
      </c>
      <c r="G191" s="48">
        <v>0</v>
      </c>
      <c r="H191" s="1" t="e">
        <f t="shared" si="64"/>
        <v>#DIV/0!</v>
      </c>
      <c r="I191" s="48">
        <v>0</v>
      </c>
      <c r="J191" s="48">
        <v>0</v>
      </c>
      <c r="K191" s="1" t="e">
        <f t="shared" si="65"/>
        <v>#DIV/0!</v>
      </c>
      <c r="L191" s="48">
        <f t="shared" si="70"/>
        <v>0</v>
      </c>
      <c r="M191" s="34">
        <f t="shared" si="70"/>
        <v>0</v>
      </c>
      <c r="N191" s="1" t="e">
        <f t="shared" si="66"/>
        <v>#DIV/0!</v>
      </c>
      <c r="O191" s="48">
        <v>0</v>
      </c>
      <c r="P191" s="48">
        <v>0</v>
      </c>
      <c r="Q191" s="1" t="e">
        <f>O191/P191*100</f>
        <v>#DIV/0!</v>
      </c>
      <c r="R191" s="48">
        <v>0</v>
      </c>
      <c r="S191" s="48">
        <v>0</v>
      </c>
      <c r="T191" s="1" t="e">
        <f t="shared" si="68"/>
        <v>#DIV/0!</v>
      </c>
      <c r="U191" s="199"/>
    </row>
    <row r="192" spans="1:173" s="23" customFormat="1" ht="17.25" x14ac:dyDescent="0.25">
      <c r="A192" s="10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8"/>
      <c r="U192" s="200"/>
    </row>
    <row r="193" spans="1:21" s="23" customFormat="1" ht="102" hidden="1" customHeight="1" x14ac:dyDescent="0.25">
      <c r="A193" s="352" t="s">
        <v>235</v>
      </c>
      <c r="B193" s="353"/>
      <c r="C193" s="41">
        <f>SUM(C194:C200)</f>
        <v>0</v>
      </c>
      <c r="D193" s="41">
        <f>SUM(D194:D200)</f>
        <v>0</v>
      </c>
      <c r="E193" s="50" t="e">
        <f>C193/D193*100</f>
        <v>#DIV/0!</v>
      </c>
      <c r="F193" s="41">
        <f>SUM(F194:F200)</f>
        <v>0</v>
      </c>
      <c r="G193" s="41">
        <f>SUM(G194:G200)</f>
        <v>0</v>
      </c>
      <c r="H193" s="50" t="e">
        <f>F193/G193*100</f>
        <v>#DIV/0!</v>
      </c>
      <c r="I193" s="41">
        <f>SUM(I194:I200)</f>
        <v>0</v>
      </c>
      <c r="J193" s="41">
        <f>SUM(J194:J200)</f>
        <v>0</v>
      </c>
      <c r="K193" s="50" t="e">
        <f>I193/J193*100</f>
        <v>#DIV/0!</v>
      </c>
      <c r="L193" s="41">
        <f>SUM(L194:L200)</f>
        <v>0</v>
      </c>
      <c r="M193" s="41">
        <f>SUM(M194:M200)</f>
        <v>0</v>
      </c>
      <c r="N193" s="6" t="e">
        <f t="shared" ref="N193" si="71">L193/M193*100</f>
        <v>#DIV/0!</v>
      </c>
      <c r="O193" s="41">
        <f>SUM(O194:O200)</f>
        <v>0</v>
      </c>
      <c r="P193" s="41">
        <f>SUM(P194:P200)</f>
        <v>0</v>
      </c>
      <c r="Q193" s="5" t="e">
        <f t="shared" ref="Q193" si="72">O193/P193*100</f>
        <v>#DIV/0!</v>
      </c>
      <c r="R193" s="41">
        <f>SUM(R194:R200)</f>
        <v>0</v>
      </c>
      <c r="S193" s="41">
        <f>SUM(S194:S200)</f>
        <v>0</v>
      </c>
      <c r="T193" s="6" t="e">
        <f t="shared" ref="T193" si="73">R193/S193*100</f>
        <v>#DIV/0!</v>
      </c>
      <c r="U193" s="200"/>
    </row>
    <row r="194" spans="1:21" s="23" customFormat="1" ht="17.25" hidden="1" x14ac:dyDescent="0.25">
      <c r="A194" s="63"/>
      <c r="B194" s="16"/>
      <c r="C194" s="46"/>
      <c r="D194" s="46"/>
      <c r="E194" s="1"/>
      <c r="F194" s="46"/>
      <c r="G194" s="46"/>
      <c r="H194" s="1"/>
      <c r="I194" s="46"/>
      <c r="J194" s="46"/>
      <c r="K194" s="1"/>
      <c r="L194" s="46"/>
      <c r="M194" s="46"/>
      <c r="N194" s="1"/>
      <c r="O194" s="46"/>
      <c r="P194" s="46"/>
      <c r="Q194" s="1"/>
      <c r="R194" s="46"/>
      <c r="S194" s="46"/>
      <c r="T194" s="1"/>
      <c r="U194" s="200"/>
    </row>
    <row r="195" spans="1:21" s="23" customFormat="1" ht="17.25" hidden="1" x14ac:dyDescent="0.25">
      <c r="A195" s="63"/>
      <c r="B195" s="16"/>
      <c r="C195" s="46"/>
      <c r="D195" s="46"/>
      <c r="E195" s="1"/>
      <c r="F195" s="46"/>
      <c r="G195" s="46"/>
      <c r="H195" s="1"/>
      <c r="I195" s="46"/>
      <c r="J195" s="46"/>
      <c r="K195" s="1"/>
      <c r="L195" s="46"/>
      <c r="M195" s="46"/>
      <c r="N195" s="1"/>
      <c r="O195" s="46"/>
      <c r="P195" s="46"/>
      <c r="Q195" s="1"/>
      <c r="R195" s="46"/>
      <c r="S195" s="46"/>
      <c r="T195" s="1"/>
      <c r="U195" s="200"/>
    </row>
    <row r="196" spans="1:21" s="23" customFormat="1" ht="17.25" hidden="1" x14ac:dyDescent="0.25">
      <c r="A196" s="63"/>
      <c r="B196" s="16"/>
      <c r="C196" s="46"/>
      <c r="D196" s="46"/>
      <c r="E196" s="1"/>
      <c r="F196" s="46"/>
      <c r="G196" s="46"/>
      <c r="H196" s="1"/>
      <c r="I196" s="46"/>
      <c r="J196" s="46"/>
      <c r="K196" s="1"/>
      <c r="L196" s="46"/>
      <c r="M196" s="46"/>
      <c r="N196" s="1"/>
      <c r="O196" s="46"/>
      <c r="P196" s="46"/>
      <c r="Q196" s="1"/>
      <c r="R196" s="46"/>
      <c r="S196" s="46"/>
      <c r="T196" s="1"/>
      <c r="U196" s="200"/>
    </row>
    <row r="197" spans="1:21" s="23" customFormat="1" ht="17.25" hidden="1" x14ac:dyDescent="0.25">
      <c r="A197" s="63"/>
      <c r="B197" s="16"/>
      <c r="C197" s="46"/>
      <c r="D197" s="46"/>
      <c r="E197" s="1"/>
      <c r="F197" s="46"/>
      <c r="G197" s="46"/>
      <c r="H197" s="1"/>
      <c r="I197" s="46"/>
      <c r="J197" s="46"/>
      <c r="K197" s="1"/>
      <c r="L197" s="46"/>
      <c r="M197" s="46"/>
      <c r="N197" s="1"/>
      <c r="O197" s="46"/>
      <c r="P197" s="46"/>
      <c r="Q197" s="1"/>
      <c r="R197" s="46"/>
      <c r="S197" s="46"/>
      <c r="T197" s="1"/>
      <c r="U197" s="200"/>
    </row>
    <row r="198" spans="1:21" s="23" customFormat="1" ht="17.25" hidden="1" x14ac:dyDescent="0.25">
      <c r="A198" s="63"/>
      <c r="B198" s="16"/>
      <c r="C198" s="46"/>
      <c r="D198" s="46"/>
      <c r="E198" s="1"/>
      <c r="F198" s="46"/>
      <c r="G198" s="46"/>
      <c r="H198" s="1"/>
      <c r="I198" s="46"/>
      <c r="J198" s="46"/>
      <c r="K198" s="1"/>
      <c r="L198" s="46"/>
      <c r="M198" s="46"/>
      <c r="N198" s="1"/>
      <c r="O198" s="46"/>
      <c r="P198" s="46"/>
      <c r="Q198" s="1"/>
      <c r="R198" s="46"/>
      <c r="S198" s="46"/>
      <c r="T198" s="1"/>
      <c r="U198" s="200"/>
    </row>
    <row r="199" spans="1:21" s="23" customFormat="1" ht="17.25" hidden="1" x14ac:dyDescent="0.25">
      <c r="A199" s="63"/>
      <c r="B199" s="16"/>
      <c r="C199" s="46"/>
      <c r="D199" s="46"/>
      <c r="E199" s="1"/>
      <c r="F199" s="46"/>
      <c r="G199" s="46"/>
      <c r="H199" s="1"/>
      <c r="I199" s="46"/>
      <c r="J199" s="46"/>
      <c r="K199" s="1"/>
      <c r="L199" s="46"/>
      <c r="M199" s="46"/>
      <c r="N199" s="1"/>
      <c r="O199" s="46"/>
      <c r="P199" s="46"/>
      <c r="Q199" s="1"/>
      <c r="R199" s="46"/>
      <c r="S199" s="46"/>
      <c r="T199" s="1"/>
      <c r="U199" s="200"/>
    </row>
    <row r="200" spans="1:21" s="23" customFormat="1" ht="17.25" hidden="1" x14ac:dyDescent="0.25">
      <c r="A200" s="63"/>
      <c r="B200" s="16"/>
      <c r="C200" s="46"/>
      <c r="D200" s="46"/>
      <c r="E200" s="1"/>
      <c r="F200" s="46"/>
      <c r="G200" s="46"/>
      <c r="H200" s="1"/>
      <c r="I200" s="46"/>
      <c r="J200" s="46"/>
      <c r="K200" s="1"/>
      <c r="L200" s="46"/>
      <c r="M200" s="46"/>
      <c r="N200" s="1"/>
      <c r="O200" s="46"/>
      <c r="P200" s="46"/>
      <c r="Q200" s="1"/>
      <c r="R200" s="46"/>
      <c r="S200" s="46"/>
      <c r="T200" s="1"/>
      <c r="U200" s="200"/>
    </row>
    <row r="201" spans="1:21" s="23" customFormat="1" ht="17.25" hidden="1" customHeight="1" x14ac:dyDescent="0.25">
      <c r="A201" s="363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5"/>
      <c r="U201" s="200"/>
    </row>
    <row r="202" spans="1:21" s="23" customFormat="1" ht="118.5" hidden="1" customHeight="1" x14ac:dyDescent="0.25">
      <c r="A202" s="352" t="s">
        <v>236</v>
      </c>
      <c r="B202" s="353"/>
      <c r="C202" s="41">
        <f>SUM(C203:C206)</f>
        <v>0</v>
      </c>
      <c r="D202" s="41">
        <f>SUM(D203:D206)</f>
        <v>0</v>
      </c>
      <c r="E202" s="50" t="e">
        <f>C202/D202*100</f>
        <v>#DIV/0!</v>
      </c>
      <c r="F202" s="41">
        <f>SUM(F203:F206)</f>
        <v>0</v>
      </c>
      <c r="G202" s="41">
        <f>SUM(G203:G206)</f>
        <v>0</v>
      </c>
      <c r="H202" s="50" t="e">
        <f>F202/G202*100</f>
        <v>#DIV/0!</v>
      </c>
      <c r="I202" s="41">
        <f>SUM(I203:I206)</f>
        <v>0</v>
      </c>
      <c r="J202" s="41">
        <f>SUM(J203:J206)</f>
        <v>0</v>
      </c>
      <c r="K202" s="50" t="e">
        <f>I202/J202*100</f>
        <v>#DIV/0!</v>
      </c>
      <c r="L202" s="41">
        <f>SUM(L203:L206)</f>
        <v>0</v>
      </c>
      <c r="M202" s="41">
        <f>SUM(M203:M206)</f>
        <v>0</v>
      </c>
      <c r="N202" s="6" t="e">
        <f t="shared" ref="N202" si="74">L202/M202*100</f>
        <v>#DIV/0!</v>
      </c>
      <c r="O202" s="41">
        <f>SUM(O203:O206)</f>
        <v>0</v>
      </c>
      <c r="P202" s="41">
        <f>SUM(P203:P206)</f>
        <v>0</v>
      </c>
      <c r="Q202" s="5" t="e">
        <f t="shared" ref="Q202" si="75">O202/P202*100</f>
        <v>#DIV/0!</v>
      </c>
      <c r="R202" s="41">
        <f>SUM(R203:R206)</f>
        <v>0</v>
      </c>
      <c r="S202" s="41">
        <f>SUM(S203:S206)</f>
        <v>0</v>
      </c>
      <c r="T202" s="6" t="e">
        <f t="shared" ref="T202" si="76">R202/S202*100</f>
        <v>#DIV/0!</v>
      </c>
      <c r="U202" s="200"/>
    </row>
    <row r="203" spans="1:21" s="23" customFormat="1" ht="17.25" hidden="1" x14ac:dyDescent="0.25">
      <c r="A203" s="63"/>
      <c r="B203" s="16"/>
      <c r="C203" s="46"/>
      <c r="D203" s="46"/>
      <c r="E203" s="1"/>
      <c r="F203" s="46"/>
      <c r="G203" s="46"/>
      <c r="H203" s="1"/>
      <c r="I203" s="46"/>
      <c r="J203" s="46"/>
      <c r="K203" s="1"/>
      <c r="L203" s="46"/>
      <c r="M203" s="46"/>
      <c r="N203" s="1"/>
      <c r="O203" s="46"/>
      <c r="P203" s="46"/>
      <c r="Q203" s="1"/>
      <c r="R203" s="46"/>
      <c r="S203" s="46"/>
      <c r="T203" s="1"/>
      <c r="U203" s="200"/>
    </row>
    <row r="204" spans="1:21" s="23" customFormat="1" ht="17.25" hidden="1" x14ac:dyDescent="0.25">
      <c r="A204" s="63"/>
      <c r="B204" s="16"/>
      <c r="C204" s="46"/>
      <c r="D204" s="46"/>
      <c r="E204" s="1"/>
      <c r="F204" s="46"/>
      <c r="G204" s="46"/>
      <c r="H204" s="1"/>
      <c r="I204" s="46"/>
      <c r="J204" s="46"/>
      <c r="K204" s="1"/>
      <c r="L204" s="46"/>
      <c r="M204" s="46"/>
      <c r="N204" s="1"/>
      <c r="O204" s="46"/>
      <c r="P204" s="46"/>
      <c r="Q204" s="1"/>
      <c r="R204" s="46"/>
      <c r="S204" s="46"/>
      <c r="T204" s="1"/>
      <c r="U204" s="200"/>
    </row>
    <row r="205" spans="1:21" s="23" customFormat="1" ht="17.25" hidden="1" x14ac:dyDescent="0.25">
      <c r="A205" s="63"/>
      <c r="B205" s="16"/>
      <c r="C205" s="46"/>
      <c r="D205" s="46"/>
      <c r="E205" s="1"/>
      <c r="F205" s="46"/>
      <c r="G205" s="46"/>
      <c r="H205" s="1"/>
      <c r="I205" s="46"/>
      <c r="J205" s="46"/>
      <c r="K205" s="1"/>
      <c r="L205" s="46"/>
      <c r="M205" s="46"/>
      <c r="N205" s="1"/>
      <c r="O205" s="46"/>
      <c r="P205" s="46"/>
      <c r="Q205" s="1"/>
      <c r="R205" s="46"/>
      <c r="S205" s="46"/>
      <c r="T205" s="1"/>
      <c r="U205" s="200"/>
    </row>
    <row r="206" spans="1:21" s="23" customFormat="1" ht="17.25" hidden="1" x14ac:dyDescent="0.25">
      <c r="A206" s="63"/>
      <c r="B206" s="16"/>
      <c r="C206" s="46"/>
      <c r="D206" s="46"/>
      <c r="E206" s="1"/>
      <c r="F206" s="46"/>
      <c r="G206" s="46"/>
      <c r="H206" s="1"/>
      <c r="I206" s="46"/>
      <c r="J206" s="46"/>
      <c r="K206" s="1"/>
      <c r="L206" s="46"/>
      <c r="M206" s="46"/>
      <c r="N206" s="1"/>
      <c r="O206" s="46"/>
      <c r="P206" s="46"/>
      <c r="Q206" s="1"/>
      <c r="R206" s="46"/>
      <c r="S206" s="46"/>
      <c r="T206" s="1"/>
      <c r="U206" s="200"/>
    </row>
    <row r="207" spans="1:21" s="23" customFormat="1" ht="17.25" hidden="1" customHeight="1" x14ac:dyDescent="0.25">
      <c r="A207" s="363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5"/>
      <c r="U207" s="200"/>
    </row>
    <row r="208" spans="1:21" s="23" customFormat="1" ht="69" customHeight="1" x14ac:dyDescent="0.25">
      <c r="A208" s="352" t="s">
        <v>237</v>
      </c>
      <c r="B208" s="353"/>
      <c r="C208" s="41">
        <f>SUM(C209:C214)</f>
        <v>962020</v>
      </c>
      <c r="D208" s="41">
        <f>SUM(D209:D214)</f>
        <v>802504</v>
      </c>
      <c r="E208" s="50">
        <f>C208/D208*100</f>
        <v>119.87728410076461</v>
      </c>
      <c r="F208" s="41">
        <f>SUM(F209:F214)</f>
        <v>43546</v>
      </c>
      <c r="G208" s="41">
        <f>SUM(G209:G214)</f>
        <v>89291</v>
      </c>
      <c r="H208" s="50">
        <f>F208/G208*100</f>
        <v>48.768632896932502</v>
      </c>
      <c r="I208" s="41">
        <f>SUM(I209:I214)</f>
        <v>1033955</v>
      </c>
      <c r="J208" s="41">
        <f>SUM(J209:J214)</f>
        <v>858085</v>
      </c>
      <c r="K208" s="50">
        <f>I208/J208*100</f>
        <v>120.4956385439671</v>
      </c>
      <c r="L208" s="41">
        <f>SUM(L209:L214)</f>
        <v>0</v>
      </c>
      <c r="M208" s="41">
        <f>SUM(M209:M214)</f>
        <v>0</v>
      </c>
      <c r="N208" s="6" t="e">
        <f t="shared" ref="N208:N211" si="77">L208/M208*100</f>
        <v>#DIV/0!</v>
      </c>
      <c r="O208" s="41">
        <f>SUM(O209:O214)</f>
        <v>0</v>
      </c>
      <c r="P208" s="41">
        <f>SUM(P209:P214)</f>
        <v>0</v>
      </c>
      <c r="Q208" s="152"/>
      <c r="R208" s="41">
        <f>SUM(R209:R214)</f>
        <v>0</v>
      </c>
      <c r="S208" s="41">
        <f>SUM(S209:S214)</f>
        <v>0</v>
      </c>
      <c r="T208" s="6" t="e">
        <f t="shared" ref="T208:T212" si="78">R208/S208*100</f>
        <v>#DIV/0!</v>
      </c>
      <c r="U208" s="198">
        <f>SUM(U209:U211)</f>
        <v>81</v>
      </c>
    </row>
    <row r="209" spans="1:35" s="23" customFormat="1" ht="17.25" x14ac:dyDescent="0.25">
      <c r="A209" s="62">
        <v>1</v>
      </c>
      <c r="B209" s="10" t="s">
        <v>272</v>
      </c>
      <c r="C209" s="248">
        <v>742284</v>
      </c>
      <c r="D209" s="248">
        <v>535566</v>
      </c>
      <c r="E209" s="46">
        <f>C209/D209*100</f>
        <v>138.5980439385622</v>
      </c>
      <c r="F209" s="46">
        <v>11764</v>
      </c>
      <c r="G209" s="248">
        <v>2005</v>
      </c>
      <c r="H209" s="46">
        <f>F209/G209*100</f>
        <v>586.73316708229436</v>
      </c>
      <c r="I209" s="46">
        <v>814219</v>
      </c>
      <c r="J209" s="248">
        <v>591147</v>
      </c>
      <c r="K209" s="46">
        <f>I209/J209*100</f>
        <v>137.73545327981026</v>
      </c>
      <c r="L209" s="46">
        <v>0</v>
      </c>
      <c r="M209" s="46">
        <v>0</v>
      </c>
      <c r="N209" s="156" t="e">
        <f t="shared" si="77"/>
        <v>#DIV/0!</v>
      </c>
      <c r="O209" s="46">
        <v>0</v>
      </c>
      <c r="P209" s="46">
        <v>0</v>
      </c>
      <c r="Q209" s="157" t="e">
        <f>O208/P208*100</f>
        <v>#DIV/0!</v>
      </c>
      <c r="R209" s="46">
        <v>0</v>
      </c>
      <c r="S209" s="46">
        <v>0</v>
      </c>
      <c r="T209" s="1" t="e">
        <f t="shared" si="78"/>
        <v>#DIV/0!</v>
      </c>
      <c r="U209" s="199">
        <v>58</v>
      </c>
    </row>
    <row r="210" spans="1:35" s="23" customFormat="1" ht="17.25" x14ac:dyDescent="0.25">
      <c r="A210" s="62">
        <v>2</v>
      </c>
      <c r="B210" s="10" t="s">
        <v>273</v>
      </c>
      <c r="C210" s="46">
        <v>93073</v>
      </c>
      <c r="D210" s="248">
        <v>127130</v>
      </c>
      <c r="E210" s="48">
        <f t="shared" ref="E210:E211" si="79">C210/D210*100</f>
        <v>73.210886494139856</v>
      </c>
      <c r="F210" s="46">
        <v>10247</v>
      </c>
      <c r="G210" s="248">
        <v>13702</v>
      </c>
      <c r="H210" s="48">
        <f t="shared" ref="H210:H211" si="80">F210/G210*100</f>
        <v>74.784702963071084</v>
      </c>
      <c r="I210" s="46">
        <v>93073</v>
      </c>
      <c r="J210" s="248">
        <v>127130</v>
      </c>
      <c r="K210" s="48">
        <f t="shared" ref="K210:K211" si="81">I210/J210*100</f>
        <v>73.210886494139856</v>
      </c>
      <c r="L210" s="46">
        <v>0</v>
      </c>
      <c r="M210" s="46">
        <v>0</v>
      </c>
      <c r="N210" s="156" t="e">
        <f t="shared" si="77"/>
        <v>#DIV/0!</v>
      </c>
      <c r="O210" s="46">
        <v>0</v>
      </c>
      <c r="P210" s="46">
        <v>0</v>
      </c>
      <c r="Q210" s="157" t="e">
        <f>O209/P209*100</f>
        <v>#DIV/0!</v>
      </c>
      <c r="R210" s="46">
        <v>0</v>
      </c>
      <c r="S210" s="46">
        <v>0</v>
      </c>
      <c r="T210" s="1" t="e">
        <f t="shared" si="78"/>
        <v>#DIV/0!</v>
      </c>
      <c r="U210" s="199">
        <v>11</v>
      </c>
    </row>
    <row r="211" spans="1:35" s="23" customFormat="1" ht="17.25" x14ac:dyDescent="0.25">
      <c r="A211" s="62">
        <v>3</v>
      </c>
      <c r="B211" s="10" t="s">
        <v>274</v>
      </c>
      <c r="C211" s="46">
        <v>126663</v>
      </c>
      <c r="D211" s="248">
        <v>139808</v>
      </c>
      <c r="E211" s="48">
        <f t="shared" si="79"/>
        <v>90.597819867246514</v>
      </c>
      <c r="F211" s="46">
        <v>21535</v>
      </c>
      <c r="G211" s="248">
        <v>73584</v>
      </c>
      <c r="H211" s="48">
        <f t="shared" si="80"/>
        <v>29.265873015873016</v>
      </c>
      <c r="I211" s="46">
        <v>126663</v>
      </c>
      <c r="J211" s="248">
        <v>139808</v>
      </c>
      <c r="K211" s="48">
        <f t="shared" si="81"/>
        <v>90.597819867246514</v>
      </c>
      <c r="L211" s="46">
        <v>0</v>
      </c>
      <c r="M211" s="46">
        <v>0</v>
      </c>
      <c r="N211" s="156" t="e">
        <f t="shared" si="77"/>
        <v>#DIV/0!</v>
      </c>
      <c r="O211" s="46">
        <v>0</v>
      </c>
      <c r="P211" s="46">
        <v>0</v>
      </c>
      <c r="Q211" s="157" t="e">
        <f>O210/P210*100</f>
        <v>#DIV/0!</v>
      </c>
      <c r="R211" s="46">
        <v>0</v>
      </c>
      <c r="S211" s="46">
        <v>0</v>
      </c>
      <c r="T211" s="1" t="e">
        <f t="shared" si="78"/>
        <v>#DIV/0!</v>
      </c>
      <c r="U211" s="199">
        <v>12</v>
      </c>
    </row>
    <row r="212" spans="1:35" s="23" customFormat="1" ht="17.25" x14ac:dyDescent="0.25">
      <c r="A212" s="63"/>
      <c r="B212" s="16"/>
      <c r="C212" s="46"/>
      <c r="D212" s="46"/>
      <c r="E212" s="1"/>
      <c r="F212" s="46"/>
      <c r="G212" s="46"/>
      <c r="H212" s="1"/>
      <c r="I212" s="46"/>
      <c r="J212" s="46"/>
      <c r="K212" s="1"/>
      <c r="L212" s="46"/>
      <c r="M212" s="46"/>
      <c r="N212" s="1"/>
      <c r="O212" s="46"/>
      <c r="P212" s="46"/>
      <c r="Q212" s="1"/>
      <c r="R212" s="46"/>
      <c r="S212" s="46"/>
      <c r="T212" s="1" t="e">
        <f t="shared" si="78"/>
        <v>#DIV/0!</v>
      </c>
      <c r="U212" s="199"/>
    </row>
    <row r="213" spans="1:35" s="23" customFormat="1" ht="17.25" x14ac:dyDescent="0.25">
      <c r="A213" s="63"/>
      <c r="B213" s="16"/>
      <c r="C213" s="46"/>
      <c r="D213" s="46"/>
      <c r="E213" s="1"/>
      <c r="F213" s="46"/>
      <c r="G213" s="46"/>
      <c r="H213" s="1"/>
      <c r="I213" s="46"/>
      <c r="J213" s="46"/>
      <c r="K213" s="1"/>
      <c r="L213" s="46"/>
      <c r="M213" s="46"/>
      <c r="N213" s="1"/>
      <c r="O213" s="46"/>
      <c r="P213" s="46"/>
      <c r="Q213" s="1"/>
      <c r="R213" s="46"/>
      <c r="S213" s="46"/>
      <c r="T213" s="1"/>
      <c r="U213" s="199"/>
    </row>
    <row r="214" spans="1:35" s="23" customFormat="1" ht="17.25" x14ac:dyDescent="0.25">
      <c r="A214" s="63"/>
      <c r="B214" s="16"/>
      <c r="C214" s="46"/>
      <c r="D214" s="46"/>
      <c r="E214" s="1"/>
      <c r="F214" s="46"/>
      <c r="G214" s="46"/>
      <c r="H214" s="1"/>
      <c r="I214" s="46"/>
      <c r="J214" s="46"/>
      <c r="K214" s="1"/>
      <c r="L214" s="46"/>
      <c r="M214" s="46"/>
      <c r="N214" s="1"/>
      <c r="O214" s="46"/>
      <c r="P214" s="46"/>
      <c r="Q214" s="1"/>
      <c r="R214" s="46"/>
      <c r="S214" s="46"/>
      <c r="T214" s="1"/>
      <c r="U214" s="199"/>
    </row>
    <row r="215" spans="1:35" s="23" customFormat="1" ht="17.25" customHeight="1" x14ac:dyDescent="0.25">
      <c r="A215" s="349"/>
      <c r="B215" s="350"/>
      <c r="C215" s="350"/>
      <c r="D215" s="350"/>
      <c r="E215" s="350"/>
      <c r="F215" s="350"/>
      <c r="G215" s="350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1"/>
      <c r="U215" s="200"/>
    </row>
    <row r="216" spans="1:35" s="23" customFormat="1" ht="75.75" customHeight="1" x14ac:dyDescent="0.25">
      <c r="A216" s="352" t="s">
        <v>238</v>
      </c>
      <c r="B216" s="353"/>
      <c r="C216" s="41">
        <f>SUM(C217:C222)</f>
        <v>279550</v>
      </c>
      <c r="D216" s="41">
        <f>SUM(D217:D222)</f>
        <v>290154</v>
      </c>
      <c r="E216" s="50">
        <f>C216/D216*100</f>
        <v>96.345389000323962</v>
      </c>
      <c r="F216" s="41">
        <f>SUM(F217:F222)</f>
        <v>53977</v>
      </c>
      <c r="G216" s="41">
        <f>SUM(G217:G222)</f>
        <v>36643</v>
      </c>
      <c r="H216" s="50">
        <f>F216/G216*100</f>
        <v>147.30507873263653</v>
      </c>
      <c r="I216" s="41">
        <f>SUM(I217:I222)</f>
        <v>352139</v>
      </c>
      <c r="J216" s="41">
        <f>SUM(J217:J222)</f>
        <v>283819</v>
      </c>
      <c r="K216" s="50">
        <f>I216/J216*100</f>
        <v>124.07167948586952</v>
      </c>
      <c r="L216" s="41">
        <f>SUM(L217:L222)</f>
        <v>144319</v>
      </c>
      <c r="M216" s="41">
        <f>SUM(M217:M222)</f>
        <v>103021</v>
      </c>
      <c r="N216" s="6">
        <f t="shared" ref="N216:N222" si="82">L216/M216*100</f>
        <v>140.08697255899284</v>
      </c>
      <c r="O216" s="41">
        <f>SUM(O217:O222)</f>
        <v>11476</v>
      </c>
      <c r="P216" s="41">
        <f>SUM(P217:P222)</f>
        <v>0</v>
      </c>
      <c r="Q216" s="5" t="e">
        <f t="shared" ref="Q216:Q222" si="83">O216/P216*100</f>
        <v>#DIV/0!</v>
      </c>
      <c r="R216" s="41">
        <f>SUM(R217:R222)</f>
        <v>132843</v>
      </c>
      <c r="S216" s="41">
        <f>SUM(S217:S222)</f>
        <v>103021</v>
      </c>
      <c r="T216" s="6">
        <f t="shared" ref="T216:T222" si="84">R216/S216*100</f>
        <v>128.94749614156339</v>
      </c>
      <c r="U216" s="198">
        <f>SUM(U217:U222)</f>
        <v>50</v>
      </c>
    </row>
    <row r="217" spans="1:35" s="23" customFormat="1" ht="17.25" x14ac:dyDescent="0.25">
      <c r="A217" s="52">
        <v>1</v>
      </c>
      <c r="B217" s="3" t="s">
        <v>48</v>
      </c>
      <c r="C217" s="48">
        <v>0</v>
      </c>
      <c r="D217" s="252">
        <v>0</v>
      </c>
      <c r="E217" s="45" t="e">
        <f>C217/D217*100</f>
        <v>#DIV/0!</v>
      </c>
      <c r="F217" s="48">
        <v>0</v>
      </c>
      <c r="G217" s="252">
        <v>0</v>
      </c>
      <c r="H217" s="45" t="e">
        <f t="shared" ref="H217:H218" si="85">F217/G217*100</f>
        <v>#DIV/0!</v>
      </c>
      <c r="I217" s="48">
        <v>0</v>
      </c>
      <c r="J217" s="252">
        <v>0</v>
      </c>
      <c r="K217" s="45" t="e">
        <f t="shared" ref="K217:K218" si="86">I217/J217*100</f>
        <v>#DIV/0!</v>
      </c>
      <c r="L217" s="48">
        <v>0</v>
      </c>
      <c r="M217" s="252">
        <v>0</v>
      </c>
      <c r="N217" s="25" t="e">
        <f t="shared" si="82"/>
        <v>#DIV/0!</v>
      </c>
      <c r="O217" s="48">
        <v>0</v>
      </c>
      <c r="P217" s="48">
        <v>0</v>
      </c>
      <c r="Q217" s="25" t="e">
        <f t="shared" si="83"/>
        <v>#DIV/0!</v>
      </c>
      <c r="R217" s="48">
        <v>0</v>
      </c>
      <c r="S217" s="252">
        <v>0</v>
      </c>
      <c r="T217" s="44" t="e">
        <f t="shared" si="84"/>
        <v>#DIV/0!</v>
      </c>
      <c r="U217" s="199"/>
    </row>
    <row r="218" spans="1:35" s="23" customFormat="1" ht="17.25" x14ac:dyDescent="0.25">
      <c r="A218" s="70">
        <v>2</v>
      </c>
      <c r="B218" s="8" t="s">
        <v>49</v>
      </c>
      <c r="C218" s="48">
        <v>0</v>
      </c>
      <c r="D218" s="252">
        <v>0</v>
      </c>
      <c r="E218" s="25" t="e">
        <f t="shared" ref="E218" si="87">C218/D218*100</f>
        <v>#DIV/0!</v>
      </c>
      <c r="F218" s="48">
        <v>0</v>
      </c>
      <c r="G218" s="252">
        <v>0</v>
      </c>
      <c r="H218" s="25" t="e">
        <f t="shared" si="85"/>
        <v>#DIV/0!</v>
      </c>
      <c r="I218" s="48">
        <v>0</v>
      </c>
      <c r="J218" s="252">
        <v>0</v>
      </c>
      <c r="K218" s="25" t="e">
        <f t="shared" si="86"/>
        <v>#DIV/0!</v>
      </c>
      <c r="L218" s="48">
        <v>0</v>
      </c>
      <c r="M218" s="252">
        <v>0</v>
      </c>
      <c r="N218" s="25" t="e">
        <f t="shared" si="82"/>
        <v>#DIV/0!</v>
      </c>
      <c r="O218" s="48">
        <v>0</v>
      </c>
      <c r="P218" s="48">
        <v>0</v>
      </c>
      <c r="Q218" s="25" t="e">
        <f t="shared" si="83"/>
        <v>#DIV/0!</v>
      </c>
      <c r="R218" s="48">
        <v>0</v>
      </c>
      <c r="S218" s="252">
        <v>0</v>
      </c>
      <c r="T218" s="48" t="e">
        <f t="shared" si="84"/>
        <v>#DIV/0!</v>
      </c>
      <c r="U218" s="199"/>
    </row>
    <row r="219" spans="1:35" s="23" customFormat="1" ht="17.25" x14ac:dyDescent="0.25">
      <c r="A219" s="52">
        <v>3</v>
      </c>
      <c r="B219" s="4" t="s">
        <v>51</v>
      </c>
      <c r="C219" s="48">
        <v>72757</v>
      </c>
      <c r="D219" s="252">
        <v>58135</v>
      </c>
      <c r="E219" s="1">
        <f>C219/D219*100</f>
        <v>125.15180184054356</v>
      </c>
      <c r="F219" s="48">
        <v>21532</v>
      </c>
      <c r="G219" s="252">
        <v>8739</v>
      </c>
      <c r="H219" s="1">
        <f>F219/G219*100</f>
        <v>246.38974711065339</v>
      </c>
      <c r="I219" s="48">
        <v>72757</v>
      </c>
      <c r="J219" s="252">
        <v>58135</v>
      </c>
      <c r="K219" s="1">
        <f>I219/J219*100</f>
        <v>125.15180184054356</v>
      </c>
      <c r="L219" s="48">
        <v>72757</v>
      </c>
      <c r="M219" s="252">
        <v>58135</v>
      </c>
      <c r="N219" s="1">
        <f t="shared" si="82"/>
        <v>125.15180184054356</v>
      </c>
      <c r="O219" s="48">
        <v>11476</v>
      </c>
      <c r="P219" s="48">
        <v>0</v>
      </c>
      <c r="Q219" s="1" t="e">
        <f t="shared" si="83"/>
        <v>#DIV/0!</v>
      </c>
      <c r="R219" s="48">
        <v>61281</v>
      </c>
      <c r="S219" s="252">
        <v>58135</v>
      </c>
      <c r="T219" s="46">
        <f t="shared" si="84"/>
        <v>105.41154210028382</v>
      </c>
      <c r="U219" s="199">
        <v>27</v>
      </c>
    </row>
    <row r="220" spans="1:35" s="23" customFormat="1" ht="17.25" x14ac:dyDescent="0.25">
      <c r="A220" s="62">
        <v>4</v>
      </c>
      <c r="B220" s="8" t="s">
        <v>52</v>
      </c>
      <c r="C220" s="48">
        <v>0</v>
      </c>
      <c r="D220" s="252">
        <v>232019</v>
      </c>
      <c r="E220" s="1">
        <f t="shared" ref="E220:E222" si="88">C220/D220*100</f>
        <v>0</v>
      </c>
      <c r="F220" s="48">
        <v>0</v>
      </c>
      <c r="G220" s="252">
        <v>27904</v>
      </c>
      <c r="H220" s="1">
        <f t="shared" ref="H220:H222" si="89">F220/G220*100</f>
        <v>0</v>
      </c>
      <c r="I220" s="48">
        <v>0</v>
      </c>
      <c r="J220" s="252">
        <v>225684</v>
      </c>
      <c r="K220" s="1">
        <f t="shared" ref="K220:K222" si="90">I220/J220*100</f>
        <v>0</v>
      </c>
      <c r="L220" s="48">
        <v>0</v>
      </c>
      <c r="M220" s="252">
        <v>44886</v>
      </c>
      <c r="N220" s="1">
        <f t="shared" si="82"/>
        <v>0</v>
      </c>
      <c r="O220" s="48">
        <v>0</v>
      </c>
      <c r="P220" s="48">
        <v>0</v>
      </c>
      <c r="Q220" s="1" t="e">
        <f t="shared" si="83"/>
        <v>#DIV/0!</v>
      </c>
      <c r="R220" s="48">
        <v>0</v>
      </c>
      <c r="S220" s="252">
        <v>44886</v>
      </c>
      <c r="T220" s="46">
        <f t="shared" si="84"/>
        <v>0</v>
      </c>
      <c r="U220" s="199"/>
    </row>
    <row r="221" spans="1:35" s="23" customFormat="1" ht="17.25" x14ac:dyDescent="0.25">
      <c r="A221" s="52">
        <v>5</v>
      </c>
      <c r="B221" s="8" t="s">
        <v>53</v>
      </c>
      <c r="C221" s="48">
        <v>0</v>
      </c>
      <c r="D221" s="252">
        <v>0</v>
      </c>
      <c r="E221" s="1" t="e">
        <f t="shared" si="88"/>
        <v>#DIV/0!</v>
      </c>
      <c r="F221" s="48">
        <v>0</v>
      </c>
      <c r="G221" s="252">
        <v>0</v>
      </c>
      <c r="H221" s="1" t="e">
        <f t="shared" si="89"/>
        <v>#DIV/0!</v>
      </c>
      <c r="I221" s="48">
        <v>0</v>
      </c>
      <c r="J221" s="252">
        <v>0</v>
      </c>
      <c r="K221" s="1" t="e">
        <f t="shared" si="90"/>
        <v>#DIV/0!</v>
      </c>
      <c r="L221" s="48">
        <f t="shared" ref="L221:M221" si="91">O221+R221</f>
        <v>0</v>
      </c>
      <c r="M221" s="252">
        <f t="shared" si="91"/>
        <v>0</v>
      </c>
      <c r="N221" s="1" t="e">
        <f t="shared" si="82"/>
        <v>#DIV/0!</v>
      </c>
      <c r="O221" s="48">
        <v>0</v>
      </c>
      <c r="P221" s="48">
        <v>0</v>
      </c>
      <c r="Q221" s="1" t="e">
        <f t="shared" si="83"/>
        <v>#DIV/0!</v>
      </c>
      <c r="R221" s="48">
        <v>0</v>
      </c>
      <c r="S221" s="252">
        <v>0</v>
      </c>
      <c r="T221" s="46" t="e">
        <f t="shared" si="84"/>
        <v>#DIV/0!</v>
      </c>
      <c r="U221" s="199"/>
    </row>
    <row r="222" spans="1:35" s="23" customFormat="1" ht="17.25" x14ac:dyDescent="0.25">
      <c r="A222" s="70">
        <v>6</v>
      </c>
      <c r="B222" s="8" t="s">
        <v>54</v>
      </c>
      <c r="C222" s="48">
        <v>206793</v>
      </c>
      <c r="D222" s="48">
        <v>0</v>
      </c>
      <c r="E222" s="25" t="e">
        <f t="shared" si="88"/>
        <v>#DIV/0!</v>
      </c>
      <c r="F222" s="48">
        <v>32445</v>
      </c>
      <c r="G222" s="48">
        <v>0</v>
      </c>
      <c r="H222" s="25" t="e">
        <f t="shared" si="89"/>
        <v>#DIV/0!</v>
      </c>
      <c r="I222" s="48">
        <v>279382</v>
      </c>
      <c r="J222" s="48">
        <v>0</v>
      </c>
      <c r="K222" s="25" t="e">
        <f t="shared" si="90"/>
        <v>#DIV/0!</v>
      </c>
      <c r="L222" s="48">
        <v>71562</v>
      </c>
      <c r="M222" s="48">
        <v>0</v>
      </c>
      <c r="N222" s="25" t="e">
        <f t="shared" si="82"/>
        <v>#DIV/0!</v>
      </c>
      <c r="O222" s="48">
        <v>0</v>
      </c>
      <c r="P222" s="48">
        <v>0</v>
      </c>
      <c r="Q222" s="25" t="e">
        <f t="shared" si="83"/>
        <v>#DIV/0!</v>
      </c>
      <c r="R222" s="48">
        <v>71562</v>
      </c>
      <c r="S222" s="48">
        <v>0</v>
      </c>
      <c r="T222" s="48" t="e">
        <f t="shared" si="84"/>
        <v>#DIV/0!</v>
      </c>
      <c r="U222" s="199">
        <v>23</v>
      </c>
    </row>
    <row r="223" spans="1:35" s="23" customFormat="1" ht="17.25" customHeight="1" x14ac:dyDescent="0.25">
      <c r="A223" s="349"/>
      <c r="B223" s="350"/>
      <c r="C223" s="350"/>
      <c r="D223" s="350"/>
      <c r="E223" s="350"/>
      <c r="F223" s="350"/>
      <c r="G223" s="350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1"/>
      <c r="U223" s="200"/>
      <c r="V223" s="24"/>
      <c r="W223" s="24"/>
      <c r="X223" s="24"/>
      <c r="Y223" s="24"/>
      <c r="Z223" s="24"/>
      <c r="AA223" s="24"/>
      <c r="AB223" s="24"/>
      <c r="AC223" s="24"/>
    </row>
    <row r="224" spans="1:35" s="23" customFormat="1" ht="54.75" customHeight="1" x14ac:dyDescent="0.25">
      <c r="A224" s="352" t="s">
        <v>239</v>
      </c>
      <c r="B224" s="353"/>
      <c r="C224" s="41">
        <f>SUM(C225:C231)</f>
        <v>5902294</v>
      </c>
      <c r="D224" s="41">
        <f>SUM(D225:D231)</f>
        <v>4733206</v>
      </c>
      <c r="E224" s="50">
        <f t="shared" ref="E224:E231" si="92">C224/D224*100</f>
        <v>124.69970671041996</v>
      </c>
      <c r="F224" s="41">
        <f>SUM(F225:F231)</f>
        <v>625440</v>
      </c>
      <c r="G224" s="41">
        <f>SUM(G225:G231)</f>
        <v>580634</v>
      </c>
      <c r="H224" s="50">
        <f t="shared" ref="H224:H231" si="93">F224/G224*100</f>
        <v>107.71673722172659</v>
      </c>
      <c r="I224" s="41">
        <f>SUM(I225:I231)</f>
        <v>5425626</v>
      </c>
      <c r="J224" s="41">
        <f>SUM(J225:J231)</f>
        <v>4508213</v>
      </c>
      <c r="K224" s="50">
        <f t="shared" ref="K224:K231" si="94">I224/J224*100</f>
        <v>120.34981488230481</v>
      </c>
      <c r="L224" s="41">
        <f>SUM(L225:L231)</f>
        <v>3081236</v>
      </c>
      <c r="M224" s="41">
        <f>SUM(M225:M231)</f>
        <v>2502549</v>
      </c>
      <c r="N224" s="6">
        <f t="shared" ref="N224:N231" si="95">L224/M224*100</f>
        <v>123.12390286863516</v>
      </c>
      <c r="O224" s="41">
        <f>SUM(O225:O231)</f>
        <v>2156967</v>
      </c>
      <c r="P224" s="41">
        <f>SUM(P225:P231)</f>
        <v>1523228</v>
      </c>
      <c r="Q224" s="5">
        <f t="shared" ref="Q224:Q231" si="96">O224/P224*100</f>
        <v>141.60499938288947</v>
      </c>
      <c r="R224" s="41">
        <f>SUM(R225:R231)</f>
        <v>924269</v>
      </c>
      <c r="S224" s="41">
        <f>SUM(S225:S231)</f>
        <v>979321</v>
      </c>
      <c r="T224" s="6">
        <f t="shared" ref="T224:T231" si="97">R224/S224*100</f>
        <v>94.37855412066115</v>
      </c>
      <c r="U224" s="198">
        <f>SUM(U225:U231)</f>
        <v>558</v>
      </c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</row>
    <row r="225" spans="1:173" s="23" customFormat="1" ht="17.25" x14ac:dyDescent="0.25">
      <c r="A225" s="53">
        <v>1</v>
      </c>
      <c r="B225" s="4" t="s">
        <v>55</v>
      </c>
      <c r="C225" s="48">
        <v>1742696</v>
      </c>
      <c r="D225" s="252">
        <v>1704197</v>
      </c>
      <c r="E225" s="25">
        <f t="shared" si="92"/>
        <v>102.25906981411185</v>
      </c>
      <c r="F225" s="48">
        <v>190169</v>
      </c>
      <c r="G225" s="252">
        <v>220353</v>
      </c>
      <c r="H225" s="25">
        <f t="shared" si="93"/>
        <v>86.301979097175902</v>
      </c>
      <c r="I225" s="48">
        <v>1746747</v>
      </c>
      <c r="J225" s="252">
        <v>1540555</v>
      </c>
      <c r="K225" s="25">
        <f t="shared" si="94"/>
        <v>113.38426735819233</v>
      </c>
      <c r="L225" s="48">
        <v>1149611</v>
      </c>
      <c r="M225" s="252">
        <v>970938</v>
      </c>
      <c r="N225" s="25">
        <f t="shared" si="95"/>
        <v>118.40210188498132</v>
      </c>
      <c r="O225" s="48">
        <v>609193</v>
      </c>
      <c r="P225" s="252">
        <v>516018</v>
      </c>
      <c r="Q225" s="25">
        <f t="shared" si="96"/>
        <v>118.05654066331019</v>
      </c>
      <c r="R225" s="48">
        <v>540418</v>
      </c>
      <c r="S225" s="252">
        <v>454920</v>
      </c>
      <c r="T225" s="48">
        <f t="shared" si="97"/>
        <v>118.79407368328498</v>
      </c>
      <c r="U225" s="199">
        <v>113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</row>
    <row r="226" spans="1:173" s="23" customFormat="1" ht="17.25" x14ac:dyDescent="0.25">
      <c r="A226" s="54">
        <v>2</v>
      </c>
      <c r="B226" s="8" t="s">
        <v>56</v>
      </c>
      <c r="C226" s="48">
        <v>1373257</v>
      </c>
      <c r="D226" s="252">
        <v>840101</v>
      </c>
      <c r="E226" s="25">
        <f t="shared" si="92"/>
        <v>163.46332167203707</v>
      </c>
      <c r="F226" s="48">
        <v>135502</v>
      </c>
      <c r="G226" s="252">
        <v>121974</v>
      </c>
      <c r="H226" s="25">
        <f t="shared" si="93"/>
        <v>111.09088822208011</v>
      </c>
      <c r="I226" s="48">
        <v>1023118</v>
      </c>
      <c r="J226" s="252">
        <v>786689</v>
      </c>
      <c r="K226" s="25">
        <f t="shared" si="94"/>
        <v>130.05368067940444</v>
      </c>
      <c r="L226" s="48">
        <v>323079</v>
      </c>
      <c r="M226" s="252">
        <v>301681</v>
      </c>
      <c r="N226" s="1">
        <f t="shared" si="95"/>
        <v>107.09292265671355</v>
      </c>
      <c r="O226" s="48">
        <v>292651</v>
      </c>
      <c r="P226" s="252">
        <v>237687</v>
      </c>
      <c r="Q226" s="1">
        <f t="shared" si="96"/>
        <v>123.12452931796858</v>
      </c>
      <c r="R226" s="48">
        <v>30428</v>
      </c>
      <c r="S226" s="252">
        <v>63994</v>
      </c>
      <c r="T226" s="48">
        <f t="shared" si="97"/>
        <v>47.548207644466665</v>
      </c>
      <c r="U226" s="199">
        <v>104</v>
      </c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3">
        <v>3</v>
      </c>
      <c r="B227" s="4" t="s">
        <v>57</v>
      </c>
      <c r="C227" s="48">
        <v>0</v>
      </c>
      <c r="D227" s="252">
        <v>0</v>
      </c>
      <c r="E227" s="25" t="e">
        <f t="shared" si="92"/>
        <v>#DIV/0!</v>
      </c>
      <c r="F227" s="48">
        <v>0</v>
      </c>
      <c r="G227" s="252">
        <v>0</v>
      </c>
      <c r="H227" s="25" t="e">
        <f t="shared" si="93"/>
        <v>#DIV/0!</v>
      </c>
      <c r="I227" s="48">
        <v>0</v>
      </c>
      <c r="J227" s="252">
        <v>0</v>
      </c>
      <c r="K227" s="25" t="e">
        <f t="shared" si="94"/>
        <v>#DIV/0!</v>
      </c>
      <c r="L227" s="48">
        <f t="shared" ref="L227:M227" si="98">O227+R227</f>
        <v>0</v>
      </c>
      <c r="M227" s="252">
        <f t="shared" si="98"/>
        <v>0</v>
      </c>
      <c r="N227" s="25" t="e">
        <f t="shared" si="95"/>
        <v>#DIV/0!</v>
      </c>
      <c r="O227" s="48">
        <v>0</v>
      </c>
      <c r="P227" s="252">
        <v>0</v>
      </c>
      <c r="Q227" s="25" t="e">
        <f t="shared" si="96"/>
        <v>#DIV/0!</v>
      </c>
      <c r="R227" s="48">
        <v>0</v>
      </c>
      <c r="S227" s="252">
        <v>0</v>
      </c>
      <c r="T227" s="48" t="e">
        <f t="shared" si="97"/>
        <v>#DIV/0!</v>
      </c>
      <c r="U227" s="199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</row>
    <row r="228" spans="1:173" s="23" customFormat="1" ht="17.25" x14ac:dyDescent="0.25">
      <c r="A228" s="54">
        <v>4</v>
      </c>
      <c r="B228" s="4" t="s">
        <v>58</v>
      </c>
      <c r="C228" s="48">
        <v>908420</v>
      </c>
      <c r="D228" s="252">
        <v>1067200</v>
      </c>
      <c r="E228" s="1">
        <f t="shared" si="92"/>
        <v>85.121814092953514</v>
      </c>
      <c r="F228" s="48">
        <v>75459</v>
      </c>
      <c r="G228" s="252">
        <v>98430</v>
      </c>
      <c r="H228" s="25">
        <f t="shared" si="93"/>
        <v>76.662602864980187</v>
      </c>
      <c r="I228" s="48">
        <v>886409</v>
      </c>
      <c r="J228" s="252">
        <v>1015914</v>
      </c>
      <c r="K228" s="1">
        <f t="shared" si="94"/>
        <v>87.252365849865242</v>
      </c>
      <c r="L228" s="48">
        <v>353423</v>
      </c>
      <c r="M228" s="252">
        <v>460407</v>
      </c>
      <c r="N228" s="1">
        <f t="shared" si="95"/>
        <v>76.763168240274368</v>
      </c>
      <c r="O228" s="48">
        <v>0</v>
      </c>
      <c r="P228" s="252">
        <v>0</v>
      </c>
      <c r="Q228" s="1" t="e">
        <f t="shared" si="96"/>
        <v>#DIV/0!</v>
      </c>
      <c r="R228" s="48">
        <v>353423</v>
      </c>
      <c r="S228" s="252">
        <v>460407</v>
      </c>
      <c r="T228" s="46">
        <f t="shared" si="97"/>
        <v>76.763168240274368</v>
      </c>
      <c r="U228" s="199">
        <v>54</v>
      </c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34.5" x14ac:dyDescent="0.25">
      <c r="A229" s="53">
        <v>5</v>
      </c>
      <c r="B229" s="4" t="s">
        <v>59</v>
      </c>
      <c r="C229" s="48">
        <v>31689</v>
      </c>
      <c r="D229" s="252">
        <v>652</v>
      </c>
      <c r="E229" s="1">
        <f t="shared" si="92"/>
        <v>4860.2760736196315</v>
      </c>
      <c r="F229" s="48">
        <v>90</v>
      </c>
      <c r="G229" s="252">
        <v>68</v>
      </c>
      <c r="H229" s="1">
        <f t="shared" si="93"/>
        <v>132.35294117647058</v>
      </c>
      <c r="I229" s="48">
        <v>31793</v>
      </c>
      <c r="J229" s="252">
        <v>9612</v>
      </c>
      <c r="K229" s="1">
        <f t="shared" si="94"/>
        <v>330.76362879733665</v>
      </c>
      <c r="L229" s="48">
        <v>29315</v>
      </c>
      <c r="M229" s="252">
        <v>8570</v>
      </c>
      <c r="N229" s="25">
        <f t="shared" si="95"/>
        <v>342.06534422403735</v>
      </c>
      <c r="O229" s="48">
        <v>29315</v>
      </c>
      <c r="P229" s="252">
        <v>8570</v>
      </c>
      <c r="Q229" s="25">
        <f t="shared" si="96"/>
        <v>342.06534422403735</v>
      </c>
      <c r="R229" s="48">
        <v>0</v>
      </c>
      <c r="S229" s="252">
        <v>0</v>
      </c>
      <c r="T229" s="46" t="e">
        <f t="shared" si="97"/>
        <v>#DIV/0!</v>
      </c>
      <c r="U229" s="199">
        <v>16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17.25" x14ac:dyDescent="0.25">
      <c r="A230" s="54">
        <v>6</v>
      </c>
      <c r="B230" s="4" t="s">
        <v>60</v>
      </c>
      <c r="C230" s="48">
        <v>953478</v>
      </c>
      <c r="D230" s="252">
        <v>233183</v>
      </c>
      <c r="E230" s="25">
        <f t="shared" si="92"/>
        <v>408.8968749865985</v>
      </c>
      <c r="F230" s="48">
        <v>168536</v>
      </c>
      <c r="G230" s="252">
        <v>39368</v>
      </c>
      <c r="H230" s="25">
        <f t="shared" si="93"/>
        <v>428.1040438935176</v>
      </c>
      <c r="I230" s="48">
        <v>861597</v>
      </c>
      <c r="J230" s="252">
        <v>349415</v>
      </c>
      <c r="K230" s="25">
        <f t="shared" si="94"/>
        <v>246.58271682669604</v>
      </c>
      <c r="L230" s="48">
        <v>499268</v>
      </c>
      <c r="M230" s="252">
        <v>162278</v>
      </c>
      <c r="N230" s="25">
        <f t="shared" si="95"/>
        <v>307.66215999704212</v>
      </c>
      <c r="O230" s="48">
        <v>499268</v>
      </c>
      <c r="P230" s="252">
        <v>162278</v>
      </c>
      <c r="Q230" s="25">
        <f t="shared" si="96"/>
        <v>307.66215999704212</v>
      </c>
      <c r="R230" s="48">
        <v>0</v>
      </c>
      <c r="S230" s="252">
        <v>0</v>
      </c>
      <c r="T230" s="48" t="e">
        <f t="shared" si="97"/>
        <v>#DIV/0!</v>
      </c>
      <c r="U230" s="199">
        <v>66</v>
      </c>
    </row>
    <row r="231" spans="1:173" s="23" customFormat="1" ht="17.25" x14ac:dyDescent="0.25">
      <c r="A231" s="53">
        <v>7</v>
      </c>
      <c r="B231" s="4" t="s">
        <v>61</v>
      </c>
      <c r="C231" s="48">
        <v>892754</v>
      </c>
      <c r="D231" s="252">
        <v>887873</v>
      </c>
      <c r="E231" s="45">
        <f t="shared" si="92"/>
        <v>100.54974078499966</v>
      </c>
      <c r="F231" s="48">
        <v>55684</v>
      </c>
      <c r="G231" s="252">
        <v>100441</v>
      </c>
      <c r="H231" s="45">
        <f t="shared" si="93"/>
        <v>55.439511753168524</v>
      </c>
      <c r="I231" s="48">
        <v>875962</v>
      </c>
      <c r="J231" s="252">
        <v>806028</v>
      </c>
      <c r="K231" s="45">
        <f t="shared" si="94"/>
        <v>108.67637352548547</v>
      </c>
      <c r="L231" s="48">
        <v>726540</v>
      </c>
      <c r="M231" s="252">
        <v>598675</v>
      </c>
      <c r="N231" s="25">
        <f t="shared" si="95"/>
        <v>121.35799891426902</v>
      </c>
      <c r="O231" s="48">
        <v>726540</v>
      </c>
      <c r="P231" s="252">
        <v>598675</v>
      </c>
      <c r="Q231" s="25">
        <f t="shared" si="96"/>
        <v>121.35799891426902</v>
      </c>
      <c r="R231" s="48">
        <v>0</v>
      </c>
      <c r="S231" s="252">
        <v>0</v>
      </c>
      <c r="T231" s="44" t="e">
        <f t="shared" si="97"/>
        <v>#DIV/0!</v>
      </c>
      <c r="U231" s="199">
        <v>205</v>
      </c>
    </row>
    <row r="232" spans="1:173" s="23" customFormat="1" ht="17.25" customHeight="1" x14ac:dyDescent="0.25">
      <c r="A232" s="349"/>
      <c r="B232" s="350"/>
      <c r="C232" s="350"/>
      <c r="D232" s="350"/>
      <c r="E232" s="350"/>
      <c r="F232" s="350"/>
      <c r="G232" s="350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1"/>
      <c r="U232" s="200"/>
    </row>
    <row r="233" spans="1:173" s="23" customFormat="1" ht="54" customHeight="1" x14ac:dyDescent="0.25">
      <c r="A233" s="352" t="s">
        <v>240</v>
      </c>
      <c r="B233" s="353"/>
      <c r="C233" s="41">
        <f>SUM(C234:C238)</f>
        <v>3351841</v>
      </c>
      <c r="D233" s="41">
        <f>SUM(D234:D238)</f>
        <v>2659402</v>
      </c>
      <c r="E233" s="50">
        <f>C233/D233*100</f>
        <v>126.03739487298273</v>
      </c>
      <c r="F233" s="41">
        <f>SUM(F234:F238)</f>
        <v>569159</v>
      </c>
      <c r="G233" s="41">
        <f>SUM(G234:G238)</f>
        <v>399821</v>
      </c>
      <c r="H233" s="50">
        <f>F233/G233*100</f>
        <v>142.3534531702937</v>
      </c>
      <c r="I233" s="41">
        <f>SUM(I234:I238)</f>
        <v>3627644</v>
      </c>
      <c r="J233" s="41">
        <f>SUM(J234:J238)</f>
        <v>2868909</v>
      </c>
      <c r="K233" s="50">
        <f>I233/J233*100</f>
        <v>126.44681305681009</v>
      </c>
      <c r="L233" s="41">
        <f>SUM(L234:L238)</f>
        <v>126513</v>
      </c>
      <c r="M233" s="41">
        <f>SUM(M234:M238)</f>
        <v>108232</v>
      </c>
      <c r="N233" s="6">
        <f t="shared" ref="N233:N237" si="99">L233/M233*100</f>
        <v>116.89056840860374</v>
      </c>
      <c r="O233" s="41">
        <f>SUM(O234:O238)</f>
        <v>0</v>
      </c>
      <c r="P233" s="41">
        <f>SUM(P234:P238)</f>
        <v>0</v>
      </c>
      <c r="Q233" s="5" t="e">
        <f t="shared" ref="Q233:Q237" si="100">O233/P233*100</f>
        <v>#DIV/0!</v>
      </c>
      <c r="R233" s="41">
        <f>SUM(R234:R238)</f>
        <v>126513</v>
      </c>
      <c r="S233" s="41">
        <f>SUM(S234:S238)</f>
        <v>108232</v>
      </c>
      <c r="T233" s="6">
        <f t="shared" ref="T233:T237" si="101">R233/S233*100</f>
        <v>116.89056840860374</v>
      </c>
      <c r="U233" s="198">
        <f>SUM(U234:U237)</f>
        <v>375</v>
      </c>
    </row>
    <row r="234" spans="1:173" s="23" customFormat="1" ht="17.25" x14ac:dyDescent="0.25">
      <c r="A234" s="56">
        <v>1</v>
      </c>
      <c r="B234" s="8" t="s">
        <v>82</v>
      </c>
      <c r="C234" s="48">
        <v>118483</v>
      </c>
      <c r="D234" s="252">
        <v>119144</v>
      </c>
      <c r="E234" s="1">
        <f t="shared" ref="E234:E237" si="102">C234/D234*100</f>
        <v>99.445209158665151</v>
      </c>
      <c r="F234" s="48">
        <v>15542</v>
      </c>
      <c r="G234" s="252">
        <v>17903</v>
      </c>
      <c r="H234" s="1">
        <f t="shared" ref="H234:H237" si="103">F234/G234*100</f>
        <v>86.812266100653517</v>
      </c>
      <c r="I234" s="48">
        <v>124674</v>
      </c>
      <c r="J234" s="252">
        <v>121155</v>
      </c>
      <c r="K234" s="1">
        <f t="shared" ref="K234:K237" si="104">I234/J234*100</f>
        <v>102.90454376624984</v>
      </c>
      <c r="L234" s="48">
        <v>6467</v>
      </c>
      <c r="M234" s="250">
        <v>0</v>
      </c>
      <c r="N234" s="1" t="e">
        <f t="shared" si="99"/>
        <v>#DIV/0!</v>
      </c>
      <c r="O234" s="46">
        <v>0</v>
      </c>
      <c r="P234" s="46">
        <v>0</v>
      </c>
      <c r="Q234" s="1" t="e">
        <f t="shared" si="100"/>
        <v>#DIV/0!</v>
      </c>
      <c r="R234" s="48">
        <v>6467</v>
      </c>
      <c r="S234" s="251">
        <v>0</v>
      </c>
      <c r="T234" s="1" t="e">
        <f t="shared" si="101"/>
        <v>#DIV/0!</v>
      </c>
      <c r="U234" s="199">
        <v>28</v>
      </c>
    </row>
    <row r="235" spans="1:173" s="23" customFormat="1" ht="17.25" x14ac:dyDescent="0.25">
      <c r="A235" s="62">
        <v>2</v>
      </c>
      <c r="B235" s="4" t="s">
        <v>50</v>
      </c>
      <c r="C235" s="48">
        <v>950782</v>
      </c>
      <c r="D235" s="252">
        <v>731470</v>
      </c>
      <c r="E235" s="25">
        <f t="shared" si="102"/>
        <v>129.9823642801482</v>
      </c>
      <c r="F235" s="48">
        <v>182149</v>
      </c>
      <c r="G235" s="252">
        <v>133226</v>
      </c>
      <c r="H235" s="25">
        <f t="shared" si="103"/>
        <v>136.72181105790162</v>
      </c>
      <c r="I235" s="48">
        <v>1191719</v>
      </c>
      <c r="J235" s="252">
        <v>914337</v>
      </c>
      <c r="K235" s="25">
        <f t="shared" si="104"/>
        <v>130.33695453645646</v>
      </c>
      <c r="L235" s="48">
        <v>0</v>
      </c>
      <c r="M235" s="250">
        <v>0</v>
      </c>
      <c r="N235" s="25" t="e">
        <f t="shared" si="99"/>
        <v>#DIV/0!</v>
      </c>
      <c r="O235" s="48">
        <v>0</v>
      </c>
      <c r="P235" s="48">
        <v>0</v>
      </c>
      <c r="Q235" s="25" t="e">
        <f t="shared" si="100"/>
        <v>#DIV/0!</v>
      </c>
      <c r="R235" s="48">
        <v>0</v>
      </c>
      <c r="S235" s="251">
        <v>0</v>
      </c>
      <c r="T235" s="48" t="e">
        <f t="shared" si="101"/>
        <v>#DIV/0!</v>
      </c>
      <c r="U235" s="199">
        <v>34</v>
      </c>
    </row>
    <row r="236" spans="1:173" s="23" customFormat="1" ht="17.25" x14ac:dyDescent="0.25">
      <c r="A236" s="62">
        <v>3</v>
      </c>
      <c r="B236" s="10" t="s">
        <v>285</v>
      </c>
      <c r="C236" s="48">
        <v>41445</v>
      </c>
      <c r="D236" s="252">
        <v>53037</v>
      </c>
      <c r="E236" s="25">
        <f t="shared" si="102"/>
        <v>78.143560156117431</v>
      </c>
      <c r="F236" s="48">
        <v>8910</v>
      </c>
      <c r="G236" s="252">
        <v>6612</v>
      </c>
      <c r="H236" s="25">
        <f t="shared" si="103"/>
        <v>134.75499092558985</v>
      </c>
      <c r="I236" s="48">
        <v>41445</v>
      </c>
      <c r="J236" s="252">
        <v>53037</v>
      </c>
      <c r="K236" s="25">
        <f t="shared" si="104"/>
        <v>78.143560156117431</v>
      </c>
      <c r="L236" s="48">
        <v>0</v>
      </c>
      <c r="M236" s="250">
        <v>0</v>
      </c>
      <c r="N236" s="25" t="e">
        <f t="shared" si="99"/>
        <v>#DIV/0!</v>
      </c>
      <c r="O236" s="46">
        <v>0</v>
      </c>
      <c r="P236" s="46">
        <v>0</v>
      </c>
      <c r="Q236" s="25" t="e">
        <f t="shared" si="100"/>
        <v>#DIV/0!</v>
      </c>
      <c r="R236" s="48">
        <v>0</v>
      </c>
      <c r="S236" s="251">
        <v>0</v>
      </c>
      <c r="T236" s="48" t="e">
        <f t="shared" si="101"/>
        <v>#DIV/0!</v>
      </c>
      <c r="U236" s="199">
        <v>6</v>
      </c>
    </row>
    <row r="237" spans="1:173" s="23" customFormat="1" ht="17.25" x14ac:dyDescent="0.25">
      <c r="A237" s="62">
        <v>4</v>
      </c>
      <c r="B237" s="16" t="s">
        <v>293</v>
      </c>
      <c r="C237" s="46">
        <v>2241131</v>
      </c>
      <c r="D237" s="248">
        <v>1755751</v>
      </c>
      <c r="E237" s="25">
        <f t="shared" si="102"/>
        <v>127.64515013803211</v>
      </c>
      <c r="F237" s="46">
        <v>362558</v>
      </c>
      <c r="G237" s="248">
        <v>242080</v>
      </c>
      <c r="H237" s="25">
        <f t="shared" si="103"/>
        <v>149.76784534038333</v>
      </c>
      <c r="I237" s="46">
        <v>2269806</v>
      </c>
      <c r="J237" s="248">
        <v>1780380</v>
      </c>
      <c r="K237" s="25">
        <f t="shared" si="104"/>
        <v>127.48997405048361</v>
      </c>
      <c r="L237" s="48">
        <v>120046</v>
      </c>
      <c r="M237" s="252">
        <v>108232</v>
      </c>
      <c r="N237" s="25">
        <f t="shared" si="99"/>
        <v>110.91544090472318</v>
      </c>
      <c r="O237" s="46">
        <v>0</v>
      </c>
      <c r="P237" s="46">
        <v>0</v>
      </c>
      <c r="Q237" s="25" t="e">
        <f t="shared" si="100"/>
        <v>#DIV/0!</v>
      </c>
      <c r="R237" s="48">
        <v>120046</v>
      </c>
      <c r="S237" s="252">
        <v>108232</v>
      </c>
      <c r="T237" s="48">
        <f t="shared" si="101"/>
        <v>110.91544090472318</v>
      </c>
      <c r="U237" s="199">
        <v>307</v>
      </c>
    </row>
    <row r="238" spans="1:173" s="23" customFormat="1" ht="17.25" x14ac:dyDescent="0.25">
      <c r="A238" s="63"/>
      <c r="B238" s="16"/>
      <c r="C238" s="46"/>
      <c r="D238" s="46"/>
      <c r="E238" s="1"/>
      <c r="F238" s="46"/>
      <c r="G238" s="46"/>
      <c r="H238" s="1"/>
      <c r="I238" s="46"/>
      <c r="J238" s="46"/>
      <c r="K238" s="1"/>
      <c r="L238" s="48"/>
      <c r="M238" s="46"/>
      <c r="N238" s="1"/>
      <c r="O238" s="46"/>
      <c r="P238" s="46"/>
      <c r="Q238" s="1"/>
      <c r="R238" s="46"/>
      <c r="S238" s="46"/>
      <c r="T238" s="1"/>
      <c r="U238" s="199"/>
    </row>
    <row r="239" spans="1:173" s="23" customFormat="1" ht="17.25" customHeight="1" x14ac:dyDescent="0.25">
      <c r="A239" s="349"/>
      <c r="B239" s="350"/>
      <c r="C239" s="350"/>
      <c r="D239" s="350"/>
      <c r="E239" s="350"/>
      <c r="F239" s="350"/>
      <c r="G239" s="350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1"/>
      <c r="U239" s="200"/>
    </row>
    <row r="240" spans="1:173" s="23" customFormat="1" ht="71.25" customHeight="1" x14ac:dyDescent="0.25">
      <c r="A240" s="352" t="s">
        <v>241</v>
      </c>
      <c r="B240" s="353"/>
      <c r="C240" s="41">
        <f>SUM(C241:C250)</f>
        <v>15927998</v>
      </c>
      <c r="D240" s="41">
        <f>SUM(D241:D250)</f>
        <v>14972738</v>
      </c>
      <c r="E240" s="50">
        <f>C240/D240*100</f>
        <v>106.37999542902574</v>
      </c>
      <c r="F240" s="41">
        <f>SUM(F241:F250)</f>
        <v>2726916</v>
      </c>
      <c r="G240" s="41">
        <f>SUM(G241:G250)</f>
        <v>2112878</v>
      </c>
      <c r="H240" s="50">
        <f>F240/G240*100</f>
        <v>129.06168742350482</v>
      </c>
      <c r="I240" s="41">
        <f>SUM(I241:I250)</f>
        <v>15754350</v>
      </c>
      <c r="J240" s="41">
        <f>SUM(J241:J250)</f>
        <v>14306161</v>
      </c>
      <c r="K240" s="50">
        <f>I240/J240*100</f>
        <v>110.12283449067853</v>
      </c>
      <c r="L240" s="41">
        <f>SUM(L241:L250)</f>
        <v>3220814</v>
      </c>
      <c r="M240" s="41">
        <f>SUM(M241:M250)</f>
        <v>7096425</v>
      </c>
      <c r="N240" s="6">
        <f t="shared" ref="N240:N250" si="105">L240/M240*100</f>
        <v>45.386430491409406</v>
      </c>
      <c r="O240" s="41">
        <f>SUM(O241:O250)</f>
        <v>3220814</v>
      </c>
      <c r="P240" s="41">
        <f>SUM(P241:P250)</f>
        <v>7096428</v>
      </c>
      <c r="Q240" s="5">
        <f t="shared" ref="Q240:Q250" si="106">O240/P240*100</f>
        <v>45.386411304391451</v>
      </c>
      <c r="R240" s="41">
        <f>SUM(R241:R250)</f>
        <v>0</v>
      </c>
      <c r="S240" s="41">
        <f>SUM(S241:S250)</f>
        <v>0</v>
      </c>
      <c r="T240" s="6" t="e">
        <f t="shared" ref="T240:T250" si="107">R240/S240*100</f>
        <v>#DIV/0!</v>
      </c>
      <c r="U240" s="198">
        <f>SUM(U241:U250)</f>
        <v>2290</v>
      </c>
    </row>
    <row r="241" spans="1:173" s="24" customFormat="1" ht="18.75" customHeight="1" x14ac:dyDescent="0.25">
      <c r="A241" s="62">
        <v>1</v>
      </c>
      <c r="B241" s="4" t="s">
        <v>98</v>
      </c>
      <c r="C241" s="48">
        <v>1930418</v>
      </c>
      <c r="D241" s="252">
        <v>967759</v>
      </c>
      <c r="E241" s="25">
        <f>C241/D241*100</f>
        <v>199.4730092926028</v>
      </c>
      <c r="F241" s="48">
        <v>334873</v>
      </c>
      <c r="G241" s="252">
        <v>109578</v>
      </c>
      <c r="H241" s="25">
        <f>F241/G241*100</f>
        <v>305.60240194199565</v>
      </c>
      <c r="I241" s="48">
        <v>1754443</v>
      </c>
      <c r="J241" s="252">
        <v>1042071</v>
      </c>
      <c r="K241" s="25">
        <f>I241/J241*100</f>
        <v>168.36117692556459</v>
      </c>
      <c r="L241" s="48">
        <f t="shared" ref="L241:M241" si="108">O241+R241</f>
        <v>0</v>
      </c>
      <c r="M241" s="252">
        <f t="shared" si="108"/>
        <v>0</v>
      </c>
      <c r="N241" s="25" t="e">
        <f t="shared" si="105"/>
        <v>#DIV/0!</v>
      </c>
      <c r="O241" s="48">
        <v>0</v>
      </c>
      <c r="P241" s="252">
        <v>0</v>
      </c>
      <c r="Q241" s="25" t="e">
        <f t="shared" si="106"/>
        <v>#DIV/0!</v>
      </c>
      <c r="R241" s="48">
        <v>0</v>
      </c>
      <c r="S241" s="252">
        <v>0</v>
      </c>
      <c r="T241" s="25" t="e">
        <f t="shared" si="107"/>
        <v>#DIV/0!</v>
      </c>
      <c r="U241" s="197">
        <v>430</v>
      </c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</row>
    <row r="242" spans="1:173" s="24" customFormat="1" ht="18.75" customHeight="1" x14ac:dyDescent="0.25">
      <c r="A242" s="63">
        <v>2</v>
      </c>
      <c r="B242" s="8" t="s">
        <v>264</v>
      </c>
      <c r="C242" s="48"/>
      <c r="D242" s="252"/>
      <c r="E242" s="25" t="e">
        <f>C242/D242*100</f>
        <v>#DIV/0!</v>
      </c>
      <c r="F242" s="48"/>
      <c r="G242" s="252"/>
      <c r="H242" s="25" t="e">
        <f>F242/G242*100</f>
        <v>#DIV/0!</v>
      </c>
      <c r="I242" s="48"/>
      <c r="J242" s="252"/>
      <c r="K242" s="25" t="e">
        <f>I242/J242*100</f>
        <v>#DIV/0!</v>
      </c>
      <c r="L242" s="48"/>
      <c r="M242" s="252"/>
      <c r="N242" s="25" t="e">
        <f t="shared" si="105"/>
        <v>#DIV/0!</v>
      </c>
      <c r="O242" s="48"/>
      <c r="P242" s="252"/>
      <c r="Q242" s="25" t="e">
        <f t="shared" si="106"/>
        <v>#DIV/0!</v>
      </c>
      <c r="R242" s="48"/>
      <c r="S242" s="252"/>
      <c r="T242" s="25" t="e">
        <f t="shared" si="107"/>
        <v>#DIV/0!</v>
      </c>
      <c r="U242" s="197">
        <v>149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2">
        <v>3</v>
      </c>
      <c r="B243" s="8" t="s">
        <v>221</v>
      </c>
      <c r="C243" s="48">
        <v>8023844</v>
      </c>
      <c r="D243" s="252">
        <v>7910629</v>
      </c>
      <c r="E243" s="25">
        <f>C243/D243*100</f>
        <v>101.43117570044052</v>
      </c>
      <c r="F243" s="48">
        <v>1631606</v>
      </c>
      <c r="G243" s="252">
        <v>1148493</v>
      </c>
      <c r="H243" s="25">
        <f>F243/G243*100</f>
        <v>142.06494945985739</v>
      </c>
      <c r="I243" s="48">
        <v>7906376</v>
      </c>
      <c r="J243" s="252">
        <v>7981598</v>
      </c>
      <c r="K243" s="25">
        <f>I243/J243*100</f>
        <v>99.057557145824688</v>
      </c>
      <c r="L243" s="48">
        <v>0</v>
      </c>
      <c r="M243" s="252">
        <v>4932376</v>
      </c>
      <c r="N243" s="25">
        <f t="shared" si="105"/>
        <v>0</v>
      </c>
      <c r="O243" s="48">
        <v>0</v>
      </c>
      <c r="P243" s="252">
        <v>4932379</v>
      </c>
      <c r="Q243" s="25">
        <f t="shared" si="106"/>
        <v>0</v>
      </c>
      <c r="R243" s="48">
        <v>0</v>
      </c>
      <c r="S243" s="252">
        <v>0</v>
      </c>
      <c r="T243" s="25" t="e">
        <f t="shared" si="107"/>
        <v>#DIV/0!</v>
      </c>
      <c r="U243" s="197">
        <v>1122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3" customFormat="1" ht="17.25" x14ac:dyDescent="0.25">
      <c r="A244" s="63">
        <v>4</v>
      </c>
      <c r="B244" s="9" t="s">
        <v>109</v>
      </c>
      <c r="C244" s="48">
        <v>5443108</v>
      </c>
      <c r="D244" s="252">
        <v>4062949</v>
      </c>
      <c r="E244" s="1">
        <f t="shared" ref="E244:E245" si="109">C244/D244*100</f>
        <v>133.969390213857</v>
      </c>
      <c r="F244" s="48">
        <v>689619</v>
      </c>
      <c r="G244" s="252">
        <v>614322</v>
      </c>
      <c r="H244" s="1">
        <f t="shared" ref="H244:H245" si="110">F244/G244*100</f>
        <v>112.25692714895446</v>
      </c>
      <c r="I244" s="48">
        <v>5562903</v>
      </c>
      <c r="J244" s="252">
        <v>4023919</v>
      </c>
      <c r="K244" s="1">
        <f t="shared" ref="K244:K245" si="111">I244/J244*100</f>
        <v>138.24589908494681</v>
      </c>
      <c r="L244" s="48">
        <v>2719901</v>
      </c>
      <c r="M244" s="252">
        <v>1867088</v>
      </c>
      <c r="N244" s="1">
        <f t="shared" si="105"/>
        <v>145.67610096578201</v>
      </c>
      <c r="O244" s="48">
        <v>2719901</v>
      </c>
      <c r="P244" s="252">
        <v>1867088</v>
      </c>
      <c r="Q244" s="1">
        <f t="shared" si="106"/>
        <v>145.67610096578201</v>
      </c>
      <c r="R244" s="48">
        <v>0</v>
      </c>
      <c r="S244" s="252">
        <v>0</v>
      </c>
      <c r="T244" s="1" t="e">
        <f t="shared" si="107"/>
        <v>#DIV/0!</v>
      </c>
      <c r="U244" s="199">
        <v>533</v>
      </c>
    </row>
    <row r="245" spans="1:173" s="23" customFormat="1" ht="34.5" x14ac:dyDescent="0.25">
      <c r="A245" s="62">
        <v>5</v>
      </c>
      <c r="B245" s="10" t="s">
        <v>110</v>
      </c>
      <c r="C245" s="48">
        <v>0</v>
      </c>
      <c r="D245" s="252">
        <v>0</v>
      </c>
      <c r="E245" s="1" t="e">
        <f t="shared" si="109"/>
        <v>#DIV/0!</v>
      </c>
      <c r="F245" s="48">
        <v>0</v>
      </c>
      <c r="G245" s="252">
        <v>0</v>
      </c>
      <c r="H245" s="1" t="e">
        <f t="shared" si="110"/>
        <v>#DIV/0!</v>
      </c>
      <c r="I245" s="48">
        <v>0</v>
      </c>
      <c r="J245" s="252">
        <v>0</v>
      </c>
      <c r="K245" s="1" t="e">
        <f t="shared" si="111"/>
        <v>#DIV/0!</v>
      </c>
      <c r="L245" s="48">
        <v>0</v>
      </c>
      <c r="M245" s="252">
        <v>0</v>
      </c>
      <c r="N245" s="1" t="e">
        <f t="shared" si="105"/>
        <v>#DIV/0!</v>
      </c>
      <c r="O245" s="48">
        <v>0</v>
      </c>
      <c r="P245" s="252">
        <v>0</v>
      </c>
      <c r="Q245" s="1" t="e">
        <f t="shared" si="106"/>
        <v>#DIV/0!</v>
      </c>
      <c r="R245" s="48">
        <v>0</v>
      </c>
      <c r="S245" s="252">
        <v>0</v>
      </c>
      <c r="T245" s="1" t="e">
        <f t="shared" si="107"/>
        <v>#DIV/0!</v>
      </c>
      <c r="U245" s="199"/>
    </row>
    <row r="246" spans="1:173" s="23" customFormat="1" ht="18.75" customHeight="1" x14ac:dyDescent="0.25">
      <c r="A246" s="62">
        <v>6</v>
      </c>
      <c r="B246" s="216" t="s">
        <v>108</v>
      </c>
      <c r="C246" s="48">
        <v>29715</v>
      </c>
      <c r="D246" s="252">
        <v>1699763</v>
      </c>
      <c r="E246" s="1">
        <f>C246/D246*100</f>
        <v>1.7481848940116946</v>
      </c>
      <c r="F246" s="48">
        <v>0</v>
      </c>
      <c r="G246" s="252">
        <v>207045</v>
      </c>
      <c r="H246" s="1">
        <f>F246/G246*100</f>
        <v>0</v>
      </c>
      <c r="I246" s="48">
        <v>29715</v>
      </c>
      <c r="J246" s="252">
        <v>922862</v>
      </c>
      <c r="K246" s="1">
        <f>I246/J246*100</f>
        <v>3.2198746941579564</v>
      </c>
      <c r="L246" s="48">
        <v>0</v>
      </c>
      <c r="M246" s="252">
        <v>0</v>
      </c>
      <c r="N246" s="1" t="e">
        <f t="shared" si="105"/>
        <v>#DIV/0!</v>
      </c>
      <c r="O246" s="48">
        <v>0</v>
      </c>
      <c r="P246" s="252">
        <v>0</v>
      </c>
      <c r="Q246" s="1" t="e">
        <f t="shared" si="106"/>
        <v>#DIV/0!</v>
      </c>
      <c r="R246" s="48">
        <v>0</v>
      </c>
      <c r="S246" s="252">
        <v>0</v>
      </c>
      <c r="T246" s="1" t="e">
        <f t="shared" si="107"/>
        <v>#DIV/0!</v>
      </c>
      <c r="U246" s="199">
        <v>10</v>
      </c>
    </row>
    <row r="247" spans="1:173" s="23" customFormat="1" ht="17.25" x14ac:dyDescent="0.25">
      <c r="A247" s="63">
        <v>7</v>
      </c>
      <c r="B247" s="16" t="s">
        <v>267</v>
      </c>
      <c r="C247" s="48">
        <v>0</v>
      </c>
      <c r="D247" s="252">
        <v>36308</v>
      </c>
      <c r="E247" s="1">
        <f>C247/D247*100</f>
        <v>0</v>
      </c>
      <c r="F247" s="48">
        <v>0</v>
      </c>
      <c r="G247" s="252">
        <v>8062</v>
      </c>
      <c r="H247" s="1">
        <f>F247/G247*100</f>
        <v>0</v>
      </c>
      <c r="I247" s="48">
        <v>0</v>
      </c>
      <c r="J247" s="252">
        <v>40381</v>
      </c>
      <c r="K247" s="1">
        <f>I247/J247*100</f>
        <v>0</v>
      </c>
      <c r="L247" s="48">
        <v>0</v>
      </c>
      <c r="M247" s="252">
        <v>1631</v>
      </c>
      <c r="N247" s="1">
        <f t="shared" si="105"/>
        <v>0</v>
      </c>
      <c r="O247" s="48">
        <v>0</v>
      </c>
      <c r="P247" s="252">
        <v>1631</v>
      </c>
      <c r="Q247" s="1">
        <f t="shared" si="106"/>
        <v>0</v>
      </c>
      <c r="R247" s="48">
        <v>0</v>
      </c>
      <c r="S247" s="252">
        <v>0</v>
      </c>
      <c r="T247" s="1" t="e">
        <f t="shared" si="107"/>
        <v>#DIV/0!</v>
      </c>
      <c r="U247" s="199"/>
    </row>
    <row r="248" spans="1:173" s="23" customFormat="1" ht="17.25" x14ac:dyDescent="0.25">
      <c r="A248" s="62">
        <v>8</v>
      </c>
      <c r="B248" s="10" t="s">
        <v>268</v>
      </c>
      <c r="C248" s="48">
        <v>0</v>
      </c>
      <c r="D248" s="252">
        <v>0</v>
      </c>
      <c r="E248" s="1" t="e">
        <f>C248/D248*100</f>
        <v>#DIV/0!</v>
      </c>
      <c r="F248" s="48">
        <v>0</v>
      </c>
      <c r="G248" s="252">
        <v>0</v>
      </c>
      <c r="H248" s="1">
        <v>0</v>
      </c>
      <c r="I248" s="48">
        <v>0</v>
      </c>
      <c r="J248" s="252">
        <v>0</v>
      </c>
      <c r="K248" s="1" t="e">
        <f>I248/J248*100</f>
        <v>#DIV/0!</v>
      </c>
      <c r="L248" s="48">
        <v>0</v>
      </c>
      <c r="M248" s="252"/>
      <c r="N248" s="1" t="e">
        <f t="shared" si="105"/>
        <v>#DIV/0!</v>
      </c>
      <c r="O248" s="48">
        <v>0</v>
      </c>
      <c r="P248" s="252"/>
      <c r="Q248" s="1" t="e">
        <f t="shared" si="106"/>
        <v>#DIV/0!</v>
      </c>
      <c r="R248" s="48">
        <v>0</v>
      </c>
      <c r="S248" s="252">
        <v>0</v>
      </c>
      <c r="T248" s="1" t="e">
        <f t="shared" si="107"/>
        <v>#DIV/0!</v>
      </c>
      <c r="U248" s="199"/>
    </row>
    <row r="249" spans="1:173" s="23" customFormat="1" ht="17.25" x14ac:dyDescent="0.25">
      <c r="A249" s="62">
        <v>9</v>
      </c>
      <c r="B249" s="10" t="s">
        <v>277</v>
      </c>
      <c r="C249" s="48">
        <v>0</v>
      </c>
      <c r="D249" s="252">
        <v>0</v>
      </c>
      <c r="E249" s="1" t="e">
        <f>C249/D249*100</f>
        <v>#DIV/0!</v>
      </c>
      <c r="F249" s="48">
        <v>0</v>
      </c>
      <c r="G249" s="252">
        <v>0</v>
      </c>
      <c r="H249" s="1" t="e">
        <f>F249/G249*100</f>
        <v>#DIV/0!</v>
      </c>
      <c r="I249" s="48">
        <v>0</v>
      </c>
      <c r="J249" s="252">
        <v>0</v>
      </c>
      <c r="K249" s="1" t="e">
        <f>I249/J249*100</f>
        <v>#DIV/0!</v>
      </c>
      <c r="L249" s="48">
        <v>0</v>
      </c>
      <c r="M249" s="252"/>
      <c r="N249" s="1" t="e">
        <f t="shared" si="105"/>
        <v>#DIV/0!</v>
      </c>
      <c r="O249" s="48">
        <v>0</v>
      </c>
      <c r="P249" s="252"/>
      <c r="Q249" s="1" t="e">
        <f t="shared" si="106"/>
        <v>#DIV/0!</v>
      </c>
      <c r="R249" s="48">
        <v>0</v>
      </c>
      <c r="S249" s="252">
        <v>0</v>
      </c>
      <c r="T249" s="1" t="e">
        <f t="shared" si="107"/>
        <v>#DIV/0!</v>
      </c>
      <c r="U249" s="199"/>
    </row>
    <row r="250" spans="1:173" s="23" customFormat="1" ht="17.25" x14ac:dyDescent="0.25">
      <c r="A250" s="62">
        <v>10</v>
      </c>
      <c r="B250" s="10" t="s">
        <v>269</v>
      </c>
      <c r="C250" s="48">
        <v>500913</v>
      </c>
      <c r="D250" s="252">
        <v>295330</v>
      </c>
      <c r="E250" s="1">
        <f>C250/D250*100</f>
        <v>169.61128229438256</v>
      </c>
      <c r="F250" s="48">
        <v>70818</v>
      </c>
      <c r="G250" s="252">
        <v>25378</v>
      </c>
      <c r="H250" s="1">
        <f>F250/G250*100</f>
        <v>279.0527228307983</v>
      </c>
      <c r="I250" s="48">
        <v>500913</v>
      </c>
      <c r="J250" s="252">
        <v>295330</v>
      </c>
      <c r="K250" s="1">
        <f>I250/J250*100</f>
        <v>169.61128229438256</v>
      </c>
      <c r="L250" s="48">
        <v>500913</v>
      </c>
      <c r="M250" s="252">
        <v>295330</v>
      </c>
      <c r="N250" s="1">
        <f t="shared" si="105"/>
        <v>169.61128229438256</v>
      </c>
      <c r="O250" s="48">
        <v>500913</v>
      </c>
      <c r="P250" s="252">
        <v>295330</v>
      </c>
      <c r="Q250" s="1">
        <f t="shared" si="106"/>
        <v>169.61128229438256</v>
      </c>
      <c r="R250" s="48">
        <v>0</v>
      </c>
      <c r="S250" s="252">
        <v>0</v>
      </c>
      <c r="T250" s="1" t="e">
        <f t="shared" si="107"/>
        <v>#DIV/0!</v>
      </c>
      <c r="U250" s="199">
        <v>46</v>
      </c>
    </row>
    <row r="251" spans="1:173" s="23" customFormat="1" ht="17.25" customHeight="1" x14ac:dyDescent="0.25">
      <c r="A251" s="349"/>
      <c r="B251" s="350"/>
      <c r="C251" s="350"/>
      <c r="D251" s="350"/>
      <c r="E251" s="350"/>
      <c r="F251" s="350"/>
      <c r="G251" s="350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1"/>
      <c r="U251" s="200"/>
    </row>
    <row r="252" spans="1:173" s="23" customFormat="1" ht="52.5" customHeight="1" x14ac:dyDescent="0.25">
      <c r="A252" s="352" t="s">
        <v>242</v>
      </c>
      <c r="B252" s="353"/>
      <c r="C252" s="41">
        <f>SUM(C253:C259)</f>
        <v>121927197</v>
      </c>
      <c r="D252" s="41">
        <f>SUM(D253:D259)</f>
        <v>109787275</v>
      </c>
      <c r="E252" s="50">
        <f>C252/D252*100</f>
        <v>111.05767676627369</v>
      </c>
      <c r="F252" s="41">
        <f>SUM(F253:F259)</f>
        <v>12542624</v>
      </c>
      <c r="G252" s="41">
        <f>SUM(G253:G259)</f>
        <v>12417469</v>
      </c>
      <c r="H252" s="50">
        <f>F252/G252*100</f>
        <v>101.00789460396477</v>
      </c>
      <c r="I252" s="41">
        <f>SUM(I253:I259)</f>
        <v>124568551</v>
      </c>
      <c r="J252" s="41">
        <f>SUM(J253:J259)</f>
        <v>104113049</v>
      </c>
      <c r="K252" s="50">
        <f>I252/J252*100</f>
        <v>119.64739501577751</v>
      </c>
      <c r="L252" s="35">
        <f>SUM(L253:L259)</f>
        <v>111879664</v>
      </c>
      <c r="M252" s="35">
        <f>SUM(M253:M259)</f>
        <v>95459876</v>
      </c>
      <c r="N252" s="6">
        <f t="shared" ref="N252:N259" si="112">L252/M252*100</f>
        <v>117.20072211281733</v>
      </c>
      <c r="O252" s="5">
        <f>SUM(O253:O259)</f>
        <v>537837</v>
      </c>
      <c r="P252" s="5">
        <f>SUM(P253:P259)</f>
        <v>0</v>
      </c>
      <c r="Q252" s="5" t="e">
        <f t="shared" ref="Q252:Q259" si="113">O252/P252*100</f>
        <v>#DIV/0!</v>
      </c>
      <c r="R252" s="5">
        <f>SUM(R253:R259)</f>
        <v>111341827</v>
      </c>
      <c r="S252" s="5">
        <f>SUM(S253:S259)</f>
        <v>95459876</v>
      </c>
      <c r="T252" s="6">
        <f t="shared" ref="T252:T259" si="114">R252/S252*100</f>
        <v>116.63730529044476</v>
      </c>
      <c r="U252" s="198">
        <f>SUM(U253:U259)</f>
        <v>3284</v>
      </c>
    </row>
    <row r="253" spans="1:173" s="23" customFormat="1" ht="19.5" customHeight="1" x14ac:dyDescent="0.25">
      <c r="A253" s="63">
        <v>1</v>
      </c>
      <c r="B253" s="8" t="s">
        <v>100</v>
      </c>
      <c r="C253" s="44">
        <v>3513066</v>
      </c>
      <c r="D253" s="249">
        <v>3963994</v>
      </c>
      <c r="E253" s="45">
        <f t="shared" ref="E253:E259" si="115">C253/D253*100</f>
        <v>88.6244025596406</v>
      </c>
      <c r="F253" s="44">
        <v>287470</v>
      </c>
      <c r="G253" s="249">
        <v>454880</v>
      </c>
      <c r="H253" s="45">
        <f t="shared" ref="H253:H259" si="116">F253/G253*100</f>
        <v>63.196887091100947</v>
      </c>
      <c r="I253" s="44">
        <v>3513066</v>
      </c>
      <c r="J253" s="249">
        <v>3963994</v>
      </c>
      <c r="K253" s="45">
        <f t="shared" ref="K253:K259" si="117">I253/J253*100</f>
        <v>88.6244025596406</v>
      </c>
      <c r="L253" s="87">
        <v>0</v>
      </c>
      <c r="M253" s="253">
        <v>0</v>
      </c>
      <c r="N253" s="25" t="e">
        <f t="shared" si="112"/>
        <v>#DIV/0!</v>
      </c>
      <c r="O253" s="44">
        <v>0</v>
      </c>
      <c r="P253" s="44">
        <v>0</v>
      </c>
      <c r="Q253" s="25" t="e">
        <f>O253/S253*100</f>
        <v>#DIV/0!</v>
      </c>
      <c r="R253" s="64">
        <v>0</v>
      </c>
      <c r="S253" s="64">
        <v>0</v>
      </c>
      <c r="T253" s="45" t="e">
        <f t="shared" si="114"/>
        <v>#DIV/0!</v>
      </c>
      <c r="U253" s="199">
        <v>413</v>
      </c>
    </row>
    <row r="254" spans="1:173" s="23" customFormat="1" ht="34.5" x14ac:dyDescent="0.25">
      <c r="A254" s="62">
        <v>2</v>
      </c>
      <c r="B254" s="4" t="s">
        <v>101</v>
      </c>
      <c r="C254" s="44">
        <v>24052876</v>
      </c>
      <c r="D254" s="249">
        <v>20997978</v>
      </c>
      <c r="E254" s="45">
        <f t="shared" si="115"/>
        <v>114.54853414933569</v>
      </c>
      <c r="F254" s="44">
        <v>2573166</v>
      </c>
      <c r="G254" s="249">
        <v>2212787</v>
      </c>
      <c r="H254" s="45">
        <f t="shared" si="116"/>
        <v>116.28620377831214</v>
      </c>
      <c r="I254" s="44">
        <v>24173808</v>
      </c>
      <c r="J254" s="249">
        <v>20525914</v>
      </c>
      <c r="K254" s="45">
        <f t="shared" si="117"/>
        <v>117.77213916028295</v>
      </c>
      <c r="L254" s="44">
        <v>24569334</v>
      </c>
      <c r="M254" s="249">
        <v>20525914</v>
      </c>
      <c r="N254" s="25">
        <f t="shared" si="112"/>
        <v>119.69909841773672</v>
      </c>
      <c r="O254" s="44">
        <v>0</v>
      </c>
      <c r="P254" s="44">
        <v>0</v>
      </c>
      <c r="Q254" s="25" t="e">
        <f t="shared" si="113"/>
        <v>#DIV/0!</v>
      </c>
      <c r="R254" s="44">
        <v>24569334</v>
      </c>
      <c r="S254" s="249">
        <v>20525914</v>
      </c>
      <c r="T254" s="45">
        <f t="shared" si="114"/>
        <v>119.69909841773672</v>
      </c>
      <c r="U254" s="199">
        <v>610</v>
      </c>
    </row>
    <row r="255" spans="1:173" s="23" customFormat="1" ht="18" customHeight="1" x14ac:dyDescent="0.25">
      <c r="A255" s="62">
        <v>3</v>
      </c>
      <c r="B255" s="8" t="s">
        <v>102</v>
      </c>
      <c r="C255" s="44">
        <v>6673312</v>
      </c>
      <c r="D255" s="249">
        <v>6094806</v>
      </c>
      <c r="E255" s="45">
        <f t="shared" si="115"/>
        <v>109.49178694120863</v>
      </c>
      <c r="F255" s="48">
        <v>768666</v>
      </c>
      <c r="G255" s="249">
        <v>830118</v>
      </c>
      <c r="H255" s="45">
        <f t="shared" si="116"/>
        <v>92.597197025001265</v>
      </c>
      <c r="I255" s="44">
        <v>4859672</v>
      </c>
      <c r="J255" s="249">
        <v>587230</v>
      </c>
      <c r="K255" s="45">
        <f t="shared" si="117"/>
        <v>827.55853754065697</v>
      </c>
      <c r="L255" s="87">
        <v>0</v>
      </c>
      <c r="M255" s="253">
        <v>0</v>
      </c>
      <c r="N255" s="25" t="e">
        <f t="shared" si="112"/>
        <v>#DIV/0!</v>
      </c>
      <c r="O255" s="44">
        <v>0</v>
      </c>
      <c r="P255" s="44">
        <v>0</v>
      </c>
      <c r="Q255" s="25" t="e">
        <f t="shared" si="113"/>
        <v>#DIV/0!</v>
      </c>
      <c r="R255" s="64">
        <v>0</v>
      </c>
      <c r="S255" s="64">
        <v>0</v>
      </c>
      <c r="T255" s="45" t="e">
        <f t="shared" si="114"/>
        <v>#DIV/0!</v>
      </c>
      <c r="U255" s="199">
        <v>423</v>
      </c>
    </row>
    <row r="256" spans="1:173" s="23" customFormat="1" ht="17.25" customHeight="1" x14ac:dyDescent="0.25">
      <c r="A256" s="62">
        <v>4</v>
      </c>
      <c r="B256" s="4" t="s">
        <v>103</v>
      </c>
      <c r="C256" s="44">
        <v>1133360</v>
      </c>
      <c r="D256" s="249">
        <v>1845524</v>
      </c>
      <c r="E256" s="25">
        <f t="shared" si="115"/>
        <v>61.411284816669955</v>
      </c>
      <c r="F256" s="44">
        <v>180838</v>
      </c>
      <c r="G256" s="249">
        <v>158041</v>
      </c>
      <c r="H256" s="25">
        <f t="shared" si="116"/>
        <v>114.42473788447303</v>
      </c>
      <c r="I256" s="44">
        <v>1792429</v>
      </c>
      <c r="J256" s="249">
        <v>1963069</v>
      </c>
      <c r="K256" s="25">
        <f t="shared" si="117"/>
        <v>91.307488427559093</v>
      </c>
      <c r="L256" s="87">
        <v>0</v>
      </c>
      <c r="M256" s="253">
        <v>0</v>
      </c>
      <c r="N256" s="25" t="e">
        <f t="shared" si="112"/>
        <v>#DIV/0!</v>
      </c>
      <c r="O256" s="44">
        <v>0</v>
      </c>
      <c r="P256" s="44">
        <v>0</v>
      </c>
      <c r="Q256" s="25" t="e">
        <f t="shared" si="113"/>
        <v>#DIV/0!</v>
      </c>
      <c r="R256" s="64">
        <v>0</v>
      </c>
      <c r="S256" s="64">
        <v>0</v>
      </c>
      <c r="T256" s="25" t="e">
        <f t="shared" si="114"/>
        <v>#DIV/0!</v>
      </c>
      <c r="U256" s="199">
        <v>71</v>
      </c>
    </row>
    <row r="257" spans="1:21" s="23" customFormat="1" ht="17.25" customHeight="1" x14ac:dyDescent="0.25">
      <c r="A257" s="62">
        <v>5</v>
      </c>
      <c r="B257" s="4" t="s">
        <v>104</v>
      </c>
      <c r="C257" s="44">
        <v>48049396</v>
      </c>
      <c r="D257" s="249">
        <v>46532384</v>
      </c>
      <c r="E257" s="45">
        <f t="shared" si="115"/>
        <v>103.26012095146469</v>
      </c>
      <c r="F257" s="44">
        <v>4502385</v>
      </c>
      <c r="G257" s="249">
        <v>5622122</v>
      </c>
      <c r="H257" s="45">
        <f t="shared" si="116"/>
        <v>80.083374213508705</v>
      </c>
      <c r="I257" s="44">
        <v>51744274</v>
      </c>
      <c r="J257" s="249">
        <v>46824647</v>
      </c>
      <c r="K257" s="45">
        <f t="shared" si="117"/>
        <v>110.50649031054094</v>
      </c>
      <c r="L257" s="44">
        <v>51744274</v>
      </c>
      <c r="M257" s="249">
        <v>46824647</v>
      </c>
      <c r="N257" s="25">
        <f t="shared" si="112"/>
        <v>110.50649031054094</v>
      </c>
      <c r="O257" s="44">
        <v>0</v>
      </c>
      <c r="P257" s="44">
        <v>0</v>
      </c>
      <c r="Q257" s="25" t="e">
        <f t="shared" si="113"/>
        <v>#DIV/0!</v>
      </c>
      <c r="R257" s="44">
        <v>51744274</v>
      </c>
      <c r="S257" s="249">
        <v>46824647</v>
      </c>
      <c r="T257" s="45">
        <f t="shared" si="114"/>
        <v>110.50649031054094</v>
      </c>
      <c r="U257" s="199">
        <v>1102</v>
      </c>
    </row>
    <row r="258" spans="1:21" s="23" customFormat="1" ht="15" customHeight="1" x14ac:dyDescent="0.25">
      <c r="A258" s="63">
        <v>6</v>
      </c>
      <c r="B258" s="8" t="s">
        <v>105</v>
      </c>
      <c r="C258" s="44">
        <v>35728560</v>
      </c>
      <c r="D258" s="249">
        <v>28624846</v>
      </c>
      <c r="E258" s="1">
        <f t="shared" si="115"/>
        <v>124.81660163342015</v>
      </c>
      <c r="F258" s="44">
        <v>3792402</v>
      </c>
      <c r="G258" s="249">
        <v>2890711</v>
      </c>
      <c r="H258" s="1">
        <f t="shared" si="116"/>
        <v>131.19270656942186</v>
      </c>
      <c r="I258" s="44">
        <v>35585394</v>
      </c>
      <c r="J258" s="249">
        <v>28120077</v>
      </c>
      <c r="K258" s="1">
        <f t="shared" si="117"/>
        <v>126.54799629460473</v>
      </c>
      <c r="L258" s="87">
        <v>35558754</v>
      </c>
      <c r="M258" s="253">
        <v>28106814</v>
      </c>
      <c r="N258" s="1">
        <f t="shared" si="112"/>
        <v>126.51293028089204</v>
      </c>
      <c r="O258" s="44">
        <v>537837</v>
      </c>
      <c r="P258" s="44">
        <v>0</v>
      </c>
      <c r="Q258" s="1" t="e">
        <f t="shared" si="113"/>
        <v>#DIV/0!</v>
      </c>
      <c r="R258" s="87">
        <v>35020917</v>
      </c>
      <c r="S258" s="64">
        <v>28106814</v>
      </c>
      <c r="T258" s="1">
        <f t="shared" si="114"/>
        <v>124.5993836227756</v>
      </c>
      <c r="U258" s="199">
        <v>630</v>
      </c>
    </row>
    <row r="259" spans="1:21" s="23" customFormat="1" ht="19.5" customHeight="1" x14ac:dyDescent="0.25">
      <c r="A259" s="62">
        <v>7</v>
      </c>
      <c r="B259" s="3" t="s">
        <v>106</v>
      </c>
      <c r="C259" s="44">
        <v>2776627</v>
      </c>
      <c r="D259" s="249">
        <v>1727743</v>
      </c>
      <c r="E259" s="45">
        <f t="shared" si="115"/>
        <v>160.70833451502915</v>
      </c>
      <c r="F259" s="44">
        <v>437697</v>
      </c>
      <c r="G259" s="249">
        <v>248810</v>
      </c>
      <c r="H259" s="45">
        <f t="shared" si="116"/>
        <v>175.91616092600779</v>
      </c>
      <c r="I259" s="44">
        <v>2899908</v>
      </c>
      <c r="J259" s="249">
        <v>2128118</v>
      </c>
      <c r="K259" s="45">
        <f t="shared" si="117"/>
        <v>136.26631605954179</v>
      </c>
      <c r="L259" s="87">
        <v>7302</v>
      </c>
      <c r="M259" s="253">
        <v>2501</v>
      </c>
      <c r="N259" s="25">
        <f t="shared" si="112"/>
        <v>291.96321471411437</v>
      </c>
      <c r="O259" s="44">
        <v>0</v>
      </c>
      <c r="P259" s="44">
        <v>0</v>
      </c>
      <c r="Q259" s="25" t="e">
        <f t="shared" si="113"/>
        <v>#DIV/0!</v>
      </c>
      <c r="R259" s="64">
        <v>7302</v>
      </c>
      <c r="S259" s="64">
        <v>2501</v>
      </c>
      <c r="T259" s="45">
        <f t="shared" si="114"/>
        <v>291.96321471411437</v>
      </c>
      <c r="U259" s="199">
        <v>35</v>
      </c>
    </row>
    <row r="260" spans="1:21" s="23" customFormat="1" ht="17.25" customHeight="1" x14ac:dyDescent="0.25">
      <c r="A260" s="349"/>
      <c r="B260" s="350"/>
      <c r="C260" s="350"/>
      <c r="D260" s="350"/>
      <c r="E260" s="350"/>
      <c r="F260" s="350"/>
      <c r="G260" s="350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1"/>
      <c r="U260" s="200"/>
    </row>
    <row r="261" spans="1:21" s="23" customFormat="1" ht="91.5" customHeight="1" x14ac:dyDescent="0.25">
      <c r="A261" s="352" t="s">
        <v>243</v>
      </c>
      <c r="B261" s="353"/>
      <c r="C261" s="41">
        <f>SUM(C262:C265)</f>
        <v>4219562</v>
      </c>
      <c r="D261" s="41">
        <f>SUM(D262:D265)</f>
        <v>4330630</v>
      </c>
      <c r="E261" s="50">
        <f>C261/D261*100</f>
        <v>97.435292324673313</v>
      </c>
      <c r="F261" s="41">
        <f>SUM(F262:F265)</f>
        <v>299415</v>
      </c>
      <c r="G261" s="41">
        <f>SUM(G262:G265)</f>
        <v>588017</v>
      </c>
      <c r="H261" s="50">
        <f>F261/G261*100</f>
        <v>50.91944620648723</v>
      </c>
      <c r="I261" s="41">
        <f>SUM(I262:I265)</f>
        <v>5580750</v>
      </c>
      <c r="J261" s="41">
        <f>SUM(J262:J265)</f>
        <v>5344570</v>
      </c>
      <c r="K261" s="50">
        <f>I261/J261*100</f>
        <v>104.41906458330605</v>
      </c>
      <c r="L261" s="41">
        <f>SUM(L262:L265)</f>
        <v>0</v>
      </c>
      <c r="M261" s="41">
        <f>SUM(M262:M265)</f>
        <v>0</v>
      </c>
      <c r="N261" s="6" t="e">
        <f t="shared" ref="N261:N263" si="118">L261/M261*100</f>
        <v>#DIV/0!</v>
      </c>
      <c r="O261" s="41">
        <f>SUM(O262:O265)</f>
        <v>0</v>
      </c>
      <c r="P261" s="41">
        <f>SUM(P262:P265)</f>
        <v>0</v>
      </c>
      <c r="Q261" s="5" t="e">
        <f t="shared" ref="Q261:Q263" si="119">O261/P261*100</f>
        <v>#DIV/0!</v>
      </c>
      <c r="R261" s="41">
        <f>SUM(R262:R265)</f>
        <v>0</v>
      </c>
      <c r="S261" s="41">
        <f>SUM(S262:S265)</f>
        <v>0</v>
      </c>
      <c r="T261" s="6" t="e">
        <f t="shared" ref="T261:T263" si="120">R261/S261*100</f>
        <v>#DIV/0!</v>
      </c>
      <c r="U261" s="198">
        <f>SUM(U262:U263)</f>
        <v>390</v>
      </c>
    </row>
    <row r="262" spans="1:21" s="23" customFormat="1" ht="42" customHeight="1" x14ac:dyDescent="0.25">
      <c r="A262" s="56">
        <v>1</v>
      </c>
      <c r="B262" s="8" t="s">
        <v>84</v>
      </c>
      <c r="C262" s="46">
        <v>39055</v>
      </c>
      <c r="D262" s="248">
        <v>14208</v>
      </c>
      <c r="E262" s="1">
        <f t="shared" ref="E262:E263" si="121">C262/D262*100</f>
        <v>274.88034909909913</v>
      </c>
      <c r="F262" s="46">
        <v>20757</v>
      </c>
      <c r="G262" s="248">
        <v>925</v>
      </c>
      <c r="H262" s="1">
        <f t="shared" ref="H262:H263" si="122">F262/G262*100</f>
        <v>2244</v>
      </c>
      <c r="I262" s="46">
        <v>39606</v>
      </c>
      <c r="J262" s="248">
        <v>14344</v>
      </c>
      <c r="K262" s="1">
        <f t="shared" ref="K262:K263" si="123">I262/J262*100</f>
        <v>276.11544896820971</v>
      </c>
      <c r="L262" s="87">
        <f>O262+R262</f>
        <v>0</v>
      </c>
      <c r="M262" s="87">
        <f>P262+S262</f>
        <v>0</v>
      </c>
      <c r="N262" s="1" t="e">
        <f t="shared" si="118"/>
        <v>#DIV/0!</v>
      </c>
      <c r="O262" s="46">
        <v>0</v>
      </c>
      <c r="P262" s="46">
        <v>0</v>
      </c>
      <c r="Q262" s="1" t="e">
        <f t="shared" si="119"/>
        <v>#DIV/0!</v>
      </c>
      <c r="R262" s="46">
        <v>0</v>
      </c>
      <c r="S262" s="46">
        <v>0</v>
      </c>
      <c r="T262" s="1" t="e">
        <f t="shared" si="120"/>
        <v>#DIV/0!</v>
      </c>
      <c r="U262" s="199">
        <v>20</v>
      </c>
    </row>
    <row r="263" spans="1:21" s="23" customFormat="1" ht="17.25" x14ac:dyDescent="0.25">
      <c r="A263" s="62">
        <v>2</v>
      </c>
      <c r="B263" s="4" t="s">
        <v>107</v>
      </c>
      <c r="C263" s="46">
        <v>4180507</v>
      </c>
      <c r="D263" s="248">
        <v>4316422</v>
      </c>
      <c r="E263" s="25">
        <f t="shared" si="121"/>
        <v>96.851211489516089</v>
      </c>
      <c r="F263" s="46">
        <v>278658</v>
      </c>
      <c r="G263" s="248">
        <v>587092</v>
      </c>
      <c r="H263" s="25">
        <f t="shared" si="122"/>
        <v>47.464111246618927</v>
      </c>
      <c r="I263" s="46">
        <v>5541144</v>
      </c>
      <c r="J263" s="248">
        <v>5330226</v>
      </c>
      <c r="K263" s="25">
        <f t="shared" si="123"/>
        <v>103.95701795758754</v>
      </c>
      <c r="L263" s="87">
        <f>O263+R263</f>
        <v>0</v>
      </c>
      <c r="M263" s="87">
        <f>P263+S263</f>
        <v>0</v>
      </c>
      <c r="N263" s="25" t="e">
        <f t="shared" si="118"/>
        <v>#DIV/0!</v>
      </c>
      <c r="O263" s="48">
        <v>0</v>
      </c>
      <c r="P263" s="48">
        <v>0</v>
      </c>
      <c r="Q263" s="25" t="e">
        <f t="shared" si="119"/>
        <v>#DIV/0!</v>
      </c>
      <c r="R263" s="48">
        <v>0</v>
      </c>
      <c r="S263" s="48">
        <v>0</v>
      </c>
      <c r="T263" s="25" t="e">
        <f t="shared" si="120"/>
        <v>#DIV/0!</v>
      </c>
      <c r="U263" s="199">
        <v>370</v>
      </c>
    </row>
    <row r="264" spans="1:21" s="23" customFormat="1" ht="17.25" x14ac:dyDescent="0.25">
      <c r="A264" s="62"/>
      <c r="B264" s="4"/>
      <c r="C264" s="48"/>
      <c r="D264" s="48"/>
      <c r="E264" s="25"/>
      <c r="F264" s="48"/>
      <c r="G264" s="48"/>
      <c r="H264" s="25"/>
      <c r="I264" s="48"/>
      <c r="J264" s="48"/>
      <c r="K264" s="25"/>
      <c r="L264" s="87"/>
      <c r="M264" s="46"/>
      <c r="N264" s="25"/>
      <c r="O264" s="48"/>
      <c r="P264" s="48"/>
      <c r="Q264" s="25"/>
      <c r="R264" s="48"/>
      <c r="S264" s="48"/>
      <c r="T264" s="25"/>
      <c r="U264" s="200"/>
    </row>
    <row r="265" spans="1:21" s="23" customFormat="1" ht="17.25" x14ac:dyDescent="0.25">
      <c r="A265" s="63"/>
      <c r="B265" s="16"/>
      <c r="C265" s="46"/>
      <c r="D265" s="46"/>
      <c r="E265" s="1"/>
      <c r="F265" s="46"/>
      <c r="G265" s="46"/>
      <c r="H265" s="1"/>
      <c r="I265" s="46"/>
      <c r="J265" s="46"/>
      <c r="K265" s="1"/>
      <c r="L265" s="46"/>
      <c r="M265" s="46"/>
      <c r="N265" s="1"/>
      <c r="O265" s="46"/>
      <c r="P265" s="46"/>
      <c r="Q265" s="1"/>
      <c r="R265" s="46"/>
      <c r="S265" s="46"/>
      <c r="T265" s="1"/>
      <c r="U265" s="200"/>
    </row>
    <row r="266" spans="1:21" s="23" customFormat="1" ht="17.25" customHeight="1" x14ac:dyDescent="0.25">
      <c r="A266" s="349"/>
      <c r="B266" s="350"/>
      <c r="C266" s="350"/>
      <c r="D266" s="350"/>
      <c r="E266" s="350"/>
      <c r="F266" s="350"/>
      <c r="G266" s="350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1"/>
      <c r="U266" s="200"/>
    </row>
    <row r="267" spans="1:21" s="23" customFormat="1" ht="72.75" customHeight="1" x14ac:dyDescent="0.25">
      <c r="A267" s="352" t="s">
        <v>244</v>
      </c>
      <c r="B267" s="353"/>
      <c r="C267" s="41">
        <f>SUM(C268:C279)</f>
        <v>1494416</v>
      </c>
      <c r="D267" s="41">
        <f>SUM(D268:D279)</f>
        <v>2241412</v>
      </c>
      <c r="E267" s="50">
        <f>C267/D267*100</f>
        <v>66.672972215728294</v>
      </c>
      <c r="F267" s="41">
        <f>SUM(F268:F279)</f>
        <v>296094</v>
      </c>
      <c r="G267" s="41">
        <f>SUM(G268:G279)</f>
        <v>276392</v>
      </c>
      <c r="H267" s="50">
        <f>F267/G267*100</f>
        <v>107.12828157110192</v>
      </c>
      <c r="I267" s="41">
        <f>SUM(I268:I279)</f>
        <v>1579811</v>
      </c>
      <c r="J267" s="41">
        <f>SUM(J268:J279)</f>
        <v>2392135</v>
      </c>
      <c r="K267" s="50">
        <f>I267/J267*100</f>
        <v>66.04188308770199</v>
      </c>
      <c r="L267" s="41">
        <f>SUM(L268:L279)</f>
        <v>536709</v>
      </c>
      <c r="M267" s="41">
        <f>SUM(M268:M279)</f>
        <v>895882</v>
      </c>
      <c r="N267" s="6">
        <f t="shared" ref="N267:N279" si="124">L267/M267*100</f>
        <v>59.908447764326098</v>
      </c>
      <c r="O267" s="41">
        <f>SUM(O268:O279)</f>
        <v>444031</v>
      </c>
      <c r="P267" s="41">
        <f>SUM(P268:P279)</f>
        <v>799604</v>
      </c>
      <c r="Q267" s="5">
        <f t="shared" ref="Q267:Q279" si="125">O267/P267*100</f>
        <v>55.531363024697221</v>
      </c>
      <c r="R267" s="41">
        <f>SUM(R268:R279)</f>
        <v>92678</v>
      </c>
      <c r="S267" s="41">
        <f>SUM(S268:S279)</f>
        <v>96278</v>
      </c>
      <c r="T267" s="6">
        <f t="shared" ref="T267:T279" si="126">R267/S267*100</f>
        <v>96.260828018862043</v>
      </c>
      <c r="U267" s="198">
        <f>SUM(U268:U279)</f>
        <v>700</v>
      </c>
    </row>
    <row r="268" spans="1:21" s="23" customFormat="1" ht="17.25" x14ac:dyDescent="0.25">
      <c r="A268" s="49">
        <v>1</v>
      </c>
      <c r="B268" s="3" t="s">
        <v>28</v>
      </c>
      <c r="C268" s="44">
        <v>0</v>
      </c>
      <c r="D268" s="249">
        <v>54939</v>
      </c>
      <c r="E268" s="45">
        <f t="shared" ref="E268:E276" si="127">C268/D268*100</f>
        <v>0</v>
      </c>
      <c r="F268" s="44">
        <v>0</v>
      </c>
      <c r="G268" s="249">
        <v>3688</v>
      </c>
      <c r="H268" s="45">
        <f t="shared" ref="H268:H279" si="128">F268/G268*100</f>
        <v>0</v>
      </c>
      <c r="I268" s="44">
        <v>0</v>
      </c>
      <c r="J268" s="249">
        <v>63467</v>
      </c>
      <c r="K268" s="45">
        <f t="shared" ref="K268:K279" si="129">I268/J268*100</f>
        <v>0</v>
      </c>
      <c r="L268" s="44">
        <v>0</v>
      </c>
      <c r="M268" s="253">
        <v>40935</v>
      </c>
      <c r="N268" s="25">
        <f t="shared" si="124"/>
        <v>0</v>
      </c>
      <c r="O268" s="44">
        <v>0</v>
      </c>
      <c r="P268" s="249">
        <v>40717</v>
      </c>
      <c r="Q268" s="25">
        <f t="shared" si="125"/>
        <v>0</v>
      </c>
      <c r="R268" s="44">
        <v>0</v>
      </c>
      <c r="S268" s="249">
        <v>218</v>
      </c>
      <c r="T268" s="44">
        <f t="shared" si="126"/>
        <v>0</v>
      </c>
      <c r="U268" s="199">
        <v>84</v>
      </c>
    </row>
    <row r="269" spans="1:21" s="23" customFormat="1" ht="17.25" x14ac:dyDescent="0.25">
      <c r="A269" s="49">
        <v>2</v>
      </c>
      <c r="B269" s="4" t="s">
        <v>29</v>
      </c>
      <c r="C269" s="44">
        <v>16187</v>
      </c>
      <c r="D269" s="249">
        <v>24574</v>
      </c>
      <c r="E269" s="1">
        <f t="shared" si="127"/>
        <v>65.870432164075851</v>
      </c>
      <c r="F269" s="44">
        <v>481</v>
      </c>
      <c r="G269" s="249">
        <v>539</v>
      </c>
      <c r="H269" s="1">
        <f t="shared" si="128"/>
        <v>89.239332096474953</v>
      </c>
      <c r="I269" s="44">
        <v>12010</v>
      </c>
      <c r="J269" s="249">
        <v>24811</v>
      </c>
      <c r="K269" s="1">
        <f t="shared" si="129"/>
        <v>48.405948974245291</v>
      </c>
      <c r="L269" s="87">
        <v>0</v>
      </c>
      <c r="M269" s="253">
        <v>0</v>
      </c>
      <c r="N269" s="25" t="e">
        <f t="shared" si="124"/>
        <v>#DIV/0!</v>
      </c>
      <c r="O269" s="44">
        <v>0</v>
      </c>
      <c r="P269" s="249">
        <v>0</v>
      </c>
      <c r="Q269" s="25" t="e">
        <f t="shared" si="125"/>
        <v>#DIV/0!</v>
      </c>
      <c r="R269" s="44">
        <v>0</v>
      </c>
      <c r="S269" s="249">
        <v>0</v>
      </c>
      <c r="T269" s="46" t="e">
        <f t="shared" si="126"/>
        <v>#DIV/0!</v>
      </c>
      <c r="U269" s="199">
        <v>91</v>
      </c>
    </row>
    <row r="270" spans="1:21" s="23" customFormat="1" ht="17.25" x14ac:dyDescent="0.25">
      <c r="A270" s="43">
        <v>3</v>
      </c>
      <c r="B270" s="3" t="s">
        <v>30</v>
      </c>
      <c r="C270" s="44">
        <v>65419</v>
      </c>
      <c r="D270" s="249">
        <v>218593</v>
      </c>
      <c r="E270" s="45">
        <f t="shared" si="127"/>
        <v>29.927307827789544</v>
      </c>
      <c r="F270" s="44">
        <v>10249</v>
      </c>
      <c r="G270" s="249">
        <v>29884</v>
      </c>
      <c r="H270" s="45">
        <f t="shared" si="128"/>
        <v>34.295944318029711</v>
      </c>
      <c r="I270" s="44">
        <v>65419</v>
      </c>
      <c r="J270" s="249">
        <v>218593</v>
      </c>
      <c r="K270" s="45">
        <f t="shared" si="129"/>
        <v>29.927307827789544</v>
      </c>
      <c r="L270" s="87">
        <v>0</v>
      </c>
      <c r="M270" s="253">
        <v>0</v>
      </c>
      <c r="N270" s="25" t="e">
        <f t="shared" si="124"/>
        <v>#DIV/0!</v>
      </c>
      <c r="O270" s="44">
        <v>0</v>
      </c>
      <c r="P270" s="249">
        <v>0</v>
      </c>
      <c r="Q270" s="25" t="e">
        <f t="shared" si="125"/>
        <v>#DIV/0!</v>
      </c>
      <c r="R270" s="44">
        <v>0</v>
      </c>
      <c r="S270" s="249">
        <v>0</v>
      </c>
      <c r="T270" s="44" t="e">
        <f t="shared" si="126"/>
        <v>#DIV/0!</v>
      </c>
      <c r="U270" s="199">
        <v>37</v>
      </c>
    </row>
    <row r="271" spans="1:21" s="23" customFormat="1" ht="17.25" x14ac:dyDescent="0.25">
      <c r="A271" s="43">
        <v>4</v>
      </c>
      <c r="B271" s="3" t="s">
        <v>31</v>
      </c>
      <c r="C271" s="44">
        <v>357876</v>
      </c>
      <c r="D271" s="249">
        <v>354831</v>
      </c>
      <c r="E271" s="45">
        <f t="shared" si="127"/>
        <v>100.85815500900428</v>
      </c>
      <c r="F271" s="44">
        <v>49952</v>
      </c>
      <c r="G271" s="249">
        <v>47632</v>
      </c>
      <c r="H271" s="45">
        <f t="shared" si="128"/>
        <v>104.87067517635202</v>
      </c>
      <c r="I271" s="44">
        <v>358168</v>
      </c>
      <c r="J271" s="249">
        <v>354538</v>
      </c>
      <c r="K271" s="45">
        <f t="shared" si="129"/>
        <v>101.02386768132048</v>
      </c>
      <c r="L271" s="87">
        <v>105299</v>
      </c>
      <c r="M271" s="253">
        <v>141581</v>
      </c>
      <c r="N271" s="25">
        <f t="shared" si="124"/>
        <v>74.373680084192088</v>
      </c>
      <c r="O271" s="44">
        <v>96490</v>
      </c>
      <c r="P271" s="249">
        <v>135001</v>
      </c>
      <c r="Q271" s="25">
        <f t="shared" si="125"/>
        <v>71.473544640410068</v>
      </c>
      <c r="R271" s="44">
        <v>8809</v>
      </c>
      <c r="S271" s="249">
        <v>6580</v>
      </c>
      <c r="T271" s="44">
        <f t="shared" si="126"/>
        <v>133.87537993920972</v>
      </c>
      <c r="U271" s="199">
        <v>71</v>
      </c>
    </row>
    <row r="272" spans="1:21" s="23" customFormat="1" ht="17.25" x14ac:dyDescent="0.25">
      <c r="A272" s="43">
        <v>5</v>
      </c>
      <c r="B272" s="3" t="s">
        <v>32</v>
      </c>
      <c r="C272" s="44">
        <v>0</v>
      </c>
      <c r="D272" s="249">
        <v>0</v>
      </c>
      <c r="E272" s="45" t="e">
        <f>C275/D272*100</f>
        <v>#DIV/0!</v>
      </c>
      <c r="F272" s="44">
        <v>0</v>
      </c>
      <c r="G272" s="249">
        <v>0</v>
      </c>
      <c r="H272" s="45" t="e">
        <f>F275/G272*100</f>
        <v>#DIV/0!</v>
      </c>
      <c r="I272" s="44">
        <v>0</v>
      </c>
      <c r="J272" s="249">
        <v>0</v>
      </c>
      <c r="K272" s="45" t="e">
        <f>I275/J272*100</f>
        <v>#DIV/0!</v>
      </c>
      <c r="L272" s="87">
        <v>0</v>
      </c>
      <c r="M272" s="253">
        <v>0</v>
      </c>
      <c r="N272" s="25" t="e">
        <f>L275/M272*100</f>
        <v>#DIV/0!</v>
      </c>
      <c r="O272" s="44">
        <v>0</v>
      </c>
      <c r="P272" s="249">
        <v>0</v>
      </c>
      <c r="Q272" s="25" t="e">
        <f>O275/P272*100</f>
        <v>#DIV/0!</v>
      </c>
      <c r="R272" s="44">
        <v>0</v>
      </c>
      <c r="S272" s="249">
        <v>0</v>
      </c>
      <c r="T272" s="44" t="e">
        <f t="shared" si="126"/>
        <v>#DIV/0!</v>
      </c>
      <c r="U272" s="199"/>
    </row>
    <row r="273" spans="1:21" s="23" customFormat="1" ht="17.25" x14ac:dyDescent="0.25">
      <c r="A273" s="49">
        <v>6</v>
      </c>
      <c r="B273" s="4" t="s">
        <v>33</v>
      </c>
      <c r="C273" s="44">
        <v>34502</v>
      </c>
      <c r="D273" s="249">
        <v>36287</v>
      </c>
      <c r="E273" s="45">
        <f t="shared" si="127"/>
        <v>95.080882960839972</v>
      </c>
      <c r="F273" s="44">
        <v>6502</v>
      </c>
      <c r="G273" s="249">
        <v>5565</v>
      </c>
      <c r="H273" s="45">
        <f t="shared" si="128"/>
        <v>116.83737646001798</v>
      </c>
      <c r="I273" s="44">
        <v>29414</v>
      </c>
      <c r="J273" s="249">
        <v>31400</v>
      </c>
      <c r="K273" s="45">
        <f t="shared" si="129"/>
        <v>93.675159235668787</v>
      </c>
      <c r="L273" s="44">
        <v>29414</v>
      </c>
      <c r="M273" s="253">
        <v>31400</v>
      </c>
      <c r="N273" s="25">
        <f t="shared" si="124"/>
        <v>93.675159235668787</v>
      </c>
      <c r="O273" s="44">
        <v>29414</v>
      </c>
      <c r="P273" s="249">
        <v>31400</v>
      </c>
      <c r="Q273" s="25">
        <f t="shared" si="125"/>
        <v>93.675159235668787</v>
      </c>
      <c r="R273" s="44">
        <v>0</v>
      </c>
      <c r="S273" s="249">
        <v>0</v>
      </c>
      <c r="T273" s="44" t="e">
        <f t="shared" si="126"/>
        <v>#DIV/0!</v>
      </c>
      <c r="U273" s="199">
        <v>27</v>
      </c>
    </row>
    <row r="274" spans="1:21" s="23" customFormat="1" ht="17.25" x14ac:dyDescent="0.25">
      <c r="A274" s="49">
        <v>7</v>
      </c>
      <c r="B274" s="4" t="s">
        <v>34</v>
      </c>
      <c r="C274" s="44">
        <v>48526</v>
      </c>
      <c r="D274" s="249">
        <v>92430</v>
      </c>
      <c r="E274" s="45">
        <f t="shared" si="127"/>
        <v>52.500270474954014</v>
      </c>
      <c r="F274" s="44">
        <v>5749</v>
      </c>
      <c r="G274" s="249">
        <v>5506</v>
      </c>
      <c r="H274" s="45">
        <f t="shared" si="128"/>
        <v>104.41336723574281</v>
      </c>
      <c r="I274" s="44">
        <v>65201</v>
      </c>
      <c r="J274" s="249">
        <v>93521</v>
      </c>
      <c r="K274" s="45">
        <f t="shared" si="129"/>
        <v>69.718031244319462</v>
      </c>
      <c r="L274" s="87">
        <v>0</v>
      </c>
      <c r="M274" s="253">
        <v>0</v>
      </c>
      <c r="N274" s="25" t="e">
        <f t="shared" si="124"/>
        <v>#DIV/0!</v>
      </c>
      <c r="O274" s="44">
        <v>0</v>
      </c>
      <c r="P274" s="249">
        <v>0</v>
      </c>
      <c r="Q274" s="25" t="e">
        <f t="shared" si="125"/>
        <v>#DIV/0!</v>
      </c>
      <c r="R274" s="44">
        <v>0</v>
      </c>
      <c r="S274" s="249">
        <v>0</v>
      </c>
      <c r="T274" s="44" t="e">
        <f t="shared" si="126"/>
        <v>#DIV/0!</v>
      </c>
      <c r="U274" s="199">
        <v>30</v>
      </c>
    </row>
    <row r="275" spans="1:21" s="23" customFormat="1" ht="17.25" x14ac:dyDescent="0.25">
      <c r="A275" s="43">
        <v>8</v>
      </c>
      <c r="B275" s="3" t="s">
        <v>35</v>
      </c>
      <c r="C275" s="44">
        <v>204600</v>
      </c>
      <c r="D275" s="249">
        <v>345300</v>
      </c>
      <c r="E275" s="45">
        <f t="shared" si="127"/>
        <v>59.252823631624672</v>
      </c>
      <c r="F275" s="44">
        <v>38800</v>
      </c>
      <c r="G275" s="249">
        <v>5300</v>
      </c>
      <c r="H275" s="45">
        <f t="shared" si="128"/>
        <v>732.07547169811323</v>
      </c>
      <c r="I275" s="44">
        <v>282512</v>
      </c>
      <c r="J275" s="249">
        <v>500695</v>
      </c>
      <c r="K275" s="45">
        <f t="shared" si="129"/>
        <v>56.423970680753754</v>
      </c>
      <c r="L275" s="44">
        <v>282512</v>
      </c>
      <c r="M275" s="253">
        <v>500695</v>
      </c>
      <c r="N275" s="25">
        <f t="shared" si="124"/>
        <v>56.423970680753754</v>
      </c>
      <c r="O275" s="44">
        <v>282512</v>
      </c>
      <c r="P275" s="249">
        <v>500695</v>
      </c>
      <c r="Q275" s="25">
        <f t="shared" si="125"/>
        <v>56.423970680753754</v>
      </c>
      <c r="R275" s="44">
        <v>0</v>
      </c>
      <c r="S275" s="249">
        <v>0</v>
      </c>
      <c r="T275" s="44" t="e">
        <f t="shared" si="126"/>
        <v>#DIV/0!</v>
      </c>
      <c r="U275" s="199">
        <v>25</v>
      </c>
    </row>
    <row r="276" spans="1:21" s="23" customFormat="1" ht="17.25" x14ac:dyDescent="0.25">
      <c r="A276" s="43">
        <v>9</v>
      </c>
      <c r="B276" s="3" t="s">
        <v>36</v>
      </c>
      <c r="C276" s="44">
        <v>0</v>
      </c>
      <c r="D276" s="249">
        <v>0</v>
      </c>
      <c r="E276" s="45" t="e">
        <f t="shared" si="127"/>
        <v>#DIV/0!</v>
      </c>
      <c r="F276" s="44">
        <v>0</v>
      </c>
      <c r="G276" s="249">
        <v>0</v>
      </c>
      <c r="H276" s="45" t="e">
        <f t="shared" si="128"/>
        <v>#DIV/0!</v>
      </c>
      <c r="I276" s="44">
        <v>0</v>
      </c>
      <c r="J276" s="249">
        <v>0</v>
      </c>
      <c r="K276" s="45" t="e">
        <f t="shared" si="129"/>
        <v>#DIV/0!</v>
      </c>
      <c r="L276" s="87">
        <f t="shared" ref="L276:M276" si="130">O276+R276</f>
        <v>0</v>
      </c>
      <c r="M276" s="253">
        <f t="shared" si="130"/>
        <v>0</v>
      </c>
      <c r="N276" s="25" t="e">
        <f t="shared" si="124"/>
        <v>#DIV/0!</v>
      </c>
      <c r="O276" s="44">
        <v>0</v>
      </c>
      <c r="P276" s="249"/>
      <c r="Q276" s="25" t="e">
        <f t="shared" si="125"/>
        <v>#DIV/0!</v>
      </c>
      <c r="R276" s="44">
        <v>0</v>
      </c>
      <c r="S276" s="249"/>
      <c r="T276" s="44" t="e">
        <f t="shared" si="126"/>
        <v>#DIV/0!</v>
      </c>
      <c r="U276" s="199"/>
    </row>
    <row r="277" spans="1:21" s="23" customFormat="1" ht="17.25" x14ac:dyDescent="0.25">
      <c r="A277" s="49">
        <v>10</v>
      </c>
      <c r="B277" s="4" t="s">
        <v>37</v>
      </c>
      <c r="C277" s="44">
        <v>634936</v>
      </c>
      <c r="D277" s="249">
        <v>897628</v>
      </c>
      <c r="E277" s="45">
        <f>C277/D277*100</f>
        <v>70.734870124372236</v>
      </c>
      <c r="F277" s="44">
        <v>169347</v>
      </c>
      <c r="G277" s="249">
        <v>172188</v>
      </c>
      <c r="H277" s="45">
        <f t="shared" si="128"/>
        <v>98.35005923757754</v>
      </c>
      <c r="I277" s="44">
        <v>634717</v>
      </c>
      <c r="J277" s="249">
        <v>888280</v>
      </c>
      <c r="K277" s="45">
        <f t="shared" si="129"/>
        <v>71.454608907101374</v>
      </c>
      <c r="L277" s="87">
        <v>0</v>
      </c>
      <c r="M277" s="253">
        <v>2538</v>
      </c>
      <c r="N277" s="25">
        <f t="shared" si="124"/>
        <v>0</v>
      </c>
      <c r="O277" s="44">
        <v>0</v>
      </c>
      <c r="P277" s="249">
        <v>2538</v>
      </c>
      <c r="Q277" s="25">
        <f t="shared" si="125"/>
        <v>0</v>
      </c>
      <c r="R277" s="44">
        <v>0</v>
      </c>
      <c r="S277" s="249">
        <v>0</v>
      </c>
      <c r="T277" s="44" t="e">
        <f t="shared" si="126"/>
        <v>#DIV/0!</v>
      </c>
      <c r="U277" s="199">
        <v>188</v>
      </c>
    </row>
    <row r="278" spans="1:21" s="23" customFormat="1" ht="17.25" x14ac:dyDescent="0.25">
      <c r="A278" s="51">
        <v>11</v>
      </c>
      <c r="B278" s="8" t="s">
        <v>38</v>
      </c>
      <c r="C278" s="44">
        <v>119484</v>
      </c>
      <c r="D278" s="249">
        <v>178590</v>
      </c>
      <c r="E278" s="25">
        <f>C278/D278*100</f>
        <v>66.904081975474554</v>
      </c>
      <c r="F278" s="44">
        <v>9135</v>
      </c>
      <c r="G278" s="249">
        <v>5480</v>
      </c>
      <c r="H278" s="25">
        <f t="shared" si="128"/>
        <v>166.69708029197082</v>
      </c>
      <c r="I278" s="44">
        <v>119484</v>
      </c>
      <c r="J278" s="249">
        <v>178590</v>
      </c>
      <c r="K278" s="25">
        <f t="shared" si="129"/>
        <v>66.904081975474554</v>
      </c>
      <c r="L278" s="87">
        <v>119484</v>
      </c>
      <c r="M278" s="253">
        <v>178590</v>
      </c>
      <c r="N278" s="25">
        <f t="shared" si="124"/>
        <v>66.904081975474554</v>
      </c>
      <c r="O278" s="44">
        <v>35615</v>
      </c>
      <c r="P278" s="249">
        <v>89253</v>
      </c>
      <c r="Q278" s="25">
        <f t="shared" si="125"/>
        <v>39.903420613312719</v>
      </c>
      <c r="R278" s="44">
        <v>83869</v>
      </c>
      <c r="S278" s="249">
        <v>89337</v>
      </c>
      <c r="T278" s="48">
        <f t="shared" si="126"/>
        <v>93.879355698087025</v>
      </c>
      <c r="U278" s="199">
        <v>68</v>
      </c>
    </row>
    <row r="279" spans="1:21" s="23" customFormat="1" ht="34.5" x14ac:dyDescent="0.25">
      <c r="A279" s="49">
        <v>12</v>
      </c>
      <c r="B279" s="8" t="s">
        <v>39</v>
      </c>
      <c r="C279" s="44">
        <v>12886</v>
      </c>
      <c r="D279" s="249">
        <v>38240</v>
      </c>
      <c r="E279" s="1">
        <f>C279/D279*100</f>
        <v>33.697698744769873</v>
      </c>
      <c r="F279" s="44">
        <v>5879</v>
      </c>
      <c r="G279" s="249">
        <v>610</v>
      </c>
      <c r="H279" s="1">
        <f t="shared" si="128"/>
        <v>963.77049180327867</v>
      </c>
      <c r="I279" s="44">
        <v>12886</v>
      </c>
      <c r="J279" s="249">
        <v>38240</v>
      </c>
      <c r="K279" s="1">
        <f t="shared" si="129"/>
        <v>33.697698744769873</v>
      </c>
      <c r="L279" s="87">
        <v>0</v>
      </c>
      <c r="M279" s="253">
        <v>143</v>
      </c>
      <c r="N279" s="1">
        <f t="shared" si="124"/>
        <v>0</v>
      </c>
      <c r="O279" s="44">
        <v>0</v>
      </c>
      <c r="P279" s="249">
        <v>0</v>
      </c>
      <c r="Q279" s="1" t="e">
        <f t="shared" si="125"/>
        <v>#DIV/0!</v>
      </c>
      <c r="R279" s="44">
        <v>0</v>
      </c>
      <c r="S279" s="249">
        <v>143</v>
      </c>
      <c r="T279" s="46">
        <f t="shared" si="126"/>
        <v>0</v>
      </c>
      <c r="U279" s="199">
        <v>79</v>
      </c>
    </row>
    <row r="280" spans="1:21" s="23" customFormat="1" ht="17.25" customHeight="1" x14ac:dyDescent="0.25">
      <c r="A280" s="349"/>
      <c r="B280" s="350"/>
      <c r="C280" s="350"/>
      <c r="D280" s="350"/>
      <c r="E280" s="350"/>
      <c r="F280" s="350"/>
      <c r="G280" s="350"/>
      <c r="H280" s="350"/>
      <c r="I280" s="350"/>
      <c r="J280" s="350"/>
      <c r="K280" s="350"/>
      <c r="L280" s="350"/>
      <c r="M280" s="350"/>
      <c r="N280" s="350"/>
      <c r="O280" s="350"/>
      <c r="P280" s="350"/>
      <c r="Q280" s="350"/>
      <c r="R280" s="350"/>
      <c r="S280" s="350"/>
      <c r="T280" s="351"/>
      <c r="U280" s="200"/>
    </row>
    <row r="281" spans="1:21" s="23" customFormat="1" ht="58.5" customHeight="1" x14ac:dyDescent="0.25">
      <c r="A281" s="352" t="s">
        <v>245</v>
      </c>
      <c r="B281" s="353"/>
      <c r="C281" s="41">
        <f>SUM(C282:C289)</f>
        <v>656272</v>
      </c>
      <c r="D281" s="41">
        <f>SUM(D282:D289)</f>
        <v>591786</v>
      </c>
      <c r="E281" s="50">
        <f>C281/D281*100</f>
        <v>110.89684446742571</v>
      </c>
      <c r="F281" s="41">
        <f>SUM(F282:F289)</f>
        <v>184294</v>
      </c>
      <c r="G281" s="41">
        <f>SUM(G282:G289)</f>
        <v>173349</v>
      </c>
      <c r="H281" s="50">
        <f>F281/G281*100</f>
        <v>106.31385240180215</v>
      </c>
      <c r="I281" s="41">
        <f>SUM(I282:I289)</f>
        <v>874474</v>
      </c>
      <c r="J281" s="41">
        <f>SUM(J282:J289)</f>
        <v>614774</v>
      </c>
      <c r="K281" s="50">
        <f>I281/J281*100</f>
        <v>142.24316578124646</v>
      </c>
      <c r="L281" s="33">
        <f>SUM(L282:L289)</f>
        <v>336223</v>
      </c>
      <c r="M281" s="33">
        <f>SUM(M282:M289)</f>
        <v>239505</v>
      </c>
      <c r="N281" s="6">
        <f t="shared" ref="N281:N289" si="131">L281/M281*100</f>
        <v>140.38245548109643</v>
      </c>
      <c r="O281" s="5">
        <f>SUM(O282:O289)</f>
        <v>336223</v>
      </c>
      <c r="P281" s="5">
        <f>SUM(P282:P289)</f>
        <v>222800</v>
      </c>
      <c r="Q281" s="5">
        <f t="shared" ref="Q281:Q284" si="132">O281/P281*100</f>
        <v>150.90798922800718</v>
      </c>
      <c r="R281" s="5">
        <f>SUM(R282:R289)</f>
        <v>0</v>
      </c>
      <c r="S281" s="5">
        <f>SUM(S282:S289)</f>
        <v>16705</v>
      </c>
      <c r="T281" s="6">
        <f>R281/S281*100</f>
        <v>0</v>
      </c>
      <c r="U281" s="198">
        <f>SUM(U282:U289)</f>
        <v>222</v>
      </c>
    </row>
    <row r="282" spans="1:21" s="23" customFormat="1" ht="17.25" x14ac:dyDescent="0.25">
      <c r="A282" s="43">
        <v>1</v>
      </c>
      <c r="B282" s="4" t="s">
        <v>40</v>
      </c>
      <c r="C282" s="44">
        <v>9571</v>
      </c>
      <c r="D282" s="249">
        <v>17834</v>
      </c>
      <c r="E282" s="44">
        <f t="shared" ref="E282:E289" si="133">C282/D282*100</f>
        <v>53.667152629808236</v>
      </c>
      <c r="F282" s="44">
        <v>2251</v>
      </c>
      <c r="G282" s="249">
        <v>8202</v>
      </c>
      <c r="H282" s="44">
        <f t="shared" ref="H282:H289" si="134">F282/G282*100</f>
        <v>27.444525725432822</v>
      </c>
      <c r="I282" s="44">
        <v>252408</v>
      </c>
      <c r="J282" s="249">
        <v>17834</v>
      </c>
      <c r="K282" s="44">
        <f t="shared" ref="K282:K289" si="135">I282/J282*100</f>
        <v>1415.3190534933274</v>
      </c>
      <c r="L282" s="44">
        <v>83746</v>
      </c>
      <c r="M282" s="249">
        <f t="shared" ref="M282:M285" si="136">P282+S282</f>
        <v>0</v>
      </c>
      <c r="N282" s="44" t="e">
        <f t="shared" si="131"/>
        <v>#DIV/0!</v>
      </c>
      <c r="O282" s="44">
        <v>83746</v>
      </c>
      <c r="P282" s="249">
        <v>0</v>
      </c>
      <c r="Q282" s="44" t="e">
        <f t="shared" si="132"/>
        <v>#DIV/0!</v>
      </c>
      <c r="R282" s="44">
        <v>0</v>
      </c>
      <c r="S282" s="249">
        <v>0</v>
      </c>
      <c r="T282" s="44" t="e">
        <f t="shared" ref="T282:T289" si="137">R282/S282*100</f>
        <v>#DIV/0!</v>
      </c>
      <c r="U282" s="199">
        <v>65</v>
      </c>
    </row>
    <row r="283" spans="1:21" s="23" customFormat="1" ht="17.25" x14ac:dyDescent="0.25">
      <c r="A283" s="49">
        <v>2</v>
      </c>
      <c r="B283" s="4" t="s">
        <v>41</v>
      </c>
      <c r="C283" s="44">
        <v>0</v>
      </c>
      <c r="D283" s="249">
        <v>0</v>
      </c>
      <c r="E283" s="44" t="e">
        <f t="shared" si="133"/>
        <v>#DIV/0!</v>
      </c>
      <c r="F283" s="44">
        <v>0</v>
      </c>
      <c r="G283" s="249">
        <v>0</v>
      </c>
      <c r="H283" s="44" t="e">
        <f t="shared" si="134"/>
        <v>#DIV/0!</v>
      </c>
      <c r="I283" s="44">
        <v>0</v>
      </c>
      <c r="J283" s="249">
        <v>0</v>
      </c>
      <c r="K283" s="44" t="e">
        <f t="shared" si="135"/>
        <v>#DIV/0!</v>
      </c>
      <c r="L283" s="44">
        <v>0</v>
      </c>
      <c r="M283" s="249">
        <f t="shared" si="136"/>
        <v>0</v>
      </c>
      <c r="N283" s="44" t="e">
        <f t="shared" si="131"/>
        <v>#DIV/0!</v>
      </c>
      <c r="O283" s="44">
        <v>0</v>
      </c>
      <c r="P283" s="249">
        <v>0</v>
      </c>
      <c r="Q283" s="44" t="e">
        <f t="shared" si="132"/>
        <v>#DIV/0!</v>
      </c>
      <c r="R283" s="44">
        <v>0</v>
      </c>
      <c r="S283" s="249">
        <v>0</v>
      </c>
      <c r="T283" s="44" t="e">
        <f t="shared" si="137"/>
        <v>#DIV/0!</v>
      </c>
      <c r="U283" s="199"/>
    </row>
    <row r="284" spans="1:21" s="23" customFormat="1" ht="17.25" x14ac:dyDescent="0.25">
      <c r="A284" s="51">
        <v>3</v>
      </c>
      <c r="B284" s="8" t="s">
        <v>42</v>
      </c>
      <c r="C284" s="44"/>
      <c r="D284" s="249">
        <v>9571</v>
      </c>
      <c r="E284" s="44">
        <f t="shared" si="133"/>
        <v>0</v>
      </c>
      <c r="F284" s="44">
        <v>0</v>
      </c>
      <c r="G284" s="249">
        <v>1384</v>
      </c>
      <c r="H284" s="44">
        <f t="shared" si="134"/>
        <v>0</v>
      </c>
      <c r="I284" s="44"/>
      <c r="J284" s="249">
        <v>9620</v>
      </c>
      <c r="K284" s="44">
        <f t="shared" si="135"/>
        <v>0</v>
      </c>
      <c r="L284" s="44">
        <f t="shared" ref="L284:L285" si="138">O284+R284</f>
        <v>0</v>
      </c>
      <c r="M284" s="249">
        <f t="shared" si="136"/>
        <v>0</v>
      </c>
      <c r="N284" s="44" t="e">
        <f t="shared" si="131"/>
        <v>#DIV/0!</v>
      </c>
      <c r="O284" s="44">
        <v>0</v>
      </c>
      <c r="P284" s="249">
        <v>0</v>
      </c>
      <c r="Q284" s="44" t="e">
        <f t="shared" si="132"/>
        <v>#DIV/0!</v>
      </c>
      <c r="R284" s="44">
        <v>0</v>
      </c>
      <c r="S284" s="249">
        <v>0</v>
      </c>
      <c r="T284" s="44" t="e">
        <f t="shared" si="137"/>
        <v>#DIV/0!</v>
      </c>
      <c r="U284" s="199">
        <v>10</v>
      </c>
    </row>
    <row r="285" spans="1:21" s="23" customFormat="1" ht="17.25" x14ac:dyDescent="0.25">
      <c r="A285" s="49">
        <v>4</v>
      </c>
      <c r="B285" s="4" t="s">
        <v>43</v>
      </c>
      <c r="C285" s="44">
        <v>0</v>
      </c>
      <c r="D285" s="249">
        <v>3316</v>
      </c>
      <c r="E285" s="44">
        <f t="shared" si="133"/>
        <v>0</v>
      </c>
      <c r="F285" s="44">
        <v>0</v>
      </c>
      <c r="G285" s="249">
        <v>351</v>
      </c>
      <c r="H285" s="44">
        <f t="shared" si="134"/>
        <v>0</v>
      </c>
      <c r="I285" s="44">
        <v>0</v>
      </c>
      <c r="J285" s="249">
        <v>3512</v>
      </c>
      <c r="K285" s="44">
        <f t="shared" si="135"/>
        <v>0</v>
      </c>
      <c r="L285" s="44">
        <f t="shared" si="138"/>
        <v>0</v>
      </c>
      <c r="M285" s="249">
        <f t="shared" si="136"/>
        <v>0</v>
      </c>
      <c r="N285" s="44" t="e">
        <f t="shared" si="131"/>
        <v>#DIV/0!</v>
      </c>
      <c r="O285" s="44">
        <v>0</v>
      </c>
      <c r="P285" s="249">
        <v>0</v>
      </c>
      <c r="Q285" s="44" t="e">
        <f>O285/P285*100</f>
        <v>#DIV/0!</v>
      </c>
      <c r="R285" s="44">
        <v>0</v>
      </c>
      <c r="S285" s="249">
        <v>0</v>
      </c>
      <c r="T285" s="44" t="e">
        <f t="shared" si="137"/>
        <v>#DIV/0!</v>
      </c>
      <c r="U285" s="199"/>
    </row>
    <row r="286" spans="1:21" s="23" customFormat="1" ht="17.25" x14ac:dyDescent="0.25">
      <c r="A286" s="49">
        <v>5</v>
      </c>
      <c r="B286" s="4" t="s">
        <v>44</v>
      </c>
      <c r="C286" s="44">
        <v>254592</v>
      </c>
      <c r="D286" s="249">
        <v>224075</v>
      </c>
      <c r="E286" s="44">
        <f t="shared" si="133"/>
        <v>113.61910074751758</v>
      </c>
      <c r="F286" s="44">
        <v>125947</v>
      </c>
      <c r="G286" s="249">
        <v>103994</v>
      </c>
      <c r="H286" s="44">
        <f t="shared" si="134"/>
        <v>121.10987172336864</v>
      </c>
      <c r="I286" s="44">
        <v>254592</v>
      </c>
      <c r="J286" s="249">
        <v>224075</v>
      </c>
      <c r="K286" s="44">
        <f t="shared" si="135"/>
        <v>113.61910074751758</v>
      </c>
      <c r="L286" s="44">
        <v>252477</v>
      </c>
      <c r="M286" s="249">
        <v>221835</v>
      </c>
      <c r="N286" s="44">
        <f t="shared" si="131"/>
        <v>113.81296909865442</v>
      </c>
      <c r="O286" s="44">
        <v>252477</v>
      </c>
      <c r="P286" s="249">
        <v>221835</v>
      </c>
      <c r="Q286" s="44">
        <f t="shared" ref="Q286:Q289" si="139">O286/P286*100</f>
        <v>113.81296909865442</v>
      </c>
      <c r="R286" s="44">
        <v>0</v>
      </c>
      <c r="S286" s="249">
        <v>0</v>
      </c>
      <c r="T286" s="44" t="e">
        <f t="shared" si="137"/>
        <v>#DIV/0!</v>
      </c>
      <c r="U286" s="199">
        <v>65</v>
      </c>
    </row>
    <row r="287" spans="1:21" s="23" customFormat="1" ht="17.25" x14ac:dyDescent="0.25">
      <c r="A287" s="47">
        <v>6</v>
      </c>
      <c r="B287" s="4" t="s">
        <v>45</v>
      </c>
      <c r="C287" s="44">
        <v>26219</v>
      </c>
      <c r="D287" s="249">
        <v>966</v>
      </c>
      <c r="E287" s="44">
        <f t="shared" si="133"/>
        <v>2714.1821946169775</v>
      </c>
      <c r="F287" s="44">
        <v>2</v>
      </c>
      <c r="G287" s="249">
        <v>0</v>
      </c>
      <c r="H287" s="44" t="e">
        <f t="shared" si="134"/>
        <v>#DIV/0!</v>
      </c>
      <c r="I287" s="44">
        <v>40</v>
      </c>
      <c r="J287" s="249">
        <v>1194</v>
      </c>
      <c r="K287" s="44">
        <f t="shared" si="135"/>
        <v>3.350083752093802</v>
      </c>
      <c r="L287" s="44">
        <v>0</v>
      </c>
      <c r="M287" s="249">
        <v>965</v>
      </c>
      <c r="N287" s="44">
        <f t="shared" si="131"/>
        <v>0</v>
      </c>
      <c r="O287" s="44">
        <v>0</v>
      </c>
      <c r="P287" s="249">
        <v>965</v>
      </c>
      <c r="Q287" s="44">
        <f t="shared" si="139"/>
        <v>0</v>
      </c>
      <c r="R287" s="44">
        <v>0</v>
      </c>
      <c r="S287" s="249">
        <v>0</v>
      </c>
      <c r="T287" s="44" t="e">
        <f t="shared" si="137"/>
        <v>#DIV/0!</v>
      </c>
      <c r="U287" s="199">
        <v>6</v>
      </c>
    </row>
    <row r="288" spans="1:21" s="23" customFormat="1" ht="17.25" x14ac:dyDescent="0.25">
      <c r="A288" s="51">
        <v>7</v>
      </c>
      <c r="B288" s="4" t="s">
        <v>46</v>
      </c>
      <c r="C288" s="44">
        <v>356697</v>
      </c>
      <c r="D288" s="249">
        <v>329716</v>
      </c>
      <c r="E288" s="44">
        <f t="shared" si="133"/>
        <v>108.18310303412635</v>
      </c>
      <c r="F288" s="44">
        <v>56094</v>
      </c>
      <c r="G288" s="249">
        <v>55668</v>
      </c>
      <c r="H288" s="44">
        <f t="shared" si="134"/>
        <v>100.76525113170942</v>
      </c>
      <c r="I288" s="44">
        <v>346105</v>
      </c>
      <c r="J288" s="249">
        <v>352231</v>
      </c>
      <c r="K288" s="44">
        <f t="shared" si="135"/>
        <v>98.260800440619931</v>
      </c>
      <c r="L288" s="44">
        <v>0</v>
      </c>
      <c r="M288" s="249">
        <v>16705</v>
      </c>
      <c r="N288" s="44">
        <f t="shared" si="131"/>
        <v>0</v>
      </c>
      <c r="O288" s="44">
        <v>0</v>
      </c>
      <c r="P288" s="249">
        <v>0</v>
      </c>
      <c r="Q288" s="44" t="e">
        <f t="shared" si="139"/>
        <v>#DIV/0!</v>
      </c>
      <c r="R288" s="44">
        <v>0</v>
      </c>
      <c r="S288" s="249">
        <v>16705</v>
      </c>
      <c r="T288" s="44">
        <f t="shared" si="137"/>
        <v>0</v>
      </c>
      <c r="U288" s="199">
        <v>69</v>
      </c>
    </row>
    <row r="289" spans="1:203" s="23" customFormat="1" ht="34.5" x14ac:dyDescent="0.25">
      <c r="A289" s="43">
        <v>8</v>
      </c>
      <c r="B289" s="4" t="s">
        <v>47</v>
      </c>
      <c r="C289" s="44">
        <v>9193</v>
      </c>
      <c r="D289" s="249">
        <v>6308</v>
      </c>
      <c r="E289" s="44">
        <f t="shared" si="133"/>
        <v>145.73557387444515</v>
      </c>
      <c r="F289" s="44">
        <v>0</v>
      </c>
      <c r="G289" s="249">
        <v>3750</v>
      </c>
      <c r="H289" s="44">
        <f t="shared" si="134"/>
        <v>0</v>
      </c>
      <c r="I289" s="44">
        <v>21329</v>
      </c>
      <c r="J289" s="249">
        <v>6308</v>
      </c>
      <c r="K289" s="44">
        <f t="shared" si="135"/>
        <v>338.12618896639191</v>
      </c>
      <c r="L289" s="44">
        <f t="shared" ref="L289:M289" si="140">O289+R289</f>
        <v>0</v>
      </c>
      <c r="M289" s="249">
        <f t="shared" si="140"/>
        <v>0</v>
      </c>
      <c r="N289" s="44" t="e">
        <f t="shared" si="131"/>
        <v>#DIV/0!</v>
      </c>
      <c r="O289" s="44">
        <v>0</v>
      </c>
      <c r="P289" s="249">
        <v>0</v>
      </c>
      <c r="Q289" s="44" t="e">
        <f t="shared" si="139"/>
        <v>#DIV/0!</v>
      </c>
      <c r="R289" s="44">
        <v>0</v>
      </c>
      <c r="S289" s="249">
        <v>0</v>
      </c>
      <c r="T289" s="44" t="e">
        <f t="shared" si="137"/>
        <v>#DIV/0!</v>
      </c>
      <c r="U289" s="199">
        <v>7</v>
      </c>
      <c r="FR289" s="46"/>
      <c r="FS289" s="46"/>
      <c r="FT289" s="46"/>
      <c r="FU289" s="46"/>
      <c r="FV289" s="46"/>
      <c r="FW289" s="46"/>
      <c r="FX289" s="46"/>
      <c r="FY289" s="46"/>
      <c r="FZ289" s="46"/>
      <c r="GA289" s="46"/>
      <c r="GB289" s="46"/>
      <c r="GC289" s="46"/>
      <c r="GD289" s="46"/>
      <c r="GE289" s="46"/>
      <c r="GF289" s="46"/>
      <c r="GG289" s="46"/>
      <c r="GH289" s="46"/>
      <c r="GI289" s="46"/>
      <c r="GJ289" s="46"/>
      <c r="GK289" s="46"/>
      <c r="GL289" s="46"/>
      <c r="GM289" s="46"/>
      <c r="GN289" s="46"/>
      <c r="GO289" s="46"/>
      <c r="GP289" s="46"/>
      <c r="GQ289" s="46"/>
      <c r="GR289" s="46"/>
      <c r="GS289" s="46"/>
      <c r="GT289" s="46"/>
      <c r="GU289" s="46"/>
    </row>
    <row r="290" spans="1:203" s="23" customFormat="1" x14ac:dyDescent="0.25">
      <c r="A290" s="102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200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  <c r="GP290" s="161"/>
      <c r="GQ290" s="161"/>
      <c r="GR290" s="161"/>
      <c r="GS290" s="161"/>
      <c r="GT290" s="161"/>
      <c r="GU290" s="161"/>
    </row>
    <row r="291" spans="1:203" s="23" customFormat="1" ht="70.5" customHeight="1" x14ac:dyDescent="0.25">
      <c r="A291" s="352" t="s">
        <v>246</v>
      </c>
      <c r="B291" s="353"/>
      <c r="C291" s="41">
        <f>SUM(C292:C311)</f>
        <v>1281821</v>
      </c>
      <c r="D291" s="41">
        <f>SUM(D292:D311)</f>
        <v>1229709</v>
      </c>
      <c r="E291" s="42">
        <f>C291/D291*100</f>
        <v>104.23775055724566</v>
      </c>
      <c r="F291" s="41">
        <f>SUM(F292:F311)</f>
        <v>149546</v>
      </c>
      <c r="G291" s="41">
        <f>SUM(G292:G311)</f>
        <v>124102</v>
      </c>
      <c r="H291" s="41">
        <f>F291/G291*100</f>
        <v>120.50248988735073</v>
      </c>
      <c r="I291" s="41">
        <f>SUM(I292:I311)</f>
        <v>1326898</v>
      </c>
      <c r="J291" s="41">
        <f>SUM(J292:J311)</f>
        <v>1240970</v>
      </c>
      <c r="K291" s="41">
        <f>I291/J291*100</f>
        <v>106.92426086045595</v>
      </c>
      <c r="L291" s="32">
        <f>SUM(L292:L311)</f>
        <v>445211</v>
      </c>
      <c r="M291" s="32">
        <f>SUM(M292:M311)</f>
        <v>457262</v>
      </c>
      <c r="N291" s="5">
        <f t="shared" ref="N291:N311" si="141">L291/M291*100</f>
        <v>97.364530619207372</v>
      </c>
      <c r="O291" s="5">
        <f>SUM(O292:O311)</f>
        <v>362866</v>
      </c>
      <c r="P291" s="5">
        <f>SUM(P292:P311)</f>
        <v>351181</v>
      </c>
      <c r="Q291" s="6" t="e">
        <f>A291O291/P291*100</f>
        <v>#NAME?</v>
      </c>
      <c r="R291" s="5">
        <f>SUM(R292:R311)</f>
        <v>82345</v>
      </c>
      <c r="S291" s="5">
        <f>SUM(S292:S311)</f>
        <v>106081</v>
      </c>
      <c r="T291" s="5">
        <f t="shared" ref="T291:T310" si="142">R291/S291*100</f>
        <v>77.624645318200251</v>
      </c>
      <c r="U291" s="198">
        <f>SUM(U292:U311)</f>
        <v>469</v>
      </c>
    </row>
    <row r="292" spans="1:203" s="23" customFormat="1" ht="19.5" customHeight="1" x14ac:dyDescent="0.25">
      <c r="A292" s="43">
        <v>1</v>
      </c>
      <c r="B292" s="4" t="s">
        <v>12</v>
      </c>
      <c r="C292" s="46">
        <v>92406</v>
      </c>
      <c r="D292" s="248">
        <v>71416</v>
      </c>
      <c r="E292" s="45">
        <f>C292/D292*100</f>
        <v>129.39117284642097</v>
      </c>
      <c r="F292" s="46">
        <v>9400</v>
      </c>
      <c r="G292" s="248">
        <v>19505</v>
      </c>
      <c r="H292" s="45">
        <f>F292/G292*100</f>
        <v>48.192771084337352</v>
      </c>
      <c r="I292" s="46">
        <v>92406</v>
      </c>
      <c r="J292" s="248">
        <v>90915</v>
      </c>
      <c r="K292" s="45">
        <f>I292/J292*100</f>
        <v>101.63999340042898</v>
      </c>
      <c r="L292" s="46">
        <v>39175</v>
      </c>
      <c r="M292" s="248">
        <v>11160</v>
      </c>
      <c r="N292" s="25">
        <f t="shared" si="141"/>
        <v>351.03046594982078</v>
      </c>
      <c r="O292" s="46">
        <v>39175</v>
      </c>
      <c r="P292" s="248">
        <v>11160</v>
      </c>
      <c r="Q292" s="25">
        <f t="shared" ref="Q292:Q311" si="143">O292/P292*100</f>
        <v>351.03046594982078</v>
      </c>
      <c r="R292" s="248">
        <v>0</v>
      </c>
      <c r="S292" s="248">
        <v>0</v>
      </c>
      <c r="T292" s="45" t="e">
        <f t="shared" si="142"/>
        <v>#DIV/0!</v>
      </c>
      <c r="U292" s="199">
        <v>53</v>
      </c>
    </row>
    <row r="293" spans="1:203" s="23" customFormat="1" ht="34.5" x14ac:dyDescent="0.25">
      <c r="A293" s="47">
        <v>2</v>
      </c>
      <c r="B293" s="4" t="s">
        <v>305</v>
      </c>
      <c r="C293" s="46">
        <v>135252</v>
      </c>
      <c r="D293" s="248">
        <v>213100</v>
      </c>
      <c r="E293" s="45">
        <f t="shared" ref="E293:E311" si="144">C293/D293*100</f>
        <v>63.468793993430317</v>
      </c>
      <c r="F293" s="46">
        <v>285</v>
      </c>
      <c r="G293" s="248">
        <v>535</v>
      </c>
      <c r="H293" s="25">
        <f t="shared" ref="H293:H302" si="145">F293/G293*100</f>
        <v>53.271028037383175</v>
      </c>
      <c r="I293" s="46">
        <v>135252</v>
      </c>
      <c r="J293" s="248">
        <v>213100</v>
      </c>
      <c r="K293" s="25">
        <f t="shared" ref="K293:K311" si="146">I293/J293*100</f>
        <v>63.468793993430317</v>
      </c>
      <c r="L293" s="46">
        <v>88564</v>
      </c>
      <c r="M293" s="248">
        <v>142648</v>
      </c>
      <c r="N293" s="25">
        <f t="shared" si="141"/>
        <v>62.08569345521844</v>
      </c>
      <c r="O293" s="46">
        <v>6219</v>
      </c>
      <c r="P293" s="248">
        <v>38744</v>
      </c>
      <c r="Q293" s="25">
        <f t="shared" si="143"/>
        <v>16.05151765434648</v>
      </c>
      <c r="R293" s="248">
        <v>82345</v>
      </c>
      <c r="S293" s="248">
        <v>103904</v>
      </c>
      <c r="T293" s="25">
        <f t="shared" si="142"/>
        <v>79.251039421003995</v>
      </c>
      <c r="U293" s="199">
        <v>37</v>
      </c>
    </row>
    <row r="294" spans="1:203" s="23" customFormat="1" ht="17.25" x14ac:dyDescent="0.25">
      <c r="A294" s="43">
        <v>3</v>
      </c>
      <c r="B294" s="3" t="s">
        <v>13</v>
      </c>
      <c r="C294" s="46">
        <v>37333</v>
      </c>
      <c r="D294" s="248">
        <v>15373</v>
      </c>
      <c r="E294" s="45">
        <f t="shared" si="144"/>
        <v>242.84785012684574</v>
      </c>
      <c r="F294" s="46">
        <v>0</v>
      </c>
      <c r="G294" s="248">
        <v>0</v>
      </c>
      <c r="H294" s="45" t="e">
        <f t="shared" si="145"/>
        <v>#DIV/0!</v>
      </c>
      <c r="I294" s="46">
        <v>27869</v>
      </c>
      <c r="J294" s="248">
        <v>35926</v>
      </c>
      <c r="K294" s="45">
        <f t="shared" si="146"/>
        <v>77.573345209597505</v>
      </c>
      <c r="L294" s="46">
        <v>0</v>
      </c>
      <c r="M294" s="248">
        <v>0</v>
      </c>
      <c r="N294" s="25" t="e">
        <f t="shared" si="141"/>
        <v>#DIV/0!</v>
      </c>
      <c r="O294" s="46">
        <v>0</v>
      </c>
      <c r="P294" s="248">
        <v>0</v>
      </c>
      <c r="Q294" s="25" t="e">
        <f t="shared" si="143"/>
        <v>#DIV/0!</v>
      </c>
      <c r="R294" s="248">
        <v>0</v>
      </c>
      <c r="S294" s="248">
        <v>0</v>
      </c>
      <c r="T294" s="45" t="e">
        <f t="shared" si="142"/>
        <v>#DIV/0!</v>
      </c>
      <c r="U294" s="199">
        <v>2</v>
      </c>
    </row>
    <row r="295" spans="1:203" s="23" customFormat="1" ht="34.5" x14ac:dyDescent="0.25">
      <c r="A295" s="47">
        <v>4</v>
      </c>
      <c r="B295" s="4" t="s">
        <v>14</v>
      </c>
      <c r="C295" s="46">
        <v>18140</v>
      </c>
      <c r="D295" s="248">
        <v>6000</v>
      </c>
      <c r="E295" s="45">
        <f t="shared" si="144"/>
        <v>302.33333333333337</v>
      </c>
      <c r="F295" s="46">
        <v>12340</v>
      </c>
      <c r="G295" s="248">
        <v>1200</v>
      </c>
      <c r="H295" s="45">
        <f t="shared" si="145"/>
        <v>1028.3333333333333</v>
      </c>
      <c r="I295" s="46">
        <v>28212</v>
      </c>
      <c r="J295" s="248">
        <v>9462</v>
      </c>
      <c r="K295" s="45">
        <f t="shared" si="146"/>
        <v>298.16106531388715</v>
      </c>
      <c r="L295" s="46">
        <v>28212</v>
      </c>
      <c r="M295" s="248">
        <v>9462</v>
      </c>
      <c r="N295" s="25">
        <f t="shared" si="141"/>
        <v>298.16106531388715</v>
      </c>
      <c r="O295" s="46">
        <v>28212</v>
      </c>
      <c r="P295" s="248">
        <v>9462</v>
      </c>
      <c r="Q295" s="25">
        <f t="shared" si="143"/>
        <v>298.16106531388715</v>
      </c>
      <c r="R295" s="248">
        <v>0</v>
      </c>
      <c r="S295" s="248">
        <v>0</v>
      </c>
      <c r="T295" s="45" t="e">
        <f t="shared" si="142"/>
        <v>#DIV/0!</v>
      </c>
      <c r="U295" s="199">
        <v>10</v>
      </c>
    </row>
    <row r="296" spans="1:203" s="46" customFormat="1" ht="33" customHeight="1" x14ac:dyDescent="0.25">
      <c r="A296" s="48">
        <v>5</v>
      </c>
      <c r="B296" s="4" t="s">
        <v>15</v>
      </c>
      <c r="C296" s="46">
        <v>37385</v>
      </c>
      <c r="D296" s="248">
        <v>53664</v>
      </c>
      <c r="E296" s="45">
        <f t="shared" si="144"/>
        <v>69.664952295766241</v>
      </c>
      <c r="F296" s="46">
        <v>5472</v>
      </c>
      <c r="G296" s="248">
        <v>6016</v>
      </c>
      <c r="H296" s="46">
        <f t="shared" si="145"/>
        <v>90.957446808510639</v>
      </c>
      <c r="I296" s="46">
        <v>38936</v>
      </c>
      <c r="J296" s="248">
        <v>42011</v>
      </c>
      <c r="K296" s="46">
        <f t="shared" si="146"/>
        <v>92.680488443502895</v>
      </c>
      <c r="L296" s="46">
        <v>7354</v>
      </c>
      <c r="M296" s="248">
        <v>5638</v>
      </c>
      <c r="N296" s="46">
        <f t="shared" si="141"/>
        <v>130.43632493792126</v>
      </c>
      <c r="O296" s="46">
        <v>7354</v>
      </c>
      <c r="P296" s="248">
        <v>4140</v>
      </c>
      <c r="Q296" s="46">
        <f t="shared" si="143"/>
        <v>177.6328502415459</v>
      </c>
      <c r="R296" s="248">
        <v>0</v>
      </c>
      <c r="S296" s="248">
        <v>1498</v>
      </c>
      <c r="T296" s="46">
        <f t="shared" si="142"/>
        <v>0</v>
      </c>
      <c r="U296" s="46">
        <v>37</v>
      </c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</row>
    <row r="297" spans="1:203" s="161" customFormat="1" ht="33" customHeight="1" x14ac:dyDescent="0.25">
      <c r="A297" s="48">
        <v>6</v>
      </c>
      <c r="B297" s="4" t="s">
        <v>286</v>
      </c>
      <c r="C297" s="46">
        <v>427773</v>
      </c>
      <c r="D297" s="248">
        <v>316472</v>
      </c>
      <c r="E297" s="45">
        <f t="shared" si="144"/>
        <v>135.16930407745394</v>
      </c>
      <c r="F297" s="46">
        <v>52035</v>
      </c>
      <c r="G297" s="248">
        <v>65512</v>
      </c>
      <c r="H297" s="46">
        <f>F297/G297*100</f>
        <v>79.428196360972038</v>
      </c>
      <c r="I297" s="46">
        <v>418297</v>
      </c>
      <c r="J297" s="248">
        <v>299291</v>
      </c>
      <c r="K297" s="46">
        <f t="shared" si="146"/>
        <v>139.76263903692393</v>
      </c>
      <c r="L297" s="46">
        <v>0</v>
      </c>
      <c r="M297" s="248">
        <v>679</v>
      </c>
      <c r="N297" s="46">
        <f t="shared" si="141"/>
        <v>0</v>
      </c>
      <c r="O297" s="46">
        <v>0</v>
      </c>
      <c r="P297" s="248">
        <v>0</v>
      </c>
      <c r="Q297" s="46" t="e">
        <f t="shared" si="143"/>
        <v>#DIV/0!</v>
      </c>
      <c r="R297" s="248"/>
      <c r="S297" s="248">
        <v>679</v>
      </c>
      <c r="T297" s="46">
        <f t="shared" si="142"/>
        <v>0</v>
      </c>
      <c r="U297" s="46">
        <v>174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</row>
    <row r="298" spans="1:203" s="23" customFormat="1" ht="17.25" x14ac:dyDescent="0.25">
      <c r="A298" s="47">
        <v>7</v>
      </c>
      <c r="B298" s="4" t="s">
        <v>287</v>
      </c>
      <c r="C298" s="46">
        <v>49340</v>
      </c>
      <c r="D298" s="248">
        <v>61963</v>
      </c>
      <c r="E298" s="45">
        <f t="shared" si="144"/>
        <v>79.62816519535852</v>
      </c>
      <c r="F298" s="46">
        <v>4718</v>
      </c>
      <c r="G298" s="248">
        <v>5683</v>
      </c>
      <c r="H298" s="45">
        <f t="shared" si="145"/>
        <v>83.01953193735703</v>
      </c>
      <c r="I298" s="46">
        <v>52807</v>
      </c>
      <c r="J298" s="248">
        <v>53796</v>
      </c>
      <c r="K298" s="45">
        <f t="shared" si="146"/>
        <v>98.161573351178518</v>
      </c>
      <c r="L298" s="46">
        <v>0</v>
      </c>
      <c r="M298" s="248">
        <v>0</v>
      </c>
      <c r="N298" s="25" t="e">
        <f t="shared" si="141"/>
        <v>#DIV/0!</v>
      </c>
      <c r="O298" s="46">
        <v>0</v>
      </c>
      <c r="P298" s="248">
        <v>0</v>
      </c>
      <c r="Q298" s="25" t="e">
        <f t="shared" si="143"/>
        <v>#DIV/0!</v>
      </c>
      <c r="R298" s="248">
        <v>0</v>
      </c>
      <c r="S298" s="248">
        <v>0</v>
      </c>
      <c r="T298" s="45" t="e">
        <f t="shared" si="142"/>
        <v>#DIV/0!</v>
      </c>
      <c r="U298" s="199">
        <v>28</v>
      </c>
    </row>
    <row r="299" spans="1:203" s="23" customFormat="1" ht="22.5" customHeight="1" x14ac:dyDescent="0.25">
      <c r="A299" s="43">
        <v>8</v>
      </c>
      <c r="B299" s="3" t="s">
        <v>16</v>
      </c>
      <c r="C299" s="46">
        <v>0</v>
      </c>
      <c r="D299" s="248">
        <v>0</v>
      </c>
      <c r="E299" s="45" t="e">
        <f t="shared" si="144"/>
        <v>#DIV/0!</v>
      </c>
      <c r="F299" s="46">
        <v>0</v>
      </c>
      <c r="G299" s="248">
        <v>0</v>
      </c>
      <c r="H299" s="45" t="e">
        <f t="shared" si="145"/>
        <v>#DIV/0!</v>
      </c>
      <c r="I299" s="46">
        <v>0</v>
      </c>
      <c r="J299" s="248">
        <v>0</v>
      </c>
      <c r="K299" s="45" t="e">
        <f t="shared" si="146"/>
        <v>#DIV/0!</v>
      </c>
      <c r="L299" s="46">
        <f t="shared" ref="L299:M301" si="147">O299+R299</f>
        <v>0</v>
      </c>
      <c r="M299" s="248">
        <f t="shared" si="147"/>
        <v>0</v>
      </c>
      <c r="N299" s="25" t="e">
        <f t="shared" si="141"/>
        <v>#DIV/0!</v>
      </c>
      <c r="O299" s="46">
        <v>0</v>
      </c>
      <c r="P299" s="248">
        <v>0</v>
      </c>
      <c r="Q299" s="25" t="e">
        <f t="shared" si="143"/>
        <v>#DIV/0!</v>
      </c>
      <c r="R299" s="248"/>
      <c r="S299" s="248">
        <v>0</v>
      </c>
      <c r="T299" s="45" t="e">
        <f t="shared" si="142"/>
        <v>#DIV/0!</v>
      </c>
      <c r="U299" s="199"/>
    </row>
    <row r="300" spans="1:203" s="23" customFormat="1" ht="51.75" x14ac:dyDescent="0.25">
      <c r="A300" s="47">
        <v>9</v>
      </c>
      <c r="B300" s="4" t="s">
        <v>17</v>
      </c>
      <c r="C300" s="46">
        <v>95046</v>
      </c>
      <c r="D300" s="248">
        <v>88907</v>
      </c>
      <c r="E300" s="45">
        <f t="shared" si="144"/>
        <v>106.90496811274703</v>
      </c>
      <c r="F300" s="46">
        <v>14759</v>
      </c>
      <c r="G300" s="248">
        <v>8666</v>
      </c>
      <c r="H300" s="45">
        <f t="shared" si="145"/>
        <v>170.30925455804294</v>
      </c>
      <c r="I300" s="46">
        <v>95046</v>
      </c>
      <c r="J300" s="248">
        <v>88907</v>
      </c>
      <c r="K300" s="45">
        <f t="shared" si="146"/>
        <v>106.90496811274703</v>
      </c>
      <c r="L300" s="46">
        <f t="shared" si="147"/>
        <v>0</v>
      </c>
      <c r="M300" s="248">
        <f t="shared" si="147"/>
        <v>0</v>
      </c>
      <c r="N300" s="25" t="e">
        <f t="shared" si="141"/>
        <v>#DIV/0!</v>
      </c>
      <c r="O300" s="46">
        <v>0</v>
      </c>
      <c r="P300" s="248">
        <v>0</v>
      </c>
      <c r="Q300" s="25" t="e">
        <f t="shared" si="143"/>
        <v>#DIV/0!</v>
      </c>
      <c r="R300" s="248">
        <v>0</v>
      </c>
      <c r="S300" s="248">
        <v>0</v>
      </c>
      <c r="T300" s="45" t="e">
        <f t="shared" si="142"/>
        <v>#DIV/0!</v>
      </c>
      <c r="U300" s="199">
        <v>35</v>
      </c>
    </row>
    <row r="301" spans="1:203" s="23" customFormat="1" ht="17.25" x14ac:dyDescent="0.25">
      <c r="A301" s="49">
        <v>10</v>
      </c>
      <c r="B301" s="4" t="s">
        <v>18</v>
      </c>
      <c r="C301" s="46">
        <v>68237</v>
      </c>
      <c r="D301" s="248">
        <v>71900</v>
      </c>
      <c r="E301" s="45">
        <f t="shared" si="144"/>
        <v>94.905424200278162</v>
      </c>
      <c r="F301" s="46">
        <v>11272</v>
      </c>
      <c r="G301" s="248">
        <v>11311</v>
      </c>
      <c r="H301" s="45">
        <f t="shared" si="145"/>
        <v>99.65520289983202</v>
      </c>
      <c r="I301" s="46">
        <v>75177</v>
      </c>
      <c r="J301" s="248">
        <v>69390</v>
      </c>
      <c r="K301" s="45">
        <f t="shared" si="146"/>
        <v>108.33981841763942</v>
      </c>
      <c r="L301" s="46">
        <f t="shared" si="147"/>
        <v>0</v>
      </c>
      <c r="M301" s="248">
        <f t="shared" si="147"/>
        <v>0</v>
      </c>
      <c r="N301" s="25" t="e">
        <f t="shared" si="141"/>
        <v>#DIV/0!</v>
      </c>
      <c r="O301" s="46">
        <v>0</v>
      </c>
      <c r="P301" s="248">
        <v>0</v>
      </c>
      <c r="Q301" s="25" t="e">
        <f t="shared" si="143"/>
        <v>#DIV/0!</v>
      </c>
      <c r="R301" s="248">
        <v>0</v>
      </c>
      <c r="S301" s="248">
        <v>0</v>
      </c>
      <c r="T301" s="45" t="e">
        <f t="shared" si="142"/>
        <v>#DIV/0!</v>
      </c>
      <c r="U301" s="199">
        <v>12</v>
      </c>
    </row>
    <row r="302" spans="1:203" s="23" customFormat="1" ht="17.25" x14ac:dyDescent="0.25">
      <c r="A302" s="47">
        <v>11</v>
      </c>
      <c r="B302" s="4" t="s">
        <v>19</v>
      </c>
      <c r="C302" s="46">
        <v>282449</v>
      </c>
      <c r="D302" s="248">
        <v>280984</v>
      </c>
      <c r="E302" s="45">
        <f t="shared" si="144"/>
        <v>100.5213820003986</v>
      </c>
      <c r="F302" s="46">
        <v>34472</v>
      </c>
      <c r="G302" s="248">
        <v>0</v>
      </c>
      <c r="H302" s="45" t="e">
        <f t="shared" si="145"/>
        <v>#DIV/0!</v>
      </c>
      <c r="I302" s="46">
        <v>324436</v>
      </c>
      <c r="J302" s="248">
        <v>288148</v>
      </c>
      <c r="K302" s="45">
        <f t="shared" si="146"/>
        <v>112.59352832572151</v>
      </c>
      <c r="L302" s="46">
        <v>281906</v>
      </c>
      <c r="M302" s="248">
        <v>287675</v>
      </c>
      <c r="N302" s="25">
        <f t="shared" si="141"/>
        <v>97.994611975319373</v>
      </c>
      <c r="O302" s="46">
        <v>281906</v>
      </c>
      <c r="P302" s="248">
        <v>287675</v>
      </c>
      <c r="Q302" s="25">
        <f t="shared" si="143"/>
        <v>97.994611975319373</v>
      </c>
      <c r="R302" s="248">
        <v>0</v>
      </c>
      <c r="S302" s="248">
        <v>0</v>
      </c>
      <c r="T302" s="45" t="e">
        <f t="shared" si="142"/>
        <v>#DIV/0!</v>
      </c>
      <c r="U302" s="199">
        <v>59</v>
      </c>
    </row>
    <row r="303" spans="1:203" s="23" customFormat="1" ht="17.25" x14ac:dyDescent="0.25">
      <c r="A303" s="49">
        <v>12</v>
      </c>
      <c r="B303" s="4" t="s">
        <v>20</v>
      </c>
      <c r="C303" s="46">
        <v>0</v>
      </c>
      <c r="D303" s="248">
        <v>0</v>
      </c>
      <c r="E303" s="45" t="e">
        <f t="shared" si="144"/>
        <v>#DIV/0!</v>
      </c>
      <c r="F303" s="46">
        <v>0</v>
      </c>
      <c r="G303" s="248">
        <v>0</v>
      </c>
      <c r="H303" s="45" t="e">
        <f>F303/G303*100</f>
        <v>#DIV/0!</v>
      </c>
      <c r="I303" s="46">
        <v>0</v>
      </c>
      <c r="J303" s="248">
        <v>0</v>
      </c>
      <c r="K303" s="45" t="e">
        <f t="shared" si="146"/>
        <v>#DIV/0!</v>
      </c>
      <c r="L303" s="46">
        <f t="shared" ref="L303:M311" si="148">O303+R303</f>
        <v>0</v>
      </c>
      <c r="M303" s="248">
        <f t="shared" si="148"/>
        <v>0</v>
      </c>
      <c r="N303" s="25" t="e">
        <f t="shared" si="141"/>
        <v>#DIV/0!</v>
      </c>
      <c r="O303" s="46">
        <v>0</v>
      </c>
      <c r="P303" s="248">
        <v>0</v>
      </c>
      <c r="Q303" s="25" t="e">
        <f t="shared" si="143"/>
        <v>#DIV/0!</v>
      </c>
      <c r="R303" s="248"/>
      <c r="S303" s="248">
        <v>0</v>
      </c>
      <c r="T303" s="45" t="e">
        <f t="shared" si="142"/>
        <v>#DIV/0!</v>
      </c>
      <c r="U303" s="199"/>
    </row>
    <row r="304" spans="1:203" s="23" customFormat="1" ht="17.25" x14ac:dyDescent="0.25">
      <c r="A304" s="47">
        <v>13</v>
      </c>
      <c r="B304" s="4" t="s">
        <v>21</v>
      </c>
      <c r="C304" s="46">
        <v>0</v>
      </c>
      <c r="D304" s="248"/>
      <c r="E304" s="45" t="e">
        <f t="shared" si="144"/>
        <v>#DIV/0!</v>
      </c>
      <c r="F304" s="46">
        <v>0</v>
      </c>
      <c r="G304" s="248"/>
      <c r="H304" s="45" t="e">
        <f>F304/G304*100</f>
        <v>#DIV/0!</v>
      </c>
      <c r="I304" s="46">
        <v>0</v>
      </c>
      <c r="J304" s="248"/>
      <c r="K304" s="45" t="e">
        <f t="shared" si="146"/>
        <v>#DIV/0!</v>
      </c>
      <c r="L304" s="46">
        <v>0</v>
      </c>
      <c r="M304" s="248"/>
      <c r="N304" s="25" t="e">
        <f t="shared" si="141"/>
        <v>#DIV/0!</v>
      </c>
      <c r="O304" s="46">
        <v>0</v>
      </c>
      <c r="P304" s="248"/>
      <c r="Q304" s="25" t="e">
        <f t="shared" si="143"/>
        <v>#DIV/0!</v>
      </c>
      <c r="R304" s="248"/>
      <c r="S304" s="248"/>
      <c r="T304" s="45" t="e">
        <f t="shared" si="142"/>
        <v>#DIV/0!</v>
      </c>
      <c r="U304" s="199"/>
    </row>
    <row r="305" spans="1:21" s="23" customFormat="1" ht="31.5" customHeight="1" x14ac:dyDescent="0.25">
      <c r="A305" s="43">
        <v>14</v>
      </c>
      <c r="B305" s="4" t="s">
        <v>22</v>
      </c>
      <c r="C305" s="46">
        <v>0</v>
      </c>
      <c r="D305" s="248">
        <v>9481</v>
      </c>
      <c r="E305" s="45">
        <f t="shared" si="144"/>
        <v>0</v>
      </c>
      <c r="F305" s="46">
        <v>0</v>
      </c>
      <c r="G305" s="248">
        <v>0</v>
      </c>
      <c r="H305" s="25" t="e">
        <f>F305/G305*100</f>
        <v>#DIV/0!</v>
      </c>
      <c r="I305" s="46">
        <v>0</v>
      </c>
      <c r="J305" s="248">
        <v>9575</v>
      </c>
      <c r="K305" s="25">
        <f t="shared" si="146"/>
        <v>0</v>
      </c>
      <c r="L305" s="46">
        <v>0</v>
      </c>
      <c r="M305" s="248">
        <v>0</v>
      </c>
      <c r="N305" s="25" t="e">
        <f t="shared" si="141"/>
        <v>#DIV/0!</v>
      </c>
      <c r="O305" s="46">
        <v>0</v>
      </c>
      <c r="P305" s="248">
        <v>0</v>
      </c>
      <c r="Q305" s="25" t="e">
        <f t="shared" si="143"/>
        <v>#DIV/0!</v>
      </c>
      <c r="R305" s="248">
        <v>0</v>
      </c>
      <c r="S305" s="248">
        <v>0</v>
      </c>
      <c r="T305" s="25" t="e">
        <f t="shared" si="142"/>
        <v>#DIV/0!</v>
      </c>
      <c r="U305" s="199"/>
    </row>
    <row r="306" spans="1:21" s="23" customFormat="1" ht="17.25" x14ac:dyDescent="0.25">
      <c r="A306" s="47">
        <v>15</v>
      </c>
      <c r="B306" s="4" t="s">
        <v>23</v>
      </c>
      <c r="C306" s="46">
        <v>0</v>
      </c>
      <c r="D306" s="248">
        <v>0</v>
      </c>
      <c r="E306" s="45" t="e">
        <f t="shared" si="144"/>
        <v>#DIV/0!</v>
      </c>
      <c r="F306" s="46">
        <v>0</v>
      </c>
      <c r="G306" s="248">
        <v>0</v>
      </c>
      <c r="H306" s="1" t="e">
        <f t="shared" ref="H306:H311" si="149">F306/G306*100</f>
        <v>#DIV/0!</v>
      </c>
      <c r="I306" s="46">
        <v>0</v>
      </c>
      <c r="J306" s="248">
        <v>0</v>
      </c>
      <c r="K306" s="1" t="e">
        <f t="shared" si="146"/>
        <v>#DIV/0!</v>
      </c>
      <c r="L306" s="46">
        <v>0</v>
      </c>
      <c r="M306" s="248">
        <v>0</v>
      </c>
      <c r="N306" s="1" t="e">
        <f t="shared" si="141"/>
        <v>#DIV/0!</v>
      </c>
      <c r="O306" s="46">
        <v>0</v>
      </c>
      <c r="P306" s="248">
        <v>0</v>
      </c>
      <c r="Q306" s="1" t="e">
        <f t="shared" si="143"/>
        <v>#DIV/0!</v>
      </c>
      <c r="R306" s="248"/>
      <c r="S306" s="248">
        <v>0</v>
      </c>
      <c r="T306" s="1" t="e">
        <f t="shared" si="142"/>
        <v>#DIV/0!</v>
      </c>
      <c r="U306" s="199"/>
    </row>
    <row r="307" spans="1:21" s="23" customFormat="1" ht="17.25" x14ac:dyDescent="0.25">
      <c r="A307" s="49">
        <v>16</v>
      </c>
      <c r="B307" s="4" t="s">
        <v>24</v>
      </c>
      <c r="C307" s="46">
        <v>0</v>
      </c>
      <c r="D307" s="248">
        <v>0</v>
      </c>
      <c r="E307" s="45" t="e">
        <f t="shared" si="144"/>
        <v>#DIV/0!</v>
      </c>
      <c r="F307" s="46">
        <v>0</v>
      </c>
      <c r="G307" s="248">
        <v>0</v>
      </c>
      <c r="H307" s="45" t="e">
        <f t="shared" si="149"/>
        <v>#DIV/0!</v>
      </c>
      <c r="I307" s="46">
        <v>0</v>
      </c>
      <c r="J307" s="248">
        <v>0</v>
      </c>
      <c r="K307" s="45" t="e">
        <f t="shared" si="146"/>
        <v>#DIV/0!</v>
      </c>
      <c r="L307" s="46">
        <f t="shared" si="148"/>
        <v>0</v>
      </c>
      <c r="M307" s="248">
        <f t="shared" si="148"/>
        <v>0</v>
      </c>
      <c r="N307" s="25" t="e">
        <f t="shared" si="141"/>
        <v>#DIV/0!</v>
      </c>
      <c r="O307" s="46">
        <v>0</v>
      </c>
      <c r="P307" s="248">
        <v>0</v>
      </c>
      <c r="Q307" s="25" t="e">
        <f t="shared" si="143"/>
        <v>#DIV/0!</v>
      </c>
      <c r="R307" s="248"/>
      <c r="S307" s="248">
        <v>0</v>
      </c>
      <c r="T307" s="45" t="e">
        <f t="shared" si="142"/>
        <v>#DIV/0!</v>
      </c>
      <c r="U307" s="199"/>
    </row>
    <row r="308" spans="1:21" s="23" customFormat="1" ht="17.25" x14ac:dyDescent="0.25">
      <c r="A308" s="47">
        <v>17</v>
      </c>
      <c r="B308" s="4" t="s">
        <v>25</v>
      </c>
      <c r="C308" s="46">
        <v>0</v>
      </c>
      <c r="D308" s="248">
        <v>0</v>
      </c>
      <c r="E308" s="45" t="e">
        <f t="shared" si="144"/>
        <v>#DIV/0!</v>
      </c>
      <c r="F308" s="46">
        <v>0</v>
      </c>
      <c r="G308" s="248">
        <v>0</v>
      </c>
      <c r="H308" s="45" t="e">
        <f t="shared" si="149"/>
        <v>#DIV/0!</v>
      </c>
      <c r="I308" s="46">
        <v>0</v>
      </c>
      <c r="J308" s="248">
        <v>0</v>
      </c>
      <c r="K308" s="45" t="e">
        <f t="shared" si="146"/>
        <v>#DIV/0!</v>
      </c>
      <c r="L308" s="46">
        <f t="shared" si="148"/>
        <v>0</v>
      </c>
      <c r="M308" s="248">
        <f t="shared" si="148"/>
        <v>0</v>
      </c>
      <c r="N308" s="25" t="e">
        <f t="shared" si="141"/>
        <v>#DIV/0!</v>
      </c>
      <c r="O308" s="46">
        <v>0</v>
      </c>
      <c r="P308" s="248">
        <v>0</v>
      </c>
      <c r="Q308" s="25" t="e">
        <f t="shared" si="143"/>
        <v>#DIV/0!</v>
      </c>
      <c r="R308" s="248"/>
      <c r="S308" s="248">
        <v>0</v>
      </c>
      <c r="T308" s="45" t="e">
        <f t="shared" si="142"/>
        <v>#DIV/0!</v>
      </c>
      <c r="U308" s="199"/>
    </row>
    <row r="309" spans="1:21" s="23" customFormat="1" ht="17.25" x14ac:dyDescent="0.25">
      <c r="A309" s="43">
        <v>18</v>
      </c>
      <c r="B309" s="3" t="s">
        <v>26</v>
      </c>
      <c r="C309" s="46">
        <v>845</v>
      </c>
      <c r="D309" s="248">
        <v>10742</v>
      </c>
      <c r="E309" s="45">
        <f t="shared" si="144"/>
        <v>7.8663191212064794</v>
      </c>
      <c r="F309" s="46">
        <v>0</v>
      </c>
      <c r="G309" s="248">
        <v>1830</v>
      </c>
      <c r="H309" s="45">
        <f t="shared" si="149"/>
        <v>0</v>
      </c>
      <c r="I309" s="46">
        <v>845</v>
      </c>
      <c r="J309" s="248">
        <v>10742</v>
      </c>
      <c r="K309" s="45">
        <f t="shared" si="146"/>
        <v>7.8663191212064794</v>
      </c>
      <c r="L309" s="46">
        <f t="shared" si="148"/>
        <v>0</v>
      </c>
      <c r="M309" s="248">
        <f t="shared" si="148"/>
        <v>0</v>
      </c>
      <c r="N309" s="25" t="e">
        <f t="shared" si="141"/>
        <v>#DIV/0!</v>
      </c>
      <c r="O309" s="46">
        <v>0</v>
      </c>
      <c r="P309" s="248">
        <v>0</v>
      </c>
      <c r="Q309" s="25" t="e">
        <f t="shared" si="143"/>
        <v>#DIV/0!</v>
      </c>
      <c r="R309" s="248"/>
      <c r="S309" s="248">
        <v>0</v>
      </c>
      <c r="T309" s="45" t="e">
        <f t="shared" si="142"/>
        <v>#DIV/0!</v>
      </c>
      <c r="U309" s="199">
        <v>2</v>
      </c>
    </row>
    <row r="310" spans="1:21" s="23" customFormat="1" ht="17.25" x14ac:dyDescent="0.25">
      <c r="A310" s="49">
        <v>19</v>
      </c>
      <c r="B310" s="4" t="s">
        <v>27</v>
      </c>
      <c r="C310" s="46">
        <v>0</v>
      </c>
      <c r="D310" s="248">
        <v>0</v>
      </c>
      <c r="E310" s="45" t="e">
        <f t="shared" si="144"/>
        <v>#DIV/0!</v>
      </c>
      <c r="F310" s="46">
        <v>0</v>
      </c>
      <c r="G310" s="248">
        <v>0</v>
      </c>
      <c r="H310" s="45" t="e">
        <f t="shared" si="149"/>
        <v>#DIV/0!</v>
      </c>
      <c r="I310" s="46">
        <v>0</v>
      </c>
      <c r="J310" s="248">
        <v>0</v>
      </c>
      <c r="K310" s="45" t="e">
        <f t="shared" si="146"/>
        <v>#DIV/0!</v>
      </c>
      <c r="L310" s="46">
        <f t="shared" si="148"/>
        <v>0</v>
      </c>
      <c r="M310" s="248">
        <f t="shared" si="148"/>
        <v>0</v>
      </c>
      <c r="N310" s="25" t="e">
        <f t="shared" si="141"/>
        <v>#DIV/0!</v>
      </c>
      <c r="O310" s="46">
        <v>0</v>
      </c>
      <c r="P310" s="248">
        <v>0</v>
      </c>
      <c r="Q310" s="25" t="e">
        <f t="shared" si="143"/>
        <v>#DIV/0!</v>
      </c>
      <c r="R310" s="248">
        <v>0</v>
      </c>
      <c r="S310" s="248">
        <v>0</v>
      </c>
      <c r="T310" s="45" t="e">
        <f t="shared" si="142"/>
        <v>#DIV/0!</v>
      </c>
      <c r="U310" s="199"/>
    </row>
    <row r="311" spans="1:21" s="23" customFormat="1" ht="17.25" x14ac:dyDescent="0.25">
      <c r="A311" s="47">
        <v>20</v>
      </c>
      <c r="B311" s="3" t="s">
        <v>292</v>
      </c>
      <c r="C311" s="46">
        <v>37615</v>
      </c>
      <c r="D311" s="248">
        <v>29707</v>
      </c>
      <c r="E311" s="45">
        <f t="shared" si="144"/>
        <v>126.61998855488605</v>
      </c>
      <c r="F311" s="46">
        <v>4793</v>
      </c>
      <c r="G311" s="248">
        <v>3844</v>
      </c>
      <c r="H311" s="25">
        <f t="shared" si="149"/>
        <v>124.68782518210197</v>
      </c>
      <c r="I311" s="46">
        <v>37615</v>
      </c>
      <c r="J311" s="248">
        <v>29707</v>
      </c>
      <c r="K311" s="25">
        <f t="shared" si="146"/>
        <v>126.61998855488605</v>
      </c>
      <c r="L311" s="46">
        <f t="shared" si="148"/>
        <v>0</v>
      </c>
      <c r="M311" s="248">
        <f t="shared" si="148"/>
        <v>0</v>
      </c>
      <c r="N311" s="25" t="e">
        <f t="shared" si="141"/>
        <v>#DIV/0!</v>
      </c>
      <c r="O311" s="46">
        <v>0</v>
      </c>
      <c r="P311" s="248">
        <v>0</v>
      </c>
      <c r="Q311" s="25" t="e">
        <f t="shared" si="143"/>
        <v>#DIV/0!</v>
      </c>
      <c r="R311" s="248"/>
      <c r="S311" s="248">
        <v>0</v>
      </c>
      <c r="T311" s="25" t="e">
        <f>R311/S311*100</f>
        <v>#DIV/0!</v>
      </c>
      <c r="U311" s="199">
        <v>20</v>
      </c>
    </row>
    <row r="312" spans="1:21" s="23" customFormat="1" ht="15.75" customHeight="1" x14ac:dyDescent="0.25">
      <c r="A312" s="349"/>
      <c r="B312" s="350"/>
      <c r="C312" s="350"/>
      <c r="D312" s="350"/>
      <c r="E312" s="350"/>
      <c r="F312" s="350"/>
      <c r="G312" s="350"/>
      <c r="H312" s="350"/>
      <c r="I312" s="350"/>
      <c r="J312" s="350"/>
      <c r="K312" s="350"/>
      <c r="L312" s="350"/>
      <c r="M312" s="350"/>
      <c r="N312" s="350"/>
      <c r="O312" s="350"/>
      <c r="P312" s="350"/>
      <c r="Q312" s="350"/>
      <c r="R312" s="350"/>
      <c r="S312" s="350"/>
      <c r="T312" s="351"/>
      <c r="U312" s="200"/>
    </row>
    <row r="313" spans="1:21" s="23" customFormat="1" ht="57.75" customHeight="1" x14ac:dyDescent="0.25">
      <c r="A313" s="352" t="s">
        <v>247</v>
      </c>
      <c r="B313" s="353"/>
      <c r="C313" s="41">
        <f>SUM(C314:C319)</f>
        <v>0</v>
      </c>
      <c r="D313" s="41">
        <f>SUM(D314:D319)</f>
        <v>0</v>
      </c>
      <c r="E313" s="42" t="e">
        <f>C313/D313*100</f>
        <v>#DIV/0!</v>
      </c>
      <c r="F313" s="41">
        <f>SUM(F314:F319)</f>
        <v>0</v>
      </c>
      <c r="G313" s="41">
        <f>SUM(G314:G319)</f>
        <v>0</v>
      </c>
      <c r="H313" s="41" t="e">
        <f>F313/G313*100</f>
        <v>#DIV/0!</v>
      </c>
      <c r="I313" s="41">
        <f>SUM(I314:I319)</f>
        <v>0</v>
      </c>
      <c r="J313" s="41">
        <f>SUM(J314:J319)</f>
        <v>0</v>
      </c>
      <c r="K313" s="41" t="e">
        <f>I313/J313*100</f>
        <v>#DIV/0!</v>
      </c>
      <c r="L313" s="41">
        <f>SUM(L314:L319)</f>
        <v>0</v>
      </c>
      <c r="M313" s="41">
        <f>SUM(M314:M319)</f>
        <v>0</v>
      </c>
      <c r="N313" s="5" t="e">
        <f t="shared" ref="N313" si="150">L313/M313*100</f>
        <v>#DIV/0!</v>
      </c>
      <c r="O313" s="41">
        <f>SUM(O314:O319)</f>
        <v>0</v>
      </c>
      <c r="P313" s="41">
        <f>SUM(P314:P319)</f>
        <v>0</v>
      </c>
      <c r="Q313" s="6" t="e">
        <f>A291O291/P313*100</f>
        <v>#NAME?</v>
      </c>
      <c r="R313" s="41">
        <f>SUM(R314:R319)</f>
        <v>0</v>
      </c>
      <c r="S313" s="41">
        <f>SUM(S314:S319)</f>
        <v>0</v>
      </c>
      <c r="T313" s="5" t="e">
        <f t="shared" ref="T313" si="151">R313/S313*100</f>
        <v>#DIV/0!</v>
      </c>
      <c r="U313" s="200"/>
    </row>
    <row r="314" spans="1:21" s="23" customFormat="1" x14ac:dyDescent="0.25">
      <c r="A314" s="63">
        <v>1</v>
      </c>
      <c r="C314" s="46"/>
      <c r="D314" s="46"/>
      <c r="E314" s="25"/>
      <c r="F314" s="46"/>
      <c r="G314" s="46"/>
      <c r="H314" s="25"/>
      <c r="I314" s="46"/>
      <c r="J314" s="46"/>
      <c r="K314" s="25"/>
      <c r="L314" s="46"/>
      <c r="M314" s="46"/>
      <c r="N314" s="25"/>
      <c r="O314" s="46"/>
      <c r="P314" s="46"/>
      <c r="Q314" s="25"/>
      <c r="R314" s="46"/>
      <c r="S314" s="46"/>
      <c r="T314" s="25"/>
      <c r="U314" s="200"/>
    </row>
    <row r="315" spans="1:21" s="23" customFormat="1" ht="17.25" x14ac:dyDescent="0.25">
      <c r="A315" s="63">
        <v>2</v>
      </c>
      <c r="B315" s="4"/>
      <c r="C315" s="46"/>
      <c r="D315" s="46"/>
      <c r="E315" s="25"/>
      <c r="F315" s="46"/>
      <c r="G315" s="46"/>
      <c r="H315" s="25"/>
      <c r="I315" s="46"/>
      <c r="J315" s="46"/>
      <c r="K315" s="25"/>
      <c r="L315" s="46"/>
      <c r="M315" s="46"/>
      <c r="N315" s="25"/>
      <c r="O315" s="46"/>
      <c r="P315" s="46"/>
      <c r="Q315" s="25"/>
      <c r="R315" s="46"/>
      <c r="S315" s="46"/>
      <c r="T315" s="25"/>
      <c r="U315" s="200"/>
    </row>
    <row r="316" spans="1:21" s="23" customFormat="1" ht="17.25" x14ac:dyDescent="0.25">
      <c r="A316" s="63">
        <v>3</v>
      </c>
      <c r="B316" s="4"/>
      <c r="C316" s="46"/>
      <c r="D316" s="46"/>
      <c r="E316" s="25"/>
      <c r="F316" s="46"/>
      <c r="G316" s="46"/>
      <c r="H316" s="25"/>
      <c r="I316" s="46"/>
      <c r="J316" s="46"/>
      <c r="K316" s="25"/>
      <c r="L316" s="46"/>
      <c r="M316" s="46"/>
      <c r="N316" s="25"/>
      <c r="O316" s="46"/>
      <c r="P316" s="46"/>
      <c r="Q316" s="25"/>
      <c r="R316" s="46"/>
      <c r="S316" s="46"/>
      <c r="T316" s="25"/>
      <c r="U316" s="200"/>
    </row>
    <row r="317" spans="1:21" s="23" customFormat="1" ht="17.25" x14ac:dyDescent="0.25">
      <c r="A317" s="63">
        <v>4</v>
      </c>
      <c r="B317" s="4"/>
      <c r="C317" s="46"/>
      <c r="D317" s="46"/>
      <c r="E317" s="25"/>
      <c r="F317" s="46"/>
      <c r="G317" s="46"/>
      <c r="H317" s="25"/>
      <c r="I317" s="46"/>
      <c r="J317" s="46"/>
      <c r="K317" s="25"/>
      <c r="L317" s="46"/>
      <c r="M317" s="46"/>
      <c r="N317" s="25"/>
      <c r="O317" s="46"/>
      <c r="P317" s="46"/>
      <c r="Q317" s="25"/>
      <c r="R317" s="46"/>
      <c r="S317" s="46"/>
      <c r="T317" s="25"/>
      <c r="U317" s="200"/>
    </row>
    <row r="318" spans="1:21" s="23" customFormat="1" ht="17.25" x14ac:dyDescent="0.25">
      <c r="A318" s="63"/>
      <c r="B318" s="16"/>
      <c r="C318" s="46"/>
      <c r="D318" s="46"/>
      <c r="E318" s="25"/>
      <c r="F318" s="46"/>
      <c r="G318" s="46"/>
      <c r="H318" s="1"/>
      <c r="I318" s="46"/>
      <c r="J318" s="46"/>
      <c r="K318" s="1"/>
      <c r="L318" s="46"/>
      <c r="M318" s="46"/>
      <c r="N318" s="1"/>
      <c r="O318" s="46"/>
      <c r="P318" s="46"/>
      <c r="Q318" s="1"/>
      <c r="R318" s="46"/>
      <c r="S318" s="46"/>
      <c r="T318" s="1"/>
      <c r="U318" s="200"/>
    </row>
    <row r="319" spans="1:21" s="23" customFormat="1" ht="17.25" x14ac:dyDescent="0.25">
      <c r="A319" s="63"/>
      <c r="B319" s="16"/>
      <c r="C319" s="46"/>
      <c r="D319" s="46"/>
      <c r="E319" s="25"/>
      <c r="F319" s="46"/>
      <c r="G319" s="46"/>
      <c r="H319" s="1"/>
      <c r="I319" s="46"/>
      <c r="J319" s="46"/>
      <c r="K319" s="1"/>
      <c r="L319" s="46"/>
      <c r="M319" s="46"/>
      <c r="N319" s="1"/>
      <c r="O319" s="46"/>
      <c r="P319" s="46"/>
      <c r="Q319" s="1"/>
      <c r="R319" s="46"/>
      <c r="S319" s="46"/>
      <c r="T319" s="1"/>
      <c r="U319" s="200"/>
    </row>
    <row r="320" spans="1:21" s="23" customFormat="1" x14ac:dyDescent="0.25">
      <c r="A320" s="349"/>
      <c r="B320" s="350"/>
      <c r="C320" s="350"/>
      <c r="D320" s="350"/>
      <c r="E320" s="350"/>
      <c r="F320" s="350"/>
      <c r="G320" s="350"/>
      <c r="H320" s="350"/>
      <c r="I320" s="350"/>
      <c r="J320" s="350"/>
      <c r="K320" s="350"/>
      <c r="L320" s="350"/>
      <c r="M320" s="350"/>
      <c r="N320" s="350"/>
      <c r="O320" s="350"/>
      <c r="P320" s="350"/>
      <c r="Q320" s="350"/>
      <c r="R320" s="350"/>
      <c r="S320" s="350"/>
      <c r="T320" s="351"/>
      <c r="U320" s="200"/>
    </row>
    <row r="321" spans="1:21" s="23" customFormat="1" ht="17.25" x14ac:dyDescent="0.25">
      <c r="A321" s="352" t="s">
        <v>248</v>
      </c>
      <c r="B321" s="353"/>
      <c r="C321" s="129">
        <f>SUM(C322:C328)</f>
        <v>139970</v>
      </c>
      <c r="D321" s="41">
        <f>SUM(D322:D328)</f>
        <v>148079</v>
      </c>
      <c r="E321" s="50">
        <f>C321/D321*100</f>
        <v>94.523869015863156</v>
      </c>
      <c r="F321" s="41">
        <f>SUM(F322:F328)</f>
        <v>8333</v>
      </c>
      <c r="G321" s="41">
        <f>SUM(G322:G328)</f>
        <v>21184</v>
      </c>
      <c r="H321" s="50">
        <f>F321/G321*100</f>
        <v>39.336291540785503</v>
      </c>
      <c r="I321" s="41">
        <f>SUM(I322:I328)</f>
        <v>140479</v>
      </c>
      <c r="J321" s="41">
        <f>SUM(J322:J328)</f>
        <v>147872</v>
      </c>
      <c r="K321" s="50">
        <f>I321/J321*100</f>
        <v>95.000405756329798</v>
      </c>
      <c r="L321" s="35">
        <f>SUM(L322:L328)</f>
        <v>0</v>
      </c>
      <c r="M321" s="35">
        <f>SUM(M322:M328)</f>
        <v>0</v>
      </c>
      <c r="N321" s="6" t="e">
        <f t="shared" ref="N321:N328" si="152">L321/M321*100</f>
        <v>#DIV/0!</v>
      </c>
      <c r="O321" s="5">
        <f>SUM(O322:O328)</f>
        <v>0</v>
      </c>
      <c r="P321" s="5">
        <f>SUM(P322:P328)</f>
        <v>0</v>
      </c>
      <c r="Q321" s="7" t="e">
        <f t="shared" ref="Q321:Q328" si="153">O321/P321*100</f>
        <v>#DIV/0!</v>
      </c>
      <c r="R321" s="5">
        <f>SUM(R322:R328)</f>
        <v>0</v>
      </c>
      <c r="S321" s="5">
        <f>SUM(S322:S328)</f>
        <v>0</v>
      </c>
      <c r="T321" s="6" t="e">
        <f t="shared" ref="T321:T328" si="154">R321/S321*100</f>
        <v>#DIV/0!</v>
      </c>
      <c r="U321" s="198">
        <f>SUM(U322:U328)</f>
        <v>76</v>
      </c>
    </row>
    <row r="322" spans="1:21" s="23" customFormat="1" ht="17.25" x14ac:dyDescent="0.25">
      <c r="A322" s="60">
        <v>1</v>
      </c>
      <c r="B322" s="8" t="s">
        <v>87</v>
      </c>
      <c r="C322" s="46"/>
      <c r="D322" s="248"/>
      <c r="E322" s="1" t="e">
        <f t="shared" ref="E322:E328" si="155">C322/D322*100</f>
        <v>#DIV/0!</v>
      </c>
      <c r="F322" s="46"/>
      <c r="G322" s="248">
        <v>4622</v>
      </c>
      <c r="H322" s="1">
        <f t="shared" ref="H322:H328" si="156">F322/G322*100</f>
        <v>0</v>
      </c>
      <c r="I322" s="44"/>
      <c r="J322" s="249"/>
      <c r="K322" s="1" t="e">
        <f t="shared" ref="K322:K328" si="157">I322/J322*100</f>
        <v>#DIV/0!</v>
      </c>
      <c r="L322" s="48"/>
      <c r="M322" s="252"/>
      <c r="N322" s="1" t="e">
        <f t="shared" si="152"/>
        <v>#DIV/0!</v>
      </c>
      <c r="O322" s="48"/>
      <c r="P322" s="252"/>
      <c r="Q322" s="1" t="e">
        <f t="shared" si="153"/>
        <v>#DIV/0!</v>
      </c>
      <c r="R322" s="48"/>
      <c r="S322" s="48"/>
      <c r="T322" s="1" t="e">
        <f t="shared" si="154"/>
        <v>#DIV/0!</v>
      </c>
      <c r="U322" s="199">
        <v>70</v>
      </c>
    </row>
    <row r="323" spans="1:21" s="23" customFormat="1" ht="17.25" x14ac:dyDescent="0.25">
      <c r="A323" s="61">
        <v>2</v>
      </c>
      <c r="B323" s="3" t="s">
        <v>88</v>
      </c>
      <c r="C323" s="46">
        <v>0</v>
      </c>
      <c r="D323" s="248">
        <v>0</v>
      </c>
      <c r="E323" s="45" t="e">
        <f t="shared" si="155"/>
        <v>#DIV/0!</v>
      </c>
      <c r="F323" s="46">
        <v>0</v>
      </c>
      <c r="G323" s="248">
        <v>0</v>
      </c>
      <c r="H323" s="45" t="e">
        <f t="shared" si="156"/>
        <v>#DIV/0!</v>
      </c>
      <c r="I323" s="44">
        <v>0</v>
      </c>
      <c r="J323" s="249">
        <v>0</v>
      </c>
      <c r="K323" s="45" t="e">
        <f t="shared" si="157"/>
        <v>#DIV/0!</v>
      </c>
      <c r="L323" s="48">
        <f t="shared" ref="L323:M327" si="158">O323+R323</f>
        <v>0</v>
      </c>
      <c r="M323" s="252">
        <f t="shared" si="158"/>
        <v>0</v>
      </c>
      <c r="N323" s="25" t="e">
        <f t="shared" si="152"/>
        <v>#DIV/0!</v>
      </c>
      <c r="O323" s="48">
        <v>0</v>
      </c>
      <c r="P323" s="252">
        <v>0</v>
      </c>
      <c r="Q323" s="25" t="e">
        <f t="shared" si="153"/>
        <v>#DIV/0!</v>
      </c>
      <c r="R323" s="48">
        <v>0</v>
      </c>
      <c r="S323" s="48">
        <v>0</v>
      </c>
      <c r="T323" s="1" t="e">
        <f t="shared" si="154"/>
        <v>#DIV/0!</v>
      </c>
      <c r="U323" s="199"/>
    </row>
    <row r="324" spans="1:21" s="23" customFormat="1" ht="17.25" x14ac:dyDescent="0.25">
      <c r="A324" s="61">
        <v>3</v>
      </c>
      <c r="B324" s="3" t="s">
        <v>89</v>
      </c>
      <c r="C324" s="46">
        <v>0</v>
      </c>
      <c r="D324" s="248">
        <v>0</v>
      </c>
      <c r="E324" s="45" t="e">
        <f t="shared" si="155"/>
        <v>#DIV/0!</v>
      </c>
      <c r="F324" s="46">
        <v>0</v>
      </c>
      <c r="G324" s="248">
        <v>0</v>
      </c>
      <c r="H324" s="45" t="e">
        <f t="shared" si="156"/>
        <v>#DIV/0!</v>
      </c>
      <c r="I324" s="44">
        <v>0</v>
      </c>
      <c r="J324" s="249">
        <v>0</v>
      </c>
      <c r="K324" s="45" t="e">
        <f t="shared" si="157"/>
        <v>#DIV/0!</v>
      </c>
      <c r="L324" s="48">
        <f t="shared" si="158"/>
        <v>0</v>
      </c>
      <c r="M324" s="252">
        <f t="shared" si="158"/>
        <v>0</v>
      </c>
      <c r="N324" s="25" t="e">
        <f t="shared" si="152"/>
        <v>#DIV/0!</v>
      </c>
      <c r="O324" s="48">
        <v>0</v>
      </c>
      <c r="P324" s="252">
        <v>0</v>
      </c>
      <c r="Q324" s="25" t="e">
        <f t="shared" si="153"/>
        <v>#DIV/0!</v>
      </c>
      <c r="R324" s="48">
        <v>0</v>
      </c>
      <c r="S324" s="48">
        <v>0</v>
      </c>
      <c r="T324" s="1" t="e">
        <f t="shared" si="154"/>
        <v>#DIV/0!</v>
      </c>
      <c r="U324" s="199"/>
    </row>
    <row r="325" spans="1:21" s="23" customFormat="1" ht="17.25" x14ac:dyDescent="0.25">
      <c r="A325" s="60">
        <v>4</v>
      </c>
      <c r="B325" s="8" t="s">
        <v>90</v>
      </c>
      <c r="C325" s="46">
        <v>5416</v>
      </c>
      <c r="D325" s="248">
        <v>6918</v>
      </c>
      <c r="E325" s="1">
        <f t="shared" si="155"/>
        <v>78.288522694420351</v>
      </c>
      <c r="F325" s="46">
        <v>1250</v>
      </c>
      <c r="G325" s="248">
        <v>0</v>
      </c>
      <c r="H325" s="1" t="e">
        <f t="shared" si="156"/>
        <v>#DIV/0!</v>
      </c>
      <c r="I325" s="44">
        <v>5925</v>
      </c>
      <c r="J325" s="249">
        <v>6711</v>
      </c>
      <c r="K325" s="1">
        <f t="shared" si="157"/>
        <v>88.287885561019223</v>
      </c>
      <c r="L325" s="48">
        <f t="shared" si="158"/>
        <v>0</v>
      </c>
      <c r="M325" s="252">
        <f t="shared" si="158"/>
        <v>0</v>
      </c>
      <c r="N325" s="1" t="e">
        <f t="shared" si="152"/>
        <v>#DIV/0!</v>
      </c>
      <c r="O325" s="48">
        <v>0</v>
      </c>
      <c r="P325" s="252">
        <v>0</v>
      </c>
      <c r="Q325" s="1" t="e">
        <f t="shared" si="153"/>
        <v>#DIV/0!</v>
      </c>
      <c r="R325" s="46">
        <v>0</v>
      </c>
      <c r="S325" s="48">
        <v>0</v>
      </c>
      <c r="T325" s="1" t="e">
        <f t="shared" si="154"/>
        <v>#DIV/0!</v>
      </c>
      <c r="U325" s="199">
        <v>6</v>
      </c>
    </row>
    <row r="326" spans="1:21" s="23" customFormat="1" ht="17.25" x14ac:dyDescent="0.25">
      <c r="A326" s="61">
        <v>5</v>
      </c>
      <c r="B326" s="3" t="s">
        <v>91</v>
      </c>
      <c r="C326" s="46">
        <v>0</v>
      </c>
      <c r="D326" s="248">
        <v>0</v>
      </c>
      <c r="E326" s="45" t="e">
        <f t="shared" si="155"/>
        <v>#DIV/0!</v>
      </c>
      <c r="F326" s="46">
        <v>0</v>
      </c>
      <c r="G326" s="248">
        <v>0</v>
      </c>
      <c r="H326" s="45" t="e">
        <f t="shared" si="156"/>
        <v>#DIV/0!</v>
      </c>
      <c r="I326" s="44">
        <v>0</v>
      </c>
      <c r="J326" s="249">
        <v>0</v>
      </c>
      <c r="K326" s="45" t="e">
        <f t="shared" si="157"/>
        <v>#DIV/0!</v>
      </c>
      <c r="L326" s="48">
        <f t="shared" si="158"/>
        <v>0</v>
      </c>
      <c r="M326" s="252">
        <f t="shared" si="158"/>
        <v>0</v>
      </c>
      <c r="N326" s="25" t="e">
        <f t="shared" si="152"/>
        <v>#DIV/0!</v>
      </c>
      <c r="O326" s="48">
        <v>0</v>
      </c>
      <c r="P326" s="252">
        <v>0</v>
      </c>
      <c r="Q326" s="25" t="e">
        <f t="shared" si="153"/>
        <v>#DIV/0!</v>
      </c>
      <c r="R326" s="48">
        <v>0</v>
      </c>
      <c r="S326" s="48">
        <v>0</v>
      </c>
      <c r="T326" s="1" t="e">
        <f t="shared" si="154"/>
        <v>#DIV/0!</v>
      </c>
      <c r="U326" s="199"/>
    </row>
    <row r="327" spans="1:21" s="23" customFormat="1" ht="17.25" x14ac:dyDescent="0.25">
      <c r="A327" s="47">
        <v>6</v>
      </c>
      <c r="B327" s="4" t="s">
        <v>92</v>
      </c>
      <c r="C327" s="46">
        <v>0</v>
      </c>
      <c r="D327" s="248">
        <v>0</v>
      </c>
      <c r="E327" s="25" t="e">
        <f t="shared" si="155"/>
        <v>#DIV/0!</v>
      </c>
      <c r="F327" s="46">
        <v>0</v>
      </c>
      <c r="G327" s="248">
        <v>0</v>
      </c>
      <c r="H327" s="25" t="e">
        <f t="shared" si="156"/>
        <v>#DIV/0!</v>
      </c>
      <c r="I327" s="44">
        <v>0</v>
      </c>
      <c r="J327" s="249">
        <v>0</v>
      </c>
      <c r="K327" s="25" t="e">
        <f t="shared" si="157"/>
        <v>#DIV/0!</v>
      </c>
      <c r="L327" s="48">
        <f t="shared" si="158"/>
        <v>0</v>
      </c>
      <c r="M327" s="252">
        <f t="shared" si="158"/>
        <v>0</v>
      </c>
      <c r="N327" s="25" t="e">
        <f t="shared" si="152"/>
        <v>#DIV/0!</v>
      </c>
      <c r="O327" s="48">
        <v>0</v>
      </c>
      <c r="P327" s="252">
        <v>0</v>
      </c>
      <c r="Q327" s="25" t="e">
        <f t="shared" si="153"/>
        <v>#DIV/0!</v>
      </c>
      <c r="R327" s="48">
        <v>0</v>
      </c>
      <c r="S327" s="48">
        <v>0</v>
      </c>
      <c r="T327" s="25" t="e">
        <f t="shared" si="154"/>
        <v>#DIV/0!</v>
      </c>
      <c r="U327" s="199"/>
    </row>
    <row r="328" spans="1:21" s="23" customFormat="1" ht="17.25" x14ac:dyDescent="0.25">
      <c r="A328" s="47">
        <v>7</v>
      </c>
      <c r="B328" s="4" t="s">
        <v>454</v>
      </c>
      <c r="C328" s="248">
        <v>134554</v>
      </c>
      <c r="D328" s="248">
        <v>141161</v>
      </c>
      <c r="E328" s="25">
        <f t="shared" si="155"/>
        <v>95.319528765027172</v>
      </c>
      <c r="F328" s="248">
        <v>7083</v>
      </c>
      <c r="G328" s="248">
        <v>16562</v>
      </c>
      <c r="H328" s="25">
        <f t="shared" si="156"/>
        <v>42.766574085255407</v>
      </c>
      <c r="I328" s="249">
        <v>134554</v>
      </c>
      <c r="J328" s="249">
        <v>141161</v>
      </c>
      <c r="K328" s="25">
        <f t="shared" si="157"/>
        <v>95.319528765027172</v>
      </c>
      <c r="L328" s="252">
        <v>0</v>
      </c>
      <c r="M328" s="252">
        <v>0</v>
      </c>
      <c r="N328" s="25" t="e">
        <f t="shared" si="152"/>
        <v>#DIV/0!</v>
      </c>
      <c r="O328" s="252">
        <v>0</v>
      </c>
      <c r="P328" s="252">
        <v>0</v>
      </c>
      <c r="Q328" s="25" t="e">
        <f t="shared" si="153"/>
        <v>#DIV/0!</v>
      </c>
      <c r="R328" s="252">
        <v>0</v>
      </c>
      <c r="S328" s="252">
        <v>0</v>
      </c>
      <c r="T328" s="25" t="e">
        <f t="shared" si="154"/>
        <v>#DIV/0!</v>
      </c>
      <c r="U328" s="199"/>
    </row>
    <row r="329" spans="1:21" s="23" customFormat="1" ht="17.25" customHeight="1" x14ac:dyDescent="0.25">
      <c r="A329" s="349"/>
      <c r="B329" s="350"/>
      <c r="C329" s="350"/>
      <c r="D329" s="350"/>
      <c r="E329" s="350"/>
      <c r="F329" s="350"/>
      <c r="G329" s="350"/>
      <c r="H329" s="350"/>
      <c r="I329" s="350"/>
      <c r="J329" s="350"/>
      <c r="K329" s="350"/>
      <c r="L329" s="350"/>
      <c r="M329" s="350"/>
      <c r="N329" s="350"/>
      <c r="O329" s="350"/>
      <c r="P329" s="350"/>
      <c r="Q329" s="350"/>
      <c r="R329" s="350"/>
      <c r="S329" s="350"/>
      <c r="T329" s="351"/>
      <c r="U329" s="200"/>
    </row>
    <row r="330" spans="1:21" s="23" customFormat="1" ht="67.5" customHeight="1" x14ac:dyDescent="0.25">
      <c r="A330" s="352" t="s">
        <v>249</v>
      </c>
      <c r="B330" s="353"/>
      <c r="C330" s="129">
        <f>C331+C339+C353</f>
        <v>21984897.34</v>
      </c>
      <c r="D330" s="129">
        <f>D331+D339+D353</f>
        <v>24149098</v>
      </c>
      <c r="E330" s="50">
        <f>C330/D330*100</f>
        <v>91.038171860497641</v>
      </c>
      <c r="F330" s="129">
        <f>F331+F339+F353</f>
        <v>2197151.98</v>
      </c>
      <c r="G330" s="129">
        <f>G331+G339+G353</f>
        <v>3456052</v>
      </c>
      <c r="H330" s="50">
        <f>F330/G330*100</f>
        <v>63.574042867410562</v>
      </c>
      <c r="I330" s="129">
        <f>I331+I339+I353</f>
        <v>19575304.649</v>
      </c>
      <c r="J330" s="129">
        <f>J331+J339+J353</f>
        <v>20329379</v>
      </c>
      <c r="K330" s="50">
        <f>I330/J330*100</f>
        <v>96.290716253555999</v>
      </c>
      <c r="L330" s="129">
        <f>L331+L339+L353</f>
        <v>13971198</v>
      </c>
      <c r="M330" s="129">
        <f>M331+M339+M353</f>
        <v>15272270</v>
      </c>
      <c r="N330" s="6">
        <f t="shared" ref="N330:N337" si="159">L330/M330*100</f>
        <v>91.480821122203835</v>
      </c>
      <c r="O330" s="129">
        <f>O331+O339+O353</f>
        <v>11041629</v>
      </c>
      <c r="P330" s="129">
        <f>P331+P339+P353</f>
        <v>12446488</v>
      </c>
      <c r="Q330" s="7">
        <f t="shared" ref="Q330:Q337" si="160">O330/P330*100</f>
        <v>88.712807982460589</v>
      </c>
      <c r="R330" s="129">
        <f>R331+R339+R353</f>
        <v>2929569</v>
      </c>
      <c r="S330" s="129">
        <f>S331+S339+S353</f>
        <v>2825782</v>
      </c>
      <c r="T330" s="6">
        <f t="shared" ref="T330:T337" si="161">R330/S330*100</f>
        <v>103.67285940670583</v>
      </c>
      <c r="U330" s="199"/>
    </row>
    <row r="331" spans="1:21" s="23" customFormat="1" ht="66.75" customHeight="1" x14ac:dyDescent="0.25">
      <c r="A331" s="361" t="s">
        <v>250</v>
      </c>
      <c r="B331" s="362" t="s">
        <v>139</v>
      </c>
      <c r="C331" s="121">
        <f>SUM(C332:C337)</f>
        <v>938594</v>
      </c>
      <c r="D331" s="121">
        <f>SUM(D332:D337)</f>
        <v>1130008</v>
      </c>
      <c r="E331" s="121">
        <f>C331/D331*100</f>
        <v>83.060827887944157</v>
      </c>
      <c r="F331" s="121">
        <f>SUM(F332:F337)</f>
        <v>161627</v>
      </c>
      <c r="G331" s="121">
        <f>SUM(G332:G337)</f>
        <v>52947</v>
      </c>
      <c r="H331" s="122">
        <f>F331/G331*100</f>
        <v>305.26186563922414</v>
      </c>
      <c r="I331" s="121">
        <f>SUM(I332:I337)</f>
        <v>1334904</v>
      </c>
      <c r="J331" s="121">
        <f>SUM(J332:J337)</f>
        <v>1432502</v>
      </c>
      <c r="K331" s="122">
        <f>I331/J331*100</f>
        <v>93.186885602952046</v>
      </c>
      <c r="L331" s="123">
        <f>SUM(L332:L337)</f>
        <v>847389</v>
      </c>
      <c r="M331" s="123">
        <f>SUM(M332:M337)</f>
        <v>1041757</v>
      </c>
      <c r="N331" s="124">
        <f t="shared" si="159"/>
        <v>81.342289996611498</v>
      </c>
      <c r="O331" s="125">
        <f>SUM(O332:O337)</f>
        <v>427915</v>
      </c>
      <c r="P331" s="125">
        <f>SUM(P332:P337)</f>
        <v>557661</v>
      </c>
      <c r="Q331" s="126">
        <f t="shared" si="160"/>
        <v>76.73389388893969</v>
      </c>
      <c r="R331" s="125">
        <f>SUM(R332:R337)</f>
        <v>419474</v>
      </c>
      <c r="S331" s="125">
        <f>SUM(S332:S337)</f>
        <v>484096</v>
      </c>
      <c r="T331" s="126">
        <f t="shared" si="161"/>
        <v>86.650994843997893</v>
      </c>
      <c r="U331" s="198">
        <f>SUM(U332:U337)</f>
        <v>151</v>
      </c>
    </row>
    <row r="332" spans="1:21" s="23" customFormat="1" ht="17.25" x14ac:dyDescent="0.25">
      <c r="A332" s="67">
        <v>1</v>
      </c>
      <c r="B332" s="10" t="s">
        <v>185</v>
      </c>
      <c r="C332" s="44">
        <v>334522</v>
      </c>
      <c r="D332" s="249">
        <v>454163</v>
      </c>
      <c r="E332" s="45">
        <f t="shared" ref="E332:E337" si="162">C332/D332*100</f>
        <v>73.656814844009759</v>
      </c>
      <c r="F332" s="68">
        <v>36845</v>
      </c>
      <c r="G332" s="68">
        <v>20736</v>
      </c>
      <c r="H332" s="45">
        <f t="shared" ref="H332:H337" si="163">F332/G332*100</f>
        <v>177.68614969135803</v>
      </c>
      <c r="I332" s="44">
        <v>603420</v>
      </c>
      <c r="J332" s="249">
        <v>664337</v>
      </c>
      <c r="K332" s="45">
        <f t="shared" ref="K332:K337" si="164">I332/J332*100</f>
        <v>90.830406856760945</v>
      </c>
      <c r="L332" s="87">
        <v>284942</v>
      </c>
      <c r="M332" s="253">
        <v>419148</v>
      </c>
      <c r="N332" s="25">
        <f t="shared" si="159"/>
        <v>67.981238130684147</v>
      </c>
      <c r="O332" s="46">
        <v>235161</v>
      </c>
      <c r="P332" s="248">
        <v>370429</v>
      </c>
      <c r="Q332" s="25">
        <f t="shared" si="160"/>
        <v>63.483420574523052</v>
      </c>
      <c r="R332" s="87">
        <v>49781</v>
      </c>
      <c r="S332" s="253">
        <v>48719</v>
      </c>
      <c r="T332" s="45">
        <f t="shared" si="161"/>
        <v>102.17984769802335</v>
      </c>
      <c r="U332" s="199">
        <v>67</v>
      </c>
    </row>
    <row r="333" spans="1:21" s="23" customFormat="1" ht="17.25" x14ac:dyDescent="0.25">
      <c r="A333" s="67">
        <v>2</v>
      </c>
      <c r="B333" s="10" t="s">
        <v>186</v>
      </c>
      <c r="C333" s="44">
        <v>9964</v>
      </c>
      <c r="D333" s="249">
        <v>0</v>
      </c>
      <c r="E333" s="45" t="e">
        <f t="shared" si="162"/>
        <v>#DIV/0!</v>
      </c>
      <c r="F333" s="68">
        <v>1584</v>
      </c>
      <c r="G333" s="68">
        <v>0</v>
      </c>
      <c r="H333" s="45" t="e">
        <f t="shared" si="163"/>
        <v>#DIV/0!</v>
      </c>
      <c r="I333" s="44">
        <v>21703</v>
      </c>
      <c r="J333" s="249">
        <v>26785</v>
      </c>
      <c r="K333" s="45">
        <f t="shared" si="164"/>
        <v>81.026694045174537</v>
      </c>
      <c r="L333" s="87">
        <f>O333+R333</f>
        <v>0</v>
      </c>
      <c r="M333" s="253">
        <f>P333+S333</f>
        <v>0</v>
      </c>
      <c r="N333" s="25" t="e">
        <f t="shared" si="159"/>
        <v>#DIV/0!</v>
      </c>
      <c r="O333" s="46">
        <v>0</v>
      </c>
      <c r="P333" s="248">
        <v>0</v>
      </c>
      <c r="Q333" s="25" t="e">
        <f t="shared" si="160"/>
        <v>#DIV/0!</v>
      </c>
      <c r="R333" s="87">
        <v>0</v>
      </c>
      <c r="S333" s="253">
        <v>0</v>
      </c>
      <c r="T333" s="45" t="e">
        <f t="shared" si="161"/>
        <v>#DIV/0!</v>
      </c>
      <c r="U333" s="199">
        <v>14</v>
      </c>
    </row>
    <row r="334" spans="1:21" s="23" customFormat="1" ht="17.25" x14ac:dyDescent="0.25">
      <c r="A334" s="67">
        <v>3</v>
      </c>
      <c r="B334" s="10" t="s">
        <v>187</v>
      </c>
      <c r="C334" s="44">
        <v>0</v>
      </c>
      <c r="D334" s="249">
        <v>0</v>
      </c>
      <c r="E334" s="45" t="e">
        <f t="shared" si="162"/>
        <v>#DIV/0!</v>
      </c>
      <c r="F334" s="68">
        <v>0</v>
      </c>
      <c r="G334" s="68">
        <v>0</v>
      </c>
      <c r="H334" s="45" t="e">
        <f t="shared" si="163"/>
        <v>#DIV/0!</v>
      </c>
      <c r="I334" s="44">
        <v>0</v>
      </c>
      <c r="J334" s="249">
        <v>0</v>
      </c>
      <c r="K334" s="45" t="e">
        <f t="shared" si="164"/>
        <v>#DIV/0!</v>
      </c>
      <c r="L334" s="87">
        <f t="shared" ref="L334:M334" si="165">O334+R334</f>
        <v>0</v>
      </c>
      <c r="M334" s="253">
        <f t="shared" si="165"/>
        <v>0</v>
      </c>
      <c r="N334" s="25" t="e">
        <f t="shared" si="159"/>
        <v>#DIV/0!</v>
      </c>
      <c r="O334" s="46">
        <v>0</v>
      </c>
      <c r="P334" s="248">
        <v>0</v>
      </c>
      <c r="Q334" s="25" t="e">
        <f t="shared" si="160"/>
        <v>#DIV/0!</v>
      </c>
      <c r="R334" s="87">
        <v>0</v>
      </c>
      <c r="S334" s="253">
        <v>0</v>
      </c>
      <c r="T334" s="45" t="e">
        <f t="shared" si="161"/>
        <v>#DIV/0!</v>
      </c>
      <c r="U334" s="199"/>
    </row>
    <row r="335" spans="1:21" s="23" customFormat="1" ht="17.25" x14ac:dyDescent="0.25">
      <c r="A335" s="67">
        <v>4</v>
      </c>
      <c r="B335" s="10" t="s">
        <v>188</v>
      </c>
      <c r="C335" s="44">
        <v>483619</v>
      </c>
      <c r="D335" s="249">
        <v>480875</v>
      </c>
      <c r="E335" s="1">
        <f t="shared" si="162"/>
        <v>100.57062646217831</v>
      </c>
      <c r="F335" s="68">
        <v>114217</v>
      </c>
      <c r="G335" s="68">
        <v>27506</v>
      </c>
      <c r="H335" s="1">
        <f t="shared" si="163"/>
        <v>415.24394677524901</v>
      </c>
      <c r="I335" s="44">
        <v>483619</v>
      </c>
      <c r="J335" s="249">
        <v>480875</v>
      </c>
      <c r="K335" s="1">
        <f t="shared" si="164"/>
        <v>100.57062646217831</v>
      </c>
      <c r="L335" s="87">
        <v>483619</v>
      </c>
      <c r="M335" s="253">
        <v>480875</v>
      </c>
      <c r="N335" s="1">
        <f t="shared" si="159"/>
        <v>100.57062646217831</v>
      </c>
      <c r="O335" s="46">
        <v>192754</v>
      </c>
      <c r="P335" s="248">
        <v>187232</v>
      </c>
      <c r="Q335" s="1">
        <f t="shared" si="160"/>
        <v>102.94928217398736</v>
      </c>
      <c r="R335" s="87">
        <v>290865</v>
      </c>
      <c r="S335" s="253">
        <v>293643</v>
      </c>
      <c r="T335" s="1">
        <f t="shared" si="161"/>
        <v>99.053953269786774</v>
      </c>
      <c r="U335" s="199">
        <v>33</v>
      </c>
    </row>
    <row r="336" spans="1:21" s="23" customFormat="1" ht="34.5" x14ac:dyDescent="0.25">
      <c r="A336" s="67">
        <v>5</v>
      </c>
      <c r="B336" s="10" t="s">
        <v>265</v>
      </c>
      <c r="C336" s="44">
        <v>37051</v>
      </c>
      <c r="D336" s="249">
        <v>54414</v>
      </c>
      <c r="E336" s="1">
        <f t="shared" si="162"/>
        <v>68.090932480611613</v>
      </c>
      <c r="F336" s="68">
        <v>1354</v>
      </c>
      <c r="G336" s="68">
        <v>217</v>
      </c>
      <c r="H336" s="1">
        <f t="shared" si="163"/>
        <v>623.963133640553</v>
      </c>
      <c r="I336" s="44">
        <v>152724</v>
      </c>
      <c r="J336" s="249">
        <v>119949</v>
      </c>
      <c r="K336" s="1">
        <f t="shared" si="164"/>
        <v>127.32411274791787</v>
      </c>
      <c r="L336" s="87">
        <v>5390</v>
      </c>
      <c r="M336" s="253">
        <v>1178</v>
      </c>
      <c r="N336" s="1">
        <f t="shared" si="159"/>
        <v>457.55517826825127</v>
      </c>
      <c r="O336" s="46">
        <v>0</v>
      </c>
      <c r="P336" s="248">
        <v>0</v>
      </c>
      <c r="Q336" s="1" t="e">
        <f t="shared" si="160"/>
        <v>#DIV/0!</v>
      </c>
      <c r="R336" s="87">
        <v>5390</v>
      </c>
      <c r="S336" s="253">
        <v>1178</v>
      </c>
      <c r="T336" s="1">
        <f t="shared" si="161"/>
        <v>457.55517826825127</v>
      </c>
      <c r="U336" s="199">
        <v>21</v>
      </c>
    </row>
    <row r="337" spans="1:188" s="23" customFormat="1" ht="17.25" x14ac:dyDescent="0.25">
      <c r="A337" s="67">
        <v>6</v>
      </c>
      <c r="B337" s="221" t="s">
        <v>189</v>
      </c>
      <c r="C337" s="44">
        <v>73438</v>
      </c>
      <c r="D337" s="249">
        <v>140556</v>
      </c>
      <c r="E337" s="1">
        <f t="shared" si="162"/>
        <v>52.248214234895698</v>
      </c>
      <c r="F337" s="68">
        <v>7627</v>
      </c>
      <c r="G337" s="68">
        <v>4488</v>
      </c>
      <c r="H337" s="1">
        <f t="shared" si="163"/>
        <v>169.94206773618538</v>
      </c>
      <c r="I337" s="44">
        <v>73438</v>
      </c>
      <c r="J337" s="249">
        <v>140556</v>
      </c>
      <c r="K337" s="1">
        <f t="shared" si="164"/>
        <v>52.248214234895698</v>
      </c>
      <c r="L337" s="44">
        <v>73438</v>
      </c>
      <c r="M337" s="253">
        <v>140556</v>
      </c>
      <c r="N337" s="1">
        <f t="shared" si="159"/>
        <v>52.248214234895698</v>
      </c>
      <c r="O337" s="46">
        <v>0</v>
      </c>
      <c r="P337" s="248">
        <v>0</v>
      </c>
      <c r="Q337" s="1" t="e">
        <f t="shared" si="160"/>
        <v>#DIV/0!</v>
      </c>
      <c r="R337" s="44">
        <v>73438</v>
      </c>
      <c r="S337" s="253">
        <v>140556</v>
      </c>
      <c r="T337" s="1">
        <f t="shared" si="161"/>
        <v>52.248214234895698</v>
      </c>
      <c r="U337" s="199">
        <v>16</v>
      </c>
    </row>
    <row r="338" spans="1:188" s="23" customFormat="1" ht="17.25" customHeight="1" x14ac:dyDescent="0.25">
      <c r="A338" s="349"/>
      <c r="B338" s="350"/>
      <c r="C338" s="350"/>
      <c r="D338" s="350"/>
      <c r="E338" s="350"/>
      <c r="F338" s="350"/>
      <c r="G338" s="350"/>
      <c r="H338" s="350"/>
      <c r="I338" s="350"/>
      <c r="J338" s="350"/>
      <c r="K338" s="350"/>
      <c r="L338" s="350"/>
      <c r="M338" s="350"/>
      <c r="N338" s="350"/>
      <c r="O338" s="350"/>
      <c r="P338" s="350"/>
      <c r="Q338" s="350"/>
      <c r="R338" s="350"/>
      <c r="S338" s="350"/>
      <c r="T338" s="351"/>
      <c r="U338" s="200"/>
    </row>
    <row r="339" spans="1:188" s="23" customFormat="1" ht="17.25" x14ac:dyDescent="0.25">
      <c r="A339" s="354" t="s">
        <v>251</v>
      </c>
      <c r="B339" s="355" t="s">
        <v>139</v>
      </c>
      <c r="C339" s="121">
        <f>SUM(C340:C351)</f>
        <v>19313680</v>
      </c>
      <c r="D339" s="121">
        <f>SUM(D340:D351)</f>
        <v>22284195</v>
      </c>
      <c r="E339" s="121">
        <f>C339/D339*100</f>
        <v>86.669857268795212</v>
      </c>
      <c r="F339" s="121">
        <f>SUM(F340:F351)</f>
        <v>1840207</v>
      </c>
      <c r="G339" s="121">
        <f>SUM(G340:G351)</f>
        <v>3302040</v>
      </c>
      <c r="H339" s="121">
        <f>F339/G339*100</f>
        <v>55.729397584523511</v>
      </c>
      <c r="I339" s="121">
        <f>SUM(I340:I351)</f>
        <v>16556282</v>
      </c>
      <c r="J339" s="121">
        <f>SUM(J340:J351)</f>
        <v>18352766</v>
      </c>
      <c r="K339" s="121">
        <f>I339/J339*100</f>
        <v>90.211371953415636</v>
      </c>
      <c r="L339" s="121">
        <f>SUM(L340:L351)</f>
        <v>13123809</v>
      </c>
      <c r="M339" s="121">
        <f>SUM(M340:M351)</f>
        <v>14230513</v>
      </c>
      <c r="N339" s="125">
        <f t="shared" ref="N339:N351" si="166">L339/M339*100</f>
        <v>92.223021053422315</v>
      </c>
      <c r="O339" s="121">
        <f>SUM(O340:O351)</f>
        <v>10613714</v>
      </c>
      <c r="P339" s="121">
        <f>SUM(P340:P351)</f>
        <v>11888827</v>
      </c>
      <c r="Q339" s="125">
        <f t="shared" ref="Q339:Q351" si="167">O339/P339*100</f>
        <v>89.274694635559925</v>
      </c>
      <c r="R339" s="121">
        <f>SUM(R340:R351)</f>
        <v>2510095</v>
      </c>
      <c r="S339" s="121">
        <f>SUM(S340:S351)</f>
        <v>2341686</v>
      </c>
      <c r="T339" s="125">
        <f t="shared" ref="T339:T348" si="168">R339/S339*100</f>
        <v>107.19178403936309</v>
      </c>
      <c r="U339" s="198">
        <f>SUM(U340:U351)</f>
        <v>306</v>
      </c>
      <c r="V339"/>
      <c r="W339"/>
      <c r="X339"/>
      <c r="Y339"/>
      <c r="Z339"/>
      <c r="AA339"/>
      <c r="AB339"/>
      <c r="AC339"/>
    </row>
    <row r="340" spans="1:188" s="23" customFormat="1" ht="17.25" x14ac:dyDescent="0.25">
      <c r="A340" s="244">
        <v>1</v>
      </c>
      <c r="B340" s="10" t="s">
        <v>178</v>
      </c>
      <c r="C340" s="48">
        <v>166793</v>
      </c>
      <c r="D340" s="252">
        <v>479115</v>
      </c>
      <c r="E340" s="25">
        <f t="shared" ref="E340:E351" si="169">C340/D340*100</f>
        <v>34.812727633240456</v>
      </c>
      <c r="F340" s="48">
        <v>11353</v>
      </c>
      <c r="G340" s="252">
        <v>20809</v>
      </c>
      <c r="H340" s="25">
        <f t="shared" ref="H340:H343" si="170">F340/G340*100</f>
        <v>54.558123888702006</v>
      </c>
      <c r="I340" s="48">
        <v>166793</v>
      </c>
      <c r="J340" s="252">
        <v>479115</v>
      </c>
      <c r="K340" s="25">
        <f t="shared" ref="K340:K351" si="171">I340/J340*100</f>
        <v>34.812727633240456</v>
      </c>
      <c r="L340" s="48">
        <v>166793</v>
      </c>
      <c r="M340" s="252">
        <v>479115</v>
      </c>
      <c r="N340" s="25">
        <f t="shared" si="166"/>
        <v>34.812727633240456</v>
      </c>
      <c r="O340" s="48">
        <v>35508</v>
      </c>
      <c r="P340" s="252">
        <v>1988</v>
      </c>
      <c r="Q340" s="25">
        <f t="shared" si="167"/>
        <v>1786.1167002012073</v>
      </c>
      <c r="R340" s="48">
        <v>131285</v>
      </c>
      <c r="S340" s="252">
        <v>477127</v>
      </c>
      <c r="T340" s="25">
        <f t="shared" si="168"/>
        <v>27.515734804360264</v>
      </c>
      <c r="U340" s="199">
        <v>94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</row>
    <row r="341" spans="1:188" s="23" customFormat="1" ht="17.25" x14ac:dyDescent="0.25">
      <c r="A341" s="244">
        <v>2</v>
      </c>
      <c r="B341" s="10" t="s">
        <v>179</v>
      </c>
      <c r="C341" s="48">
        <v>0</v>
      </c>
      <c r="D341" s="252">
        <v>0</v>
      </c>
      <c r="E341" s="25" t="e">
        <f t="shared" si="169"/>
        <v>#DIV/0!</v>
      </c>
      <c r="F341" s="48">
        <v>0</v>
      </c>
      <c r="G341" s="252">
        <v>0</v>
      </c>
      <c r="H341" s="25" t="e">
        <f t="shared" si="170"/>
        <v>#DIV/0!</v>
      </c>
      <c r="I341" s="48">
        <v>0</v>
      </c>
      <c r="J341" s="252">
        <v>0</v>
      </c>
      <c r="K341" s="25" t="e">
        <f t="shared" si="171"/>
        <v>#DIV/0!</v>
      </c>
      <c r="L341" s="48">
        <v>0</v>
      </c>
      <c r="M341" s="252">
        <v>0</v>
      </c>
      <c r="N341" s="25" t="e">
        <f t="shared" si="166"/>
        <v>#DIV/0!</v>
      </c>
      <c r="O341" s="48">
        <v>0</v>
      </c>
      <c r="P341" s="252">
        <v>0</v>
      </c>
      <c r="Q341" s="25" t="e">
        <f t="shared" si="167"/>
        <v>#DIV/0!</v>
      </c>
      <c r="R341" s="48">
        <v>0</v>
      </c>
      <c r="S341" s="252">
        <v>0</v>
      </c>
      <c r="T341" s="25" t="e">
        <f t="shared" si="168"/>
        <v>#DIV/0!</v>
      </c>
      <c r="U341" s="199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</row>
    <row r="342" spans="1:188" s="23" customFormat="1" ht="17.25" x14ac:dyDescent="0.25">
      <c r="A342" s="244">
        <v>3</v>
      </c>
      <c r="B342" s="10" t="s">
        <v>180</v>
      </c>
      <c r="C342" s="48">
        <v>3693863</v>
      </c>
      <c r="D342" s="252">
        <v>2781870</v>
      </c>
      <c r="E342" s="1">
        <f t="shared" si="169"/>
        <v>132.78345141936899</v>
      </c>
      <c r="F342" s="48">
        <v>288544</v>
      </c>
      <c r="G342" s="252">
        <v>392563</v>
      </c>
      <c r="H342" s="1">
        <f t="shared" si="170"/>
        <v>73.502597035380319</v>
      </c>
      <c r="I342" s="252">
        <v>269222</v>
      </c>
      <c r="J342" s="252">
        <v>250973</v>
      </c>
      <c r="K342" s="1">
        <f t="shared" si="171"/>
        <v>107.27130010001076</v>
      </c>
      <c r="L342" s="48">
        <v>269222</v>
      </c>
      <c r="M342" s="252">
        <v>250973</v>
      </c>
      <c r="N342" s="1">
        <f t="shared" si="166"/>
        <v>107.27130010001076</v>
      </c>
      <c r="O342" s="48">
        <v>0</v>
      </c>
      <c r="P342" s="252">
        <v>0</v>
      </c>
      <c r="Q342" s="1" t="e">
        <f t="shared" si="167"/>
        <v>#DIV/0!</v>
      </c>
      <c r="R342" s="48">
        <v>269222</v>
      </c>
      <c r="S342" s="252">
        <v>250973</v>
      </c>
      <c r="T342" s="1">
        <f t="shared" si="168"/>
        <v>107.27130010001076</v>
      </c>
      <c r="U342" s="199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</row>
    <row r="343" spans="1:188" s="23" customFormat="1" ht="17.25" x14ac:dyDescent="0.25">
      <c r="A343" s="243">
        <v>4</v>
      </c>
      <c r="B343" s="16" t="s">
        <v>181</v>
      </c>
      <c r="C343" s="48">
        <v>1498777</v>
      </c>
      <c r="D343" s="252">
        <v>1212027</v>
      </c>
      <c r="E343" s="1">
        <f t="shared" si="169"/>
        <v>123.65871387353582</v>
      </c>
      <c r="F343" s="48">
        <v>153256</v>
      </c>
      <c r="G343" s="252">
        <v>107469</v>
      </c>
      <c r="H343" s="1">
        <f t="shared" si="170"/>
        <v>142.60484418762621</v>
      </c>
      <c r="I343" s="48">
        <v>1460255</v>
      </c>
      <c r="J343" s="252">
        <v>946340</v>
      </c>
      <c r="K343" s="1">
        <f t="shared" si="171"/>
        <v>154.3055350085593</v>
      </c>
      <c r="L343" s="48">
        <v>1460255</v>
      </c>
      <c r="M343" s="252">
        <v>946340</v>
      </c>
      <c r="N343" s="1">
        <f t="shared" si="166"/>
        <v>154.3055350085593</v>
      </c>
      <c r="O343" s="48">
        <v>0</v>
      </c>
      <c r="P343" s="252">
        <v>0</v>
      </c>
      <c r="Q343" s="1" t="e">
        <f t="shared" si="167"/>
        <v>#DIV/0!</v>
      </c>
      <c r="R343" s="48">
        <v>1460255</v>
      </c>
      <c r="S343" s="252">
        <v>946340</v>
      </c>
      <c r="T343" s="1">
        <f t="shared" si="168"/>
        <v>154.3055350085593</v>
      </c>
      <c r="U343" s="199">
        <v>57</v>
      </c>
      <c r="V343"/>
      <c r="W343"/>
      <c r="X343"/>
      <c r="Y343"/>
      <c r="Z343"/>
      <c r="AA343"/>
      <c r="AB343"/>
      <c r="AC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</row>
    <row r="344" spans="1:188" s="23" customFormat="1" ht="17.25" x14ac:dyDescent="0.25">
      <c r="A344" s="244">
        <v>5</v>
      </c>
      <c r="B344" s="10" t="s">
        <v>182</v>
      </c>
      <c r="C344" s="48">
        <v>12103581</v>
      </c>
      <c r="D344" s="252">
        <v>13200726</v>
      </c>
      <c r="E344" s="45">
        <f t="shared" si="169"/>
        <v>91.688752573153934</v>
      </c>
      <c r="F344" s="48">
        <v>1084711</v>
      </c>
      <c r="G344" s="252">
        <v>2204092</v>
      </c>
      <c r="H344" s="45">
        <f>F344/G344*100</f>
        <v>49.213508329053411</v>
      </c>
      <c r="I344" s="162">
        <v>12669906</v>
      </c>
      <c r="J344" s="162">
        <v>13298842</v>
      </c>
      <c r="K344" s="1">
        <f t="shared" si="171"/>
        <v>95.270746129625422</v>
      </c>
      <c r="L344" s="48">
        <v>9238317</v>
      </c>
      <c r="M344" s="252">
        <v>9224806</v>
      </c>
      <c r="N344" s="25">
        <f t="shared" si="166"/>
        <v>100.14646378471267</v>
      </c>
      <c r="O344" s="48">
        <v>9238317</v>
      </c>
      <c r="P344" s="252">
        <v>9224806</v>
      </c>
      <c r="Q344" s="25">
        <f t="shared" si="167"/>
        <v>100.14646378471267</v>
      </c>
      <c r="R344" s="87">
        <v>0</v>
      </c>
      <c r="S344" s="253">
        <v>0</v>
      </c>
      <c r="T344" s="45" t="e">
        <f t="shared" si="168"/>
        <v>#DIV/0!</v>
      </c>
      <c r="U344" s="199">
        <v>58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</row>
    <row r="345" spans="1:188" s="23" customFormat="1" ht="17.25" x14ac:dyDescent="0.25">
      <c r="A345" s="243">
        <v>6</v>
      </c>
      <c r="B345" s="11" t="s">
        <v>183</v>
      </c>
      <c r="C345" s="48">
        <v>0</v>
      </c>
      <c r="D345" s="252">
        <v>0</v>
      </c>
      <c r="E345" s="45" t="e">
        <f t="shared" si="169"/>
        <v>#DIV/0!</v>
      </c>
      <c r="F345" s="48">
        <v>0</v>
      </c>
      <c r="G345" s="252">
        <v>0</v>
      </c>
      <c r="H345" s="45" t="e">
        <f t="shared" ref="H345:H348" si="172">F345/G345*100</f>
        <v>#DIV/0!</v>
      </c>
      <c r="I345" s="48">
        <v>0</v>
      </c>
      <c r="J345" s="252">
        <v>0</v>
      </c>
      <c r="K345" s="45" t="e">
        <f t="shared" si="171"/>
        <v>#DIV/0!</v>
      </c>
      <c r="L345" s="48">
        <v>0</v>
      </c>
      <c r="M345" s="252">
        <v>0</v>
      </c>
      <c r="N345" s="25" t="e">
        <f t="shared" si="166"/>
        <v>#DIV/0!</v>
      </c>
      <c r="O345" s="48">
        <v>0</v>
      </c>
      <c r="P345" s="252">
        <v>0</v>
      </c>
      <c r="Q345" s="25" t="e">
        <f t="shared" si="167"/>
        <v>#DIV/0!</v>
      </c>
      <c r="R345" s="44">
        <v>0</v>
      </c>
      <c r="S345" s="249">
        <v>0</v>
      </c>
      <c r="T345" s="45" t="e">
        <f t="shared" si="168"/>
        <v>#DIV/0!</v>
      </c>
      <c r="U345" s="199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</row>
    <row r="346" spans="1:188" s="23" customFormat="1" ht="17.25" x14ac:dyDescent="0.25">
      <c r="A346" s="243">
        <v>7</v>
      </c>
      <c r="B346" s="16" t="s">
        <v>279</v>
      </c>
      <c r="C346" s="48">
        <v>1012859</v>
      </c>
      <c r="D346" s="252">
        <v>2343778</v>
      </c>
      <c r="E346" s="1">
        <f t="shared" si="169"/>
        <v>43.214801060509998</v>
      </c>
      <c r="F346" s="48">
        <v>213641</v>
      </c>
      <c r="G346" s="252">
        <v>324712</v>
      </c>
      <c r="H346" s="1">
        <f t="shared" si="172"/>
        <v>65.79399591022198</v>
      </c>
      <c r="I346" s="48">
        <v>1261599</v>
      </c>
      <c r="J346" s="252">
        <v>2211946</v>
      </c>
      <c r="K346" s="1">
        <f t="shared" si="171"/>
        <v>57.035705211610043</v>
      </c>
      <c r="L346" s="48">
        <v>1260715</v>
      </c>
      <c r="M346" s="252">
        <v>2203202</v>
      </c>
      <c r="N346" s="1">
        <f t="shared" si="166"/>
        <v>57.221943335200308</v>
      </c>
      <c r="O346" s="48">
        <v>1103321</v>
      </c>
      <c r="P346" s="252">
        <v>2123715</v>
      </c>
      <c r="Q346" s="1">
        <f t="shared" si="167"/>
        <v>51.952404159691859</v>
      </c>
      <c r="R346" s="46">
        <v>157394</v>
      </c>
      <c r="S346" s="248">
        <v>79487</v>
      </c>
      <c r="T346" s="1">
        <f t="shared" si="168"/>
        <v>198.01225357605645</v>
      </c>
      <c r="U346" s="199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</row>
    <row r="347" spans="1:188" s="23" customFormat="1" ht="17.25" x14ac:dyDescent="0.25">
      <c r="A347" s="244">
        <v>8</v>
      </c>
      <c r="B347" s="10" t="s">
        <v>280</v>
      </c>
      <c r="C347" s="48">
        <v>112284</v>
      </c>
      <c r="D347" s="252">
        <v>538318</v>
      </c>
      <c r="E347" s="1">
        <f t="shared" si="169"/>
        <v>20.858303084793747</v>
      </c>
      <c r="F347" s="48">
        <v>17202</v>
      </c>
      <c r="G347" s="252">
        <v>122079</v>
      </c>
      <c r="H347" s="1">
        <f t="shared" si="172"/>
        <v>14.090875580566683</v>
      </c>
      <c r="I347" s="48">
        <v>112284</v>
      </c>
      <c r="J347" s="252">
        <v>538318</v>
      </c>
      <c r="K347" s="1">
        <f t="shared" si="171"/>
        <v>20.858303084793747</v>
      </c>
      <c r="L347" s="48">
        <v>112284</v>
      </c>
      <c r="M347" s="252">
        <v>538318</v>
      </c>
      <c r="N347" s="1">
        <f t="shared" si="166"/>
        <v>20.858303084793747</v>
      </c>
      <c r="O347" s="48">
        <v>112284</v>
      </c>
      <c r="P347" s="252">
        <v>538318</v>
      </c>
      <c r="Q347" s="1">
        <f t="shared" si="167"/>
        <v>20.858303084793747</v>
      </c>
      <c r="R347" s="46">
        <v>0</v>
      </c>
      <c r="S347" s="248">
        <v>0</v>
      </c>
      <c r="T347" s="1" t="e">
        <f t="shared" si="168"/>
        <v>#DIV/0!</v>
      </c>
      <c r="U347" s="199">
        <v>18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</row>
    <row r="348" spans="1:188" s="23" customFormat="1" ht="34.5" x14ac:dyDescent="0.25">
      <c r="A348" s="244">
        <v>9</v>
      </c>
      <c r="B348" s="10" t="s">
        <v>281</v>
      </c>
      <c r="C348" s="46">
        <v>491939</v>
      </c>
      <c r="D348" s="248">
        <v>1231445</v>
      </c>
      <c r="E348" s="1">
        <f t="shared" si="169"/>
        <v>39.948109740995335</v>
      </c>
      <c r="F348" s="46">
        <v>71500</v>
      </c>
      <c r="G348" s="248">
        <v>130316</v>
      </c>
      <c r="H348" s="1">
        <f t="shared" si="172"/>
        <v>54.866631879431537</v>
      </c>
      <c r="I348" s="46">
        <v>491939</v>
      </c>
      <c r="J348" s="248">
        <v>130316</v>
      </c>
      <c r="K348" s="1">
        <f t="shared" si="171"/>
        <v>377.49700727462476</v>
      </c>
      <c r="L348" s="46">
        <v>491939</v>
      </c>
      <c r="M348" s="248">
        <v>130316</v>
      </c>
      <c r="N348" s="1">
        <f t="shared" si="166"/>
        <v>377.49700727462476</v>
      </c>
      <c r="O348" s="48">
        <v>0</v>
      </c>
      <c r="P348" s="252">
        <v>0</v>
      </c>
      <c r="Q348" s="1" t="e">
        <f t="shared" si="167"/>
        <v>#DIV/0!</v>
      </c>
      <c r="R348" s="46">
        <v>491939</v>
      </c>
      <c r="S348" s="248">
        <v>130316</v>
      </c>
      <c r="T348" s="1">
        <f t="shared" si="168"/>
        <v>377.49700727462476</v>
      </c>
      <c r="U348" s="199">
        <v>36</v>
      </c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</row>
    <row r="349" spans="1:188" s="23" customFormat="1" ht="17.25" x14ac:dyDescent="0.25">
      <c r="A349" s="244">
        <v>10</v>
      </c>
      <c r="B349" s="10" t="s">
        <v>184</v>
      </c>
      <c r="C349" s="48">
        <v>0</v>
      </c>
      <c r="D349" s="252">
        <v>0</v>
      </c>
      <c r="E349" s="25" t="e">
        <f t="shared" si="169"/>
        <v>#DIV/0!</v>
      </c>
      <c r="F349" s="48">
        <v>0</v>
      </c>
      <c r="G349" s="252">
        <v>0</v>
      </c>
      <c r="H349" s="25" t="e">
        <f>F349/G349*100</f>
        <v>#DIV/0!</v>
      </c>
      <c r="I349" s="48">
        <v>0</v>
      </c>
      <c r="J349" s="252">
        <v>0</v>
      </c>
      <c r="K349" s="25" t="e">
        <f t="shared" si="171"/>
        <v>#DIV/0!</v>
      </c>
      <c r="L349" s="48">
        <v>0</v>
      </c>
      <c r="M349" s="252">
        <v>0</v>
      </c>
      <c r="N349" s="25" t="e">
        <f t="shared" si="166"/>
        <v>#DIV/0!</v>
      </c>
      <c r="O349" s="48">
        <v>0</v>
      </c>
      <c r="P349" s="252">
        <v>0</v>
      </c>
      <c r="Q349" s="25" t="e">
        <f t="shared" si="167"/>
        <v>#DIV/0!</v>
      </c>
      <c r="R349" s="48">
        <v>0</v>
      </c>
      <c r="S349" s="252">
        <v>0</v>
      </c>
      <c r="T349" s="25" t="e">
        <f>R349/S349*100</f>
        <v>#DIV/0!</v>
      </c>
      <c r="U349" s="19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</row>
    <row r="350" spans="1:188" s="23" customFormat="1" ht="17.25" x14ac:dyDescent="0.25">
      <c r="A350" s="62">
        <v>11</v>
      </c>
      <c r="B350" s="16" t="s">
        <v>284</v>
      </c>
      <c r="C350" s="48">
        <v>3925</v>
      </c>
      <c r="D350" s="252">
        <v>496916</v>
      </c>
      <c r="E350" s="25">
        <f t="shared" si="169"/>
        <v>0.78987193006463863</v>
      </c>
      <c r="F350" s="48">
        <v>0</v>
      </c>
      <c r="G350" s="252">
        <v>0</v>
      </c>
      <c r="H350" s="25" t="e">
        <f>F350/G350*100</f>
        <v>#DIV/0!</v>
      </c>
      <c r="I350" s="48">
        <v>0</v>
      </c>
      <c r="J350" s="252">
        <v>496916</v>
      </c>
      <c r="K350" s="25">
        <f t="shared" si="171"/>
        <v>0</v>
      </c>
      <c r="L350" s="48">
        <v>0</v>
      </c>
      <c r="M350" s="252">
        <v>457443</v>
      </c>
      <c r="N350" s="25">
        <f t="shared" si="166"/>
        <v>0</v>
      </c>
      <c r="O350" s="48">
        <v>0</v>
      </c>
      <c r="P350" s="252">
        <v>0</v>
      </c>
      <c r="Q350" s="25" t="e">
        <f t="shared" si="167"/>
        <v>#DIV/0!</v>
      </c>
      <c r="R350" s="48">
        <v>0</v>
      </c>
      <c r="S350" s="252">
        <v>457443</v>
      </c>
      <c r="T350" s="25">
        <f>R350/S350*100</f>
        <v>0</v>
      </c>
      <c r="U350" s="199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</row>
    <row r="351" spans="1:188" s="23" customFormat="1" ht="17.25" x14ac:dyDescent="0.25">
      <c r="A351" s="62">
        <v>12</v>
      </c>
      <c r="B351" s="16" t="s">
        <v>304</v>
      </c>
      <c r="C351" s="48">
        <v>229659</v>
      </c>
      <c r="D351" s="48">
        <v>0</v>
      </c>
      <c r="E351" s="25" t="e">
        <f t="shared" si="169"/>
        <v>#DIV/0!</v>
      </c>
      <c r="F351" s="48">
        <v>0</v>
      </c>
      <c r="G351" s="48">
        <v>0</v>
      </c>
      <c r="H351" s="25" t="e">
        <f>F351/G351*100</f>
        <v>#DIV/0!</v>
      </c>
      <c r="I351" s="48">
        <v>124284</v>
      </c>
      <c r="J351" s="48">
        <v>0</v>
      </c>
      <c r="K351" s="25" t="e">
        <f t="shared" si="171"/>
        <v>#DIV/0!</v>
      </c>
      <c r="L351" s="48">
        <v>124284</v>
      </c>
      <c r="M351" s="165">
        <v>0</v>
      </c>
      <c r="N351" s="25" t="e">
        <f t="shared" si="166"/>
        <v>#DIV/0!</v>
      </c>
      <c r="O351" s="48">
        <v>124284</v>
      </c>
      <c r="P351" s="48">
        <v>0</v>
      </c>
      <c r="Q351" s="25" t="e">
        <f t="shared" si="167"/>
        <v>#DIV/0!</v>
      </c>
      <c r="R351" s="48">
        <v>0</v>
      </c>
      <c r="S351" s="48">
        <v>0</v>
      </c>
      <c r="T351" s="25" t="e">
        <f>R351/S351*100</f>
        <v>#DIV/0!</v>
      </c>
      <c r="U351" s="199">
        <v>43</v>
      </c>
    </row>
    <row r="352" spans="1:188" s="23" customFormat="1" ht="17.25" x14ac:dyDescent="0.25">
      <c r="A352" s="102"/>
      <c r="B352" s="103"/>
      <c r="C352" s="104"/>
      <c r="D352" s="104"/>
      <c r="E352" s="105"/>
      <c r="F352" s="104"/>
      <c r="G352" s="104"/>
      <c r="H352" s="105"/>
      <c r="I352" s="104"/>
      <c r="J352" s="104"/>
      <c r="K352" s="105"/>
      <c r="L352" s="106"/>
      <c r="M352" s="106"/>
      <c r="N352" s="105"/>
      <c r="O352" s="104"/>
      <c r="P352" s="104"/>
      <c r="Q352" s="105"/>
      <c r="R352" s="104"/>
      <c r="S352" s="104"/>
      <c r="T352" s="105"/>
      <c r="U352" s="200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</row>
    <row r="353" spans="1:203" s="23" customFormat="1" ht="17.25" x14ac:dyDescent="0.25">
      <c r="A353" s="354" t="s">
        <v>252</v>
      </c>
      <c r="B353" s="355"/>
      <c r="C353" s="121">
        <f>SUM(C354:C362)</f>
        <v>1732623.34</v>
      </c>
      <c r="D353" s="121">
        <f>SUM(D354:D362)</f>
        <v>734895</v>
      </c>
      <c r="E353" s="121">
        <f>C353/D353*100</f>
        <v>235.76474734485879</v>
      </c>
      <c r="F353" s="121">
        <f>SUM(F354:F362)</f>
        <v>195317.98</v>
      </c>
      <c r="G353" s="121">
        <f>SUM(G354:G362)</f>
        <v>101065</v>
      </c>
      <c r="H353" s="121">
        <f>F353/G353*100</f>
        <v>193.25976351852771</v>
      </c>
      <c r="I353" s="121">
        <f>SUM(I354:I362)</f>
        <v>1684118.649</v>
      </c>
      <c r="J353" s="121">
        <f>SUM(J354:J362)</f>
        <v>544111</v>
      </c>
      <c r="K353" s="121">
        <f>I353/J353*100</f>
        <v>309.51747878649758</v>
      </c>
      <c r="L353" s="121">
        <f>SUM(L354:L362)</f>
        <v>0</v>
      </c>
      <c r="M353" s="121">
        <f>SUM(M354:M362)</f>
        <v>0</v>
      </c>
      <c r="N353" s="125" t="e">
        <f t="shared" ref="N353:N362" si="173">L353/M353*100</f>
        <v>#DIV/0!</v>
      </c>
      <c r="O353" s="121">
        <f>SUM(O354:O362)</f>
        <v>0</v>
      </c>
      <c r="P353" s="121">
        <f>SUM(P354:P362)</f>
        <v>0</v>
      </c>
      <c r="Q353" s="125" t="e">
        <f t="shared" ref="Q353:Q362" si="174">O353/P353*100</f>
        <v>#DIV/0!</v>
      </c>
      <c r="R353" s="121">
        <f>SUM(R354:R362)</f>
        <v>0</v>
      </c>
      <c r="S353" s="121">
        <f>SUM(S354:S362)</f>
        <v>0</v>
      </c>
      <c r="T353" s="125" t="e">
        <f t="shared" ref="T353:T362" si="175">R353/S353*100</f>
        <v>#DIV/0!</v>
      </c>
      <c r="U353" s="198">
        <f>SUM(U354:U362)</f>
        <v>475</v>
      </c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</row>
    <row r="354" spans="1:203" s="23" customFormat="1" ht="34.5" x14ac:dyDescent="0.25">
      <c r="A354" s="2">
        <v>1</v>
      </c>
      <c r="B354" s="11" t="s">
        <v>190</v>
      </c>
      <c r="C354" s="249">
        <v>1591627.34</v>
      </c>
      <c r="D354" s="249">
        <v>543415</v>
      </c>
      <c r="E354" s="1">
        <f>C354/D354*100</f>
        <v>292.89352336611984</v>
      </c>
      <c r="F354" s="249">
        <v>176345.98</v>
      </c>
      <c r="G354" s="249">
        <v>78746</v>
      </c>
      <c r="H354" s="1">
        <f t="shared" ref="H354:H362" si="176">F354/G354*100</f>
        <v>223.94277804586901</v>
      </c>
      <c r="I354" s="249">
        <v>1669349.649</v>
      </c>
      <c r="J354" s="249">
        <v>488303</v>
      </c>
      <c r="K354" s="44">
        <f t="shared" ref="K354:K362" si="177">I354/J354*100</f>
        <v>341.86757996571799</v>
      </c>
      <c r="L354" s="44">
        <v>0</v>
      </c>
      <c r="M354" s="44">
        <v>0</v>
      </c>
      <c r="N354" s="44" t="e">
        <f t="shared" si="173"/>
        <v>#DIV/0!</v>
      </c>
      <c r="O354" s="44">
        <v>0</v>
      </c>
      <c r="P354" s="44">
        <v>0</v>
      </c>
      <c r="Q354" s="44" t="e">
        <f t="shared" si="174"/>
        <v>#DIV/0!</v>
      </c>
      <c r="R354" s="44">
        <v>0</v>
      </c>
      <c r="S354" s="44">
        <v>0</v>
      </c>
      <c r="T354" s="45" t="e">
        <f t="shared" si="175"/>
        <v>#DIV/0!</v>
      </c>
      <c r="U354" s="205">
        <v>338</v>
      </c>
      <c r="V354"/>
      <c r="W354"/>
      <c r="X354"/>
      <c r="Y354"/>
      <c r="Z354"/>
      <c r="AA354"/>
      <c r="AB354"/>
      <c r="AC354"/>
    </row>
    <row r="355" spans="1:203" s="23" customFormat="1" ht="34.5" x14ac:dyDescent="0.25">
      <c r="A355" s="69">
        <v>2</v>
      </c>
      <c r="B355" s="11" t="s">
        <v>191</v>
      </c>
      <c r="C355" s="249">
        <v>99558</v>
      </c>
      <c r="D355" s="249">
        <v>105008</v>
      </c>
      <c r="E355" s="1">
        <f t="shared" ref="E355:E362" si="178">C355/D355*100</f>
        <v>94.80991924424805</v>
      </c>
      <c r="F355" s="249">
        <v>12413</v>
      </c>
      <c r="G355" s="249">
        <v>12618</v>
      </c>
      <c r="H355" s="1">
        <f t="shared" si="176"/>
        <v>98.375336820415285</v>
      </c>
      <c r="I355" s="249">
        <v>0</v>
      </c>
      <c r="J355" s="249">
        <v>0</v>
      </c>
      <c r="K355" s="44" t="e">
        <f t="shared" si="177"/>
        <v>#DIV/0!</v>
      </c>
      <c r="L355" s="44">
        <v>0</v>
      </c>
      <c r="M355" s="44">
        <v>0</v>
      </c>
      <c r="N355" s="44" t="e">
        <f t="shared" si="173"/>
        <v>#DIV/0!</v>
      </c>
      <c r="O355" s="44">
        <v>0</v>
      </c>
      <c r="P355" s="44">
        <v>0</v>
      </c>
      <c r="Q355" s="44" t="e">
        <f t="shared" si="174"/>
        <v>#DIV/0!</v>
      </c>
      <c r="R355" s="44">
        <v>0</v>
      </c>
      <c r="S355" s="44">
        <v>0</v>
      </c>
      <c r="T355" s="45" t="e">
        <f t="shared" si="175"/>
        <v>#DIV/0!</v>
      </c>
      <c r="U355" s="199">
        <v>82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</row>
    <row r="356" spans="1:203" s="23" customFormat="1" ht="34.5" x14ac:dyDescent="0.25">
      <c r="A356" s="2">
        <v>3</v>
      </c>
      <c r="B356" s="11" t="s">
        <v>192</v>
      </c>
      <c r="C356" s="249">
        <v>0</v>
      </c>
      <c r="D356" s="249">
        <v>0</v>
      </c>
      <c r="E356" s="1">
        <v>0</v>
      </c>
      <c r="F356" s="249">
        <v>0</v>
      </c>
      <c r="G356" s="249">
        <v>0</v>
      </c>
      <c r="H356" s="1" t="e">
        <f t="shared" si="176"/>
        <v>#DIV/0!</v>
      </c>
      <c r="I356" s="249">
        <v>0</v>
      </c>
      <c r="J356" s="249">
        <v>0</v>
      </c>
      <c r="K356" s="44">
        <v>0</v>
      </c>
      <c r="L356" s="44">
        <v>0</v>
      </c>
      <c r="M356" s="44">
        <v>0</v>
      </c>
      <c r="N356" s="44" t="e">
        <f t="shared" si="173"/>
        <v>#DIV/0!</v>
      </c>
      <c r="O356" s="44">
        <v>0</v>
      </c>
      <c r="P356" s="44">
        <v>0</v>
      </c>
      <c r="Q356" s="44" t="e">
        <f t="shared" si="174"/>
        <v>#DIV/0!</v>
      </c>
      <c r="R356" s="44">
        <v>0</v>
      </c>
      <c r="S356" s="44">
        <v>0</v>
      </c>
      <c r="T356" s="45" t="e">
        <f t="shared" si="175"/>
        <v>#DIV/0!</v>
      </c>
      <c r="U356" s="199">
        <v>6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</row>
    <row r="357" spans="1:203" s="23" customFormat="1" ht="17.25" x14ac:dyDescent="0.25">
      <c r="A357" s="69">
        <v>4</v>
      </c>
      <c r="B357" s="11" t="s">
        <v>193</v>
      </c>
      <c r="C357" s="249">
        <v>15465</v>
      </c>
      <c r="D357" s="249">
        <v>27374</v>
      </c>
      <c r="E357" s="1">
        <f t="shared" si="178"/>
        <v>56.495214437057065</v>
      </c>
      <c r="F357" s="249">
        <v>3466</v>
      </c>
      <c r="G357" s="249">
        <v>0</v>
      </c>
      <c r="H357" s="1" t="e">
        <f t="shared" si="176"/>
        <v>#DIV/0!</v>
      </c>
      <c r="I357" s="249">
        <v>0</v>
      </c>
      <c r="J357" s="249">
        <v>0</v>
      </c>
      <c r="K357" s="44" t="e">
        <f t="shared" si="177"/>
        <v>#DIV/0!</v>
      </c>
      <c r="L357" s="44">
        <v>0</v>
      </c>
      <c r="M357" s="44">
        <v>0</v>
      </c>
      <c r="N357" s="44" t="e">
        <f t="shared" si="173"/>
        <v>#DIV/0!</v>
      </c>
      <c r="O357" s="44">
        <v>0</v>
      </c>
      <c r="P357" s="44">
        <v>0</v>
      </c>
      <c r="Q357" s="44" t="e">
        <f t="shared" si="174"/>
        <v>#DIV/0!</v>
      </c>
      <c r="R357" s="44">
        <v>0</v>
      </c>
      <c r="S357" s="44">
        <v>0</v>
      </c>
      <c r="T357" s="45" t="e">
        <f t="shared" si="175"/>
        <v>#DIV/0!</v>
      </c>
      <c r="U357" s="199">
        <v>16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</row>
    <row r="358" spans="1:203" s="23" customFormat="1" ht="17.25" x14ac:dyDescent="0.25">
      <c r="A358" s="2">
        <v>5</v>
      </c>
      <c r="B358" s="11" t="s">
        <v>194</v>
      </c>
      <c r="C358" s="249">
        <v>0</v>
      </c>
      <c r="D358" s="249">
        <v>0</v>
      </c>
      <c r="E358" s="1" t="e">
        <f t="shared" si="178"/>
        <v>#DIV/0!</v>
      </c>
      <c r="F358" s="249">
        <v>0</v>
      </c>
      <c r="G358" s="249">
        <v>0</v>
      </c>
      <c r="H358" s="1" t="e">
        <f t="shared" si="176"/>
        <v>#DIV/0!</v>
      </c>
      <c r="I358" s="249">
        <v>0</v>
      </c>
      <c r="J358" s="249">
        <v>0</v>
      </c>
      <c r="K358" s="44" t="e">
        <f t="shared" si="177"/>
        <v>#DIV/0!</v>
      </c>
      <c r="L358" s="44">
        <v>0</v>
      </c>
      <c r="M358" s="44">
        <v>0</v>
      </c>
      <c r="N358" s="44" t="e">
        <f t="shared" si="173"/>
        <v>#DIV/0!</v>
      </c>
      <c r="O358" s="44">
        <v>0</v>
      </c>
      <c r="P358" s="44">
        <v>0</v>
      </c>
      <c r="Q358" s="44" t="e">
        <f t="shared" si="174"/>
        <v>#DIV/0!</v>
      </c>
      <c r="R358" s="44">
        <v>0</v>
      </c>
      <c r="S358" s="44">
        <v>0</v>
      </c>
      <c r="T358" s="45">
        <v>0</v>
      </c>
      <c r="U358" s="199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</row>
    <row r="359" spans="1:203" s="23" customFormat="1" ht="17.25" customHeight="1" x14ac:dyDescent="0.25">
      <c r="A359" s="69">
        <v>6</v>
      </c>
      <c r="B359" s="16" t="s">
        <v>195</v>
      </c>
      <c r="C359" s="249">
        <v>12000</v>
      </c>
      <c r="D359" s="249">
        <v>46170</v>
      </c>
      <c r="E359" s="1">
        <f t="shared" si="178"/>
        <v>25.990903183885639</v>
      </c>
      <c r="F359" s="249">
        <v>2000</v>
      </c>
      <c r="G359" s="249">
        <v>8500</v>
      </c>
      <c r="H359" s="1">
        <f t="shared" si="176"/>
        <v>23.52941176470588</v>
      </c>
      <c r="I359" s="249">
        <v>466</v>
      </c>
      <c r="J359" s="249">
        <v>43121</v>
      </c>
      <c r="K359" s="46">
        <f t="shared" si="177"/>
        <v>1.0806799471255304</v>
      </c>
      <c r="L359" s="46">
        <v>0</v>
      </c>
      <c r="M359" s="46">
        <v>0</v>
      </c>
      <c r="N359" s="46" t="e">
        <f t="shared" si="173"/>
        <v>#DIV/0!</v>
      </c>
      <c r="O359" s="46">
        <v>0</v>
      </c>
      <c r="P359" s="46">
        <v>0</v>
      </c>
      <c r="Q359" s="46" t="e">
        <f t="shared" si="174"/>
        <v>#DIV/0!</v>
      </c>
      <c r="R359" s="46">
        <v>0</v>
      </c>
      <c r="S359" s="46">
        <v>0</v>
      </c>
      <c r="T359" s="1" t="e">
        <f t="shared" si="175"/>
        <v>#DIV/0!</v>
      </c>
      <c r="U359" s="199">
        <v>22</v>
      </c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</row>
    <row r="360" spans="1:203" s="23" customFormat="1" ht="52.5" customHeight="1" x14ac:dyDescent="0.25">
      <c r="A360" s="2">
        <v>7</v>
      </c>
      <c r="B360" s="11" t="s">
        <v>263</v>
      </c>
      <c r="C360" s="249">
        <v>0</v>
      </c>
      <c r="D360" s="249">
        <v>0</v>
      </c>
      <c r="E360" s="1" t="e">
        <f t="shared" si="178"/>
        <v>#DIV/0!</v>
      </c>
      <c r="F360" s="249">
        <v>0</v>
      </c>
      <c r="G360" s="249">
        <v>0</v>
      </c>
      <c r="H360" s="1" t="e">
        <f t="shared" si="176"/>
        <v>#DIV/0!</v>
      </c>
      <c r="I360" s="249">
        <v>0</v>
      </c>
      <c r="J360" s="249">
        <v>0</v>
      </c>
      <c r="K360" s="44" t="e">
        <f t="shared" si="177"/>
        <v>#DIV/0!</v>
      </c>
      <c r="L360" s="44">
        <v>0</v>
      </c>
      <c r="M360" s="44">
        <v>0</v>
      </c>
      <c r="N360" s="44" t="e">
        <f t="shared" si="173"/>
        <v>#DIV/0!</v>
      </c>
      <c r="O360" s="44">
        <v>0</v>
      </c>
      <c r="P360" s="44">
        <v>0</v>
      </c>
      <c r="Q360" s="44" t="e">
        <f t="shared" si="174"/>
        <v>#DIV/0!</v>
      </c>
      <c r="R360" s="44">
        <v>0</v>
      </c>
      <c r="S360" s="44">
        <v>0</v>
      </c>
      <c r="T360" s="45" t="e">
        <f t="shared" si="175"/>
        <v>#DIV/0!</v>
      </c>
      <c r="U360" s="199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 s="134"/>
      <c r="FS360" s="134"/>
      <c r="FT360" s="134"/>
      <c r="FU360" s="134"/>
      <c r="FV360" s="134"/>
      <c r="FW360" s="134"/>
      <c r="FX360" s="134"/>
      <c r="FY360" s="134"/>
      <c r="FZ360" s="134"/>
      <c r="GA360" s="134"/>
      <c r="GB360" s="134"/>
      <c r="GC360" s="134"/>
      <c r="GD360" s="134"/>
      <c r="GE360" s="134"/>
      <c r="GF360" s="134"/>
    </row>
    <row r="361" spans="1:203" s="23" customFormat="1" ht="17.25" x14ac:dyDescent="0.25">
      <c r="A361" s="69">
        <v>8</v>
      </c>
      <c r="B361" s="11" t="s">
        <v>196</v>
      </c>
      <c r="C361" s="249">
        <v>2650</v>
      </c>
      <c r="D361" s="249">
        <v>3955</v>
      </c>
      <c r="E361" s="1">
        <f>C361/D361*100</f>
        <v>67.003792667509472</v>
      </c>
      <c r="F361" s="249">
        <v>0</v>
      </c>
      <c r="G361" s="249">
        <v>255</v>
      </c>
      <c r="H361" s="1">
        <f t="shared" si="176"/>
        <v>0</v>
      </c>
      <c r="I361" s="249">
        <v>2980</v>
      </c>
      <c r="J361" s="249">
        <v>3714</v>
      </c>
      <c r="K361" s="44">
        <f t="shared" si="177"/>
        <v>80.236941303177161</v>
      </c>
      <c r="L361" s="44">
        <v>0</v>
      </c>
      <c r="M361" s="44">
        <v>0</v>
      </c>
      <c r="N361" s="44" t="e">
        <f t="shared" si="173"/>
        <v>#DIV/0!</v>
      </c>
      <c r="O361" s="44">
        <v>0</v>
      </c>
      <c r="P361" s="44">
        <v>0</v>
      </c>
      <c r="Q361" s="44" t="e">
        <f t="shared" si="174"/>
        <v>#DIV/0!</v>
      </c>
      <c r="R361" s="44">
        <v>0</v>
      </c>
      <c r="S361" s="44">
        <v>0</v>
      </c>
      <c r="T361" s="45" t="e">
        <f t="shared" si="175"/>
        <v>#DIV/0!</v>
      </c>
      <c r="U361" s="199">
        <v>5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 s="154"/>
      <c r="FS361" s="154"/>
      <c r="FT361" s="154"/>
      <c r="FU361" s="154"/>
      <c r="FV361" s="154"/>
      <c r="FW361" s="154"/>
      <c r="FX361" s="154"/>
      <c r="FY361" s="154"/>
      <c r="FZ361" s="154"/>
      <c r="GA361" s="154"/>
      <c r="GB361" s="154"/>
      <c r="GC361" s="154"/>
      <c r="GD361" s="154"/>
      <c r="GE361" s="154"/>
      <c r="GF361" s="154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s="23" customFormat="1" ht="17.25" x14ac:dyDescent="0.25">
      <c r="A362" s="2">
        <v>9</v>
      </c>
      <c r="B362" s="11" t="s">
        <v>197</v>
      </c>
      <c r="C362" s="249">
        <v>11323</v>
      </c>
      <c r="D362" s="249">
        <v>8973</v>
      </c>
      <c r="E362" s="1">
        <f t="shared" si="178"/>
        <v>126.18968015156582</v>
      </c>
      <c r="F362" s="249">
        <v>1093</v>
      </c>
      <c r="G362" s="249">
        <v>946</v>
      </c>
      <c r="H362" s="1">
        <f t="shared" si="176"/>
        <v>115.53911205073997</v>
      </c>
      <c r="I362" s="249">
        <v>11323</v>
      </c>
      <c r="J362" s="249">
        <v>8973</v>
      </c>
      <c r="K362" s="44">
        <f t="shared" si="177"/>
        <v>126.18968015156582</v>
      </c>
      <c r="L362" s="44">
        <v>0</v>
      </c>
      <c r="M362" s="44">
        <v>0</v>
      </c>
      <c r="N362" s="44" t="e">
        <f t="shared" si="173"/>
        <v>#DIV/0!</v>
      </c>
      <c r="O362" s="44">
        <v>0</v>
      </c>
      <c r="P362" s="44">
        <v>0</v>
      </c>
      <c r="Q362" s="44" t="e">
        <f t="shared" si="174"/>
        <v>#DIV/0!</v>
      </c>
      <c r="R362" s="44">
        <v>0</v>
      </c>
      <c r="S362" s="44">
        <v>0</v>
      </c>
      <c r="T362" s="45" t="e">
        <f t="shared" si="175"/>
        <v>#DIV/0!</v>
      </c>
      <c r="U362" s="199">
        <v>6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s="23" customFormat="1" ht="17.25" customHeight="1" x14ac:dyDescent="0.25">
      <c r="A363" s="349"/>
      <c r="B363" s="350"/>
      <c r="C363" s="350"/>
      <c r="D363" s="350"/>
      <c r="E363" s="350"/>
      <c r="F363" s="350"/>
      <c r="G363" s="350"/>
      <c r="H363" s="350"/>
      <c r="I363" s="350"/>
      <c r="J363" s="350"/>
      <c r="K363" s="350"/>
      <c r="L363" s="350"/>
      <c r="M363" s="350"/>
      <c r="N363" s="350"/>
      <c r="O363" s="350"/>
      <c r="P363" s="350"/>
      <c r="Q363" s="350"/>
      <c r="R363" s="350"/>
      <c r="S363" s="350"/>
      <c r="T363" s="351"/>
      <c r="U363" s="200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</row>
    <row r="364" spans="1:203" ht="57.75" customHeight="1" x14ac:dyDescent="0.25">
      <c r="A364" s="356" t="s">
        <v>254</v>
      </c>
      <c r="B364" s="357"/>
      <c r="C364" s="116">
        <f>C365+C383+C390</f>
        <v>193064992</v>
      </c>
      <c r="D364" s="116">
        <f>D365+D383+D390</f>
        <v>192733155</v>
      </c>
      <c r="E364" s="127">
        <f t="shared" ref="E364:E381" si="179">C364/D364*100</f>
        <v>100.17217432050028</v>
      </c>
      <c r="F364" s="116">
        <f>F365+F383+F390</f>
        <v>19531646</v>
      </c>
      <c r="G364" s="116">
        <f>G365+G383+G390</f>
        <v>20014208</v>
      </c>
      <c r="H364" s="127">
        <f t="shared" ref="H364" si="180">F364/G364*100</f>
        <v>97.58890284342003</v>
      </c>
      <c r="I364" s="116">
        <f>I365+I383+I390</f>
        <v>193064992</v>
      </c>
      <c r="J364" s="116">
        <f>J365+J383+J390</f>
        <v>192733155</v>
      </c>
      <c r="K364" s="127">
        <f t="shared" ref="K364:K381" si="181">I364/J364*100</f>
        <v>100.17217432050028</v>
      </c>
      <c r="L364" s="116">
        <f>L365+L383+L390</f>
        <v>21654025</v>
      </c>
      <c r="M364" s="116">
        <f>M365+M383+M390</f>
        <v>17512964</v>
      </c>
      <c r="N364" s="128">
        <f t="shared" ref="N364:N384" si="182">L364/M364*100</f>
        <v>123.64568898788349</v>
      </c>
      <c r="O364" s="116">
        <f>O365+O383+O390</f>
        <v>0</v>
      </c>
      <c r="P364" s="116">
        <f>P365+P383+P390</f>
        <v>0</v>
      </c>
      <c r="Q364" s="128" t="e">
        <f t="shared" ref="Q364:Q384" si="183">O364/P364*100</f>
        <v>#DIV/0!</v>
      </c>
      <c r="R364" s="116">
        <f>R365+R383+R390</f>
        <v>0</v>
      </c>
      <c r="S364" s="116">
        <f>S365+S383+S390</f>
        <v>0</v>
      </c>
      <c r="T364" s="128" t="e">
        <f t="shared" ref="T364:T384" si="184">R364/S364*100</f>
        <v>#DIV/0!</v>
      </c>
      <c r="U364" s="196"/>
      <c r="GG364" s="23"/>
      <c r="GH364" s="23"/>
      <c r="GI364" s="23"/>
      <c r="GJ364" s="23"/>
      <c r="GK364" s="23"/>
      <c r="GL364" s="23"/>
      <c r="GM364" s="23"/>
      <c r="GN364" s="23"/>
      <c r="GO364" s="23"/>
      <c r="GP364" s="23"/>
      <c r="GQ364" s="23"/>
      <c r="GR364" s="23"/>
      <c r="GS364" s="23"/>
      <c r="GT364" s="23"/>
      <c r="GU364" s="23"/>
    </row>
    <row r="365" spans="1:203" ht="75" customHeight="1" x14ac:dyDescent="0.25">
      <c r="A365" s="352" t="s">
        <v>255</v>
      </c>
      <c r="B365" s="353"/>
      <c r="C365" s="41">
        <f>SUM(C366:C381)</f>
        <v>193064992</v>
      </c>
      <c r="D365" s="41">
        <f>SUM(D366:D381)</f>
        <v>192733155</v>
      </c>
      <c r="E365" s="41">
        <f>C365/D365*100</f>
        <v>100.17217432050028</v>
      </c>
      <c r="F365" s="41">
        <f>SUM(F366:F381)</f>
        <v>19531646</v>
      </c>
      <c r="G365" s="41">
        <f>SUM(G366:G381)</f>
        <v>20014208</v>
      </c>
      <c r="H365" s="41">
        <f>F365/G365*100</f>
        <v>97.58890284342003</v>
      </c>
      <c r="I365" s="41">
        <f>SUM(I366:I381)</f>
        <v>193064992</v>
      </c>
      <c r="J365" s="41">
        <f>SUM(J366:J381)</f>
        <v>192733155</v>
      </c>
      <c r="K365" s="41">
        <f>I365/J365*100</f>
        <v>100.17217432050028</v>
      </c>
      <c r="L365" s="41">
        <f>SUM(L366:L381)</f>
        <v>21654025</v>
      </c>
      <c r="M365" s="41">
        <f>SUM(M366:M381)</f>
        <v>17512964</v>
      </c>
      <c r="N365" s="151">
        <f t="shared" si="182"/>
        <v>123.64568898788349</v>
      </c>
      <c r="O365" s="41">
        <f>SUM(O366:O381)</f>
        <v>0</v>
      </c>
      <c r="P365" s="41">
        <f>SUM(P366:P381)</f>
        <v>0</v>
      </c>
      <c r="Q365" s="5" t="e">
        <f t="shared" si="183"/>
        <v>#DIV/0!</v>
      </c>
      <c r="R365" s="41">
        <f>SUM(R366:R381)</f>
        <v>0</v>
      </c>
      <c r="S365" s="41">
        <f>SUM(S366:S381)</f>
        <v>0</v>
      </c>
      <c r="T365" s="5" t="e">
        <f t="shared" si="184"/>
        <v>#DIV/0!</v>
      </c>
      <c r="U365" s="198">
        <f>SUM(U366:U377)</f>
        <v>18337</v>
      </c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</row>
    <row r="366" spans="1:203" ht="17.25" x14ac:dyDescent="0.25">
      <c r="A366" s="62">
        <v>1</v>
      </c>
      <c r="B366" s="12" t="s">
        <v>198</v>
      </c>
      <c r="C366" s="249">
        <v>19786031</v>
      </c>
      <c r="D366" s="249">
        <v>21709923</v>
      </c>
      <c r="E366" s="148">
        <f t="shared" si="179"/>
        <v>91.138190586857448</v>
      </c>
      <c r="F366" s="249">
        <v>2729036</v>
      </c>
      <c r="G366" s="249">
        <v>1900790</v>
      </c>
      <c r="H366" s="148">
        <f t="shared" ref="H366:H380" si="185">F366/G366*100</f>
        <v>143.57377721894579</v>
      </c>
      <c r="I366" s="249">
        <v>19786031</v>
      </c>
      <c r="J366" s="249">
        <v>21709923</v>
      </c>
      <c r="K366" s="148">
        <f t="shared" si="181"/>
        <v>91.138190586857448</v>
      </c>
      <c r="L366" s="249"/>
      <c r="M366" s="249"/>
      <c r="N366" s="68">
        <v>83.9</v>
      </c>
      <c r="O366" s="44">
        <v>0</v>
      </c>
      <c r="P366" s="44">
        <v>0</v>
      </c>
      <c r="Q366" s="68" t="e">
        <f t="shared" si="183"/>
        <v>#DIV/0!</v>
      </c>
      <c r="R366" s="68">
        <v>0</v>
      </c>
      <c r="S366" s="68">
        <v>0</v>
      </c>
      <c r="T366" s="68" t="e">
        <f t="shared" si="184"/>
        <v>#DIV/0!</v>
      </c>
      <c r="U366" s="256">
        <v>1794</v>
      </c>
      <c r="FR366" s="23"/>
      <c r="FS366" s="23"/>
      <c r="FT366" s="23"/>
      <c r="FU366" s="23"/>
      <c r="FV366" s="23"/>
      <c r="FW366" s="23"/>
      <c r="FX366" s="23"/>
      <c r="FY366" s="23"/>
      <c r="FZ366" s="23"/>
      <c r="GA366" s="23"/>
      <c r="GB366" s="23"/>
      <c r="GC366" s="23"/>
      <c r="GD366" s="23"/>
      <c r="GE366" s="23"/>
      <c r="GF366" s="23"/>
    </row>
    <row r="367" spans="1:203" s="23" customFormat="1" ht="17.25" x14ac:dyDescent="0.25">
      <c r="A367" s="63">
        <v>2</v>
      </c>
      <c r="B367" s="9" t="s">
        <v>199</v>
      </c>
      <c r="C367" s="249">
        <v>30665013</v>
      </c>
      <c r="D367" s="249">
        <v>28142024</v>
      </c>
      <c r="E367" s="148">
        <f t="shared" si="179"/>
        <v>108.96520093934963</v>
      </c>
      <c r="F367" s="249">
        <v>4025261</v>
      </c>
      <c r="G367" s="249">
        <v>3425667</v>
      </c>
      <c r="H367" s="148">
        <f t="shared" si="185"/>
        <v>117.50298554996735</v>
      </c>
      <c r="I367" s="249">
        <v>30665013</v>
      </c>
      <c r="J367" s="249">
        <v>28142024</v>
      </c>
      <c r="K367" s="148">
        <f t="shared" si="181"/>
        <v>108.96520093934963</v>
      </c>
      <c r="L367" s="249">
        <v>13630370</v>
      </c>
      <c r="M367" s="249">
        <v>14964431</v>
      </c>
      <c r="N367" s="148">
        <f t="shared" si="182"/>
        <v>91.085120443269773</v>
      </c>
      <c r="O367" s="150">
        <v>0</v>
      </c>
      <c r="P367" s="150">
        <v>0</v>
      </c>
      <c r="Q367" s="68" t="e">
        <f t="shared" si="183"/>
        <v>#DIV/0!</v>
      </c>
      <c r="R367" s="68">
        <v>0</v>
      </c>
      <c r="S367" s="68">
        <v>0</v>
      </c>
      <c r="T367" s="68" t="e">
        <f t="shared" si="184"/>
        <v>#DIV/0!</v>
      </c>
      <c r="U367" s="255">
        <v>226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</row>
    <row r="368" spans="1:203" ht="17.25" x14ac:dyDescent="0.25">
      <c r="A368" s="62">
        <v>3</v>
      </c>
      <c r="B368" s="12" t="s">
        <v>258</v>
      </c>
      <c r="C368" s="249">
        <v>10698103</v>
      </c>
      <c r="D368" s="249">
        <v>10923032</v>
      </c>
      <c r="E368" s="148">
        <f t="shared" si="179"/>
        <v>97.940782376175406</v>
      </c>
      <c r="F368" s="249">
        <v>2638590</v>
      </c>
      <c r="G368" s="249">
        <v>1225769</v>
      </c>
      <c r="H368" s="148">
        <f t="shared" si="185"/>
        <v>215.25997149544489</v>
      </c>
      <c r="I368" s="249">
        <v>10698103</v>
      </c>
      <c r="J368" s="249">
        <v>10923032</v>
      </c>
      <c r="K368" s="148">
        <f t="shared" si="181"/>
        <v>97.940782376175406</v>
      </c>
      <c r="L368" s="249"/>
      <c r="M368" s="249"/>
      <c r="N368" s="68" t="e">
        <f t="shared" si="182"/>
        <v>#DIV/0!</v>
      </c>
      <c r="O368" s="44">
        <v>0</v>
      </c>
      <c r="P368" s="44">
        <v>0</v>
      </c>
      <c r="Q368" s="68" t="e">
        <f t="shared" si="183"/>
        <v>#DIV/0!</v>
      </c>
      <c r="R368" s="68">
        <v>0</v>
      </c>
      <c r="S368" s="68">
        <v>0</v>
      </c>
      <c r="T368" s="68" t="e">
        <f t="shared" si="184"/>
        <v>#DIV/0!</v>
      </c>
      <c r="U368" s="256">
        <v>613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</row>
    <row r="369" spans="1:203" ht="86.25" x14ac:dyDescent="0.25">
      <c r="A369" s="62">
        <v>4</v>
      </c>
      <c r="B369" s="10" t="s">
        <v>276</v>
      </c>
      <c r="C369" s="249">
        <v>10073207</v>
      </c>
      <c r="D369" s="249">
        <v>9623155</v>
      </c>
      <c r="E369" s="148">
        <f t="shared" si="179"/>
        <v>104.67676141556485</v>
      </c>
      <c r="F369" s="249">
        <v>1155093</v>
      </c>
      <c r="G369" s="249">
        <v>1337798</v>
      </c>
      <c r="H369" s="148">
        <f t="shared" si="185"/>
        <v>86.342855946861931</v>
      </c>
      <c r="I369" s="249">
        <v>10073207</v>
      </c>
      <c r="J369" s="249">
        <v>9623155</v>
      </c>
      <c r="K369" s="148">
        <f t="shared" si="181"/>
        <v>104.67676141556485</v>
      </c>
      <c r="L369" s="249"/>
      <c r="M369" s="249"/>
      <c r="N369" s="68" t="e">
        <f t="shared" si="182"/>
        <v>#DIV/0!</v>
      </c>
      <c r="O369" s="150">
        <v>0</v>
      </c>
      <c r="P369" s="150">
        <v>0</v>
      </c>
      <c r="Q369" s="68" t="e">
        <f t="shared" si="183"/>
        <v>#DIV/0!</v>
      </c>
      <c r="R369" s="68">
        <v>0</v>
      </c>
      <c r="S369" s="68">
        <v>0</v>
      </c>
      <c r="T369" s="68" t="e">
        <f t="shared" si="184"/>
        <v>#DIV/0!</v>
      </c>
      <c r="U369" s="258">
        <v>174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</row>
    <row r="370" spans="1:203" ht="34.5" x14ac:dyDescent="0.25">
      <c r="A370" s="62">
        <v>5</v>
      </c>
      <c r="B370" s="10" t="s">
        <v>200</v>
      </c>
      <c r="C370" s="249">
        <v>5560090</v>
      </c>
      <c r="D370" s="249">
        <v>3792650</v>
      </c>
      <c r="E370" s="148">
        <f t="shared" si="179"/>
        <v>146.60171647792441</v>
      </c>
      <c r="F370" s="249">
        <v>426903</v>
      </c>
      <c r="G370" s="249">
        <v>306962</v>
      </c>
      <c r="H370" s="148">
        <f t="shared" si="185"/>
        <v>139.07356610916008</v>
      </c>
      <c r="I370" s="249">
        <v>5560090</v>
      </c>
      <c r="J370" s="249">
        <v>3792650</v>
      </c>
      <c r="K370" s="148">
        <f t="shared" si="181"/>
        <v>146.60171647792441</v>
      </c>
      <c r="L370" s="249"/>
      <c r="M370" s="249"/>
      <c r="N370" s="68" t="e">
        <f t="shared" si="182"/>
        <v>#DIV/0!</v>
      </c>
      <c r="O370" s="150">
        <v>0</v>
      </c>
      <c r="P370" s="150">
        <v>0</v>
      </c>
      <c r="Q370" s="68" t="e">
        <f t="shared" si="183"/>
        <v>#DIV/0!</v>
      </c>
      <c r="R370" s="68">
        <v>0</v>
      </c>
      <c r="S370" s="68">
        <v>0</v>
      </c>
      <c r="T370" s="68" t="e">
        <f t="shared" si="184"/>
        <v>#DIV/0!</v>
      </c>
      <c r="U370" s="256">
        <v>418</v>
      </c>
      <c r="FR370" s="23"/>
      <c r="FS370" s="23"/>
      <c r="FT370" s="23"/>
      <c r="FU370" s="23"/>
      <c r="FV370" s="23"/>
      <c r="FW370" s="23"/>
      <c r="FX370" s="23"/>
      <c r="FY370" s="23"/>
      <c r="FZ370" s="23"/>
      <c r="GA370" s="23"/>
      <c r="GB370" s="23"/>
      <c r="GC370" s="23"/>
      <c r="GD370" s="23"/>
      <c r="GE370" s="23"/>
      <c r="GF370" s="23"/>
      <c r="GG370" s="134"/>
      <c r="GH370" s="134"/>
      <c r="GI370" s="134"/>
      <c r="GJ370" s="134"/>
      <c r="GK370" s="134"/>
      <c r="GL370" s="134"/>
      <c r="GM370" s="134"/>
      <c r="GN370" s="134"/>
      <c r="GO370" s="134"/>
      <c r="GP370" s="134"/>
      <c r="GQ370" s="134"/>
      <c r="GR370" s="134"/>
      <c r="GS370" s="134"/>
      <c r="GT370" s="134"/>
      <c r="GU370" s="134"/>
    </row>
    <row r="371" spans="1:203" s="23" customFormat="1" ht="37.5" customHeight="1" x14ac:dyDescent="0.25">
      <c r="A371" s="63">
        <v>6</v>
      </c>
      <c r="B371" s="16" t="s">
        <v>201</v>
      </c>
      <c r="C371" s="249">
        <v>17330326</v>
      </c>
      <c r="D371" s="249">
        <v>2855458</v>
      </c>
      <c r="E371" s="148">
        <f t="shared" si="179"/>
        <v>606.91931031729405</v>
      </c>
      <c r="F371" s="249">
        <v>0</v>
      </c>
      <c r="G371" s="249">
        <v>2627702</v>
      </c>
      <c r="H371" s="148">
        <f t="shared" si="185"/>
        <v>0</v>
      </c>
      <c r="I371" s="249">
        <v>17330326</v>
      </c>
      <c r="J371" s="249">
        <v>2855458</v>
      </c>
      <c r="K371" s="148">
        <f t="shared" si="181"/>
        <v>606.91931031729405</v>
      </c>
      <c r="L371" s="249">
        <v>8023655</v>
      </c>
      <c r="M371" s="249">
        <v>2548533</v>
      </c>
      <c r="N371" s="148">
        <f t="shared" si="182"/>
        <v>314.83425955245627</v>
      </c>
      <c r="O371" s="150">
        <v>0</v>
      </c>
      <c r="P371" s="150">
        <v>0</v>
      </c>
      <c r="Q371" s="68" t="e">
        <f t="shared" si="183"/>
        <v>#DIV/0!</v>
      </c>
      <c r="R371" s="68">
        <v>0</v>
      </c>
      <c r="S371" s="68">
        <v>0</v>
      </c>
      <c r="T371" s="68" t="e">
        <f t="shared" si="184"/>
        <v>#DIV/0!</v>
      </c>
      <c r="U371" s="255">
        <v>375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GG371" s="134"/>
      <c r="GH371" s="134"/>
      <c r="GI371" s="134"/>
      <c r="GJ371" s="134"/>
      <c r="GK371" s="134"/>
      <c r="GL371" s="134"/>
      <c r="GM371" s="134"/>
      <c r="GN371" s="134"/>
      <c r="GO371" s="134"/>
      <c r="GP371" s="134"/>
      <c r="GQ371" s="134"/>
      <c r="GR371" s="134"/>
      <c r="GS371" s="134"/>
      <c r="GT371" s="134"/>
      <c r="GU371" s="134"/>
    </row>
    <row r="372" spans="1:203" ht="21.75" customHeight="1" x14ac:dyDescent="0.25">
      <c r="A372" s="62">
        <v>7</v>
      </c>
      <c r="B372" s="12" t="s">
        <v>202</v>
      </c>
      <c r="C372" s="249">
        <v>15239330</v>
      </c>
      <c r="D372" s="249">
        <v>16870240</v>
      </c>
      <c r="E372" s="148">
        <f t="shared" si="179"/>
        <v>90.332621231233219</v>
      </c>
      <c r="F372" s="249">
        <v>810234</v>
      </c>
      <c r="G372" s="249">
        <v>994871</v>
      </c>
      <c r="H372" s="148">
        <f t="shared" si="185"/>
        <v>81.441111460681839</v>
      </c>
      <c r="I372" s="249">
        <v>15239330</v>
      </c>
      <c r="J372" s="249">
        <v>16870240</v>
      </c>
      <c r="K372" s="148">
        <f t="shared" si="181"/>
        <v>90.332621231233219</v>
      </c>
      <c r="L372" s="249"/>
      <c r="M372" s="249"/>
      <c r="N372" s="68" t="e">
        <f t="shared" si="182"/>
        <v>#DIV/0!</v>
      </c>
      <c r="O372" s="44">
        <v>0</v>
      </c>
      <c r="P372" s="44">
        <v>0</v>
      </c>
      <c r="Q372" s="68" t="e">
        <f t="shared" si="183"/>
        <v>#DIV/0!</v>
      </c>
      <c r="R372" s="68">
        <v>0</v>
      </c>
      <c r="S372" s="68">
        <v>0</v>
      </c>
      <c r="T372" s="68" t="e">
        <f t="shared" si="184"/>
        <v>#DIV/0!</v>
      </c>
      <c r="U372" s="258">
        <v>1499</v>
      </c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</row>
    <row r="373" spans="1:203" ht="27" customHeight="1" x14ac:dyDescent="0.25">
      <c r="A373" s="62">
        <v>8</v>
      </c>
      <c r="B373" s="12" t="s">
        <v>203</v>
      </c>
      <c r="C373" s="249">
        <v>8641849</v>
      </c>
      <c r="D373" s="249">
        <v>4296155</v>
      </c>
      <c r="E373" s="148">
        <f t="shared" si="179"/>
        <v>201.15310085413586</v>
      </c>
      <c r="F373" s="249">
        <v>1039188</v>
      </c>
      <c r="G373" s="249">
        <v>666862</v>
      </c>
      <c r="H373" s="148">
        <f t="shared" si="185"/>
        <v>155.83254106546781</v>
      </c>
      <c r="I373" s="249">
        <v>8641849</v>
      </c>
      <c r="J373" s="249">
        <v>4296155</v>
      </c>
      <c r="K373" s="148">
        <f t="shared" si="181"/>
        <v>201.15310085413586</v>
      </c>
      <c r="L373" s="249"/>
      <c r="M373" s="249"/>
      <c r="N373" s="68" t="e">
        <f t="shared" si="182"/>
        <v>#DIV/0!</v>
      </c>
      <c r="O373" s="150">
        <v>0</v>
      </c>
      <c r="P373" s="150">
        <v>0</v>
      </c>
      <c r="Q373" s="68" t="e">
        <f t="shared" si="183"/>
        <v>#DIV/0!</v>
      </c>
      <c r="R373" s="68">
        <v>0</v>
      </c>
      <c r="S373" s="68">
        <v>0</v>
      </c>
      <c r="T373" s="68" t="e">
        <f t="shared" si="184"/>
        <v>#DIV/0!</v>
      </c>
      <c r="U373" s="256">
        <v>856</v>
      </c>
      <c r="GG373" s="134"/>
      <c r="GH373" s="134"/>
      <c r="GI373" s="134"/>
      <c r="GJ373" s="134"/>
      <c r="GK373" s="134"/>
      <c r="GL373" s="134"/>
      <c r="GM373" s="134"/>
      <c r="GN373" s="134"/>
      <c r="GO373" s="134"/>
      <c r="GP373" s="134"/>
      <c r="GQ373" s="134"/>
      <c r="GR373" s="134"/>
      <c r="GS373" s="134"/>
      <c r="GT373" s="134"/>
      <c r="GU373" s="134"/>
    </row>
    <row r="374" spans="1:203" s="23" customFormat="1" ht="34.5" x14ac:dyDescent="0.25">
      <c r="A374" s="63">
        <v>9</v>
      </c>
      <c r="B374" s="16" t="s">
        <v>204</v>
      </c>
      <c r="C374" s="249">
        <v>41208325</v>
      </c>
      <c r="D374" s="249">
        <v>60056930</v>
      </c>
      <c r="E374" s="148">
        <f t="shared" si="179"/>
        <v>68.615437052809725</v>
      </c>
      <c r="F374" s="249">
        <v>4232036</v>
      </c>
      <c r="G374" s="249">
        <v>4027307</v>
      </c>
      <c r="H374" s="148">
        <f t="shared" si="185"/>
        <v>105.0835210725182</v>
      </c>
      <c r="I374" s="249">
        <v>41208325</v>
      </c>
      <c r="J374" s="249">
        <v>60056930</v>
      </c>
      <c r="K374" s="148">
        <f t="shared" si="181"/>
        <v>68.615437052809725</v>
      </c>
      <c r="L374" s="249"/>
      <c r="M374" s="249"/>
      <c r="N374" s="68" t="e">
        <f t="shared" si="182"/>
        <v>#DIV/0!</v>
      </c>
      <c r="O374" s="150">
        <v>0</v>
      </c>
      <c r="P374" s="150">
        <v>0</v>
      </c>
      <c r="Q374" s="68" t="e">
        <f t="shared" si="183"/>
        <v>#DIV/0!</v>
      </c>
      <c r="R374" s="68">
        <v>0</v>
      </c>
      <c r="S374" s="68">
        <v>0</v>
      </c>
      <c r="T374" s="68" t="e">
        <f t="shared" si="184"/>
        <v>#DIV/0!</v>
      </c>
      <c r="U374" s="255">
        <v>7102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 s="154"/>
      <c r="GH374" s="154"/>
      <c r="GI374" s="154"/>
      <c r="GJ374" s="154"/>
      <c r="GK374" s="154"/>
      <c r="GL374" s="154"/>
      <c r="GM374" s="154"/>
      <c r="GN374" s="154"/>
      <c r="GO374" s="154"/>
      <c r="GP374" s="154"/>
      <c r="GQ374" s="154"/>
      <c r="GR374" s="154"/>
      <c r="GS374" s="154"/>
      <c r="GT374" s="154"/>
      <c r="GU374" s="154"/>
    </row>
    <row r="375" spans="1:203" s="23" customFormat="1" ht="34.5" x14ac:dyDescent="0.25">
      <c r="A375" s="63">
        <v>10</v>
      </c>
      <c r="B375" s="254" t="s">
        <v>439</v>
      </c>
      <c r="C375" s="249">
        <v>32203796</v>
      </c>
      <c r="D375" s="249">
        <v>33043047</v>
      </c>
      <c r="E375" s="148">
        <f t="shared" si="179"/>
        <v>97.460128298700795</v>
      </c>
      <c r="F375" s="249">
        <v>2289938</v>
      </c>
      <c r="G375" s="249">
        <v>3335885</v>
      </c>
      <c r="H375" s="148"/>
      <c r="I375" s="249">
        <v>32203796</v>
      </c>
      <c r="J375" s="249">
        <v>33043047</v>
      </c>
      <c r="K375" s="148"/>
      <c r="L375" s="252"/>
      <c r="M375" s="252"/>
      <c r="N375" s="68"/>
      <c r="O375" s="150"/>
      <c r="P375" s="150"/>
      <c r="Q375" s="68"/>
      <c r="R375" s="68"/>
      <c r="S375" s="68"/>
      <c r="T375" s="68"/>
      <c r="U375" s="256">
        <v>5033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 s="154"/>
      <c r="GH375" s="154"/>
      <c r="GI375" s="154"/>
      <c r="GJ375" s="154"/>
      <c r="GK375" s="154"/>
      <c r="GL375" s="154"/>
      <c r="GM375" s="154"/>
      <c r="GN375" s="154"/>
      <c r="GO375" s="154"/>
      <c r="GP375" s="154"/>
      <c r="GQ375" s="154"/>
      <c r="GR375" s="154"/>
      <c r="GS375" s="154"/>
      <c r="GT375" s="154"/>
      <c r="GU375" s="154"/>
    </row>
    <row r="376" spans="1:203" ht="33" customHeight="1" x14ac:dyDescent="0.25">
      <c r="A376" s="62">
        <v>11</v>
      </c>
      <c r="B376" s="10" t="s">
        <v>206</v>
      </c>
      <c r="C376" s="249">
        <v>366234</v>
      </c>
      <c r="D376" s="249">
        <v>311890</v>
      </c>
      <c r="E376" s="148">
        <f t="shared" si="179"/>
        <v>117.42409182724678</v>
      </c>
      <c r="F376" s="249">
        <v>41057</v>
      </c>
      <c r="G376" s="249">
        <v>37625</v>
      </c>
      <c r="H376" s="148">
        <f t="shared" si="185"/>
        <v>109.12159468438539</v>
      </c>
      <c r="I376" s="249">
        <v>366234</v>
      </c>
      <c r="J376" s="249">
        <v>311890</v>
      </c>
      <c r="K376" s="148">
        <f t="shared" si="181"/>
        <v>117.42409182724678</v>
      </c>
      <c r="L376" s="252"/>
      <c r="M376" s="252"/>
      <c r="N376" s="68" t="e">
        <f t="shared" si="182"/>
        <v>#DIV/0!</v>
      </c>
      <c r="O376" s="150">
        <v>0</v>
      </c>
      <c r="P376" s="150">
        <v>0</v>
      </c>
      <c r="Q376" s="68" t="e">
        <f t="shared" si="183"/>
        <v>#DIV/0!</v>
      </c>
      <c r="R376" s="68">
        <v>0</v>
      </c>
      <c r="S376" s="68">
        <v>0</v>
      </c>
      <c r="T376" s="68" t="e">
        <f t="shared" si="184"/>
        <v>#DIV/0!</v>
      </c>
      <c r="U376" s="256">
        <v>56</v>
      </c>
    </row>
    <row r="377" spans="1:203" ht="52.5" thickBot="1" x14ac:dyDescent="0.3">
      <c r="A377" s="130">
        <v>12</v>
      </c>
      <c r="B377" s="131" t="s">
        <v>207</v>
      </c>
      <c r="C377" s="249">
        <v>1292688</v>
      </c>
      <c r="D377" s="249">
        <v>1108651</v>
      </c>
      <c r="E377" s="148">
        <f t="shared" si="179"/>
        <v>116.60008424653023</v>
      </c>
      <c r="F377" s="249">
        <v>144310</v>
      </c>
      <c r="G377" s="249">
        <v>126970</v>
      </c>
      <c r="H377" s="148">
        <f t="shared" si="185"/>
        <v>113.65676931558637</v>
      </c>
      <c r="I377" s="249">
        <v>1292688</v>
      </c>
      <c r="J377" s="249">
        <v>1108651</v>
      </c>
      <c r="K377" s="148">
        <f t="shared" si="181"/>
        <v>116.60008424653023</v>
      </c>
      <c r="L377" s="252"/>
      <c r="M377" s="252"/>
      <c r="N377" s="68" t="e">
        <f t="shared" si="182"/>
        <v>#DIV/0!</v>
      </c>
      <c r="O377" s="150">
        <v>0</v>
      </c>
      <c r="P377" s="150">
        <v>0</v>
      </c>
      <c r="Q377" s="68" t="e">
        <f t="shared" si="183"/>
        <v>#DIV/0!</v>
      </c>
      <c r="R377" s="68">
        <v>0</v>
      </c>
      <c r="S377" s="68">
        <v>0</v>
      </c>
      <c r="T377" s="68" t="e">
        <f t="shared" si="184"/>
        <v>#DIV/0!</v>
      </c>
      <c r="U377" s="257">
        <v>191</v>
      </c>
    </row>
    <row r="378" spans="1:203" s="134" customFormat="1" ht="33.75" customHeight="1" x14ac:dyDescent="0.25">
      <c r="A378" s="62">
        <v>13</v>
      </c>
      <c r="B378" s="10" t="s">
        <v>208</v>
      </c>
      <c r="C378" s="252"/>
      <c r="D378" s="252"/>
      <c r="E378" s="148" t="e">
        <f t="shared" si="179"/>
        <v>#DIV/0!</v>
      </c>
      <c r="F378" s="48"/>
      <c r="G378" s="48"/>
      <c r="H378" s="68" t="e">
        <f t="shared" si="185"/>
        <v>#DIV/0!</v>
      </c>
      <c r="I378" s="48"/>
      <c r="J378" s="48"/>
      <c r="K378" s="148" t="e">
        <f t="shared" si="181"/>
        <v>#DIV/0!</v>
      </c>
      <c r="L378" s="44"/>
      <c r="M378" s="44"/>
      <c r="N378" s="68" t="e">
        <f t="shared" si="182"/>
        <v>#DIV/0!</v>
      </c>
      <c r="O378" s="68"/>
      <c r="P378" s="68"/>
      <c r="Q378" s="68" t="e">
        <f t="shared" si="183"/>
        <v>#DIV/0!</v>
      </c>
      <c r="R378" s="68"/>
      <c r="S378" s="68"/>
      <c r="T378" s="68"/>
      <c r="U378" s="196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</row>
    <row r="379" spans="1:203" s="134" customFormat="1" ht="17.25" x14ac:dyDescent="0.25">
      <c r="A379" s="62">
        <v>14</v>
      </c>
      <c r="B379" s="12" t="s">
        <v>209</v>
      </c>
      <c r="C379" s="252"/>
      <c r="D379" s="252"/>
      <c r="E379" s="148" t="e">
        <f t="shared" si="179"/>
        <v>#DIV/0!</v>
      </c>
      <c r="F379" s="48"/>
      <c r="G379" s="48"/>
      <c r="H379" s="68" t="e">
        <f t="shared" si="185"/>
        <v>#DIV/0!</v>
      </c>
      <c r="I379" s="68"/>
      <c r="J379" s="68"/>
      <c r="K379" s="148" t="e">
        <f t="shared" si="181"/>
        <v>#DIV/0!</v>
      </c>
      <c r="L379" s="149"/>
      <c r="M379" s="149"/>
      <c r="N379" s="68" t="e">
        <f t="shared" si="182"/>
        <v>#DIV/0!</v>
      </c>
      <c r="O379" s="68"/>
      <c r="P379" s="68"/>
      <c r="Q379" s="68" t="e">
        <f t="shared" si="183"/>
        <v>#DIV/0!</v>
      </c>
      <c r="R379" s="68"/>
      <c r="S379" s="68"/>
      <c r="T379" s="68" t="e">
        <f t="shared" si="184"/>
        <v>#DIV/0!</v>
      </c>
      <c r="U379" s="196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</row>
    <row r="380" spans="1:203" s="134" customFormat="1" ht="17.25" x14ac:dyDescent="0.25">
      <c r="A380" s="62">
        <v>15</v>
      </c>
      <c r="B380" s="12" t="s">
        <v>210</v>
      </c>
      <c r="C380" s="48"/>
      <c r="D380" s="48"/>
      <c r="E380" s="148" t="e">
        <f t="shared" si="179"/>
        <v>#DIV/0!</v>
      </c>
      <c r="F380" s="68"/>
      <c r="G380" s="68"/>
      <c r="H380" s="68" t="e">
        <f t="shared" si="185"/>
        <v>#DIV/0!</v>
      </c>
      <c r="I380" s="68"/>
      <c r="J380" s="68"/>
      <c r="K380" s="148" t="e">
        <f t="shared" si="181"/>
        <v>#DIV/0!</v>
      </c>
      <c r="L380" s="149"/>
      <c r="M380" s="149"/>
      <c r="N380" s="68" t="e">
        <f t="shared" si="182"/>
        <v>#DIV/0!</v>
      </c>
      <c r="O380" s="68"/>
      <c r="P380" s="68"/>
      <c r="Q380" s="68" t="e">
        <f t="shared" si="183"/>
        <v>#DIV/0!</v>
      </c>
      <c r="R380" s="68"/>
      <c r="S380" s="68"/>
      <c r="T380" s="68" t="e">
        <f t="shared" si="184"/>
        <v>#DIV/0!</v>
      </c>
      <c r="U380" s="196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</row>
    <row r="381" spans="1:203" s="134" customFormat="1" ht="51.75" x14ac:dyDescent="0.25">
      <c r="A381" s="62">
        <v>16</v>
      </c>
      <c r="B381" s="10" t="s">
        <v>211</v>
      </c>
      <c r="C381" s="68"/>
      <c r="D381" s="68"/>
      <c r="E381" s="148" t="e">
        <f t="shared" si="179"/>
        <v>#DIV/0!</v>
      </c>
      <c r="F381" s="68"/>
      <c r="G381" s="68"/>
      <c r="H381" s="68" t="e">
        <f>F381/G381*100</f>
        <v>#DIV/0!</v>
      </c>
      <c r="I381" s="68"/>
      <c r="J381" s="68"/>
      <c r="K381" s="148" t="e">
        <f t="shared" si="181"/>
        <v>#DIV/0!</v>
      </c>
      <c r="L381" s="68"/>
      <c r="M381" s="68"/>
      <c r="N381" s="68" t="e">
        <f t="shared" si="182"/>
        <v>#DIV/0!</v>
      </c>
      <c r="O381" s="68"/>
      <c r="P381" s="68"/>
      <c r="Q381" s="68" t="e">
        <f t="shared" si="183"/>
        <v>#DIV/0!</v>
      </c>
      <c r="R381" s="68"/>
      <c r="S381" s="68"/>
      <c r="T381" s="68" t="e">
        <f t="shared" si="184"/>
        <v>#DIV/0!</v>
      </c>
      <c r="U381" s="196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</row>
    <row r="382" spans="1:203" s="154" customFormat="1" ht="17.25" customHeight="1" x14ac:dyDescent="0.25">
      <c r="A382" s="358"/>
      <c r="B382" s="359"/>
      <c r="C382" s="359"/>
      <c r="D382" s="359"/>
      <c r="E382" s="359"/>
      <c r="F382" s="359"/>
      <c r="G382" s="359"/>
      <c r="H382" s="359"/>
      <c r="I382" s="359"/>
      <c r="J382" s="359"/>
      <c r="K382" s="360"/>
      <c r="L382" s="153"/>
      <c r="M382" s="153"/>
      <c r="N382" s="153"/>
      <c r="O382" s="153"/>
      <c r="P382" s="153"/>
      <c r="Q382" s="153"/>
      <c r="R382" s="153"/>
      <c r="S382" s="153"/>
      <c r="T382" s="153"/>
      <c r="U382" s="201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ht="84.75" customHeight="1" x14ac:dyDescent="0.25">
      <c r="A383" s="347" t="s">
        <v>256</v>
      </c>
      <c r="B383" s="348"/>
      <c r="C383" s="132">
        <f>SUM(C384:C384)</f>
        <v>0</v>
      </c>
      <c r="D383" s="132">
        <f>SUM(D384:D384)</f>
        <v>0</v>
      </c>
      <c r="E383" s="132" t="e">
        <f>C383/D383*100</f>
        <v>#DIV/0!</v>
      </c>
      <c r="F383" s="132">
        <f>SUM(F384:F384)</f>
        <v>0</v>
      </c>
      <c r="G383" s="132">
        <f>SUM(G384:G384)</f>
        <v>0</v>
      </c>
      <c r="H383" s="132" t="e">
        <f>F383/G383*100</f>
        <v>#DIV/0!</v>
      </c>
      <c r="I383" s="132">
        <f>SUM(I384:I384)</f>
        <v>0</v>
      </c>
      <c r="J383" s="132">
        <f>SUM(J384:J384)</f>
        <v>0</v>
      </c>
      <c r="K383" s="132" t="e">
        <f>I383/J383*100</f>
        <v>#DIV/0!</v>
      </c>
      <c r="L383" s="132">
        <f>SUM(L384:L384)</f>
        <v>0</v>
      </c>
      <c r="M383" s="132">
        <f>SUM(M384:M384)</f>
        <v>0</v>
      </c>
      <c r="N383" s="133" t="e">
        <f t="shared" si="182"/>
        <v>#DIV/0!</v>
      </c>
      <c r="O383" s="132">
        <f>SUM(O384:O384)</f>
        <v>0</v>
      </c>
      <c r="P383" s="132">
        <f>SUM(P384:P384)</f>
        <v>0</v>
      </c>
      <c r="Q383" s="133" t="e">
        <f t="shared" si="183"/>
        <v>#DIV/0!</v>
      </c>
      <c r="R383" s="132">
        <f>SUM(R384:R384)</f>
        <v>0</v>
      </c>
      <c r="S383" s="132">
        <f>SUM(S384:S384)</f>
        <v>0</v>
      </c>
      <c r="T383" s="133" t="e">
        <f t="shared" si="184"/>
        <v>#DIV/0!</v>
      </c>
      <c r="U383" s="198">
        <f>SUM(U384:U384)</f>
        <v>0</v>
      </c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ht="17.25" x14ac:dyDescent="0.25">
      <c r="A384" s="62">
        <v>2</v>
      </c>
      <c r="B384" s="12" t="s">
        <v>212</v>
      </c>
      <c r="C384" s="20"/>
      <c r="D384" s="20"/>
      <c r="E384" s="25" t="e">
        <f t="shared" ref="E384" si="186">C384/D384*100</f>
        <v>#DIV/0!</v>
      </c>
      <c r="F384" s="48"/>
      <c r="G384" s="48"/>
      <c r="H384" s="20" t="e">
        <f t="shared" ref="H384" si="187">F384/G384*100</f>
        <v>#DIV/0!</v>
      </c>
      <c r="I384" s="48"/>
      <c r="J384" s="48"/>
      <c r="K384" s="25" t="e">
        <f t="shared" ref="K384" si="188">I384/J384*100</f>
        <v>#DIV/0!</v>
      </c>
      <c r="L384" s="34"/>
      <c r="M384" s="34"/>
      <c r="N384" s="30" t="e">
        <f t="shared" si="182"/>
        <v>#DIV/0!</v>
      </c>
      <c r="O384" s="20"/>
      <c r="P384" s="20"/>
      <c r="Q384" s="30" t="e">
        <f t="shared" si="183"/>
        <v>#DIV/0!</v>
      </c>
      <c r="R384" s="20"/>
      <c r="S384" s="20"/>
      <c r="T384" s="20" t="e">
        <f t="shared" si="184"/>
        <v>#DIV/0!</v>
      </c>
      <c r="U384" s="134"/>
      <c r="GG384" s="23"/>
      <c r="GH384" s="23"/>
      <c r="GI384" s="23"/>
      <c r="GJ384" s="23"/>
      <c r="GK384" s="23"/>
      <c r="GL384" s="23"/>
      <c r="GM384" s="23"/>
      <c r="GN384" s="23"/>
      <c r="GO384" s="23"/>
      <c r="GP384" s="23"/>
      <c r="GQ384" s="23"/>
      <c r="GR384" s="23"/>
      <c r="GS384" s="23"/>
      <c r="GT384" s="23"/>
      <c r="GU384" s="23"/>
    </row>
    <row r="385" spans="1:203" s="23" customFormat="1" ht="17.25" x14ac:dyDescent="0.25">
      <c r="A385" s="63"/>
      <c r="B385" s="16"/>
      <c r="C385" s="46"/>
      <c r="D385" s="46"/>
      <c r="E385" s="1"/>
      <c r="F385" s="48"/>
      <c r="G385" s="48"/>
      <c r="H385" s="1"/>
      <c r="I385" s="46"/>
      <c r="J385" s="46"/>
      <c r="K385" s="1"/>
      <c r="L385" s="46"/>
      <c r="M385" s="46"/>
      <c r="N385" s="1"/>
      <c r="O385" s="46"/>
      <c r="P385" s="46"/>
      <c r="Q385" s="1"/>
      <c r="R385" s="46"/>
      <c r="S385" s="46"/>
      <c r="T385" s="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</row>
    <row r="386" spans="1:203" s="23" customFormat="1" ht="17.25" x14ac:dyDescent="0.25">
      <c r="A386" s="63"/>
      <c r="B386" s="16"/>
      <c r="C386" s="46"/>
      <c r="D386" s="46"/>
      <c r="E386" s="1"/>
      <c r="F386" s="46"/>
      <c r="G386" s="46"/>
      <c r="H386" s="1"/>
      <c r="I386" s="46"/>
      <c r="J386" s="46"/>
      <c r="K386" s="1"/>
      <c r="L386" s="46"/>
      <c r="M386" s="46"/>
      <c r="N386" s="1"/>
      <c r="O386" s="46"/>
      <c r="P386" s="46"/>
      <c r="Q386" s="1"/>
      <c r="R386" s="46"/>
      <c r="S386" s="46"/>
      <c r="T386" s="1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</row>
    <row r="387" spans="1:203" s="23" customFormat="1" ht="17.25" x14ac:dyDescent="0.25">
      <c r="A387" s="63"/>
      <c r="B387" s="16"/>
      <c r="C387" s="46"/>
      <c r="D387" s="46"/>
      <c r="E387" s="1"/>
      <c r="F387" s="46"/>
      <c r="G387" s="46"/>
      <c r="H387" s="1"/>
      <c r="I387" s="46"/>
      <c r="J387" s="46"/>
      <c r="K387" s="1"/>
      <c r="L387" s="46"/>
      <c r="M387" s="46"/>
      <c r="N387" s="1"/>
      <c r="O387" s="46"/>
      <c r="P387" s="46"/>
      <c r="Q387" s="1"/>
      <c r="R387" s="46"/>
      <c r="S387" s="46"/>
      <c r="T387" s="1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</row>
    <row r="388" spans="1:203" s="23" customFormat="1" ht="17.25" x14ac:dyDescent="0.25">
      <c r="A388" s="63"/>
      <c r="B388" s="16"/>
      <c r="C388" s="46"/>
      <c r="D388" s="46"/>
      <c r="E388" s="1"/>
      <c r="F388" s="46"/>
      <c r="G388" s="46"/>
      <c r="H388" s="1"/>
      <c r="I388" s="46"/>
      <c r="J388" s="46"/>
      <c r="K388" s="1"/>
      <c r="L388" s="46"/>
      <c r="M388" s="46"/>
      <c r="N388" s="1"/>
      <c r="O388" s="46"/>
      <c r="P388" s="46"/>
      <c r="Q388" s="1"/>
      <c r="R388" s="46"/>
      <c r="S388" s="46"/>
      <c r="T388" s="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x14ac:dyDescent="0.25">
      <c r="A389" s="349"/>
      <c r="B389" s="350"/>
      <c r="C389" s="350"/>
      <c r="D389" s="350"/>
      <c r="E389" s="350"/>
      <c r="F389" s="350"/>
      <c r="G389" s="350"/>
      <c r="H389" s="350"/>
      <c r="I389" s="350"/>
      <c r="J389" s="350"/>
      <c r="K389" s="350"/>
      <c r="L389" s="350"/>
      <c r="M389" s="350"/>
      <c r="N389" s="350"/>
      <c r="O389" s="350"/>
      <c r="P389" s="350"/>
      <c r="Q389" s="350"/>
      <c r="R389" s="350"/>
      <c r="S389" s="350"/>
      <c r="T389" s="351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ht="17.25" customHeight="1" x14ac:dyDescent="0.25">
      <c r="A390" s="352" t="s">
        <v>257</v>
      </c>
      <c r="B390" s="353"/>
      <c r="C390" s="41">
        <f>SUM(C391:C398)</f>
        <v>0</v>
      </c>
      <c r="D390" s="41">
        <f>SUM(D391:D398)</f>
        <v>0</v>
      </c>
      <c r="E390" s="41" t="e">
        <f>C390/D390*100</f>
        <v>#DIV/0!</v>
      </c>
      <c r="F390" s="41">
        <f>SUM(F391:F398)</f>
        <v>0</v>
      </c>
      <c r="G390" s="41">
        <f>SUM(G391:G398)</f>
        <v>0</v>
      </c>
      <c r="H390" s="41" t="e">
        <f>F390/G390*100</f>
        <v>#DIV/0!</v>
      </c>
      <c r="I390" s="41">
        <f>SUM(I391:I398)</f>
        <v>0</v>
      </c>
      <c r="J390" s="41">
        <f>SUM(J391:J398)</f>
        <v>0</v>
      </c>
      <c r="K390" s="41" t="e">
        <f>I390/J390*100</f>
        <v>#DIV/0!</v>
      </c>
      <c r="L390" s="35">
        <f>SUM(L391:L398)</f>
        <v>0</v>
      </c>
      <c r="M390" s="35">
        <f>SUM(M391:M398)</f>
        <v>0</v>
      </c>
      <c r="N390" s="5" t="e">
        <f t="shared" ref="N390" si="189">L390/M390*100</f>
        <v>#DIV/0!</v>
      </c>
      <c r="O390" s="5">
        <f>SUM(O391:O398)</f>
        <v>0</v>
      </c>
      <c r="P390" s="5">
        <f>SUM(P391:P398)</f>
        <v>0</v>
      </c>
      <c r="Q390" s="5" t="e">
        <f t="shared" ref="Q390" si="190">O390/P390*100</f>
        <v>#DIV/0!</v>
      </c>
      <c r="R390" s="5">
        <f>SUM(R391:R398)</f>
        <v>0</v>
      </c>
      <c r="S390" s="5">
        <f>SUM(S391:S398)</f>
        <v>0</v>
      </c>
      <c r="T390" s="5" t="e">
        <f t="shared" ref="T390" si="191">R390/S390*100</f>
        <v>#DIV/0!</v>
      </c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s="23" customFormat="1" ht="18" customHeight="1" x14ac:dyDescent="0.2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6"/>
      <c r="M391" s="136"/>
      <c r="N391" s="136"/>
      <c r="O391" s="136"/>
      <c r="P391" s="136"/>
      <c r="Q391" s="136"/>
      <c r="R391" s="136"/>
      <c r="S391" s="136"/>
      <c r="T391" s="136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</row>
    <row r="392" spans="1:203" ht="18" customHeight="1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</row>
    <row r="393" spans="1:203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3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3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  <row r="402" spans="1:20" x14ac:dyDescent="0.2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6"/>
      <c r="M402" s="136"/>
      <c r="N402" s="136"/>
      <c r="O402" s="136"/>
      <c r="P402" s="136"/>
      <c r="Q402" s="136"/>
      <c r="R402" s="136"/>
      <c r="S402" s="136"/>
      <c r="T402" s="136"/>
    </row>
  </sheetData>
  <mergeCells count="115">
    <mergeCell ref="A383:B383"/>
    <mergeCell ref="A389:T389"/>
    <mergeCell ref="A390:B390"/>
    <mergeCell ref="A339:B339"/>
    <mergeCell ref="A353:B353"/>
    <mergeCell ref="A363:T363"/>
    <mergeCell ref="A364:B364"/>
    <mergeCell ref="A365:B365"/>
    <mergeCell ref="A382:K382"/>
    <mergeCell ref="A320:T320"/>
    <mergeCell ref="A321:B321"/>
    <mergeCell ref="A329:T329"/>
    <mergeCell ref="A330:B330"/>
    <mergeCell ref="A331:B331"/>
    <mergeCell ref="A338:T338"/>
    <mergeCell ref="A267:B267"/>
    <mergeCell ref="A280:T280"/>
    <mergeCell ref="A281:B281"/>
    <mergeCell ref="A291:B291"/>
    <mergeCell ref="A312:T312"/>
    <mergeCell ref="A313:B313"/>
    <mergeCell ref="A240:B240"/>
    <mergeCell ref="A251:T251"/>
    <mergeCell ref="A252:B252"/>
    <mergeCell ref="A260:T260"/>
    <mergeCell ref="A261:B261"/>
    <mergeCell ref="A266:T266"/>
    <mergeCell ref="A216:B216"/>
    <mergeCell ref="A223:T223"/>
    <mergeCell ref="A224:B224"/>
    <mergeCell ref="A232:T232"/>
    <mergeCell ref="A233:B233"/>
    <mergeCell ref="A239:T239"/>
    <mergeCell ref="A193:B193"/>
    <mergeCell ref="A201:T201"/>
    <mergeCell ref="A202:B202"/>
    <mergeCell ref="A207:T207"/>
    <mergeCell ref="A208:B208"/>
    <mergeCell ref="A215:T215"/>
    <mergeCell ref="A154:T154"/>
    <mergeCell ref="A155:B155"/>
    <mergeCell ref="A166:T166"/>
    <mergeCell ref="A167:B167"/>
    <mergeCell ref="A183:T183"/>
    <mergeCell ref="A184:B184"/>
    <mergeCell ref="A69:B69"/>
    <mergeCell ref="A70:B70"/>
    <mergeCell ref="A116:T116"/>
    <mergeCell ref="A117:B117"/>
    <mergeCell ref="A148:T148"/>
    <mergeCell ref="A149:B149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3"/>
  <sheetViews>
    <sheetView topLeftCell="A67" zoomScale="70" zoomScaleNormal="70" workbookViewId="0">
      <selection activeCell="A230" sqref="A230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140625" customWidth="1"/>
    <col min="4" max="4" width="14.42578125" customWidth="1"/>
    <col min="5" max="5" width="11" customWidth="1"/>
    <col min="6" max="6" width="13.42578125" customWidth="1"/>
    <col min="7" max="7" width="14.140625" customWidth="1"/>
    <col min="8" max="8" width="11.28515625" customWidth="1"/>
    <col min="9" max="9" width="14.7109375" customWidth="1"/>
    <col min="10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5" width="13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8" x14ac:dyDescent="0.25">
      <c r="A1" s="402" t="s">
        <v>455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8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8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8" ht="16.5" customHeight="1" x14ac:dyDescent="0.25">
      <c r="A4" s="405"/>
      <c r="B4" s="408"/>
      <c r="C4" s="394" t="s">
        <v>456</v>
      </c>
      <c r="D4" s="394" t="s">
        <v>457</v>
      </c>
      <c r="E4" s="394" t="s">
        <v>5</v>
      </c>
      <c r="F4" s="394" t="s">
        <v>458</v>
      </c>
      <c r="G4" s="394" t="s">
        <v>302</v>
      </c>
      <c r="H4" s="394" t="s">
        <v>5</v>
      </c>
      <c r="I4" s="394" t="s">
        <v>456</v>
      </c>
      <c r="J4" s="394" t="s">
        <v>457</v>
      </c>
      <c r="K4" s="394" t="s">
        <v>5</v>
      </c>
      <c r="L4" s="394" t="s">
        <v>456</v>
      </c>
      <c r="M4" s="394" t="s">
        <v>457</v>
      </c>
      <c r="N4" s="394" t="s">
        <v>5</v>
      </c>
      <c r="O4" s="384" t="s">
        <v>459</v>
      </c>
      <c r="P4" s="384" t="s">
        <v>460</v>
      </c>
      <c r="Q4" s="394" t="s">
        <v>5</v>
      </c>
      <c r="R4" s="384" t="s">
        <v>461</v>
      </c>
      <c r="S4" s="384" t="s">
        <v>462</v>
      </c>
      <c r="T4" s="394" t="s">
        <v>5</v>
      </c>
    </row>
    <row r="5" spans="1:28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8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8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8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8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  <c r="V9" s="154"/>
      <c r="W9" s="154"/>
    </row>
    <row r="10" spans="1:28" s="23" customFormat="1" ht="43.5" customHeight="1" thickBot="1" x14ac:dyDescent="0.3">
      <c r="A10" s="388" t="s">
        <v>6</v>
      </c>
      <c r="B10" s="389"/>
      <c r="C10" s="109">
        <f>C11+C38</f>
        <v>1002.38527127</v>
      </c>
      <c r="D10" s="109">
        <f>D11+D38</f>
        <v>873.95215700000017</v>
      </c>
      <c r="E10" s="110">
        <f>C10/D10*100</f>
        <v>114.69566877789626</v>
      </c>
      <c r="F10" s="109">
        <f>F11+F38</f>
        <v>112.36722593000002</v>
      </c>
      <c r="G10" s="109">
        <f>G11+G38</f>
        <v>94.808442999999983</v>
      </c>
      <c r="H10" s="110">
        <f>F10/G10*100</f>
        <v>118.52027348450396</v>
      </c>
      <c r="I10" s="109">
        <f>I11+I38</f>
        <v>983.83310001099983</v>
      </c>
      <c r="J10" s="109">
        <f>J11+J38</f>
        <v>861.52553000000012</v>
      </c>
      <c r="K10" s="111">
        <f>I10/J10*100</f>
        <v>114.19662746511989</v>
      </c>
      <c r="L10" s="174">
        <f>L11+L38</f>
        <v>533.81148099999996</v>
      </c>
      <c r="M10" s="172">
        <f>M11+M38</f>
        <v>459.15294800000004</v>
      </c>
      <c r="N10" s="173">
        <f>L10/M10*100</f>
        <v>116.26005742208582</v>
      </c>
      <c r="O10" s="173">
        <f>O11+O38</f>
        <v>99.737395000000006</v>
      </c>
      <c r="P10" s="173">
        <f>P11+P38</f>
        <v>71.182836999999992</v>
      </c>
      <c r="Q10" s="173">
        <f>O10/P10*100</f>
        <v>140.1143860000972</v>
      </c>
      <c r="R10" s="172">
        <f>R11+R38</f>
        <v>410.98526800000002</v>
      </c>
      <c r="S10" s="172">
        <f>S11+S38</f>
        <v>368.43264799999997</v>
      </c>
      <c r="T10" s="175">
        <f t="shared" ref="T10:T40" si="0">R10/S10*100</f>
        <v>111.54963335388237</v>
      </c>
      <c r="V10" s="98">
        <v>246.9</v>
      </c>
      <c r="W10" s="98">
        <v>215.1</v>
      </c>
      <c r="X10" s="98">
        <v>190.5</v>
      </c>
      <c r="Y10" s="98">
        <v>172.9</v>
      </c>
      <c r="Z10" s="98">
        <f>V10-X10</f>
        <v>56.400000000000006</v>
      </c>
      <c r="AA10" s="98">
        <f>W10-Y10</f>
        <v>42.199999999999989</v>
      </c>
      <c r="AB10" s="98">
        <f>Z10*100/AA10</f>
        <v>133.64928909952613</v>
      </c>
    </row>
    <row r="11" spans="1:28" ht="38.25" customHeight="1" thickBot="1" x14ac:dyDescent="0.3">
      <c r="A11" s="390" t="s">
        <v>7</v>
      </c>
      <c r="B11" s="391"/>
      <c r="C11" s="89">
        <f>C12+C13</f>
        <v>791.19379427000001</v>
      </c>
      <c r="D11" s="89">
        <f>D12+D13</f>
        <v>659.87705400000016</v>
      </c>
      <c r="E11" s="89">
        <f>C11/D11*100</f>
        <v>119.90018284072654</v>
      </c>
      <c r="F11" s="89">
        <f>F12+F13</f>
        <v>94.240740930000015</v>
      </c>
      <c r="G11" s="89">
        <f>G12+G13</f>
        <v>73.466494999999981</v>
      </c>
      <c r="H11" s="89">
        <f>F11/G11*100</f>
        <v>128.27717033458589</v>
      </c>
      <c r="I11" s="89">
        <f>I12+I13</f>
        <v>772.64162301099987</v>
      </c>
      <c r="J11" s="89">
        <f>J12+J13</f>
        <v>647.4504270000001</v>
      </c>
      <c r="K11" s="90">
        <f>I11/J11*100</f>
        <v>119.33602802473706</v>
      </c>
      <c r="L11" s="91">
        <f>L12+L13</f>
        <v>510.72266300000001</v>
      </c>
      <c r="M11" s="91">
        <f>M12+M13</f>
        <v>439.61548500000004</v>
      </c>
      <c r="N11" s="92">
        <f t="shared" ref="N11:N13" si="1">L11/M11*100</f>
        <v>116.17485744388645</v>
      </c>
      <c r="O11" s="89">
        <f>O12+O13</f>
        <v>99.737395000000006</v>
      </c>
      <c r="P11" s="89">
        <f>P12+P13</f>
        <v>71.182836999999992</v>
      </c>
      <c r="Q11" s="92">
        <f>O11/P11*100</f>
        <v>140.1143860000972</v>
      </c>
      <c r="R11" s="89">
        <f>R12+R13</f>
        <v>410.98526800000002</v>
      </c>
      <c r="S11" s="89">
        <f>S12+S13</f>
        <v>368.43264799999997</v>
      </c>
      <c r="T11" s="93">
        <f t="shared" si="0"/>
        <v>111.54963335388237</v>
      </c>
      <c r="V11" s="98">
        <v>236.3</v>
      </c>
      <c r="W11" s="98">
        <v>203</v>
      </c>
      <c r="X11" s="98">
        <v>183.3</v>
      </c>
      <c r="Y11" s="98">
        <v>162.6</v>
      </c>
      <c r="Z11" s="98">
        <f t="shared" ref="Z11:AA14" si="2">V11-X11</f>
        <v>53</v>
      </c>
      <c r="AA11" s="98">
        <f t="shared" si="2"/>
        <v>40.400000000000006</v>
      </c>
      <c r="AB11" s="98">
        <f t="shared" ref="AB11:AB14" si="3">Z11*100/AA11</f>
        <v>131.18811881188117</v>
      </c>
    </row>
    <row r="12" spans="1:28" ht="54.75" customHeight="1" thickBot="1" x14ac:dyDescent="0.3">
      <c r="A12" s="392" t="s">
        <v>259</v>
      </c>
      <c r="B12" s="393"/>
      <c r="C12" s="113">
        <f>C46/1000000</f>
        <v>255.34655799999999</v>
      </c>
      <c r="D12" s="113">
        <f>D46/1000000</f>
        <v>190.99056400000001</v>
      </c>
      <c r="E12" s="113">
        <f>C12/D12*100</f>
        <v>133.69590237976362</v>
      </c>
      <c r="F12" s="112">
        <f>F46/1000000</f>
        <v>30.223583999999999</v>
      </c>
      <c r="G12" s="112">
        <f>G46/1000000</f>
        <v>19.729771</v>
      </c>
      <c r="H12" s="113">
        <f>F12/G12*100</f>
        <v>153.18770805804081</v>
      </c>
      <c r="I12" s="112">
        <f>I46/1000000</f>
        <v>251.632139</v>
      </c>
      <c r="J12" s="112">
        <f>J46/1000000</f>
        <v>183.63089600000001</v>
      </c>
      <c r="K12" s="113">
        <f>I12/J12*100</f>
        <v>137.03148243637605</v>
      </c>
      <c r="L12" s="112">
        <f>L46/1000000</f>
        <v>193.31203300000001</v>
      </c>
      <c r="M12" s="112">
        <f>M46/1000000</f>
        <v>169.58388400000001</v>
      </c>
      <c r="N12" s="113">
        <f t="shared" si="1"/>
        <v>113.99198345993773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193.31203300000001</v>
      </c>
      <c r="S12" s="112">
        <f>S46/1000000</f>
        <v>169.58388400000001</v>
      </c>
      <c r="T12" s="114">
        <f t="shared" si="0"/>
        <v>113.99198345993773</v>
      </c>
      <c r="V12" s="98">
        <v>81.41</v>
      </c>
      <c r="W12" s="98">
        <v>78.790000000000006</v>
      </c>
      <c r="X12" s="98">
        <v>63.5</v>
      </c>
      <c r="Y12" s="98">
        <v>63.6</v>
      </c>
      <c r="Z12" s="98">
        <f t="shared" si="2"/>
        <v>17.909999999999997</v>
      </c>
      <c r="AA12" s="98">
        <f t="shared" si="2"/>
        <v>15.190000000000005</v>
      </c>
      <c r="AB12" s="98">
        <f t="shared" si="3"/>
        <v>117.90651744568788</v>
      </c>
    </row>
    <row r="13" spans="1:28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535.84723627000005</v>
      </c>
      <c r="D13" s="115">
        <f>D14+D15+D16+D17+D18+D19+D20+D21+D22+D23+D24+D25+D26+D27+D28+D29+D30+D31+D32+D33+D34+D37</f>
        <v>468.88649000000015</v>
      </c>
      <c r="E13" s="113">
        <f t="shared" ref="E13:E40" si="4">C13/D13*100</f>
        <v>114.28080093969008</v>
      </c>
      <c r="F13" s="115">
        <f>F14+F15+F16+F17+F18+F19+F20+F21+F22+F23+F24+F25+F26+F27+F28+F29+F30+F31+F32+F33+F34+F37</f>
        <v>64.017156930000013</v>
      </c>
      <c r="G13" s="115">
        <f>G14+G15+G16+G17+G18+G19+G20+G21+G22+G23+G24+G25+G26+G27+G28+G29+G30+G31+G32+G33+G34+G37</f>
        <v>53.736723999999988</v>
      </c>
      <c r="H13" s="113">
        <f t="shared" ref="H13:H40" si="5">F13/G13*100</f>
        <v>119.13111214222889</v>
      </c>
      <c r="I13" s="115">
        <f>I14+I15+I16+I17+I18+I19+I20+I21+I22+I23+I24+I25+I26+I27+I28+I29+I30+I31+I32+I33+I34+I37</f>
        <v>521.00948401099993</v>
      </c>
      <c r="J13" s="115">
        <f>J14+J15+J16+J17+J18+J19+J20+J21+J22+J23+J24+J25+J26+J27+J28+J29+J30+J31+J32+J33+J34+J37</f>
        <v>463.8195310000001</v>
      </c>
      <c r="K13" s="113">
        <f t="shared" ref="K13:K40" si="6">I13/J13*100</f>
        <v>112.33021664432665</v>
      </c>
      <c r="L13" s="115">
        <f>L14+L15+L16+L17+L18+L19+L20+L21+L22+L23+L24+L25+L26+L27+L28+L29+L30+L31+L32+L33+L34+L37</f>
        <v>317.41062999999997</v>
      </c>
      <c r="M13" s="115">
        <f>M14+M15+M16+M17+M18+M19+M20+M21+M22+M23+M24+M25+M26+M27+M28+M29+M30+M31+M32+M33+M34+M37</f>
        <v>270.03160100000002</v>
      </c>
      <c r="N13" s="113">
        <f t="shared" si="1"/>
        <v>117.5457349527028</v>
      </c>
      <c r="O13" s="115">
        <f>O14+O15+O16+O17+O18+O19+O20+O21+O22+O23+O24+O25+O26+O27+O28+O29+O30+O31+O32+O33+O34+O37</f>
        <v>99.737395000000006</v>
      </c>
      <c r="P13" s="115">
        <f>P14+P15+P16+P17+P18+P19+P20+P21+P22+P23+P24+P25+P26+P27+P28+P29+P30+P31+P32+P33+P34+P37</f>
        <v>71.182836999999992</v>
      </c>
      <c r="Q13" s="113">
        <f t="shared" ref="Q13:Q40" si="7">O13/P13*100</f>
        <v>140.1143860000972</v>
      </c>
      <c r="R13" s="115">
        <f>R14+R15+R16+R17+R18+R19+R20+R21+R22+R23+R24+R25+R26+R27+R28+R29+R30+R31+R32+R33+R34+R37</f>
        <v>217.67323500000001</v>
      </c>
      <c r="S13" s="115">
        <f>S14+S15+S16+S17+S18+S19+S20+S21+S22+S23+S24+S25+S26+S27+S28+S29+S30+S31+S32+S33+S34+S37</f>
        <v>198.84876399999999</v>
      </c>
      <c r="T13" s="114">
        <f t="shared" si="0"/>
        <v>109.4667276885865</v>
      </c>
      <c r="V13" s="98">
        <v>154.9</v>
      </c>
      <c r="W13" s="98">
        <v>124.2</v>
      </c>
      <c r="X13" s="98">
        <v>119.9</v>
      </c>
      <c r="Y13" s="98">
        <v>99</v>
      </c>
      <c r="Z13" s="98">
        <f t="shared" si="2"/>
        <v>35</v>
      </c>
      <c r="AA13" s="98">
        <f t="shared" si="2"/>
        <v>25.200000000000003</v>
      </c>
      <c r="AB13" s="98">
        <f t="shared" si="3"/>
        <v>138.88888888888889</v>
      </c>
    </row>
    <row r="14" spans="1:28" ht="40.5" customHeight="1" thickBot="1" x14ac:dyDescent="0.3">
      <c r="A14" s="371" t="s">
        <v>228</v>
      </c>
      <c r="B14" s="372" t="s">
        <v>111</v>
      </c>
      <c r="C14" s="94">
        <f>C70/1000000</f>
        <v>110.326847</v>
      </c>
      <c r="D14" s="94">
        <f>D70/1000000</f>
        <v>102.99252799999999</v>
      </c>
      <c r="E14" s="94">
        <f t="shared" si="4"/>
        <v>107.12121465743614</v>
      </c>
      <c r="F14" s="94">
        <f>F70/1000000</f>
        <v>9.1407129999999999</v>
      </c>
      <c r="G14" s="94">
        <f>G70/1000000</f>
        <v>10.21946</v>
      </c>
      <c r="H14" s="94">
        <f t="shared" si="5"/>
        <v>89.444187853369939</v>
      </c>
      <c r="I14" s="94">
        <f>I70/1000000</f>
        <v>108.47315500000001</v>
      </c>
      <c r="J14" s="94">
        <f>J70/1000000</f>
        <v>105.646925</v>
      </c>
      <c r="K14" s="95">
        <f t="shared" si="6"/>
        <v>102.67516541536823</v>
      </c>
      <c r="L14" s="94">
        <f>L70/1000000</f>
        <v>12.580382999999999</v>
      </c>
      <c r="M14" s="94">
        <f>M70/1000000</f>
        <v>7.2236529999999997</v>
      </c>
      <c r="N14" s="94">
        <f>L14/M14*100</f>
        <v>174.15541693378682</v>
      </c>
      <c r="O14" s="94">
        <f>O70/1000000</f>
        <v>9.2236209999999996</v>
      </c>
      <c r="P14" s="94">
        <f>P70/1000000</f>
        <v>4.1755319999999996</v>
      </c>
      <c r="Q14" s="94">
        <f t="shared" si="7"/>
        <v>220.89690607089111</v>
      </c>
      <c r="R14" s="94">
        <f>R70/1000000</f>
        <v>3.3567619999999998</v>
      </c>
      <c r="S14" s="94">
        <f>S70/1000000</f>
        <v>3.0481210000000001</v>
      </c>
      <c r="T14" s="95">
        <f t="shared" si="0"/>
        <v>110.12561509205179</v>
      </c>
      <c r="V14" s="98">
        <v>10.6</v>
      </c>
      <c r="W14" s="98">
        <v>12.1</v>
      </c>
      <c r="X14" s="98">
        <v>7.1</v>
      </c>
      <c r="Y14" s="98">
        <v>10.4</v>
      </c>
      <c r="Z14" s="98">
        <f t="shared" si="2"/>
        <v>3.5</v>
      </c>
      <c r="AA14" s="98">
        <f t="shared" si="2"/>
        <v>1.6999999999999993</v>
      </c>
      <c r="AB14" s="98">
        <f t="shared" si="3"/>
        <v>205.88235294117655</v>
      </c>
    </row>
    <row r="15" spans="1:28" ht="19.5" customHeight="1" thickBot="1" x14ac:dyDescent="0.3">
      <c r="A15" s="382" t="s">
        <v>229</v>
      </c>
      <c r="B15" s="383" t="s">
        <v>111</v>
      </c>
      <c r="C15" s="94">
        <f>C117/1000000</f>
        <v>92.747692000000001</v>
      </c>
      <c r="D15" s="94">
        <f>D117/1000000</f>
        <v>68.210356000000004</v>
      </c>
      <c r="E15" s="94">
        <f t="shared" si="4"/>
        <v>135.9730361178587</v>
      </c>
      <c r="F15" s="94">
        <f>F117/1000000</f>
        <v>13.204609</v>
      </c>
      <c r="G15" s="94">
        <f>G117/1000000</f>
        <v>8.7447040000000005</v>
      </c>
      <c r="H15" s="94">
        <f t="shared" si="5"/>
        <v>151.00121170482154</v>
      </c>
      <c r="I15" s="94">
        <f>I117/1000000</f>
        <v>93.416115000000005</v>
      </c>
      <c r="J15" s="94">
        <f>J117/1000000</f>
        <v>66.354986999999994</v>
      </c>
      <c r="K15" s="95">
        <f t="shared" si="6"/>
        <v>140.7823574737495</v>
      </c>
      <c r="L15" s="94">
        <f>L117/1000000</f>
        <v>66.453755999999998</v>
      </c>
      <c r="M15" s="94">
        <f>M117/1000000</f>
        <v>45.288339999999998</v>
      </c>
      <c r="N15" s="94">
        <f t="shared" ref="N15:N40" si="8">L15/M15*100</f>
        <v>146.73480193798227</v>
      </c>
      <c r="O15" s="94">
        <f>O117/1000000</f>
        <v>57.905983999999997</v>
      </c>
      <c r="P15" s="94">
        <f>P117/1000000</f>
        <v>37.107059</v>
      </c>
      <c r="Q15" s="94">
        <f t="shared" si="7"/>
        <v>156.05112763045975</v>
      </c>
      <c r="R15" s="94">
        <f>R117/1000000</f>
        <v>8.5477720000000001</v>
      </c>
      <c r="S15" s="94">
        <f>S117/1000000</f>
        <v>8.1812810000000002</v>
      </c>
      <c r="T15" s="95">
        <f t="shared" si="0"/>
        <v>104.47962855694604</v>
      </c>
    </row>
    <row r="16" spans="1:28" ht="19.5" customHeight="1" thickBot="1" x14ac:dyDescent="0.3">
      <c r="A16" s="371" t="s">
        <v>230</v>
      </c>
      <c r="B16" s="372" t="s">
        <v>139</v>
      </c>
      <c r="C16" s="94">
        <f>C149/1000000</f>
        <v>120.297254</v>
      </c>
      <c r="D16" s="94">
        <f>D149/1000000</f>
        <v>105.506225</v>
      </c>
      <c r="E16" s="94">
        <f t="shared" si="4"/>
        <v>114.01910550775558</v>
      </c>
      <c r="F16" s="94">
        <f>F149/1000000</f>
        <v>15.702377</v>
      </c>
      <c r="G16" s="94">
        <f>G149/1000000</f>
        <v>14.344262000000001</v>
      </c>
      <c r="H16" s="94">
        <f t="shared" si="5"/>
        <v>109.46800190905603</v>
      </c>
      <c r="I16" s="94">
        <f>I149/1000000</f>
        <v>107.167604</v>
      </c>
      <c r="J16" s="94">
        <f>J149/1000000</f>
        <v>105.91297299999999</v>
      </c>
      <c r="K16" s="95">
        <f t="shared" si="6"/>
        <v>101.18458670780586</v>
      </c>
      <c r="L16" s="94">
        <f>L149/1000000</f>
        <v>82.077734000000007</v>
      </c>
      <c r="M16" s="94">
        <f>M149/1000000</f>
        <v>78.409583999999995</v>
      </c>
      <c r="N16" s="94">
        <f t="shared" si="8"/>
        <v>104.6781908701365</v>
      </c>
      <c r="O16" s="94">
        <f>O149/1000000</f>
        <v>8.1137119999999996</v>
      </c>
      <c r="P16" s="94">
        <f>P149/1000000</f>
        <v>4.3772380000000002</v>
      </c>
      <c r="Q16" s="94">
        <f t="shared" si="7"/>
        <v>185.36145395795248</v>
      </c>
      <c r="R16" s="94">
        <f>R149/1000000</f>
        <v>73.964022</v>
      </c>
      <c r="S16" s="94">
        <f>S149/1000000</f>
        <v>74.032346000000004</v>
      </c>
      <c r="T16" s="95">
        <f t="shared" si="0"/>
        <v>99.907710610710623</v>
      </c>
    </row>
    <row r="17" spans="1:20" ht="56.25" customHeight="1" thickBot="1" x14ac:dyDescent="0.3">
      <c r="A17" s="371" t="s">
        <v>231</v>
      </c>
      <c r="B17" s="372"/>
      <c r="C17" s="142">
        <f>C155/1000000</f>
        <v>0.18577199999999999</v>
      </c>
      <c r="D17" s="142">
        <f>D155/1000000</f>
        <v>9.2343999999999996E-2</v>
      </c>
      <c r="E17" s="94">
        <f t="shared" si="4"/>
        <v>201.17387161049987</v>
      </c>
      <c r="F17" s="142">
        <f>F155/1000000</f>
        <v>1.7555999999999999E-2</v>
      </c>
      <c r="G17" s="142">
        <f>G155/1000000</f>
        <v>7.3870000000000003E-3</v>
      </c>
      <c r="H17" s="94">
        <f t="shared" si="5"/>
        <v>237.66075538107484</v>
      </c>
      <c r="I17" s="142">
        <f>I155/1000000</f>
        <v>0.25534600000000002</v>
      </c>
      <c r="J17" s="142">
        <f>J155/1000000</f>
        <v>0.26106400000000002</v>
      </c>
      <c r="K17" s="95">
        <f t="shared" si="6"/>
        <v>97.809732479392025</v>
      </c>
      <c r="L17" s="94">
        <f>L155/1000000</f>
        <v>0</v>
      </c>
      <c r="M17" s="94">
        <f>M155/1000000</f>
        <v>5.9649999999999998E-3</v>
      </c>
      <c r="N17" s="94">
        <f t="shared" si="8"/>
        <v>0</v>
      </c>
      <c r="O17" s="94">
        <f>O155/1000000</f>
        <v>0</v>
      </c>
      <c r="P17" s="94">
        <f>P155/1000000</f>
        <v>5.9649999999999998E-3</v>
      </c>
      <c r="Q17" s="94">
        <f t="shared" si="7"/>
        <v>0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8.2797020000000003</v>
      </c>
      <c r="D18" s="94">
        <f>D167/1000000</f>
        <v>5.5026780000000004</v>
      </c>
      <c r="E18" s="94">
        <f t="shared" si="4"/>
        <v>150.46677272411725</v>
      </c>
      <c r="F18" s="94">
        <f>F167/1000000</f>
        <v>1.112749</v>
      </c>
      <c r="G18" s="94">
        <f>G167/1000000</f>
        <v>0.56055699999999997</v>
      </c>
      <c r="H18" s="94">
        <f t="shared" si="5"/>
        <v>198.50773427144787</v>
      </c>
      <c r="I18" s="141">
        <f>I167/1000000</f>
        <v>8.5037090000000006</v>
      </c>
      <c r="J18" s="141">
        <f>J167/1000000</f>
        <v>5.258375</v>
      </c>
      <c r="K18" s="95">
        <f t="shared" si="6"/>
        <v>161.71743171607201</v>
      </c>
      <c r="L18" s="141">
        <f>L167/1000000</f>
        <v>6.541207</v>
      </c>
      <c r="M18" s="141">
        <f>M167/1000000</f>
        <v>3.8644509999999999</v>
      </c>
      <c r="N18" s="94">
        <f t="shared" si="8"/>
        <v>169.26613896773438</v>
      </c>
      <c r="O18" s="94">
        <f>O167/1000000</f>
        <v>3.6787429999999999</v>
      </c>
      <c r="P18" s="94">
        <f>P167/1000000</f>
        <v>0.86891799999999997</v>
      </c>
      <c r="Q18" s="94">
        <f t="shared" si="7"/>
        <v>423.37055970759036</v>
      </c>
      <c r="R18" s="94">
        <f>R167/1000000</f>
        <v>2.8624640000000001</v>
      </c>
      <c r="S18" s="94">
        <f>S167/1000000</f>
        <v>2.995533</v>
      </c>
      <c r="T18" s="95">
        <f t="shared" si="0"/>
        <v>95.557752159632358</v>
      </c>
    </row>
    <row r="19" spans="1:20" ht="63" customHeight="1" thickBot="1" x14ac:dyDescent="0.3">
      <c r="A19" s="371" t="s">
        <v>233</v>
      </c>
      <c r="B19" s="372"/>
      <c r="C19" s="143">
        <f>C184/1000000</f>
        <v>0.17902699999999999</v>
      </c>
      <c r="D19" s="143">
        <f>D184/1000000</f>
        <v>0.170682</v>
      </c>
      <c r="E19" s="94">
        <f t="shared" si="4"/>
        <v>104.88920917261339</v>
      </c>
      <c r="F19" s="143">
        <f>F184/1000000</f>
        <v>2.0150000000000001E-2</v>
      </c>
      <c r="G19" s="143">
        <f>G184/1000000</f>
        <v>2.1288000000000001E-2</v>
      </c>
      <c r="H19" s="94">
        <f t="shared" si="5"/>
        <v>94.654265313791811</v>
      </c>
      <c r="I19" s="142">
        <f>I184/1000000</f>
        <v>0.246834</v>
      </c>
      <c r="J19" s="142">
        <f>J184/1000000</f>
        <v>0.33878000000000003</v>
      </c>
      <c r="K19" s="95">
        <f t="shared" si="6"/>
        <v>72.859672944093504</v>
      </c>
      <c r="L19" s="143">
        <f>L184/1000000</f>
        <v>7.0278999999999994E-2</v>
      </c>
      <c r="M19" s="143">
        <f>M184/1000000</f>
        <v>0.112466</v>
      </c>
      <c r="N19" s="94">
        <f t="shared" si="8"/>
        <v>62.489107819252034</v>
      </c>
      <c r="O19" s="142">
        <f>O184/1000000</f>
        <v>7.0278999999999994E-2</v>
      </c>
      <c r="P19" s="142">
        <f>P184/1000000</f>
        <v>0.108432</v>
      </c>
      <c r="Q19" s="94">
        <f t="shared" si="7"/>
        <v>64.813892577836796</v>
      </c>
      <c r="R19" s="142">
        <f>R184/1000000</f>
        <v>0</v>
      </c>
      <c r="S19" s="142">
        <f>S184/1000000</f>
        <v>4.0340000000000003E-3</v>
      </c>
      <c r="T19" s="95">
        <f t="shared" si="0"/>
        <v>0</v>
      </c>
    </row>
    <row r="20" spans="1:20" ht="88.5" customHeight="1" thickBot="1" x14ac:dyDescent="0.3">
      <c r="A20" s="371" t="s">
        <v>235</v>
      </c>
      <c r="B20" s="372"/>
      <c r="C20" s="94">
        <f>C193/1000000</f>
        <v>0</v>
      </c>
      <c r="D20" s="94">
        <f>D193/1000000</f>
        <v>0</v>
      </c>
      <c r="E20" s="94" t="e">
        <f t="shared" si="4"/>
        <v>#DIV/0!</v>
      </c>
      <c r="F20" s="94">
        <f>F193/1000000</f>
        <v>0</v>
      </c>
      <c r="G20" s="94">
        <f>G193/1000000</f>
        <v>0</v>
      </c>
      <c r="H20" s="94" t="e">
        <f t="shared" si="5"/>
        <v>#DIV/0!</v>
      </c>
      <c r="I20" s="94">
        <f>I193/1000000</f>
        <v>0</v>
      </c>
      <c r="J20" s="94">
        <f>J193/1000000</f>
        <v>0</v>
      </c>
      <c r="K20" s="95" t="e">
        <f t="shared" si="6"/>
        <v>#DIV/0!</v>
      </c>
      <c r="L20" s="94">
        <f>L193/1000000</f>
        <v>0</v>
      </c>
      <c r="M20" s="94">
        <f>M193/1000000</f>
        <v>0</v>
      </c>
      <c r="N20" s="94" t="e">
        <f t="shared" si="8"/>
        <v>#DIV/0!</v>
      </c>
      <c r="O20" s="94">
        <f>O193/1000000</f>
        <v>0</v>
      </c>
      <c r="P20" s="94">
        <f>P193/1000000</f>
        <v>0</v>
      </c>
      <c r="Q20" s="94" t="e">
        <f t="shared" si="7"/>
        <v>#DIV/0!</v>
      </c>
      <c r="R20" s="94">
        <f>R193/1000000</f>
        <v>0</v>
      </c>
      <c r="S20" s="94">
        <f>S193/1000000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C202/1000000</f>
        <v>0</v>
      </c>
      <c r="D21" s="94">
        <f>D202/1000000</f>
        <v>0</v>
      </c>
      <c r="E21" s="94" t="e">
        <f t="shared" si="4"/>
        <v>#DIV/0!</v>
      </c>
      <c r="F21" s="94">
        <f>F202/1000000</f>
        <v>0</v>
      </c>
      <c r="G21" s="94">
        <f>G202/1000000</f>
        <v>0</v>
      </c>
      <c r="H21" s="94" t="e">
        <f t="shared" si="5"/>
        <v>#DIV/0!</v>
      </c>
      <c r="I21" s="94">
        <f>I202/1000000</f>
        <v>0</v>
      </c>
      <c r="J21" s="94">
        <f>J202/1000000</f>
        <v>0</v>
      </c>
      <c r="K21" s="95" t="e">
        <f t="shared" si="6"/>
        <v>#DIV/0!</v>
      </c>
      <c r="L21" s="94">
        <f>L202/1000000</f>
        <v>0</v>
      </c>
      <c r="M21" s="94">
        <f>M202/1000000</f>
        <v>0</v>
      </c>
      <c r="N21" s="94" t="e">
        <f t="shared" si="8"/>
        <v>#DIV/0!</v>
      </c>
      <c r="O21" s="94">
        <f>O202/1000000</f>
        <v>0</v>
      </c>
      <c r="P21" s="94">
        <f>P202/1000000</f>
        <v>0</v>
      </c>
      <c r="Q21" s="94" t="e">
        <f t="shared" si="7"/>
        <v>#DIV/0!</v>
      </c>
      <c r="R21" s="94">
        <f>R202/1000000</f>
        <v>0</v>
      </c>
      <c r="S21" s="94">
        <f>S202/1000000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C208/1000000</f>
        <v>1.005633</v>
      </c>
      <c r="D22" s="142">
        <f>D208/1000000</f>
        <v>0.82911299999999999</v>
      </c>
      <c r="E22" s="94">
        <f t="shared" si="4"/>
        <v>121.29022220131635</v>
      </c>
      <c r="F22" s="142">
        <f>F208/1000000</f>
        <v>4.3612999999999999E-2</v>
      </c>
      <c r="G22" s="142">
        <f>G208/1000000</f>
        <v>3.2108999999999999E-2</v>
      </c>
      <c r="H22" s="94">
        <f t="shared" si="5"/>
        <v>135.82796100781712</v>
      </c>
      <c r="I22" s="142">
        <f>I208/1000000</f>
        <v>1.0794889999999999</v>
      </c>
      <c r="J22" s="142">
        <f>J208/1000000</f>
        <v>0.87494700000000003</v>
      </c>
      <c r="K22" s="95">
        <f t="shared" si="6"/>
        <v>123.37764458875793</v>
      </c>
      <c r="L22" s="94">
        <f>L208/1000000</f>
        <v>0</v>
      </c>
      <c r="M22" s="94">
        <f>M208/1000000</f>
        <v>0</v>
      </c>
      <c r="N22" s="94" t="e">
        <f t="shared" si="8"/>
        <v>#DIV/0!</v>
      </c>
      <c r="O22" s="94">
        <f>O208/1000000</f>
        <v>0</v>
      </c>
      <c r="P22" s="94">
        <f>P208/1000000</f>
        <v>0</v>
      </c>
      <c r="Q22" s="94" t="e">
        <f t="shared" si="7"/>
        <v>#DIV/0!</v>
      </c>
      <c r="R22" s="94">
        <f>R208/1000000</f>
        <v>0</v>
      </c>
      <c r="S22" s="94">
        <f>S208/1000000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C216/1000000</f>
        <v>0.33483200000000002</v>
      </c>
      <c r="D23" s="141">
        <f>D216/1000000</f>
        <v>0.62504300000000002</v>
      </c>
      <c r="E23" s="94">
        <f t="shared" si="4"/>
        <v>53.569434422911712</v>
      </c>
      <c r="F23" s="141">
        <f>F216/1000000</f>
        <v>5.5281999999999998E-2</v>
      </c>
      <c r="G23" s="141">
        <f>G216/1000000</f>
        <v>8.4944000000000006E-2</v>
      </c>
      <c r="H23" s="94">
        <f t="shared" si="5"/>
        <v>65.080523639103404</v>
      </c>
      <c r="I23" s="141">
        <f>I216/1000000</f>
        <v>0.409609</v>
      </c>
      <c r="J23" s="141">
        <f>J216/1000000</f>
        <v>0.63088200000000005</v>
      </c>
      <c r="K23" s="95">
        <f t="shared" si="6"/>
        <v>64.926404620832415</v>
      </c>
      <c r="L23" s="142">
        <f>L216/1000000</f>
        <v>0.17264599999999999</v>
      </c>
      <c r="M23" s="142">
        <f>M216/1000000</f>
        <v>0.22700799999999999</v>
      </c>
      <c r="N23" s="94">
        <f t="shared" si="8"/>
        <v>76.05282633211165</v>
      </c>
      <c r="O23" s="142">
        <f>O216/1000000</f>
        <v>1.1476E-2</v>
      </c>
      <c r="P23" s="142">
        <f>P216/1000000</f>
        <v>0.107139</v>
      </c>
      <c r="Q23" s="94">
        <f t="shared" si="7"/>
        <v>10.711318940815202</v>
      </c>
      <c r="R23" s="142">
        <f>R216/1000000</f>
        <v>0.16117000000000001</v>
      </c>
      <c r="S23" s="142">
        <f>S216/1000000</f>
        <v>0.119869</v>
      </c>
      <c r="T23" s="95">
        <f t="shared" si="0"/>
        <v>134.45511349890299</v>
      </c>
    </row>
    <row r="24" spans="1:20" ht="47.25" customHeight="1" thickBot="1" x14ac:dyDescent="0.3">
      <c r="A24" s="371" t="s">
        <v>239</v>
      </c>
      <c r="B24" s="372"/>
      <c r="C24" s="141">
        <f>C224/1000000</f>
        <v>6.8040479999999999</v>
      </c>
      <c r="D24" s="141">
        <f>D224/1000000</f>
        <v>5.3271680000000003</v>
      </c>
      <c r="E24" s="94">
        <f t="shared" si="4"/>
        <v>127.72354842197579</v>
      </c>
      <c r="F24" s="141">
        <f>F224/1000000</f>
        <v>0.90175399999999994</v>
      </c>
      <c r="G24" s="141">
        <f>G224/1000000</f>
        <v>0.59396199999999999</v>
      </c>
      <c r="H24" s="94">
        <f t="shared" si="5"/>
        <v>151.82015011061313</v>
      </c>
      <c r="I24" s="141">
        <f>I224/1000000</f>
        <v>6.0847850000000001</v>
      </c>
      <c r="J24" s="141">
        <f>J224/1000000</f>
        <v>5.143993</v>
      </c>
      <c r="K24" s="95">
        <f t="shared" si="6"/>
        <v>118.28913841834543</v>
      </c>
      <c r="L24" s="141">
        <f>L224/1000000</f>
        <v>3.4792209999999999</v>
      </c>
      <c r="M24" s="141">
        <f>M224/1000000</f>
        <v>2.8968530000000001</v>
      </c>
      <c r="N24" s="94">
        <f t="shared" si="8"/>
        <v>120.10347090446081</v>
      </c>
      <c r="O24" s="141">
        <f>O224/1000000</f>
        <v>2.4190580000000002</v>
      </c>
      <c r="P24" s="141">
        <f>P224/1000000</f>
        <v>1.7347680000000001</v>
      </c>
      <c r="Q24" s="94">
        <f t="shared" si="7"/>
        <v>139.44562039419682</v>
      </c>
      <c r="R24" s="142">
        <f>R224/1000000</f>
        <v>1.060163</v>
      </c>
      <c r="S24" s="142">
        <f>S224/1000000</f>
        <v>1.162085</v>
      </c>
      <c r="T24" s="95">
        <f t="shared" si="0"/>
        <v>91.229385113825572</v>
      </c>
    </row>
    <row r="25" spans="1:20" ht="58.5" customHeight="1" thickBot="1" x14ac:dyDescent="0.3">
      <c r="A25" s="371" t="s">
        <v>240</v>
      </c>
      <c r="B25" s="372"/>
      <c r="C25" s="142">
        <f>C233/1000000</f>
        <v>3.7926639999999998</v>
      </c>
      <c r="D25" s="142">
        <f>D233/1000000</f>
        <v>3.080524</v>
      </c>
      <c r="E25" s="94">
        <f t="shared" si="4"/>
        <v>123.11749559490528</v>
      </c>
      <c r="F25" s="142">
        <f>F233/1000000</f>
        <v>0.44082300000000002</v>
      </c>
      <c r="G25" s="142">
        <f>G233/1000000</f>
        <v>0.421122</v>
      </c>
      <c r="H25" s="94">
        <f t="shared" si="5"/>
        <v>104.67821676378817</v>
      </c>
      <c r="I25" s="141">
        <f>I233/1000000</f>
        <v>4.1981279999999996</v>
      </c>
      <c r="J25" s="141">
        <f>J233/1000000</f>
        <v>3.299801</v>
      </c>
      <c r="K25" s="95">
        <f t="shared" si="6"/>
        <v>127.22367197294624</v>
      </c>
      <c r="L25" s="94">
        <f>L233/1000000</f>
        <v>0.144537</v>
      </c>
      <c r="M25" s="94">
        <f>M233/1000000</f>
        <v>0.141767</v>
      </c>
      <c r="N25" s="94">
        <f t="shared" si="8"/>
        <v>101.95391028941856</v>
      </c>
      <c r="O25" s="94">
        <f>O233/1000000</f>
        <v>0</v>
      </c>
      <c r="P25" s="94">
        <f>P233/1000000</f>
        <v>0</v>
      </c>
      <c r="Q25" s="94" t="e">
        <f t="shared" si="7"/>
        <v>#DIV/0!</v>
      </c>
      <c r="R25" s="94">
        <f>R233/1000000</f>
        <v>0.144537</v>
      </c>
      <c r="S25" s="94">
        <f>S233/1000000</f>
        <v>0.141767</v>
      </c>
      <c r="T25" s="95">
        <f t="shared" si="0"/>
        <v>101.95391028941856</v>
      </c>
    </row>
    <row r="26" spans="1:20" ht="69" customHeight="1" thickBot="1" x14ac:dyDescent="0.3">
      <c r="A26" s="371" t="s">
        <v>241</v>
      </c>
      <c r="B26" s="372"/>
      <c r="C26" s="94">
        <f>C240/1000000</f>
        <v>19.457446999999998</v>
      </c>
      <c r="D26" s="94">
        <f>D240/1000000</f>
        <v>17.470791999999999</v>
      </c>
      <c r="E26" s="94">
        <f t="shared" si="4"/>
        <v>111.3712932991246</v>
      </c>
      <c r="F26" s="94">
        <f>F240/1000000</f>
        <v>2.6344959999999999</v>
      </c>
      <c r="G26" s="94">
        <f>G240/1000000</f>
        <v>2.0189349999999999</v>
      </c>
      <c r="H26" s="94">
        <f t="shared" si="5"/>
        <v>130.48939168422956</v>
      </c>
      <c r="I26" s="94">
        <f>I240/1000000</f>
        <v>19.054288</v>
      </c>
      <c r="J26" s="94">
        <f>J240/1000000</f>
        <v>16.793768</v>
      </c>
      <c r="K26" s="95">
        <f t="shared" si="6"/>
        <v>113.46046938364279</v>
      </c>
      <c r="L26" s="141">
        <f>L240/1000000</f>
        <v>3.7669779999999999</v>
      </c>
      <c r="M26" s="141">
        <f>M240/1000000</f>
        <v>7.6743750000000004</v>
      </c>
      <c r="N26" s="94">
        <f t="shared" si="8"/>
        <v>49.085143741347011</v>
      </c>
      <c r="O26" s="94">
        <f>O240/1000000</f>
        <v>3.6281750000000001</v>
      </c>
      <c r="P26" s="94">
        <f>P240/1000000</f>
        <v>7.6510670000000003</v>
      </c>
      <c r="Q26" s="94">
        <f t="shared" si="7"/>
        <v>47.420510106629571</v>
      </c>
      <c r="R26" s="94">
        <f>R240/1000000</f>
        <v>0.13880300000000001</v>
      </c>
      <c r="S26" s="94">
        <f>S240/1000000</f>
        <v>2.3307999999999999E-2</v>
      </c>
      <c r="T26" s="95">
        <f t="shared" si="0"/>
        <v>595.51656083748071</v>
      </c>
    </row>
    <row r="27" spans="1:20" ht="37.5" customHeight="1" thickBot="1" x14ac:dyDescent="0.3">
      <c r="A27" s="371" t="s">
        <v>242</v>
      </c>
      <c r="B27" s="372"/>
      <c r="C27" s="94">
        <f>C253/1000000</f>
        <v>138.73904200000001</v>
      </c>
      <c r="D27" s="94">
        <f>D253/1000000</f>
        <v>122.82176200000001</v>
      </c>
      <c r="E27" s="94">
        <f t="shared" si="4"/>
        <v>112.95965775185672</v>
      </c>
      <c r="F27" s="94">
        <f>F253/1000000</f>
        <v>16.811845000000002</v>
      </c>
      <c r="G27" s="94">
        <f>G253/1000000</f>
        <v>13.034487</v>
      </c>
      <c r="H27" s="94">
        <f t="shared" si="5"/>
        <v>128.9797212579214</v>
      </c>
      <c r="I27" s="94">
        <f>I253/1000000</f>
        <v>139.161496</v>
      </c>
      <c r="J27" s="94">
        <f>J253/1000000</f>
        <v>120.212889</v>
      </c>
      <c r="K27" s="95">
        <f t="shared" si="6"/>
        <v>115.76254190180887</v>
      </c>
      <c r="L27" s="94">
        <f>L253/1000000</f>
        <v>124.617876</v>
      </c>
      <c r="M27" s="94">
        <f>M253/1000000</f>
        <v>105.871273</v>
      </c>
      <c r="N27" s="94">
        <f t="shared" si="8"/>
        <v>117.70697798259211</v>
      </c>
      <c r="O27" s="94">
        <f>O253/1000000</f>
        <v>0.64396699999999996</v>
      </c>
      <c r="P27" s="94">
        <f>P253/1000000</f>
        <v>0</v>
      </c>
      <c r="Q27" s="94" t="e">
        <f t="shared" si="7"/>
        <v>#DIV/0!</v>
      </c>
      <c r="R27" s="94">
        <f>R253/1000000</f>
        <v>123.97390900000001</v>
      </c>
      <c r="S27" s="94">
        <f>S253/1000000</f>
        <v>105.871273</v>
      </c>
      <c r="T27" s="95">
        <f t="shared" si="0"/>
        <v>117.09872327689874</v>
      </c>
    </row>
    <row r="28" spans="1:20" ht="83.25" customHeight="1" thickBot="1" x14ac:dyDescent="0.3">
      <c r="A28" s="371" t="s">
        <v>243</v>
      </c>
      <c r="B28" s="372"/>
      <c r="C28" s="94">
        <f>C262/1000000</f>
        <v>4.5157069999999999</v>
      </c>
      <c r="D28" s="94">
        <f>D262/1000000</f>
        <v>5.0588170000000003</v>
      </c>
      <c r="E28" s="94">
        <f t="shared" si="4"/>
        <v>89.264090794349741</v>
      </c>
      <c r="F28" s="94">
        <f>F262/1000000</f>
        <v>0.29614499999999999</v>
      </c>
      <c r="G28" s="94">
        <f>G262/1000000</f>
        <v>0.72818700000000003</v>
      </c>
      <c r="H28" s="94">
        <f t="shared" si="5"/>
        <v>40.668811720066408</v>
      </c>
      <c r="I28" s="94">
        <f>I262/1000000</f>
        <v>6.203773</v>
      </c>
      <c r="J28" s="94">
        <f>J262/1000000</f>
        <v>5.9041249999999996</v>
      </c>
      <c r="K28" s="95">
        <f t="shared" si="6"/>
        <v>105.07523130015034</v>
      </c>
      <c r="L28" s="94">
        <f>L262/1000000</f>
        <v>0</v>
      </c>
      <c r="M28" s="94">
        <f>M262/1000000</f>
        <v>0</v>
      </c>
      <c r="N28" s="94" t="e">
        <f t="shared" si="8"/>
        <v>#DIV/0!</v>
      </c>
      <c r="O28" s="94">
        <f>O262/1000000</f>
        <v>0</v>
      </c>
      <c r="P28" s="94">
        <f>P262/1000000</f>
        <v>0</v>
      </c>
      <c r="Q28" s="94" t="e">
        <f t="shared" si="7"/>
        <v>#DIV/0!</v>
      </c>
      <c r="R28" s="94">
        <f>R262/1000000</f>
        <v>0</v>
      </c>
      <c r="S28" s="94">
        <f>S262/1000000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C268/1000000</f>
        <v>1.7309540000000001</v>
      </c>
      <c r="D29" s="94">
        <f>D268/1000000</f>
        <v>2.4825560000000002</v>
      </c>
      <c r="E29" s="94">
        <f t="shared" si="4"/>
        <v>69.724670863416577</v>
      </c>
      <c r="F29" s="94">
        <f>F268/1000000</f>
        <v>0.236538</v>
      </c>
      <c r="G29" s="94">
        <f>G268/1000000</f>
        <v>0.241144</v>
      </c>
      <c r="H29" s="94">
        <f t="shared" si="5"/>
        <v>98.089937962379324</v>
      </c>
      <c r="I29" s="94">
        <f>I268/1000000</f>
        <v>1.8158639999999999</v>
      </c>
      <c r="J29" s="94">
        <f>J268/1000000</f>
        <v>2.644444</v>
      </c>
      <c r="K29" s="95">
        <f t="shared" si="6"/>
        <v>68.667137591115562</v>
      </c>
      <c r="L29" s="141">
        <f>L268/1000000</f>
        <v>0.59190500000000001</v>
      </c>
      <c r="M29" s="141">
        <f>M268/1000000</f>
        <v>0.94403000000000004</v>
      </c>
      <c r="N29" s="94">
        <f t="shared" si="8"/>
        <v>62.699808268805015</v>
      </c>
      <c r="O29" s="94">
        <f>O268/1000000</f>
        <v>0.48051199999999999</v>
      </c>
      <c r="P29" s="94">
        <f>P268/1000000</f>
        <v>0.83886099999999997</v>
      </c>
      <c r="Q29" s="94">
        <f t="shared" si="7"/>
        <v>57.281480483655812</v>
      </c>
      <c r="R29" s="94">
        <f>R268/1000000</f>
        <v>0.11139300000000001</v>
      </c>
      <c r="S29" s="94">
        <f>S268/1000000</f>
        <v>0.105169</v>
      </c>
      <c r="T29" s="95">
        <f t="shared" si="0"/>
        <v>105.91809373484583</v>
      </c>
    </row>
    <row r="30" spans="1:20" ht="33" customHeight="1" thickBot="1" x14ac:dyDescent="0.3">
      <c r="A30" s="371" t="s">
        <v>245</v>
      </c>
      <c r="B30" s="372"/>
      <c r="C30" s="141">
        <f>C282/1000000</f>
        <v>0.74094899999999997</v>
      </c>
      <c r="D30" s="141">
        <f>D282/1000000</f>
        <v>0.669238</v>
      </c>
      <c r="E30" s="94">
        <f t="shared" si="4"/>
        <v>110.71532100687647</v>
      </c>
      <c r="F30" s="141">
        <f>F282/1000000</f>
        <v>7.7423000000000006E-2</v>
      </c>
      <c r="G30" s="141">
        <f>G282/1000000</f>
        <v>7.7451999999999993E-2</v>
      </c>
      <c r="H30" s="94">
        <f t="shared" si="5"/>
        <v>99.962557454939855</v>
      </c>
      <c r="I30" s="141">
        <f>I282/1000000</f>
        <v>0.96087599999999995</v>
      </c>
      <c r="J30" s="141">
        <f>J282/1000000</f>
        <v>0.76202899999999996</v>
      </c>
      <c r="K30" s="95">
        <f t="shared" si="6"/>
        <v>126.09441372966121</v>
      </c>
      <c r="L30" s="143">
        <f>L282/1000000</f>
        <v>0.33622299999999999</v>
      </c>
      <c r="M30" s="142">
        <f>M282/1000000</f>
        <v>0.239505</v>
      </c>
      <c r="N30" s="94">
        <f t="shared" si="8"/>
        <v>140.38245548109643</v>
      </c>
      <c r="O30" s="141">
        <f>O282/1000000</f>
        <v>0.33622299999999999</v>
      </c>
      <c r="P30" s="141">
        <f>P282/1000000</f>
        <v>0.2228</v>
      </c>
      <c r="Q30" s="94">
        <f t="shared" si="7"/>
        <v>150.90798922800718</v>
      </c>
      <c r="R30" s="141">
        <f>R282/1000000</f>
        <v>0</v>
      </c>
      <c r="S30" s="141">
        <f>S282/1000000</f>
        <v>1.6705000000000001E-2</v>
      </c>
      <c r="T30" s="95">
        <f t="shared" si="0"/>
        <v>0</v>
      </c>
    </row>
    <row r="31" spans="1:20" ht="71.25" customHeight="1" thickBot="1" x14ac:dyDescent="0.3">
      <c r="A31" s="371" t="s">
        <v>246</v>
      </c>
      <c r="B31" s="372"/>
      <c r="C31" s="141">
        <f>C292/1000000</f>
        <v>1.3998999999999999</v>
      </c>
      <c r="D31" s="141">
        <f>D292/1000000</f>
        <v>1.3948069999999999</v>
      </c>
      <c r="E31" s="94">
        <f t="shared" si="4"/>
        <v>100.36514012332889</v>
      </c>
      <c r="F31" s="141">
        <f>F292/1000000</f>
        <v>0.13622100000000001</v>
      </c>
      <c r="G31" s="141">
        <f>G292/1000000</f>
        <v>0.194579</v>
      </c>
      <c r="H31" s="94">
        <f t="shared" si="5"/>
        <v>70.008068702172395</v>
      </c>
      <c r="I31" s="141">
        <f>I292/1000000</f>
        <v>1.442933</v>
      </c>
      <c r="J31" s="141">
        <f>J292/1000000</f>
        <v>1.433012</v>
      </c>
      <c r="K31" s="95">
        <f t="shared" si="6"/>
        <v>100.69231799873275</v>
      </c>
      <c r="L31" s="142">
        <f>L292/1000000</f>
        <v>0.43865799999999999</v>
      </c>
      <c r="M31" s="142">
        <f>M292/1000000</f>
        <v>0.52525100000000002</v>
      </c>
      <c r="N31" s="94">
        <f t="shared" si="8"/>
        <v>83.513977127125884</v>
      </c>
      <c r="O31" s="141">
        <f>O292/1000000</f>
        <v>0.35631299999999999</v>
      </c>
      <c r="P31" s="141">
        <f>P292/1000000</f>
        <v>0.41916999999999999</v>
      </c>
      <c r="Q31" s="94">
        <f t="shared" si="7"/>
        <v>85.004413483789392</v>
      </c>
      <c r="R31" s="142">
        <f>R292/1000000</f>
        <v>8.2345000000000002E-2</v>
      </c>
      <c r="S31" s="142">
        <f>S292/1000000</f>
        <v>0.10608099999999999</v>
      </c>
      <c r="T31" s="95">
        <f t="shared" si="0"/>
        <v>77.624645318200251</v>
      </c>
    </row>
    <row r="32" spans="1:20" ht="53.25" customHeight="1" thickBot="1" x14ac:dyDescent="0.3">
      <c r="A32" s="371" t="s">
        <v>247</v>
      </c>
      <c r="B32" s="372"/>
      <c r="C32" s="94">
        <f>C314/1000000</f>
        <v>0</v>
      </c>
      <c r="D32" s="94">
        <f>D314/1000000</f>
        <v>0</v>
      </c>
      <c r="E32" s="94" t="e">
        <f t="shared" si="4"/>
        <v>#DIV/0!</v>
      </c>
      <c r="F32" s="94">
        <f>F314/1000000</f>
        <v>0</v>
      </c>
      <c r="G32" s="94">
        <f>G314/1000000</f>
        <v>0</v>
      </c>
      <c r="H32" s="94" t="e">
        <f t="shared" si="5"/>
        <v>#DIV/0!</v>
      </c>
      <c r="I32" s="94">
        <f>I314/1000000</f>
        <v>0</v>
      </c>
      <c r="J32" s="94">
        <f>J314/1000000</f>
        <v>0</v>
      </c>
      <c r="K32" s="95" t="e">
        <f t="shared" si="6"/>
        <v>#DIV/0!</v>
      </c>
      <c r="L32" s="94">
        <f>L314/1000000</f>
        <v>0</v>
      </c>
      <c r="M32" s="94">
        <f>M314/1000000</f>
        <v>0</v>
      </c>
      <c r="N32" s="94" t="e">
        <f t="shared" si="8"/>
        <v>#DIV/0!</v>
      </c>
      <c r="O32" s="94">
        <f>O314/1000000</f>
        <v>0</v>
      </c>
      <c r="P32" s="94">
        <f>P314/1000000</f>
        <v>0</v>
      </c>
      <c r="Q32" s="94" t="e">
        <f t="shared" si="7"/>
        <v>#DIV/0!</v>
      </c>
      <c r="R32" s="94">
        <f>R314/1000000</f>
        <v>0</v>
      </c>
      <c r="S32" s="94">
        <f>S314/1000000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C322/1000000</f>
        <v>0.22922200000000001</v>
      </c>
      <c r="D33" s="142">
        <f>D322/1000000</f>
        <v>0.38064500000000001</v>
      </c>
      <c r="E33" s="94">
        <f t="shared" si="4"/>
        <v>60.219364499730723</v>
      </c>
      <c r="F33" s="142">
        <f>F322/1000000</f>
        <v>8.9251999999999998E-2</v>
      </c>
      <c r="G33" s="142">
        <f>G322/1000000</f>
        <v>8.1636E-2</v>
      </c>
      <c r="H33" s="94">
        <f t="shared" si="5"/>
        <v>109.32921750208241</v>
      </c>
      <c r="I33" s="142">
        <f>I322/1000000</f>
        <v>0.230988</v>
      </c>
      <c r="J33" s="94">
        <f>J322/1000000</f>
        <v>0.38084899999999999</v>
      </c>
      <c r="K33" s="95">
        <f t="shared" si="6"/>
        <v>60.650809113323135</v>
      </c>
      <c r="L33" s="94">
        <f>L322/1000000</f>
        <v>0</v>
      </c>
      <c r="M33" s="94">
        <f>M322/1000000</f>
        <v>5.8820000000000001E-3</v>
      </c>
      <c r="N33" s="94">
        <f t="shared" si="8"/>
        <v>0</v>
      </c>
      <c r="O33" s="94">
        <f>O322/1000000</f>
        <v>0</v>
      </c>
      <c r="P33" s="94">
        <f>P322/1000000</f>
        <v>5.8820000000000001E-3</v>
      </c>
      <c r="Q33" s="94">
        <f t="shared" si="7"/>
        <v>0</v>
      </c>
      <c r="R33" s="94">
        <f>R322/1000000</f>
        <v>0</v>
      </c>
      <c r="S33" s="94">
        <f>S322/1000000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C331/1000000</f>
        <v>25.080544270000001</v>
      </c>
      <c r="D34" s="141">
        <f>D331/1000000</f>
        <v>26.271211999999998</v>
      </c>
      <c r="E34" s="94">
        <f t="shared" si="4"/>
        <v>95.467785308115978</v>
      </c>
      <c r="F34" s="141">
        <f>F331/1000000</f>
        <v>3.0956109300000003</v>
      </c>
      <c r="G34" s="141">
        <f>G331/1000000</f>
        <v>2.3305090000000002</v>
      </c>
      <c r="H34" s="94">
        <f t="shared" si="5"/>
        <v>132.82982086745858</v>
      </c>
      <c r="I34" s="94">
        <f>I331/1000000</f>
        <v>22.304492011000001</v>
      </c>
      <c r="J34" s="94">
        <f>J331/1000000</f>
        <v>21.965688</v>
      </c>
      <c r="K34" s="95">
        <f t="shared" si="6"/>
        <v>101.54242385214613</v>
      </c>
      <c r="L34" s="141">
        <f>L331/1000000</f>
        <v>16.139227000000002</v>
      </c>
      <c r="M34" s="141">
        <f>M331/1000000</f>
        <v>16.601198</v>
      </c>
      <c r="N34" s="94">
        <f t="shared" si="8"/>
        <v>97.217242996559662</v>
      </c>
      <c r="O34" s="94">
        <f>O331/1000000</f>
        <v>12.869332</v>
      </c>
      <c r="P34" s="94">
        <f>P331/1000000</f>
        <v>13.560006</v>
      </c>
      <c r="Q34" s="94">
        <f t="shared" si="7"/>
        <v>94.906536177048892</v>
      </c>
      <c r="R34" s="94">
        <f>R331/1000000</f>
        <v>3.269895</v>
      </c>
      <c r="S34" s="94">
        <f>S331/1000000</f>
        <v>3.0411920000000001</v>
      </c>
      <c r="T34" s="95">
        <f t="shared" si="0"/>
        <v>107.52017629929315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C332/1000000</f>
        <v>1.065329</v>
      </c>
      <c r="D35" s="158">
        <f>D332/1000000</f>
        <v>1.226243</v>
      </c>
      <c r="E35" s="139">
        <f t="shared" si="4"/>
        <v>86.877478607421196</v>
      </c>
      <c r="F35" s="158">
        <f>F332/1000000</f>
        <v>0.13669899999999999</v>
      </c>
      <c r="G35" s="158">
        <f>G332/1000000</f>
        <v>9.6235000000000001E-2</v>
      </c>
      <c r="H35" s="139">
        <f t="shared" si="5"/>
        <v>142.04707227100326</v>
      </c>
      <c r="I35" s="158">
        <f>I332/1000000</f>
        <v>1.4989889999999999</v>
      </c>
      <c r="J35" s="158">
        <f>J332/1000000</f>
        <v>1.5676890000000001</v>
      </c>
      <c r="K35" s="140">
        <f t="shared" si="6"/>
        <v>95.617753266113354</v>
      </c>
      <c r="L35" s="158">
        <f>L332/1000000</f>
        <v>0.97474000000000005</v>
      </c>
      <c r="M35" s="158">
        <f>M332/1000000</f>
        <v>1.116519</v>
      </c>
      <c r="N35" s="139">
        <f t="shared" si="8"/>
        <v>87.301693925495229</v>
      </c>
      <c r="O35" s="139">
        <f>O332/1000000</f>
        <v>0.46003899999999998</v>
      </c>
      <c r="P35" s="139">
        <f>P332/1000000</f>
        <v>0.60730799999999996</v>
      </c>
      <c r="Q35" s="139">
        <f t="shared" si="7"/>
        <v>75.750525268891565</v>
      </c>
      <c r="R35" s="139">
        <f>R332/1000000</f>
        <v>0.51470099999999996</v>
      </c>
      <c r="S35" s="139">
        <f>S332/1000000</f>
        <v>0.50921099999999997</v>
      </c>
      <c r="T35" s="140">
        <f t="shared" si="0"/>
        <v>101.07813853196414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C340/1000000</f>
        <v>22.022680000000001</v>
      </c>
      <c r="D36" s="158">
        <f>D340/1000000</f>
        <v>24.179673000000001</v>
      </c>
      <c r="E36" s="139">
        <f t="shared" si="4"/>
        <v>91.079312776479654</v>
      </c>
      <c r="F36" s="158">
        <f>F340/1000000</f>
        <v>2.7090000000000001</v>
      </c>
      <c r="G36" s="158">
        <f>G340/1000000</f>
        <v>2.1256539999999999</v>
      </c>
      <c r="H36" s="139">
        <f t="shared" si="5"/>
        <v>127.44313044361877</v>
      </c>
      <c r="I36" s="139">
        <f>I340/1000000</f>
        <v>18.917670000000001</v>
      </c>
      <c r="J36" s="139">
        <f>J340/1000000</f>
        <v>19.693573000000001</v>
      </c>
      <c r="K36" s="140">
        <f t="shared" si="6"/>
        <v>96.0601207307582</v>
      </c>
      <c r="L36" s="139">
        <f>L340/1000000</f>
        <v>15.164486999999999</v>
      </c>
      <c r="M36" s="139">
        <f>M340/1000000</f>
        <v>15.484679</v>
      </c>
      <c r="N36" s="139">
        <f t="shared" si="8"/>
        <v>97.932201242273081</v>
      </c>
      <c r="O36" s="139">
        <f>O340/1000000</f>
        <v>12.409293</v>
      </c>
      <c r="P36" s="139">
        <f>P340/1000000</f>
        <v>12.952698</v>
      </c>
      <c r="Q36" s="139">
        <f t="shared" si="7"/>
        <v>95.804696442393706</v>
      </c>
      <c r="R36" s="139">
        <f>R340/1000000</f>
        <v>2.7551939999999999</v>
      </c>
      <c r="S36" s="139">
        <f>S340/1000000</f>
        <v>2.531981</v>
      </c>
      <c r="T36" s="140">
        <f t="shared" si="0"/>
        <v>108.81574545780556</v>
      </c>
    </row>
    <row r="37" spans="1:21" ht="58.5" customHeight="1" thickBot="1" x14ac:dyDescent="0.3">
      <c r="A37" s="371" t="s">
        <v>253</v>
      </c>
      <c r="B37" s="372"/>
      <c r="C37" s="141">
        <f>C361/1000000</f>
        <v>0</v>
      </c>
      <c r="D37" s="141">
        <f>D361/1000000</f>
        <v>0</v>
      </c>
      <c r="E37" s="94" t="e">
        <f t="shared" si="4"/>
        <v>#DIV/0!</v>
      </c>
      <c r="F37" s="94">
        <f>F361/1000000</f>
        <v>0</v>
      </c>
      <c r="G37" s="94">
        <f>G361/1000000</f>
        <v>0</v>
      </c>
      <c r="H37" s="94" t="e">
        <f t="shared" si="5"/>
        <v>#DIV/0!</v>
      </c>
      <c r="I37" s="94">
        <f>I361/1000000</f>
        <v>0</v>
      </c>
      <c r="J37" s="94">
        <f>J361/1000000</f>
        <v>0</v>
      </c>
      <c r="K37" s="95" t="e">
        <f t="shared" si="6"/>
        <v>#DIV/0!</v>
      </c>
      <c r="L37" s="94">
        <f>L361/1000000</f>
        <v>0</v>
      </c>
      <c r="M37" s="94">
        <f>M361/1000000</f>
        <v>0</v>
      </c>
      <c r="N37" s="94" t="e">
        <f t="shared" si="8"/>
        <v>#DIV/0!</v>
      </c>
      <c r="O37" s="94">
        <f>O361/1000000</f>
        <v>0</v>
      </c>
      <c r="P37" s="94">
        <f>P361/1000000</f>
        <v>0</v>
      </c>
      <c r="Q37" s="94" t="e">
        <f t="shared" si="7"/>
        <v>#DIV/0!</v>
      </c>
      <c r="R37" s="94">
        <f>R361/1000000</f>
        <v>0</v>
      </c>
      <c r="S37" s="94">
        <f>S361/1000000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C365/1000000</f>
        <v>211.19147699999999</v>
      </c>
      <c r="D38" s="137">
        <f>D365/1000000</f>
        <v>214.07510300000001</v>
      </c>
      <c r="E38" s="137">
        <f t="shared" si="4"/>
        <v>98.65298394834825</v>
      </c>
      <c r="F38" s="137">
        <f>F365/1000000</f>
        <v>18.126484999999999</v>
      </c>
      <c r="G38" s="137">
        <f>G365/1000000</f>
        <v>21.341947999999999</v>
      </c>
      <c r="H38" s="137">
        <f t="shared" si="5"/>
        <v>84.933601187670405</v>
      </c>
      <c r="I38" s="137">
        <f>I365/1000000</f>
        <v>211.19147699999999</v>
      </c>
      <c r="J38" s="137">
        <f>J365/1000000</f>
        <v>214.07510300000001</v>
      </c>
      <c r="K38" s="138">
        <f t="shared" si="6"/>
        <v>98.65298394834825</v>
      </c>
      <c r="L38" s="137">
        <f>L365/1000000</f>
        <v>23.088818</v>
      </c>
      <c r="M38" s="137">
        <f>M365/1000000</f>
        <v>19.537462999999999</v>
      </c>
      <c r="N38" s="137">
        <f t="shared" si="8"/>
        <v>118.17715534509266</v>
      </c>
      <c r="O38" s="137">
        <f>O365/1000000</f>
        <v>0</v>
      </c>
      <c r="P38" s="137">
        <f>P365/1000000</f>
        <v>0</v>
      </c>
      <c r="Q38" s="137" t="e">
        <f t="shared" si="7"/>
        <v>#DIV/0!</v>
      </c>
      <c r="R38" s="137">
        <f>R365/1000000</f>
        <v>0</v>
      </c>
      <c r="S38" s="137">
        <f>S365/1000000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C366/1000000</f>
        <v>211.19147699999999</v>
      </c>
      <c r="D39" s="94">
        <f>D366/1000000</f>
        <v>214.07510300000001</v>
      </c>
      <c r="E39" s="94">
        <f t="shared" si="4"/>
        <v>98.65298394834825</v>
      </c>
      <c r="F39" s="94">
        <f>F366/1000000</f>
        <v>18.126484999999999</v>
      </c>
      <c r="G39" s="94">
        <f>G366/1000000</f>
        <v>21.341947999999999</v>
      </c>
      <c r="H39" s="94">
        <f t="shared" si="5"/>
        <v>84.933601187670405</v>
      </c>
      <c r="I39" s="94">
        <f>I366/1000000</f>
        <v>211.19147699999999</v>
      </c>
      <c r="J39" s="94">
        <f>J366/1000000</f>
        <v>214.07510300000001</v>
      </c>
      <c r="K39" s="95">
        <f t="shared" si="6"/>
        <v>98.65298394834825</v>
      </c>
      <c r="L39" s="94">
        <f>L366/1000000</f>
        <v>23.088818</v>
      </c>
      <c r="M39" s="94">
        <f>M366/1000000</f>
        <v>19.537462999999999</v>
      </c>
      <c r="N39" s="94">
        <f t="shared" si="8"/>
        <v>118.17715534509266</v>
      </c>
      <c r="O39" s="94">
        <f>O366/1000000</f>
        <v>0</v>
      </c>
      <c r="P39" s="94">
        <f>P366/1000000</f>
        <v>0</v>
      </c>
      <c r="Q39" s="94" t="e">
        <f t="shared" si="7"/>
        <v>#DIV/0!</v>
      </c>
      <c r="R39" s="94">
        <f>R366/1000000</f>
        <v>0</v>
      </c>
      <c r="S39" s="94">
        <f>S366/1000000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C384/1000000</f>
        <v>0</v>
      </c>
      <c r="D40" s="94">
        <f>D384/1000000</f>
        <v>0</v>
      </c>
      <c r="E40" s="94" t="e">
        <f t="shared" si="4"/>
        <v>#DIV/0!</v>
      </c>
      <c r="F40" s="94">
        <f>F384/1000000</f>
        <v>0</v>
      </c>
      <c r="G40" s="94">
        <f>G384/1000000</f>
        <v>0</v>
      </c>
      <c r="H40" s="94" t="e">
        <f t="shared" si="5"/>
        <v>#DIV/0!</v>
      </c>
      <c r="I40" s="94">
        <f>I384/1000000</f>
        <v>0</v>
      </c>
      <c r="J40" s="94">
        <f>J384/1000000</f>
        <v>0</v>
      </c>
      <c r="K40" s="95" t="e">
        <f t="shared" si="6"/>
        <v>#DIV/0!</v>
      </c>
      <c r="L40" s="94">
        <f>L384/1000000</f>
        <v>0</v>
      </c>
      <c r="M40" s="94">
        <f>M384/1000000</f>
        <v>0</v>
      </c>
      <c r="N40" s="94" t="e">
        <f t="shared" si="8"/>
        <v>#DIV/0!</v>
      </c>
      <c r="O40" s="94">
        <f>O384/1000000</f>
        <v>0</v>
      </c>
      <c r="P40" s="94">
        <f>P384/1000000</f>
        <v>0</v>
      </c>
      <c r="Q40" s="94" t="e">
        <f t="shared" si="7"/>
        <v>#DIV/0!</v>
      </c>
      <c r="R40" s="94">
        <f>R384/1000000</f>
        <v>0</v>
      </c>
      <c r="S40" s="94">
        <f>S384/1000000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456</v>
      </c>
      <c r="D44" s="38" t="s">
        <v>457</v>
      </c>
      <c r="E44" s="38" t="s">
        <v>10</v>
      </c>
      <c r="F44" s="38" t="s">
        <v>463</v>
      </c>
      <c r="G44" s="38" t="s">
        <v>464</v>
      </c>
      <c r="H44" s="38" t="s">
        <v>10</v>
      </c>
      <c r="I44" s="38" t="s">
        <v>456</v>
      </c>
      <c r="J44" s="38" t="s">
        <v>457</v>
      </c>
      <c r="K44" s="38" t="s">
        <v>10</v>
      </c>
      <c r="L44" s="38" t="s">
        <v>456</v>
      </c>
      <c r="M44" s="38" t="s">
        <v>457</v>
      </c>
      <c r="N44" s="159" t="s">
        <v>10</v>
      </c>
      <c r="O44" s="160" t="s">
        <v>465</v>
      </c>
      <c r="P44" s="160" t="s">
        <v>466</v>
      </c>
      <c r="Q44" s="160" t="s">
        <v>5</v>
      </c>
      <c r="R44" s="160" t="s">
        <v>467</v>
      </c>
      <c r="S44" s="160" t="s">
        <v>468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255346558</v>
      </c>
      <c r="D46" s="116">
        <f>D47+D55</f>
        <v>190990564</v>
      </c>
      <c r="E46" s="117">
        <f>C46/D46*100</f>
        <v>133.69590237976362</v>
      </c>
      <c r="F46" s="116">
        <f>F47+F55</f>
        <v>30223584</v>
      </c>
      <c r="G46" s="116">
        <f>G47+G55</f>
        <v>19729771</v>
      </c>
      <c r="H46" s="117">
        <f>F46/G46*100</f>
        <v>153.18770805804081</v>
      </c>
      <c r="I46" s="116">
        <f>I47+I55</f>
        <v>251632139</v>
      </c>
      <c r="J46" s="116">
        <f>J47+J55</f>
        <v>183630896</v>
      </c>
      <c r="K46" s="117">
        <f>I46/J46*100</f>
        <v>137.03148243637605</v>
      </c>
      <c r="L46" s="118">
        <f>L47+L55</f>
        <v>193312033</v>
      </c>
      <c r="M46" s="118">
        <f>M47+M55</f>
        <v>169583884</v>
      </c>
      <c r="N46" s="119">
        <f t="shared" ref="N46:N53" si="9">L46/M46*100</f>
        <v>113.99198345993773</v>
      </c>
      <c r="O46" s="120">
        <f>O47+O55</f>
        <v>0</v>
      </c>
      <c r="P46" s="120">
        <f>P47+P55</f>
        <v>0</v>
      </c>
      <c r="Q46" s="120" t="e">
        <f t="shared" ref="Q46:Q53" si="10">O46/P46*100</f>
        <v>#DIV/0!</v>
      </c>
      <c r="R46" s="120">
        <f>R47+R55</f>
        <v>193312033</v>
      </c>
      <c r="S46" s="120">
        <f>S47+S55</f>
        <v>169583884</v>
      </c>
      <c r="T46" s="119">
        <f t="shared" ref="T46:T53" si="11">R46/S46*100</f>
        <v>113.99198345993773</v>
      </c>
      <c r="U46" s="203">
        <f>U47+U55+U70+U117+U149+U155+U167+U184+U208+U216+U224+U233+U240+U253+U262+U268+U282+U292+U322+U332+U340+U354+U366+U384</f>
        <v>51241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255300237</v>
      </c>
      <c r="D47" s="41">
        <f>SUM(D48:D53)</f>
        <v>190926412</v>
      </c>
      <c r="E47" s="50">
        <f>C47/D47*100</f>
        <v>133.71656353129393</v>
      </c>
      <c r="F47" s="41">
        <f>SUM(F48:F53)</f>
        <v>30216195</v>
      </c>
      <c r="G47" s="41">
        <f>SUM(G48:G53)</f>
        <v>19714489</v>
      </c>
      <c r="H47" s="50">
        <f>F47/G47*100</f>
        <v>153.26897390036333</v>
      </c>
      <c r="I47" s="41">
        <f>SUM(I48:I53)</f>
        <v>251585818</v>
      </c>
      <c r="J47" s="41">
        <f>SUM(J48:J53)</f>
        <v>183566751</v>
      </c>
      <c r="K47" s="50">
        <f>I47/J47*100</f>
        <v>137.05413242292445</v>
      </c>
      <c r="L47" s="41">
        <f>SUM(L48:L53)</f>
        <v>193312033</v>
      </c>
      <c r="M47" s="41">
        <f>SUM(M48:M53)</f>
        <v>169583884</v>
      </c>
      <c r="N47" s="6">
        <f t="shared" si="9"/>
        <v>113.99198345993773</v>
      </c>
      <c r="O47" s="41">
        <f>SUM(O48:O53)</f>
        <v>0</v>
      </c>
      <c r="P47" s="41">
        <f>SUM(P48:P53)</f>
        <v>0</v>
      </c>
      <c r="Q47" s="5" t="e">
        <f t="shared" si="10"/>
        <v>#DIV/0!</v>
      </c>
      <c r="R47" s="41">
        <f>SUM(R48:R53)</f>
        <v>193312033</v>
      </c>
      <c r="S47" s="41">
        <f>SUM(S48:S53)</f>
        <v>169583884</v>
      </c>
      <c r="T47" s="6">
        <f t="shared" si="11"/>
        <v>113.99198345993773</v>
      </c>
      <c r="U47" s="196">
        <f>SUM(U48:U53)</f>
        <v>6688</v>
      </c>
    </row>
    <row r="48" spans="1:21" ht="18.75" customHeight="1" x14ac:dyDescent="0.25">
      <c r="A48" s="62">
        <v>1</v>
      </c>
      <c r="B48" s="4" t="s">
        <v>94</v>
      </c>
      <c r="C48" s="249">
        <v>154483138</v>
      </c>
      <c r="D48" s="249">
        <v>106700506</v>
      </c>
      <c r="E48" s="45">
        <f t="shared" ref="E48:E53" si="12">C48/D48*100</f>
        <v>144.78201068699713</v>
      </c>
      <c r="F48" s="249">
        <v>18352479</v>
      </c>
      <c r="G48" s="249">
        <v>11062314</v>
      </c>
      <c r="H48" s="45">
        <f t="shared" ref="H48:H53" si="13">F48/G48*100</f>
        <v>165.90090463893901</v>
      </c>
      <c r="I48" s="249">
        <v>153235831</v>
      </c>
      <c r="J48" s="249">
        <v>104094151</v>
      </c>
      <c r="K48" s="45">
        <f t="shared" ref="K48:K53" si="14">I48/J48*100</f>
        <v>147.2088772788012</v>
      </c>
      <c r="L48" s="249">
        <v>118557853</v>
      </c>
      <c r="M48" s="249">
        <v>104094151</v>
      </c>
      <c r="N48" s="25">
        <f t="shared" si="9"/>
        <v>113.8948268092412</v>
      </c>
      <c r="O48" s="163">
        <v>0</v>
      </c>
      <c r="P48" s="249">
        <v>0</v>
      </c>
      <c r="Q48" s="25" t="e">
        <f t="shared" si="10"/>
        <v>#DIV/0!</v>
      </c>
      <c r="R48" s="249">
        <v>118557853</v>
      </c>
      <c r="S48" s="249">
        <v>104094151</v>
      </c>
      <c r="T48" s="45">
        <f t="shared" si="11"/>
        <v>113.8948268092412</v>
      </c>
      <c r="U48" s="196">
        <v>3245</v>
      </c>
    </row>
    <row r="49" spans="1:35" ht="27.75" customHeight="1" x14ac:dyDescent="0.25">
      <c r="A49" s="62">
        <v>2</v>
      </c>
      <c r="B49" s="4" t="s">
        <v>95</v>
      </c>
      <c r="C49" s="249">
        <v>14805714</v>
      </c>
      <c r="D49" s="249">
        <v>13769420</v>
      </c>
      <c r="E49" s="45">
        <f t="shared" si="12"/>
        <v>107.52605411121165</v>
      </c>
      <c r="F49" s="249">
        <v>1877153</v>
      </c>
      <c r="G49" s="249">
        <v>1558067</v>
      </c>
      <c r="H49" s="45">
        <f t="shared" si="13"/>
        <v>120.4796071029038</v>
      </c>
      <c r="I49" s="249">
        <v>10117399</v>
      </c>
      <c r="J49" s="249">
        <v>10078298</v>
      </c>
      <c r="K49" s="45">
        <f t="shared" si="14"/>
        <v>100.38797225483907</v>
      </c>
      <c r="L49" s="249">
        <v>10117399</v>
      </c>
      <c r="M49" s="249">
        <v>10078298</v>
      </c>
      <c r="N49" s="25">
        <f t="shared" si="9"/>
        <v>100.38797225483907</v>
      </c>
      <c r="O49" s="163">
        <v>0</v>
      </c>
      <c r="P49" s="249">
        <v>0</v>
      </c>
      <c r="Q49" s="25" t="e">
        <f t="shared" si="10"/>
        <v>#DIV/0!</v>
      </c>
      <c r="R49" s="249">
        <v>10117399</v>
      </c>
      <c r="S49" s="249">
        <v>10078298</v>
      </c>
      <c r="T49" s="45">
        <f t="shared" si="11"/>
        <v>100.38797225483907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249">
        <v>24112416</v>
      </c>
      <c r="D50" s="249">
        <v>16448692</v>
      </c>
      <c r="E50" s="45">
        <f t="shared" si="12"/>
        <v>146.59169251877293</v>
      </c>
      <c r="F50" s="249">
        <v>2052689</v>
      </c>
      <c r="G50" s="249">
        <v>1355818</v>
      </c>
      <c r="H50" s="45">
        <f t="shared" si="13"/>
        <v>151.3985652941619</v>
      </c>
      <c r="I50" s="249">
        <v>26474545</v>
      </c>
      <c r="J50" s="249">
        <v>15386718</v>
      </c>
      <c r="K50" s="45">
        <f t="shared" si="14"/>
        <v>172.06102691945091</v>
      </c>
      <c r="L50" s="249">
        <v>26474545</v>
      </c>
      <c r="M50" s="249">
        <v>15386718</v>
      </c>
      <c r="N50" s="25">
        <f t="shared" si="9"/>
        <v>172.06102691945091</v>
      </c>
      <c r="O50" s="163">
        <v>0</v>
      </c>
      <c r="P50" s="249">
        <v>0</v>
      </c>
      <c r="Q50" s="25" t="e">
        <f t="shared" si="10"/>
        <v>#DIV/0!</v>
      </c>
      <c r="R50" s="249">
        <v>26474545</v>
      </c>
      <c r="S50" s="249">
        <v>15386718</v>
      </c>
      <c r="T50" s="45">
        <f t="shared" si="11"/>
        <v>172.06102691945091</v>
      </c>
      <c r="U50" s="196">
        <v>993</v>
      </c>
    </row>
    <row r="51" spans="1:35" ht="21.75" customHeight="1" x14ac:dyDescent="0.25">
      <c r="A51" s="62">
        <v>4</v>
      </c>
      <c r="B51" s="3" t="s">
        <v>96</v>
      </c>
      <c r="C51" s="249">
        <v>5378383</v>
      </c>
      <c r="D51" s="249">
        <v>2523286</v>
      </c>
      <c r="E51" s="45">
        <f t="shared" si="12"/>
        <v>213.14995604937371</v>
      </c>
      <c r="F51" s="249">
        <v>669352</v>
      </c>
      <c r="G51" s="249">
        <v>311386</v>
      </c>
      <c r="H51" s="45">
        <f t="shared" si="13"/>
        <v>214.95892557790009</v>
      </c>
      <c r="I51" s="249">
        <v>4924480</v>
      </c>
      <c r="J51" s="249">
        <v>2442611</v>
      </c>
      <c r="K51" s="45">
        <f t="shared" si="14"/>
        <v>201.60721457489547</v>
      </c>
      <c r="L51" s="249">
        <v>4924480</v>
      </c>
      <c r="M51" s="249">
        <v>2442611</v>
      </c>
      <c r="N51" s="25">
        <f t="shared" si="9"/>
        <v>201.60721457489547</v>
      </c>
      <c r="O51" s="163">
        <v>0</v>
      </c>
      <c r="P51" s="249">
        <v>0</v>
      </c>
      <c r="Q51" s="25" t="e">
        <f t="shared" si="10"/>
        <v>#DIV/0!</v>
      </c>
      <c r="R51" s="249">
        <v>4924480</v>
      </c>
      <c r="S51" s="249">
        <v>2442611</v>
      </c>
      <c r="T51" s="45">
        <f t="shared" si="11"/>
        <v>201.60721457489547</v>
      </c>
      <c r="U51" s="196">
        <v>397</v>
      </c>
    </row>
    <row r="52" spans="1:35" ht="21" customHeight="1" x14ac:dyDescent="0.25">
      <c r="A52" s="62">
        <v>5</v>
      </c>
      <c r="B52" s="4" t="s">
        <v>97</v>
      </c>
      <c r="C52" s="249">
        <v>0</v>
      </c>
      <c r="D52" s="249">
        <v>0</v>
      </c>
      <c r="E52" s="45">
        <v>0</v>
      </c>
      <c r="F52" s="249">
        <v>0</v>
      </c>
      <c r="G52" s="249">
        <v>0</v>
      </c>
      <c r="H52" s="45">
        <v>0</v>
      </c>
      <c r="I52" s="249">
        <v>0</v>
      </c>
      <c r="J52" s="249">
        <v>0</v>
      </c>
      <c r="K52" s="45">
        <v>0</v>
      </c>
      <c r="L52" s="249">
        <v>0</v>
      </c>
      <c r="M52" s="249">
        <v>0</v>
      </c>
      <c r="N52" s="25">
        <v>0</v>
      </c>
      <c r="O52" s="163">
        <v>0</v>
      </c>
      <c r="P52" s="249">
        <v>0</v>
      </c>
      <c r="Q52" s="25">
        <v>0</v>
      </c>
      <c r="R52" s="249">
        <v>0</v>
      </c>
      <c r="S52" s="249">
        <v>0</v>
      </c>
      <c r="T52" s="45" t="e">
        <f t="shared" si="11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249">
        <v>56520586</v>
      </c>
      <c r="D53" s="249">
        <v>51484508</v>
      </c>
      <c r="E53" s="25">
        <f t="shared" si="12"/>
        <v>109.781734730766</v>
      </c>
      <c r="F53" s="249">
        <v>7264522</v>
      </c>
      <c r="G53" s="249">
        <v>5426904</v>
      </c>
      <c r="H53" s="25">
        <f t="shared" si="13"/>
        <v>133.8612586476562</v>
      </c>
      <c r="I53" s="249">
        <v>56833563</v>
      </c>
      <c r="J53" s="249">
        <v>51564973</v>
      </c>
      <c r="K53" s="25">
        <f t="shared" si="14"/>
        <v>110.21738147715116</v>
      </c>
      <c r="L53" s="249">
        <v>33237756</v>
      </c>
      <c r="M53" s="249">
        <v>37582106</v>
      </c>
      <c r="N53" s="25">
        <f t="shared" si="9"/>
        <v>88.440376385506454</v>
      </c>
      <c r="O53" s="249">
        <v>0</v>
      </c>
      <c r="P53" s="249">
        <v>0</v>
      </c>
      <c r="Q53" s="252" t="e">
        <f t="shared" si="10"/>
        <v>#DIV/0!</v>
      </c>
      <c r="R53" s="249">
        <v>33237756</v>
      </c>
      <c r="S53" s="249">
        <v>37582106</v>
      </c>
      <c r="T53" s="25">
        <f t="shared" si="11"/>
        <v>88.440376385506454</v>
      </c>
      <c r="U53" s="197">
        <v>1131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46321</v>
      </c>
      <c r="D55" s="41">
        <f>SUM(D56:D67)</f>
        <v>64152</v>
      </c>
      <c r="E55" s="50">
        <f>C55/D55*100</f>
        <v>72.205075445816192</v>
      </c>
      <c r="F55" s="41">
        <f>SUM(F56:F67)</f>
        <v>7389</v>
      </c>
      <c r="G55" s="41">
        <f>SUM(G56:G67)</f>
        <v>15282</v>
      </c>
      <c r="H55" s="50">
        <f>F55/G55*100</f>
        <v>48.351001177856304</v>
      </c>
      <c r="I55" s="41">
        <f>SUM(I56:I67)</f>
        <v>46321</v>
      </c>
      <c r="J55" s="41">
        <f>SUM(J56:J67)</f>
        <v>64145</v>
      </c>
      <c r="K55" s="50">
        <f>I55/J55*100</f>
        <v>72.212955023774256</v>
      </c>
      <c r="L55" s="41">
        <f>SUM(L56:L67)</f>
        <v>0</v>
      </c>
      <c r="M55" s="41">
        <f>SUM(M56:M67)</f>
        <v>0</v>
      </c>
      <c r="N55" s="6" t="e">
        <f t="shared" ref="N55" si="15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6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7">R55/S55*100</f>
        <v>#DIV/0!</v>
      </c>
      <c r="U55" s="198">
        <f>SUM(U56:U58)</f>
        <v>27</v>
      </c>
      <c r="V55" s="168"/>
      <c r="W55" s="168"/>
      <c r="X55" s="168"/>
      <c r="Y55" s="168"/>
      <c r="Z55" s="168"/>
      <c r="AA55" s="168"/>
      <c r="AB55" s="168"/>
      <c r="AC55" s="168"/>
    </row>
    <row r="56" spans="1:35" s="249" customFormat="1" ht="18.75" customHeight="1" x14ac:dyDescent="0.25">
      <c r="A56" s="252">
        <v>1</v>
      </c>
      <c r="B56" s="4" t="s">
        <v>266</v>
      </c>
      <c r="C56" s="248">
        <v>21045</v>
      </c>
      <c r="D56" s="248">
        <v>24952</v>
      </c>
      <c r="E56" s="249">
        <f>C56/D56*100</f>
        <v>84.341936518114778</v>
      </c>
      <c r="F56" s="248">
        <v>3874</v>
      </c>
      <c r="G56" s="248">
        <v>1682</v>
      </c>
      <c r="H56" s="249">
        <f>F56/G56*100</f>
        <v>230.32104637336505</v>
      </c>
      <c r="I56" s="248">
        <v>21045</v>
      </c>
      <c r="J56" s="248">
        <v>24952</v>
      </c>
      <c r="K56" s="249">
        <f>I56/J56*100</f>
        <v>84.341936518114778</v>
      </c>
      <c r="L56" s="248">
        <f>O56+R56</f>
        <v>0</v>
      </c>
      <c r="M56" s="248">
        <f>P56+S56</f>
        <v>0</v>
      </c>
      <c r="N56" s="249" t="e">
        <f>L56/M56*100</f>
        <v>#DIV/0!</v>
      </c>
      <c r="O56" s="248">
        <v>0</v>
      </c>
      <c r="P56" s="248">
        <v>0</v>
      </c>
      <c r="Q56" s="249" t="e">
        <f>O56/P56*100</f>
        <v>#DIV/0!</v>
      </c>
      <c r="R56" s="248">
        <v>0</v>
      </c>
      <c r="S56" s="248">
        <v>0</v>
      </c>
      <c r="T56" s="249" t="e">
        <f>R56/S56*100</f>
        <v>#DIV/0!</v>
      </c>
      <c r="U56" s="249">
        <v>21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252">
        <v>2</v>
      </c>
      <c r="B57" s="4" t="s">
        <v>291</v>
      </c>
      <c r="C57" s="248">
        <v>25276</v>
      </c>
      <c r="D57" s="248">
        <v>39200</v>
      </c>
      <c r="E57" s="249">
        <f>C57/D57*100</f>
        <v>64.479591836734699</v>
      </c>
      <c r="F57" s="248">
        <v>3515</v>
      </c>
      <c r="G57" s="248">
        <v>13600</v>
      </c>
      <c r="H57" s="249">
        <f>F57/G57*100</f>
        <v>25.84558823529412</v>
      </c>
      <c r="I57" s="248">
        <v>25276</v>
      </c>
      <c r="J57" s="248">
        <v>39193</v>
      </c>
      <c r="K57" s="249">
        <f>I57/J57*100</f>
        <v>64.491108106039334</v>
      </c>
      <c r="L57" s="248">
        <f t="shared" ref="L57:M58" si="18">O57+R57</f>
        <v>0</v>
      </c>
      <c r="M57" s="248">
        <f t="shared" si="18"/>
        <v>0</v>
      </c>
      <c r="N57" s="249" t="e">
        <f>L57/M57*100</f>
        <v>#DIV/0!</v>
      </c>
      <c r="O57" s="248">
        <v>0</v>
      </c>
      <c r="P57" s="248">
        <v>0</v>
      </c>
      <c r="Q57" s="249" t="e">
        <f>O57/P57*100</f>
        <v>#DIV/0!</v>
      </c>
      <c r="R57" s="248">
        <v>0</v>
      </c>
      <c r="S57" s="248">
        <v>0</v>
      </c>
      <c r="T57" s="249" t="e">
        <f>R57/S57*100</f>
        <v>#DIV/0!</v>
      </c>
      <c r="U57" s="249">
        <v>6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248"/>
      <c r="D58" s="248"/>
      <c r="E58" s="1" t="e">
        <f t="shared" ref="E58" si="19">C58/D58*100</f>
        <v>#DIV/0!</v>
      </c>
      <c r="F58" s="248"/>
      <c r="G58" s="248"/>
      <c r="H58" s="1" t="e">
        <f t="shared" ref="H58" si="20">F58/G58*100</f>
        <v>#DIV/0!</v>
      </c>
      <c r="I58" s="248"/>
      <c r="J58" s="248"/>
      <c r="K58" s="1" t="e">
        <f t="shared" ref="K58" si="21">I58/J58*100</f>
        <v>#DIV/0!</v>
      </c>
      <c r="L58" s="248">
        <f t="shared" si="18"/>
        <v>0</v>
      </c>
      <c r="M58" s="248">
        <f t="shared" si="18"/>
        <v>0</v>
      </c>
      <c r="N58" s="1" t="e">
        <f t="shared" ref="N58" si="22">L58/M58*100</f>
        <v>#DIV/0!</v>
      </c>
      <c r="O58" s="248">
        <v>0</v>
      </c>
      <c r="P58" s="248">
        <v>0</v>
      </c>
      <c r="Q58" s="1" t="e">
        <f t="shared" ref="Q58" si="23">O58/P58*100</f>
        <v>#DIV/0!</v>
      </c>
      <c r="R58" s="248">
        <v>0</v>
      </c>
      <c r="S58" s="248">
        <v>0</v>
      </c>
      <c r="T58" s="1" t="e">
        <f t="shared" ref="T58" si="24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C70+C117+C149+C155+C167+C184+C193+C202+C208+C216+C224+C233+C240+C253+C262+C268+C282+C292+C314+C322+C331+C361</f>
        <v>535847236.26999998</v>
      </c>
      <c r="D69" s="116">
        <f>D70+D117+D149+D155+D167+D184+D193+D202+D208+D216+D224+D233+D240+D253+D262+D268+D282+D292+D314+D322+D331+D361</f>
        <v>468886490</v>
      </c>
      <c r="E69" s="117">
        <f>C69/D69*100</f>
        <v>114.28080093969011</v>
      </c>
      <c r="F69" s="116">
        <f>F70+F117+F149+F155+F167+F184+F193+F202+F208+F216+F224+F233+F240+F253+F262+F268+F282+F292+F314+F322+F331+F361</f>
        <v>64017156.93</v>
      </c>
      <c r="G69" s="116">
        <f>G70+G117+G149+G155+G167+G184+G193+G202+G208+G216+G224+G233+G240+G253+G262+G268+G282+G292+G314+G322+G331+G361</f>
        <v>53736724</v>
      </c>
      <c r="H69" s="117">
        <f>F69/G69*100</f>
        <v>119.13111214222884</v>
      </c>
      <c r="I69" s="116">
        <f>I70+I117+I149+I155+I167+I184+I193+I202+I208+I216+I224+I233+I240+I253+I262+I268+I282+I292+I314+I322+I331+I361</f>
        <v>521009484.01099998</v>
      </c>
      <c r="J69" s="116">
        <f>J70+J117+J149+J155+J167+J184+J193+J202+J208+J216+J224+J233+J240+J253+J262+J268+J282+J292+J314+J322+J331+J361</f>
        <v>463819531</v>
      </c>
      <c r="K69" s="117">
        <f>I69/J69*100</f>
        <v>112.3302166443267</v>
      </c>
      <c r="L69" s="116">
        <f>L70+L117+L149+L155+L167+L184+L193+L202+L208+L216+L224+L233+L240+L253+L262+L268+L282+L292+L314+L322+L331+L361</f>
        <v>317410630</v>
      </c>
      <c r="M69" s="116">
        <f>M70+M117+M149+M155+M167+M184+M193+M202+M208+M216+M224+M233+M240+M253+M262+M268+M282+M292+M314+M322+M331+M361</f>
        <v>270031601</v>
      </c>
      <c r="N69" s="119">
        <f t="shared" ref="N69:N138" si="25">L69/M69*100</f>
        <v>117.54573495270282</v>
      </c>
      <c r="O69" s="116">
        <f>O70+O117+O149+O155+O167+O184+O193+O202+O208+O216+O224+O233+O240+O253+O262+O268+O282+O292+O314+O322+O331+O361</f>
        <v>99737395</v>
      </c>
      <c r="P69" s="116">
        <f>P70+P117+P149+P155+P167+P184+P193+P202+P208+P216+P224+P233+P240+P253+P262+P268+P282+P292+P314+P322+P331+P361</f>
        <v>71182837</v>
      </c>
      <c r="Q69" s="120">
        <f t="shared" ref="Q69:Q138" si="26">O69/P69*100</f>
        <v>140.11438600009717</v>
      </c>
      <c r="R69" s="116">
        <f>R70+R117+R149+R155+R167+R184+R193+R202+R208+R216+R224+R233+R240+R253+R262+R268+R282+R292+R314+R322+R331+R361</f>
        <v>217673235</v>
      </c>
      <c r="S69" s="116">
        <f>S70+S117+S149+S155+S167+S184+S193+S202+S208+S216+S224+S233+S240+S253+S262+S268+S282+S292+S314+S322+S331+S361</f>
        <v>198848764</v>
      </c>
      <c r="T69" s="119">
        <f t="shared" ref="T69:T136" si="27">R69/S69*100</f>
        <v>109.4667276885865</v>
      </c>
    </row>
    <row r="70" spans="1:35" ht="39.75" customHeight="1" x14ac:dyDescent="0.25">
      <c r="A70" s="352" t="s">
        <v>228</v>
      </c>
      <c r="B70" s="353" t="s">
        <v>111</v>
      </c>
      <c r="C70" s="41">
        <f>SUM(C71:C115)</f>
        <v>110326847</v>
      </c>
      <c r="D70" s="41">
        <f>SUM(D71:D115)</f>
        <v>102992528</v>
      </c>
      <c r="E70" s="50">
        <f>C70/D70*100</f>
        <v>107.12121465743611</v>
      </c>
      <c r="F70" s="41">
        <f>SUM(F71:F115)</f>
        <v>9140713</v>
      </c>
      <c r="G70" s="41">
        <f>SUM(G71:G115)</f>
        <v>10219460</v>
      </c>
      <c r="H70" s="50">
        <f>F70/G70*100</f>
        <v>89.444187853369939</v>
      </c>
      <c r="I70" s="41">
        <f>SUM(I71:I115)</f>
        <v>108473155</v>
      </c>
      <c r="J70" s="41">
        <f>SUM(J71:J115)</f>
        <v>105646925</v>
      </c>
      <c r="K70" s="50">
        <f>I70/J70*100</f>
        <v>102.67516541536821</v>
      </c>
      <c r="L70" s="41">
        <f>SUM(L71:L115)</f>
        <v>12580383</v>
      </c>
      <c r="M70" s="41">
        <f>SUM(M71:M115)</f>
        <v>7223653</v>
      </c>
      <c r="N70" s="6">
        <f t="shared" si="25"/>
        <v>174.15541693378682</v>
      </c>
      <c r="O70" s="41">
        <f>SUM(O71:O115)</f>
        <v>9223621</v>
      </c>
      <c r="P70" s="41">
        <f>SUM(P71:P115)</f>
        <v>4175532</v>
      </c>
      <c r="Q70" s="5">
        <f t="shared" si="26"/>
        <v>220.89690607089111</v>
      </c>
      <c r="R70" s="41">
        <f>SUM(R71:R115)</f>
        <v>3356762</v>
      </c>
      <c r="S70" s="41">
        <f>SUM(S71:S115)</f>
        <v>3048121</v>
      </c>
      <c r="T70" s="6">
        <f t="shared" si="27"/>
        <v>110.12561509205179</v>
      </c>
      <c r="U70" s="198">
        <f>SUM(U71:U115)</f>
        <v>5970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248">
        <v>37734</v>
      </c>
      <c r="D71" s="248">
        <v>35045</v>
      </c>
      <c r="E71" s="45">
        <f t="shared" ref="E71:E104" si="28">C71/D71*100</f>
        <v>107.6729918675988</v>
      </c>
      <c r="F71" s="248">
        <v>6517</v>
      </c>
      <c r="G71" s="248">
        <v>65</v>
      </c>
      <c r="H71" s="45">
        <f t="shared" ref="H71:H74" si="29">F71/G71*100</f>
        <v>10026.153846153846</v>
      </c>
      <c r="I71" s="248">
        <v>47215</v>
      </c>
      <c r="J71" s="248">
        <v>44401</v>
      </c>
      <c r="K71" s="45">
        <f t="shared" ref="K71:K93" si="30">I71/J71*100</f>
        <v>106.33769509695728</v>
      </c>
      <c r="L71" s="248">
        <v>44479</v>
      </c>
      <c r="M71" s="248">
        <v>43823</v>
      </c>
      <c r="N71" s="25">
        <f t="shared" si="25"/>
        <v>101.49693083540608</v>
      </c>
      <c r="O71" s="248">
        <v>44479</v>
      </c>
      <c r="P71" s="248">
        <v>29027</v>
      </c>
      <c r="Q71" s="25">
        <f t="shared" si="26"/>
        <v>153.23319667895407</v>
      </c>
      <c r="R71" s="248">
        <v>0</v>
      </c>
      <c r="S71" s="248">
        <v>14796</v>
      </c>
      <c r="T71" s="45">
        <f t="shared" si="27"/>
        <v>0</v>
      </c>
      <c r="U71" s="196">
        <v>21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248">
        <v>1065209</v>
      </c>
      <c r="D72" s="248">
        <v>2046614</v>
      </c>
      <c r="E72" s="25">
        <f t="shared" si="28"/>
        <v>52.047381675293927</v>
      </c>
      <c r="F72" s="248">
        <v>50000</v>
      </c>
      <c r="G72" s="248">
        <v>232691</v>
      </c>
      <c r="H72" s="25">
        <f t="shared" si="29"/>
        <v>21.48772406324267</v>
      </c>
      <c r="I72" s="248">
        <v>1042682</v>
      </c>
      <c r="J72" s="248">
        <v>1504618</v>
      </c>
      <c r="K72" s="25">
        <f t="shared" si="30"/>
        <v>69.298785472458789</v>
      </c>
      <c r="L72" s="248">
        <v>791837</v>
      </c>
      <c r="M72" s="248">
        <v>940538</v>
      </c>
      <c r="N72" s="25">
        <f t="shared" si="25"/>
        <v>84.189793501166349</v>
      </c>
      <c r="O72" s="64">
        <v>690572</v>
      </c>
      <c r="P72" s="64">
        <v>880369</v>
      </c>
      <c r="Q72" s="25">
        <f t="shared" si="26"/>
        <v>78.441199088109641</v>
      </c>
      <c r="R72" s="249">
        <v>101265</v>
      </c>
      <c r="S72" s="249">
        <v>60169</v>
      </c>
      <c r="T72" s="25">
        <f t="shared" si="27"/>
        <v>168.30095231763863</v>
      </c>
      <c r="U72" s="197">
        <v>250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0" t="s">
        <v>300</v>
      </c>
      <c r="C73" s="248">
        <v>331404</v>
      </c>
      <c r="D73" s="248">
        <v>540243</v>
      </c>
      <c r="E73" s="25">
        <f t="shared" si="28"/>
        <v>61.343506533171187</v>
      </c>
      <c r="F73" s="248">
        <v>27035</v>
      </c>
      <c r="G73" s="248">
        <v>34812</v>
      </c>
      <c r="H73" s="1">
        <f t="shared" si="29"/>
        <v>77.660002298058146</v>
      </c>
      <c r="I73" s="248">
        <v>614888</v>
      </c>
      <c r="J73" s="248">
        <v>761922</v>
      </c>
      <c r="K73" s="1">
        <f t="shared" si="30"/>
        <v>80.702224112179465</v>
      </c>
      <c r="L73" s="248">
        <v>542313</v>
      </c>
      <c r="M73" s="248">
        <v>686720</v>
      </c>
      <c r="N73" s="1">
        <f t="shared" si="25"/>
        <v>78.971487651444548</v>
      </c>
      <c r="O73" s="248">
        <v>132353</v>
      </c>
      <c r="P73" s="248">
        <v>125908</v>
      </c>
      <c r="Q73" s="1">
        <f t="shared" si="26"/>
        <v>105.11881691393717</v>
      </c>
      <c r="R73" s="248">
        <v>409960</v>
      </c>
      <c r="S73" s="248">
        <v>560812</v>
      </c>
      <c r="T73" s="1">
        <f t="shared" si="27"/>
        <v>73.10114619515987</v>
      </c>
      <c r="U73" s="199">
        <v>185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248">
        <v>1815072</v>
      </c>
      <c r="D74" s="248">
        <v>1701085</v>
      </c>
      <c r="E74" s="1">
        <f t="shared" si="28"/>
        <v>106.70084093387456</v>
      </c>
      <c r="F74" s="248">
        <v>172943</v>
      </c>
      <c r="G74" s="248">
        <v>151495</v>
      </c>
      <c r="H74" s="1">
        <f t="shared" si="29"/>
        <v>114.15756295587313</v>
      </c>
      <c r="I74" s="248">
        <v>1747803</v>
      </c>
      <c r="J74" s="248">
        <v>1740510</v>
      </c>
      <c r="K74" s="1">
        <f t="shared" si="30"/>
        <v>100.41901511625903</v>
      </c>
      <c r="L74" s="248">
        <v>1390557</v>
      </c>
      <c r="M74" s="248">
        <v>1223880</v>
      </c>
      <c r="N74" s="1">
        <f t="shared" si="25"/>
        <v>113.61873713109128</v>
      </c>
      <c r="O74" s="248">
        <v>923266</v>
      </c>
      <c r="P74" s="248">
        <v>918100</v>
      </c>
      <c r="Q74" s="1">
        <f t="shared" si="26"/>
        <v>100.56268380350724</v>
      </c>
      <c r="R74" s="248">
        <v>467291</v>
      </c>
      <c r="S74" s="248">
        <v>305780</v>
      </c>
      <c r="T74" s="1">
        <f t="shared" si="27"/>
        <v>152.81934724311597</v>
      </c>
      <c r="U74" s="199">
        <v>203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3" customFormat="1" ht="17.25" x14ac:dyDescent="0.25">
      <c r="A75" s="62">
        <v>5</v>
      </c>
      <c r="B75" s="10" t="s">
        <v>147</v>
      </c>
      <c r="C75" s="248">
        <v>0</v>
      </c>
      <c r="D75" s="248">
        <v>37019501</v>
      </c>
      <c r="E75" s="1">
        <f t="shared" si="28"/>
        <v>0</v>
      </c>
      <c r="F75" s="248">
        <v>0</v>
      </c>
      <c r="G75" s="248">
        <v>2993743</v>
      </c>
      <c r="H75" s="1">
        <f>F75/G75*100</f>
        <v>0</v>
      </c>
      <c r="I75" s="248">
        <v>0</v>
      </c>
      <c r="J75" s="248">
        <v>36143349</v>
      </c>
      <c r="K75" s="1">
        <f t="shared" si="30"/>
        <v>0</v>
      </c>
      <c r="L75" s="248">
        <v>0</v>
      </c>
      <c r="M75" s="248">
        <v>209503</v>
      </c>
      <c r="N75" s="1">
        <f t="shared" si="25"/>
        <v>0</v>
      </c>
      <c r="O75" s="248">
        <v>0</v>
      </c>
      <c r="P75" s="248">
        <v>0</v>
      </c>
      <c r="Q75" s="1" t="e">
        <f t="shared" si="26"/>
        <v>#DIV/0!</v>
      </c>
      <c r="R75" s="248">
        <v>0</v>
      </c>
      <c r="S75" s="248">
        <v>209503</v>
      </c>
      <c r="T75" s="1">
        <f t="shared" si="27"/>
        <v>0</v>
      </c>
      <c r="U75" s="199"/>
    </row>
    <row r="76" spans="1:35" s="24" customFormat="1" ht="17.25" x14ac:dyDescent="0.25">
      <c r="A76" s="62">
        <v>6</v>
      </c>
      <c r="B76" s="10" t="s">
        <v>359</v>
      </c>
      <c r="C76" s="248">
        <v>36188695</v>
      </c>
      <c r="D76" s="248">
        <v>0</v>
      </c>
      <c r="E76" s="25" t="e">
        <f t="shared" si="28"/>
        <v>#DIV/0!</v>
      </c>
      <c r="F76" s="248">
        <v>2109493</v>
      </c>
      <c r="G76" s="248">
        <v>0</v>
      </c>
      <c r="H76" s="25" t="e">
        <f>F76/G76*100</f>
        <v>#DIV/0!</v>
      </c>
      <c r="I76" s="248">
        <v>27816923</v>
      </c>
      <c r="J76" s="248">
        <v>0</v>
      </c>
      <c r="K76" s="25" t="e">
        <f t="shared" si="30"/>
        <v>#DIV/0!</v>
      </c>
      <c r="L76" s="248">
        <v>201035</v>
      </c>
      <c r="M76" s="248">
        <v>0</v>
      </c>
      <c r="N76" s="25" t="e">
        <f t="shared" si="25"/>
        <v>#DIV/0!</v>
      </c>
      <c r="O76" s="248">
        <v>0</v>
      </c>
      <c r="P76" s="249">
        <v>0</v>
      </c>
      <c r="Q76" s="1" t="e">
        <f t="shared" si="26"/>
        <v>#DIV/0!</v>
      </c>
      <c r="R76" s="248">
        <v>201035</v>
      </c>
      <c r="S76" s="249">
        <v>0</v>
      </c>
      <c r="T76" s="25" t="e">
        <f t="shared" si="27"/>
        <v>#DIV/0!</v>
      </c>
      <c r="U76" s="197">
        <v>645</v>
      </c>
      <c r="AD76"/>
      <c r="AE76"/>
      <c r="AF76"/>
      <c r="AG76"/>
      <c r="AH76"/>
      <c r="AI76"/>
    </row>
    <row r="77" spans="1:35" s="152" customFormat="1" ht="17.25" x14ac:dyDescent="0.25">
      <c r="A77" s="266">
        <v>7</v>
      </c>
      <c r="B77" s="267" t="s">
        <v>301</v>
      </c>
      <c r="C77" s="241"/>
      <c r="D77" s="241">
        <v>4187862</v>
      </c>
      <c r="E77" s="268">
        <f t="shared" si="28"/>
        <v>0</v>
      </c>
      <c r="F77" s="241"/>
      <c r="G77" s="241">
        <v>266114</v>
      </c>
      <c r="H77" s="268">
        <f t="shared" ref="H77:H89" si="31">F77/G77*100</f>
        <v>0</v>
      </c>
      <c r="I77" s="241"/>
      <c r="J77" s="241">
        <v>4057298</v>
      </c>
      <c r="K77" s="268">
        <f t="shared" si="30"/>
        <v>0</v>
      </c>
      <c r="L77" s="241"/>
      <c r="M77" s="241">
        <v>17811</v>
      </c>
      <c r="N77" s="268">
        <f t="shared" si="25"/>
        <v>0</v>
      </c>
      <c r="O77" s="241"/>
      <c r="P77" s="241">
        <v>12199</v>
      </c>
      <c r="Q77" s="268">
        <f t="shared" si="26"/>
        <v>0</v>
      </c>
      <c r="R77" s="241"/>
      <c r="S77" s="241">
        <v>5612</v>
      </c>
      <c r="T77" s="268">
        <f t="shared" si="27"/>
        <v>0</v>
      </c>
      <c r="U77" s="269"/>
    </row>
    <row r="78" spans="1:35" s="24" customFormat="1" ht="17.25" x14ac:dyDescent="0.25">
      <c r="A78" s="62">
        <v>8</v>
      </c>
      <c r="B78" s="10" t="s">
        <v>148</v>
      </c>
      <c r="C78" s="248">
        <v>583653</v>
      </c>
      <c r="D78" s="248">
        <v>1265919</v>
      </c>
      <c r="E78" s="25">
        <f t="shared" si="28"/>
        <v>46.105082552675171</v>
      </c>
      <c r="F78" s="248">
        <v>0</v>
      </c>
      <c r="G78" s="248">
        <v>248372</v>
      </c>
      <c r="H78" s="25">
        <f t="shared" si="31"/>
        <v>0</v>
      </c>
      <c r="I78" s="248">
        <v>778023</v>
      </c>
      <c r="J78" s="248">
        <v>1176504</v>
      </c>
      <c r="K78" s="25">
        <f t="shared" si="30"/>
        <v>66.130076905815869</v>
      </c>
      <c r="L78" s="248">
        <v>214995</v>
      </c>
      <c r="M78" s="248">
        <v>266107</v>
      </c>
      <c r="N78" s="25">
        <f t="shared" si="25"/>
        <v>80.792688655315345</v>
      </c>
      <c r="O78" s="248">
        <v>43627</v>
      </c>
      <c r="P78" s="248">
        <v>212425</v>
      </c>
      <c r="Q78" s="25">
        <f t="shared" si="26"/>
        <v>20.537601506414028</v>
      </c>
      <c r="R78" s="248">
        <v>171368</v>
      </c>
      <c r="S78" s="248">
        <v>53682</v>
      </c>
      <c r="T78" s="25">
        <f t="shared" si="27"/>
        <v>319.22804664505793</v>
      </c>
      <c r="U78" s="197">
        <v>5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248">
        <v>31141</v>
      </c>
      <c r="D79" s="248">
        <v>54937</v>
      </c>
      <c r="E79" s="1">
        <f t="shared" si="28"/>
        <v>56.684930010739578</v>
      </c>
      <c r="F79" s="248">
        <v>1899</v>
      </c>
      <c r="G79" s="248">
        <v>2908</v>
      </c>
      <c r="H79" s="1">
        <f t="shared" si="31"/>
        <v>65.302613480055015</v>
      </c>
      <c r="I79" s="248">
        <v>43106</v>
      </c>
      <c r="J79" s="248">
        <v>96026</v>
      </c>
      <c r="K79" s="1">
        <f t="shared" si="30"/>
        <v>44.889925645137772</v>
      </c>
      <c r="L79" s="248">
        <v>8085</v>
      </c>
      <c r="M79" s="248">
        <v>29675</v>
      </c>
      <c r="N79" s="1">
        <f t="shared" si="25"/>
        <v>27.245155855096883</v>
      </c>
      <c r="O79" s="248">
        <v>0</v>
      </c>
      <c r="P79" s="248">
        <v>0</v>
      </c>
      <c r="Q79" s="1" t="e">
        <f t="shared" si="26"/>
        <v>#DIV/0!</v>
      </c>
      <c r="R79" s="248">
        <v>8085</v>
      </c>
      <c r="S79" s="248">
        <v>29675</v>
      </c>
      <c r="T79" s="1">
        <f t="shared" si="27"/>
        <v>27.245155855096883</v>
      </c>
      <c r="U79" s="199">
        <v>11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248">
        <v>4553971</v>
      </c>
      <c r="D80" s="248">
        <v>3081841</v>
      </c>
      <c r="E80" s="25">
        <f t="shared" si="28"/>
        <v>147.76787640893869</v>
      </c>
      <c r="F80" s="248">
        <v>629669</v>
      </c>
      <c r="G80" s="248">
        <v>444726</v>
      </c>
      <c r="H80" s="25">
        <f t="shared" si="31"/>
        <v>141.5858303764565</v>
      </c>
      <c r="I80" s="248">
        <v>4550385</v>
      </c>
      <c r="J80" s="248">
        <v>3077689</v>
      </c>
      <c r="K80" s="25">
        <f t="shared" si="30"/>
        <v>147.85070876232135</v>
      </c>
      <c r="L80" s="248">
        <v>129189</v>
      </c>
      <c r="M80" s="248">
        <v>127692</v>
      </c>
      <c r="N80" s="25">
        <f t="shared" si="25"/>
        <v>101.17235222253547</v>
      </c>
      <c r="O80" s="248">
        <v>0</v>
      </c>
      <c r="P80" s="248">
        <v>127692</v>
      </c>
      <c r="Q80" s="25">
        <f t="shared" si="26"/>
        <v>0</v>
      </c>
      <c r="R80" s="248">
        <v>129189</v>
      </c>
      <c r="S80" s="248">
        <v>0</v>
      </c>
      <c r="T80" s="25" t="e">
        <f t="shared" si="27"/>
        <v>#DIV/0!</v>
      </c>
      <c r="U80" s="197">
        <v>346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248">
        <v>1830468</v>
      </c>
      <c r="D81" s="248">
        <v>1396759</v>
      </c>
      <c r="E81" s="1">
        <f t="shared" si="28"/>
        <v>131.05109757660412</v>
      </c>
      <c r="F81" s="248">
        <v>159776</v>
      </c>
      <c r="G81" s="248">
        <v>127211</v>
      </c>
      <c r="H81" s="1">
        <f t="shared" si="31"/>
        <v>125.59920132692928</v>
      </c>
      <c r="I81" s="248">
        <v>1830468</v>
      </c>
      <c r="J81" s="248">
        <v>1396759</v>
      </c>
      <c r="K81" s="1">
        <f t="shared" si="30"/>
        <v>131.05109757660412</v>
      </c>
      <c r="L81" s="248">
        <v>1546650</v>
      </c>
      <c r="M81" s="248">
        <v>712290</v>
      </c>
      <c r="N81" s="1">
        <f t="shared" si="25"/>
        <v>217.13768268542307</v>
      </c>
      <c r="O81" s="248">
        <v>1375743</v>
      </c>
      <c r="P81" s="248">
        <v>485594</v>
      </c>
      <c r="Q81" s="1">
        <f t="shared" si="26"/>
        <v>283.31136710914882</v>
      </c>
      <c r="R81" s="248">
        <v>170907</v>
      </c>
      <c r="S81" s="248">
        <v>226696</v>
      </c>
      <c r="T81" s="1">
        <f t="shared" si="27"/>
        <v>75.390390655326954</v>
      </c>
      <c r="U81" s="199">
        <v>117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248">
        <v>283413</v>
      </c>
      <c r="D82" s="248">
        <v>225245</v>
      </c>
      <c r="E82" s="25">
        <f t="shared" si="28"/>
        <v>125.82432462429797</v>
      </c>
      <c r="F82" s="248">
        <v>38081</v>
      </c>
      <c r="G82" s="248">
        <v>29514</v>
      </c>
      <c r="H82" s="25">
        <f t="shared" si="31"/>
        <v>129.02690248695535</v>
      </c>
      <c r="I82" s="248">
        <v>283413</v>
      </c>
      <c r="J82" s="248">
        <v>225245</v>
      </c>
      <c r="K82" s="25">
        <f t="shared" si="30"/>
        <v>125.82432462429797</v>
      </c>
      <c r="L82" s="248">
        <v>97778</v>
      </c>
      <c r="M82" s="248">
        <v>0</v>
      </c>
      <c r="N82" s="25" t="e">
        <f t="shared" si="25"/>
        <v>#DIV/0!</v>
      </c>
      <c r="O82" s="248">
        <v>97778</v>
      </c>
      <c r="P82" s="248">
        <v>0</v>
      </c>
      <c r="Q82" s="25" t="e">
        <f t="shared" si="26"/>
        <v>#DIV/0!</v>
      </c>
      <c r="R82" s="248">
        <v>0</v>
      </c>
      <c r="S82" s="248">
        <v>0</v>
      </c>
      <c r="T82" s="25" t="e">
        <f t="shared" si="27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248">
        <v>2362852</v>
      </c>
      <c r="D83" s="248">
        <v>1234891</v>
      </c>
      <c r="E83" s="25">
        <f t="shared" si="28"/>
        <v>191.34093616359661</v>
      </c>
      <c r="F83" s="248">
        <v>258488</v>
      </c>
      <c r="G83" s="248">
        <v>144678</v>
      </c>
      <c r="H83" s="25">
        <f t="shared" si="31"/>
        <v>178.66434426796059</v>
      </c>
      <c r="I83" s="248">
        <v>1905591</v>
      </c>
      <c r="J83" s="248">
        <v>1962984</v>
      </c>
      <c r="K83" s="25">
        <f t="shared" si="30"/>
        <v>97.076236994290326</v>
      </c>
      <c r="L83" s="248">
        <v>129529</v>
      </c>
      <c r="M83" s="248">
        <v>119793</v>
      </c>
      <c r="N83" s="25">
        <f t="shared" si="25"/>
        <v>108.12735301728816</v>
      </c>
      <c r="O83" s="248">
        <v>0</v>
      </c>
      <c r="P83" s="248">
        <v>119793</v>
      </c>
      <c r="Q83" s="25">
        <f t="shared" si="26"/>
        <v>0</v>
      </c>
      <c r="R83" s="248">
        <v>129529</v>
      </c>
      <c r="S83" s="248">
        <v>0</v>
      </c>
      <c r="T83" s="25" t="e">
        <f t="shared" si="27"/>
        <v>#DIV/0!</v>
      </c>
      <c r="U83" s="197">
        <v>101</v>
      </c>
    </row>
    <row r="84" spans="1:636" s="24" customFormat="1" ht="17.25" x14ac:dyDescent="0.25">
      <c r="A84" s="62">
        <v>14</v>
      </c>
      <c r="B84" s="10" t="s">
        <v>154</v>
      </c>
      <c r="C84" s="248">
        <v>1033116</v>
      </c>
      <c r="D84" s="248">
        <v>878567</v>
      </c>
      <c r="E84" s="25">
        <f t="shared" si="28"/>
        <v>117.59103175967229</v>
      </c>
      <c r="F84" s="248">
        <v>20995</v>
      </c>
      <c r="G84" s="248">
        <v>116450</v>
      </c>
      <c r="H84" s="25">
        <f t="shared" si="31"/>
        <v>18.029197080291969</v>
      </c>
      <c r="I84" s="248">
        <v>1012121</v>
      </c>
      <c r="J84" s="248">
        <v>859046</v>
      </c>
      <c r="K84" s="25">
        <f t="shared" si="30"/>
        <v>117.81918546853136</v>
      </c>
      <c r="L84" s="248">
        <v>0</v>
      </c>
      <c r="M84" s="248">
        <v>0</v>
      </c>
      <c r="N84" s="25" t="e">
        <f t="shared" si="25"/>
        <v>#DIV/0!</v>
      </c>
      <c r="O84" s="248">
        <v>0</v>
      </c>
      <c r="P84" s="248">
        <v>0</v>
      </c>
      <c r="Q84" s="25" t="e">
        <f t="shared" si="26"/>
        <v>#DIV/0!</v>
      </c>
      <c r="R84" s="248">
        <v>0</v>
      </c>
      <c r="S84" s="248">
        <v>0</v>
      </c>
      <c r="T84" s="25" t="e">
        <f t="shared" si="27"/>
        <v>#DIV/0!</v>
      </c>
      <c r="U84" s="197">
        <v>69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248">
        <v>23244</v>
      </c>
      <c r="D85" s="248">
        <v>19588</v>
      </c>
      <c r="E85" s="25">
        <f t="shared" si="28"/>
        <v>118.66448846232387</v>
      </c>
      <c r="F85" s="248">
        <v>1734</v>
      </c>
      <c r="G85" s="248">
        <v>1119</v>
      </c>
      <c r="H85" s="25">
        <f t="shared" si="31"/>
        <v>154.9597855227882</v>
      </c>
      <c r="I85" s="248">
        <v>40538</v>
      </c>
      <c r="J85" s="248">
        <v>29860</v>
      </c>
      <c r="K85" s="25">
        <f t="shared" si="30"/>
        <v>135.7602143335566</v>
      </c>
      <c r="L85" s="248">
        <v>0</v>
      </c>
      <c r="M85" s="248">
        <v>0</v>
      </c>
      <c r="N85" s="25" t="e">
        <f t="shared" si="25"/>
        <v>#DIV/0!</v>
      </c>
      <c r="O85" s="248">
        <v>0</v>
      </c>
      <c r="P85" s="248">
        <v>0</v>
      </c>
      <c r="Q85" s="25" t="e">
        <f t="shared" si="26"/>
        <v>#DIV/0!</v>
      </c>
      <c r="R85" s="248">
        <v>0</v>
      </c>
      <c r="S85" s="248">
        <v>0</v>
      </c>
      <c r="T85" s="25" t="e">
        <f t="shared" si="27"/>
        <v>#DIV/0!</v>
      </c>
      <c r="U85" s="197">
        <v>18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248">
        <v>2310363</v>
      </c>
      <c r="D86" s="248">
        <v>1978218</v>
      </c>
      <c r="E86" s="1">
        <f t="shared" si="28"/>
        <v>116.79011109999</v>
      </c>
      <c r="F86" s="248">
        <v>317165</v>
      </c>
      <c r="G86" s="248">
        <v>244528</v>
      </c>
      <c r="H86" s="1">
        <f t="shared" si="31"/>
        <v>129.70498266047241</v>
      </c>
      <c r="I86" s="248">
        <v>2103359</v>
      </c>
      <c r="J86" s="248">
        <v>1824924</v>
      </c>
      <c r="K86" s="1">
        <f t="shared" si="30"/>
        <v>115.25734770324682</v>
      </c>
      <c r="L86" s="248">
        <v>0</v>
      </c>
      <c r="M86" s="248">
        <v>0</v>
      </c>
      <c r="N86" s="1" t="e">
        <f t="shared" si="25"/>
        <v>#DIV/0!</v>
      </c>
      <c r="O86" s="248">
        <v>0</v>
      </c>
      <c r="P86" s="248">
        <v>0</v>
      </c>
      <c r="Q86" s="25" t="e">
        <f t="shared" si="26"/>
        <v>#DIV/0!</v>
      </c>
      <c r="R86" s="248">
        <v>0</v>
      </c>
      <c r="S86" s="248">
        <v>0</v>
      </c>
      <c r="T86" s="1" t="e">
        <f t="shared" si="27"/>
        <v>#DIV/0!</v>
      </c>
      <c r="U86" s="199">
        <v>324</v>
      </c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248">
        <v>19270524</v>
      </c>
      <c r="D87" s="248">
        <v>15984005</v>
      </c>
      <c r="E87" s="45">
        <f t="shared" si="28"/>
        <v>120.56129862321741</v>
      </c>
      <c r="F87" s="248">
        <v>2077740</v>
      </c>
      <c r="G87" s="248">
        <v>1526304</v>
      </c>
      <c r="H87" s="45">
        <f t="shared" si="31"/>
        <v>136.1288445814202</v>
      </c>
      <c r="I87" s="248">
        <v>20124243</v>
      </c>
      <c r="J87" s="248">
        <v>16795645</v>
      </c>
      <c r="K87" s="45">
        <f t="shared" si="30"/>
        <v>119.81822073519655</v>
      </c>
      <c r="L87" s="248">
        <v>3265551</v>
      </c>
      <c r="M87" s="248">
        <v>1345283</v>
      </c>
      <c r="N87" s="25">
        <f t="shared" si="25"/>
        <v>242.74082107630886</v>
      </c>
      <c r="O87" s="248">
        <v>2133507</v>
      </c>
      <c r="P87" s="248">
        <v>239012</v>
      </c>
      <c r="Q87" s="25">
        <f t="shared" si="26"/>
        <v>892.63593459742606</v>
      </c>
      <c r="R87" s="248">
        <v>1132044</v>
      </c>
      <c r="S87" s="248">
        <v>1106271</v>
      </c>
      <c r="T87" s="45">
        <f t="shared" si="27"/>
        <v>102.32971848669992</v>
      </c>
      <c r="U87" s="196">
        <v>1475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248">
        <v>105897</v>
      </c>
      <c r="D88" s="248">
        <v>66576</v>
      </c>
      <c r="E88" s="1">
        <f t="shared" si="28"/>
        <v>159.06182408074983</v>
      </c>
      <c r="F88" s="248">
        <v>2272</v>
      </c>
      <c r="G88" s="248">
        <v>7220</v>
      </c>
      <c r="H88" s="1">
        <f t="shared" si="31"/>
        <v>31.468144044321328</v>
      </c>
      <c r="I88" s="248">
        <v>125310</v>
      </c>
      <c r="J88" s="248">
        <v>73393</v>
      </c>
      <c r="K88" s="1">
        <f t="shared" si="30"/>
        <v>170.73835379395854</v>
      </c>
      <c r="L88" s="248">
        <v>27285</v>
      </c>
      <c r="M88" s="248">
        <v>0</v>
      </c>
      <c r="N88" s="1" t="e">
        <f t="shared" si="25"/>
        <v>#DIV/0!</v>
      </c>
      <c r="O88" s="248">
        <v>27285</v>
      </c>
      <c r="P88" s="248">
        <v>0</v>
      </c>
      <c r="Q88" s="1" t="e">
        <f t="shared" si="26"/>
        <v>#DIV/0!</v>
      </c>
      <c r="R88" s="248">
        <v>0</v>
      </c>
      <c r="S88" s="248">
        <v>0</v>
      </c>
      <c r="T88" s="1" t="e">
        <f t="shared" si="27"/>
        <v>#DIV/0!</v>
      </c>
      <c r="U88" s="199">
        <v>18</v>
      </c>
    </row>
    <row r="89" spans="1:636" s="23" customFormat="1" ht="17.25" x14ac:dyDescent="0.25">
      <c r="A89" s="62">
        <v>19</v>
      </c>
      <c r="B89" s="10" t="s">
        <v>158</v>
      </c>
      <c r="C89" s="248"/>
      <c r="D89" s="248"/>
      <c r="E89" s="1" t="e">
        <f t="shared" si="28"/>
        <v>#DIV/0!</v>
      </c>
      <c r="F89" s="248"/>
      <c r="G89" s="248"/>
      <c r="H89" s="1" t="e">
        <f t="shared" si="31"/>
        <v>#DIV/0!</v>
      </c>
      <c r="I89" s="248"/>
      <c r="J89" s="248"/>
      <c r="K89" s="1" t="e">
        <f t="shared" si="30"/>
        <v>#DIV/0!</v>
      </c>
      <c r="L89" s="248"/>
      <c r="M89" s="248"/>
      <c r="N89" s="1" t="e">
        <f t="shared" si="25"/>
        <v>#DIV/0!</v>
      </c>
      <c r="O89" s="248"/>
      <c r="P89" s="248"/>
      <c r="Q89" s="1" t="e">
        <f t="shared" si="26"/>
        <v>#DIV/0!</v>
      </c>
      <c r="R89" s="248"/>
      <c r="S89" s="248"/>
      <c r="T89" s="1" t="e">
        <f t="shared" si="27"/>
        <v>#DIV/0!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248">
        <v>13782520</v>
      </c>
      <c r="D90" s="248">
        <v>14097357</v>
      </c>
      <c r="E90" s="1">
        <f t="shared" si="28"/>
        <v>97.766694849254364</v>
      </c>
      <c r="F90" s="248">
        <v>730472</v>
      </c>
      <c r="G90" s="248">
        <v>1725251</v>
      </c>
      <c r="H90" s="1">
        <f>F90/G90*100</f>
        <v>42.340042115611006</v>
      </c>
      <c r="I90" s="248">
        <v>19868339</v>
      </c>
      <c r="J90" s="248">
        <v>16939162</v>
      </c>
      <c r="K90" s="1">
        <f>I90/J90*100</f>
        <v>117.29233712978244</v>
      </c>
      <c r="L90" s="248">
        <v>0</v>
      </c>
      <c r="M90" s="248">
        <v>0</v>
      </c>
      <c r="N90" s="1" t="e">
        <f t="shared" si="25"/>
        <v>#DIV/0!</v>
      </c>
      <c r="O90" s="248">
        <v>0</v>
      </c>
      <c r="P90" s="248">
        <v>0</v>
      </c>
      <c r="Q90" s="1" t="e">
        <f t="shared" si="26"/>
        <v>#DIV/0!</v>
      </c>
      <c r="R90" s="248">
        <v>0</v>
      </c>
      <c r="S90" s="248">
        <v>0</v>
      </c>
      <c r="T90" s="1" t="e">
        <f t="shared" si="27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248">
        <v>1036424</v>
      </c>
      <c r="D91" s="248">
        <v>1080267</v>
      </c>
      <c r="E91" s="25">
        <f t="shared" si="28"/>
        <v>95.941466322677641</v>
      </c>
      <c r="F91" s="248">
        <v>117437</v>
      </c>
      <c r="G91" s="248">
        <v>113539</v>
      </c>
      <c r="H91" s="25">
        <f t="shared" ref="H91:H107" si="32">F91/G91*100</f>
        <v>103.433181549952</v>
      </c>
      <c r="I91" s="248">
        <v>1049709</v>
      </c>
      <c r="J91" s="248">
        <v>1031530</v>
      </c>
      <c r="K91" s="25">
        <f t="shared" si="30"/>
        <v>101.76233362093201</v>
      </c>
      <c r="L91" s="248">
        <v>9555</v>
      </c>
      <c r="M91" s="248">
        <v>0</v>
      </c>
      <c r="N91" s="25" t="e">
        <f t="shared" si="25"/>
        <v>#DIV/0!</v>
      </c>
      <c r="O91" s="248">
        <v>1635</v>
      </c>
      <c r="P91" s="248">
        <v>0</v>
      </c>
      <c r="Q91" s="25" t="e">
        <f t="shared" si="26"/>
        <v>#DIV/0!</v>
      </c>
      <c r="R91" s="248">
        <v>7920</v>
      </c>
      <c r="S91" s="248">
        <v>0</v>
      </c>
      <c r="T91" s="25" t="e">
        <f t="shared" si="27"/>
        <v>#DIV/0!</v>
      </c>
      <c r="U91" s="197">
        <v>344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248">
        <v>824328</v>
      </c>
      <c r="D92" s="248">
        <v>405907</v>
      </c>
      <c r="E92" s="1">
        <f t="shared" si="28"/>
        <v>203.08297220791954</v>
      </c>
      <c r="F92" s="248">
        <v>77757</v>
      </c>
      <c r="G92" s="248">
        <v>65628</v>
      </c>
      <c r="H92" s="1">
        <f t="shared" si="32"/>
        <v>118.48144084841836</v>
      </c>
      <c r="I92" s="248">
        <v>889895</v>
      </c>
      <c r="J92" s="248">
        <v>451842</v>
      </c>
      <c r="K92" s="1">
        <f t="shared" si="30"/>
        <v>196.94826952784382</v>
      </c>
      <c r="L92" s="248">
        <v>255456</v>
      </c>
      <c r="M92" s="248">
        <v>78170</v>
      </c>
      <c r="N92" s="1">
        <f t="shared" si="25"/>
        <v>326.79544582320585</v>
      </c>
      <c r="O92" s="248">
        <v>255456</v>
      </c>
      <c r="P92" s="248">
        <v>78170</v>
      </c>
      <c r="Q92" s="1">
        <f t="shared" si="26"/>
        <v>326.79544582320585</v>
      </c>
      <c r="R92" s="248">
        <v>0</v>
      </c>
      <c r="S92" s="248">
        <v>0</v>
      </c>
      <c r="T92" s="1" t="e">
        <f t="shared" si="27"/>
        <v>#DIV/0!</v>
      </c>
      <c r="U92" s="199">
        <v>48</v>
      </c>
      <c r="AD92" s="24"/>
      <c r="AE92" s="24"/>
      <c r="AF92" s="24"/>
      <c r="AG92" s="24"/>
      <c r="AH92" s="24"/>
      <c r="AI92" s="24"/>
    </row>
    <row r="93" spans="1:636" ht="34.5" x14ac:dyDescent="0.25">
      <c r="A93" s="62">
        <v>23</v>
      </c>
      <c r="B93" s="10" t="s">
        <v>161</v>
      </c>
      <c r="C93" s="248">
        <v>4748298</v>
      </c>
      <c r="D93" s="248">
        <v>4307288</v>
      </c>
      <c r="E93" s="25">
        <f t="shared" si="28"/>
        <v>110.23869311733974</v>
      </c>
      <c r="F93" s="248">
        <v>529163</v>
      </c>
      <c r="G93" s="248">
        <v>466323</v>
      </c>
      <c r="H93" s="25">
        <f t="shared" si="32"/>
        <v>113.47563813065193</v>
      </c>
      <c r="I93" s="248">
        <v>4588045</v>
      </c>
      <c r="J93" s="248">
        <v>3827377</v>
      </c>
      <c r="K93" s="25">
        <f t="shared" si="30"/>
        <v>119.87439439595316</v>
      </c>
      <c r="L93" s="248">
        <v>307019</v>
      </c>
      <c r="M93" s="248">
        <v>117692</v>
      </c>
      <c r="N93" s="25">
        <f t="shared" si="25"/>
        <v>260.86649899738302</v>
      </c>
      <c r="O93" s="248">
        <v>307019</v>
      </c>
      <c r="P93" s="248">
        <v>117692</v>
      </c>
      <c r="Q93" s="25">
        <f>O93/P93*100</f>
        <v>260.86649899738302</v>
      </c>
      <c r="R93" s="248">
        <v>0</v>
      </c>
      <c r="S93" s="248">
        <v>0</v>
      </c>
      <c r="T93" s="25" t="e">
        <f>R93/S93*100</f>
        <v>#DIV/0!</v>
      </c>
      <c r="U93" s="196">
        <v>280</v>
      </c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248">
        <v>74236</v>
      </c>
      <c r="D94" s="248">
        <v>58885</v>
      </c>
      <c r="E94" s="1">
        <f t="shared" si="28"/>
        <v>126.06945741699924</v>
      </c>
      <c r="F94" s="248">
        <v>8178</v>
      </c>
      <c r="G94" s="248">
        <v>6610</v>
      </c>
      <c r="H94" s="1">
        <f t="shared" si="32"/>
        <v>123.72163388804842</v>
      </c>
      <c r="I94" s="248">
        <v>75496</v>
      </c>
      <c r="J94" s="248">
        <v>58924</v>
      </c>
      <c r="K94" s="1">
        <f>I94/J94*100</f>
        <v>128.12436358699341</v>
      </c>
      <c r="L94" s="248">
        <v>0</v>
      </c>
      <c r="M94" s="248">
        <v>0</v>
      </c>
      <c r="N94" s="1" t="e">
        <f t="shared" si="25"/>
        <v>#DIV/0!</v>
      </c>
      <c r="O94" s="248">
        <v>0</v>
      </c>
      <c r="P94" s="248">
        <v>0</v>
      </c>
      <c r="Q94" s="1" t="e">
        <f t="shared" si="26"/>
        <v>#DIV/0!</v>
      </c>
      <c r="R94" s="248">
        <v>0</v>
      </c>
      <c r="S94" s="248">
        <v>0</v>
      </c>
      <c r="T94" s="1" t="e">
        <f t="shared" si="27"/>
        <v>#DIV/0!</v>
      </c>
      <c r="U94" s="199">
        <v>7</v>
      </c>
    </row>
    <row r="95" spans="1:636" s="23" customFormat="1" ht="17.25" x14ac:dyDescent="0.25">
      <c r="A95" s="62">
        <v>25</v>
      </c>
      <c r="B95" s="10" t="s">
        <v>163</v>
      </c>
      <c r="C95" s="248">
        <v>717532</v>
      </c>
      <c r="D95" s="248">
        <v>595691</v>
      </c>
      <c r="E95" s="1">
        <f t="shared" si="28"/>
        <v>120.45372516959296</v>
      </c>
      <c r="F95" s="248">
        <v>35668</v>
      </c>
      <c r="G95" s="248">
        <v>42397</v>
      </c>
      <c r="H95" s="1">
        <f t="shared" si="32"/>
        <v>84.128594004292751</v>
      </c>
      <c r="I95" s="248">
        <v>906186</v>
      </c>
      <c r="J95" s="248">
        <v>622990</v>
      </c>
      <c r="K95" s="1">
        <f t="shared" ref="K95:K103" si="33">I95/J95*100</f>
        <v>145.45755148557762</v>
      </c>
      <c r="L95" s="248">
        <v>309163</v>
      </c>
      <c r="M95" s="248">
        <v>298841</v>
      </c>
      <c r="N95" s="1">
        <f t="shared" si="25"/>
        <v>103.45401066118771</v>
      </c>
      <c r="O95" s="248">
        <v>267991</v>
      </c>
      <c r="P95" s="248">
        <v>258375</v>
      </c>
      <c r="Q95" s="1">
        <f t="shared" si="26"/>
        <v>103.72172230285437</v>
      </c>
      <c r="R95" s="248">
        <v>41172</v>
      </c>
      <c r="S95" s="248">
        <v>40466</v>
      </c>
      <c r="T95" s="1">
        <f t="shared" si="27"/>
        <v>101.74467454159046</v>
      </c>
      <c r="U95" s="199">
        <v>41</v>
      </c>
    </row>
    <row r="96" spans="1:636" s="23" customFormat="1" ht="34.5" x14ac:dyDescent="0.25">
      <c r="A96" s="62">
        <v>26</v>
      </c>
      <c r="B96" s="10" t="s">
        <v>164</v>
      </c>
      <c r="C96" s="248">
        <v>743459</v>
      </c>
      <c r="D96" s="248">
        <v>507592</v>
      </c>
      <c r="E96" s="1">
        <f t="shared" si="28"/>
        <v>146.46783243234725</v>
      </c>
      <c r="F96" s="248">
        <v>87915</v>
      </c>
      <c r="G96" s="248">
        <v>59305</v>
      </c>
      <c r="H96" s="1">
        <f t="shared" si="32"/>
        <v>148.24213809965431</v>
      </c>
      <c r="I96" s="248">
        <v>714350</v>
      </c>
      <c r="J96" s="248">
        <v>714155</v>
      </c>
      <c r="K96" s="1">
        <f t="shared" si="33"/>
        <v>100.02730499681442</v>
      </c>
      <c r="L96" s="248">
        <v>278573</v>
      </c>
      <c r="M96" s="248">
        <v>124759</v>
      </c>
      <c r="N96" s="1">
        <f t="shared" si="25"/>
        <v>223.28890100113017</v>
      </c>
      <c r="O96" s="248">
        <v>212343</v>
      </c>
      <c r="P96" s="248">
        <v>50559</v>
      </c>
      <c r="Q96" s="1">
        <f t="shared" si="26"/>
        <v>419.99050614133984</v>
      </c>
      <c r="R96" s="248">
        <v>66230</v>
      </c>
      <c r="S96" s="248">
        <v>74200</v>
      </c>
      <c r="T96" s="1">
        <f t="shared" si="27"/>
        <v>89.258760107816713</v>
      </c>
      <c r="U96" s="199">
        <v>50</v>
      </c>
    </row>
    <row r="97" spans="1:636" s="23" customFormat="1" ht="17.25" x14ac:dyDescent="0.25">
      <c r="A97" s="62">
        <v>27</v>
      </c>
      <c r="B97" s="10" t="s">
        <v>166</v>
      </c>
      <c r="C97" s="248"/>
      <c r="D97" s="248"/>
      <c r="E97" s="1" t="e">
        <f t="shared" si="28"/>
        <v>#DIV/0!</v>
      </c>
      <c r="F97" s="248"/>
      <c r="G97" s="248"/>
      <c r="H97" s="1" t="e">
        <f t="shared" si="32"/>
        <v>#DIV/0!</v>
      </c>
      <c r="I97" s="248"/>
      <c r="J97" s="248"/>
      <c r="K97" s="1" t="e">
        <f t="shared" si="33"/>
        <v>#DIV/0!</v>
      </c>
      <c r="L97" s="248"/>
      <c r="M97" s="248"/>
      <c r="N97" s="1" t="e">
        <f t="shared" si="25"/>
        <v>#DIV/0!</v>
      </c>
      <c r="O97" s="248"/>
      <c r="P97" s="64"/>
      <c r="Q97" s="1" t="e">
        <f t="shared" si="26"/>
        <v>#DIV/0!</v>
      </c>
      <c r="R97" s="248"/>
      <c r="S97" s="249"/>
      <c r="T97" s="1" t="e">
        <f t="shared" si="27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248">
        <v>1828354</v>
      </c>
      <c r="D98" s="248">
        <v>1775212</v>
      </c>
      <c r="E98" s="1">
        <f t="shared" si="28"/>
        <v>102.99355795251498</v>
      </c>
      <c r="F98" s="248">
        <v>220457</v>
      </c>
      <c r="G98" s="248">
        <v>239811</v>
      </c>
      <c r="H98" s="1">
        <f t="shared" si="32"/>
        <v>91.929477797098542</v>
      </c>
      <c r="I98" s="248">
        <v>1823522</v>
      </c>
      <c r="J98" s="248">
        <v>1845448</v>
      </c>
      <c r="K98" s="1">
        <f t="shared" si="33"/>
        <v>98.811887411620376</v>
      </c>
      <c r="L98" s="248">
        <v>22840</v>
      </c>
      <c r="M98" s="248">
        <v>9122</v>
      </c>
      <c r="N98" s="1">
        <f t="shared" si="25"/>
        <v>250.38368778776584</v>
      </c>
      <c r="O98" s="248">
        <v>0</v>
      </c>
      <c r="P98" s="248">
        <v>0</v>
      </c>
      <c r="Q98" s="1" t="e">
        <f t="shared" si="26"/>
        <v>#DIV/0!</v>
      </c>
      <c r="R98" s="248">
        <v>22840</v>
      </c>
      <c r="S98" s="248">
        <v>9122</v>
      </c>
      <c r="T98" s="1">
        <f t="shared" si="27"/>
        <v>250.38368778776584</v>
      </c>
      <c r="U98" s="199">
        <v>311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248">
        <v>229245</v>
      </c>
      <c r="D99" s="248">
        <v>105830</v>
      </c>
      <c r="E99" s="45">
        <f t="shared" si="28"/>
        <v>216.61627137862612</v>
      </c>
      <c r="F99" s="248">
        <v>19459</v>
      </c>
      <c r="G99" s="248">
        <v>14434</v>
      </c>
      <c r="H99" s="45">
        <f t="shared" si="32"/>
        <v>134.81363447415825</v>
      </c>
      <c r="I99" s="248">
        <v>229245</v>
      </c>
      <c r="J99" s="248">
        <v>105830</v>
      </c>
      <c r="K99" s="45">
        <f t="shared" si="33"/>
        <v>216.61627137862612</v>
      </c>
      <c r="L99" s="248">
        <v>0</v>
      </c>
      <c r="M99" s="248">
        <v>0</v>
      </c>
      <c r="N99" s="25" t="e">
        <f t="shared" si="25"/>
        <v>#DIV/0!</v>
      </c>
      <c r="O99" s="248">
        <v>0</v>
      </c>
      <c r="P99" s="248">
        <v>0</v>
      </c>
      <c r="Q99" s="25" t="e">
        <f t="shared" si="26"/>
        <v>#DIV/0!</v>
      </c>
      <c r="R99" s="248">
        <v>0</v>
      </c>
      <c r="S99" s="248">
        <v>0</v>
      </c>
      <c r="T99" s="45" t="e">
        <f t="shared" si="27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0" t="s">
        <v>169</v>
      </c>
      <c r="C100" s="248">
        <v>106804</v>
      </c>
      <c r="D100" s="248">
        <v>102417</v>
      </c>
      <c r="E100" s="45">
        <f t="shared" si="28"/>
        <v>104.28346856478905</v>
      </c>
      <c r="F100" s="248">
        <v>12623</v>
      </c>
      <c r="G100" s="248">
        <v>11181</v>
      </c>
      <c r="H100" s="45">
        <f t="shared" si="32"/>
        <v>112.89687863339594</v>
      </c>
      <c r="I100" s="248">
        <v>106804</v>
      </c>
      <c r="J100" s="248">
        <v>102417</v>
      </c>
      <c r="K100" s="45">
        <f t="shared" si="33"/>
        <v>104.28346856478905</v>
      </c>
      <c r="L100" s="248">
        <v>0</v>
      </c>
      <c r="M100" s="248">
        <v>0</v>
      </c>
      <c r="N100" s="25" t="e">
        <f t="shared" si="25"/>
        <v>#DIV/0!</v>
      </c>
      <c r="O100" s="248">
        <v>0</v>
      </c>
      <c r="P100" s="248">
        <v>0</v>
      </c>
      <c r="Q100" s="25" t="e">
        <f t="shared" si="26"/>
        <v>#DIV/0!</v>
      </c>
      <c r="R100" s="248">
        <v>0</v>
      </c>
      <c r="S100" s="248">
        <v>0</v>
      </c>
      <c r="T100" s="45" t="e">
        <f t="shared" si="27"/>
        <v>#DIV/0!</v>
      </c>
      <c r="U100" s="196">
        <v>6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5">
        <v>31</v>
      </c>
      <c r="B101" s="10" t="s">
        <v>170</v>
      </c>
      <c r="C101" s="248">
        <v>111348</v>
      </c>
      <c r="D101" s="248">
        <v>54263</v>
      </c>
      <c r="E101" s="1">
        <f t="shared" si="28"/>
        <v>205.20059709194109</v>
      </c>
      <c r="F101" s="248">
        <v>12584</v>
      </c>
      <c r="G101" s="248">
        <v>4357</v>
      </c>
      <c r="H101" s="1">
        <f t="shared" si="32"/>
        <v>288.82258434702777</v>
      </c>
      <c r="I101" s="248">
        <v>54776</v>
      </c>
      <c r="J101" s="248">
        <v>42625</v>
      </c>
      <c r="K101" s="1">
        <f t="shared" si="33"/>
        <v>128.50674486803518</v>
      </c>
      <c r="L101" s="248">
        <v>2023</v>
      </c>
      <c r="M101" s="248">
        <v>1911</v>
      </c>
      <c r="N101" s="1">
        <f t="shared" si="25"/>
        <v>105.86080586080587</v>
      </c>
      <c r="O101" s="248">
        <v>0</v>
      </c>
      <c r="P101" s="248">
        <v>0</v>
      </c>
      <c r="Q101" s="1" t="e">
        <f t="shared" si="26"/>
        <v>#DIV/0!</v>
      </c>
      <c r="R101" s="248">
        <v>2023</v>
      </c>
      <c r="S101" s="248">
        <v>1911</v>
      </c>
      <c r="T101" s="1">
        <f t="shared" si="27"/>
        <v>105.86080586080587</v>
      </c>
      <c r="U101" s="199">
        <v>14</v>
      </c>
      <c r="AD101" s="24"/>
      <c r="AE101" s="24"/>
      <c r="AF101" s="24"/>
      <c r="AG101" s="24"/>
      <c r="AH101" s="24"/>
      <c r="AI101" s="24"/>
    </row>
    <row r="102" spans="1:636" ht="34.5" x14ac:dyDescent="0.25">
      <c r="A102" s="62">
        <v>32</v>
      </c>
      <c r="B102" s="10" t="s">
        <v>171</v>
      </c>
      <c r="C102" s="248">
        <v>220571</v>
      </c>
      <c r="D102" s="248">
        <v>169112</v>
      </c>
      <c r="E102" s="45">
        <f t="shared" si="28"/>
        <v>130.42894649699608</v>
      </c>
      <c r="F102" s="248">
        <v>12472</v>
      </c>
      <c r="G102" s="248">
        <v>6977</v>
      </c>
      <c r="H102" s="45">
        <f t="shared" si="32"/>
        <v>178.75877884477569</v>
      </c>
      <c r="I102" s="248">
        <v>222672</v>
      </c>
      <c r="J102" s="248">
        <v>174124</v>
      </c>
      <c r="K102" s="45">
        <f t="shared" si="33"/>
        <v>127.88128000735108</v>
      </c>
      <c r="L102" s="248">
        <v>0</v>
      </c>
      <c r="M102" s="248">
        <v>0</v>
      </c>
      <c r="N102" s="25" t="e">
        <f t="shared" si="25"/>
        <v>#DIV/0!</v>
      </c>
      <c r="O102" s="248">
        <v>0</v>
      </c>
      <c r="P102" s="248">
        <v>0</v>
      </c>
      <c r="Q102" s="1" t="e">
        <f t="shared" si="26"/>
        <v>#DIV/0!</v>
      </c>
      <c r="R102" s="248">
        <v>0</v>
      </c>
      <c r="S102" s="248">
        <v>0</v>
      </c>
      <c r="T102" s="45" t="e">
        <f t="shared" si="27"/>
        <v>#DIV/0!</v>
      </c>
      <c r="U102" s="196">
        <v>20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17.25" x14ac:dyDescent="0.25">
      <c r="A103" s="62">
        <v>33</v>
      </c>
      <c r="B103" s="10" t="s">
        <v>438</v>
      </c>
      <c r="C103" s="248">
        <v>158481</v>
      </c>
      <c r="D103" s="248">
        <v>93718</v>
      </c>
      <c r="E103" s="1">
        <f t="shared" si="28"/>
        <v>169.10412087325807</v>
      </c>
      <c r="F103" s="248">
        <v>24360</v>
      </c>
      <c r="G103" s="248">
        <v>8529</v>
      </c>
      <c r="H103" s="1">
        <f t="shared" si="32"/>
        <v>285.61378825184664</v>
      </c>
      <c r="I103" s="248">
        <v>179756</v>
      </c>
      <c r="J103" s="248">
        <v>125866</v>
      </c>
      <c r="K103" s="1">
        <f t="shared" si="33"/>
        <v>142.8153750814358</v>
      </c>
      <c r="L103" s="248">
        <v>114231</v>
      </c>
      <c r="M103" s="248">
        <v>81962</v>
      </c>
      <c r="N103" s="25">
        <f t="shared" si="25"/>
        <v>139.37068397550084</v>
      </c>
      <c r="O103" s="248">
        <v>114231</v>
      </c>
      <c r="P103" s="248">
        <v>81962</v>
      </c>
      <c r="Q103" s="1">
        <f t="shared" si="26"/>
        <v>139.37068397550084</v>
      </c>
      <c r="R103" s="248">
        <v>0</v>
      </c>
      <c r="S103" s="248">
        <v>0</v>
      </c>
      <c r="T103" s="1" t="e">
        <f t="shared" si="27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ht="17.25" x14ac:dyDescent="0.25">
      <c r="A104" s="62">
        <v>34</v>
      </c>
      <c r="B104" s="10" t="s">
        <v>173</v>
      </c>
      <c r="C104" s="248"/>
      <c r="D104" s="248"/>
      <c r="E104" s="45" t="e">
        <f t="shared" si="28"/>
        <v>#DIV/0!</v>
      </c>
      <c r="F104" s="248"/>
      <c r="G104" s="248"/>
      <c r="H104" s="45" t="e">
        <f t="shared" si="32"/>
        <v>#DIV/0!</v>
      </c>
      <c r="I104" s="248"/>
      <c r="J104" s="248"/>
      <c r="K104" s="45" t="e">
        <f>I104/J104*100</f>
        <v>#DIV/0!</v>
      </c>
      <c r="L104" s="248"/>
      <c r="M104" s="248"/>
      <c r="N104" s="25" t="e">
        <f t="shared" si="25"/>
        <v>#DIV/0!</v>
      </c>
      <c r="O104" s="248"/>
      <c r="P104" s="248"/>
      <c r="Q104" s="25" t="e">
        <f t="shared" si="26"/>
        <v>#DIV/0!</v>
      </c>
      <c r="R104" s="248"/>
      <c r="S104" s="248"/>
      <c r="T104" s="45" t="e">
        <f t="shared" si="27"/>
        <v>#DIV/0!</v>
      </c>
      <c r="U104" s="196"/>
      <c r="V104" s="24"/>
      <c r="W104" s="24"/>
      <c r="X104" s="24"/>
      <c r="Y104" s="24"/>
      <c r="Z104" s="24"/>
      <c r="AA104" s="24"/>
      <c r="AB104" s="24"/>
      <c r="AC104" s="24"/>
      <c r="AD104" s="23"/>
      <c r="AE104" s="23"/>
      <c r="AF104" s="23"/>
      <c r="AG104" s="23"/>
      <c r="AH104" s="23"/>
      <c r="AI104" s="23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 x14ac:dyDescent="0.25">
      <c r="A105" s="62">
        <v>35</v>
      </c>
      <c r="B105" s="10" t="s">
        <v>174</v>
      </c>
      <c r="C105" s="248">
        <v>369170</v>
      </c>
      <c r="D105" s="248">
        <v>353442</v>
      </c>
      <c r="E105" s="1">
        <f>C105/D105*100</f>
        <v>104.44995218451685</v>
      </c>
      <c r="F105" s="248">
        <v>41946</v>
      </c>
      <c r="G105" s="248">
        <v>40863</v>
      </c>
      <c r="H105" s="1">
        <f t="shared" si="32"/>
        <v>102.65031935981206</v>
      </c>
      <c r="I105" s="248">
        <v>369170</v>
      </c>
      <c r="J105" s="248">
        <v>353442</v>
      </c>
      <c r="K105" s="1">
        <f t="shared" ref="K105:K113" si="34">I105/J105*100</f>
        <v>104.44995218451685</v>
      </c>
      <c r="L105" s="248">
        <v>0</v>
      </c>
      <c r="M105" s="248">
        <v>0</v>
      </c>
      <c r="N105" s="1" t="e">
        <f t="shared" si="25"/>
        <v>#DIV/0!</v>
      </c>
      <c r="O105" s="248">
        <v>0</v>
      </c>
      <c r="P105" s="248">
        <v>0</v>
      </c>
      <c r="Q105" s="1" t="e">
        <f t="shared" si="26"/>
        <v>#DIV/0!</v>
      </c>
      <c r="R105" s="248">
        <v>0</v>
      </c>
      <c r="S105" s="248">
        <v>0</v>
      </c>
      <c r="T105" s="1" t="e">
        <f t="shared" si="27"/>
        <v>#DIV/0!</v>
      </c>
      <c r="U105" s="199">
        <v>143</v>
      </c>
      <c r="AD105" s="24"/>
      <c r="AE105" s="24"/>
      <c r="AF105" s="24"/>
      <c r="AG105" s="24"/>
      <c r="AH105" s="24"/>
      <c r="AI105" s="2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</row>
    <row r="106" spans="1:636" s="23" customFormat="1" ht="17.25" x14ac:dyDescent="0.25">
      <c r="A106" s="62">
        <v>36</v>
      </c>
      <c r="B106" s="10" t="s">
        <v>358</v>
      </c>
      <c r="C106" s="248">
        <v>8136320</v>
      </c>
      <c r="D106" s="248">
        <v>5219400</v>
      </c>
      <c r="E106" s="1">
        <f>C106/D106*100</f>
        <v>155.88611717821971</v>
      </c>
      <c r="F106" s="248">
        <v>795240</v>
      </c>
      <c r="G106" s="248">
        <v>612989</v>
      </c>
      <c r="H106" s="1">
        <f t="shared" si="32"/>
        <v>129.73152862449408</v>
      </c>
      <c r="I106" s="248">
        <v>8048154</v>
      </c>
      <c r="J106" s="248">
        <v>5136781</v>
      </c>
      <c r="K106" s="1">
        <f t="shared" si="34"/>
        <v>156.67699284824482</v>
      </c>
      <c r="L106" s="248">
        <v>310293</v>
      </c>
      <c r="M106" s="248">
        <v>314632</v>
      </c>
      <c r="N106" s="1">
        <f t="shared" si="25"/>
        <v>98.620928576877105</v>
      </c>
      <c r="O106" s="248">
        <v>210450</v>
      </c>
      <c r="P106" s="248">
        <v>208086</v>
      </c>
      <c r="Q106" s="1">
        <f t="shared" si="26"/>
        <v>101.13606874080909</v>
      </c>
      <c r="R106" s="248">
        <v>99843</v>
      </c>
      <c r="S106" s="248">
        <v>106546</v>
      </c>
      <c r="T106" s="1">
        <f t="shared" si="27"/>
        <v>93.708820603307501</v>
      </c>
      <c r="U106" s="199">
        <v>445</v>
      </c>
      <c r="V106" s="24"/>
      <c r="W106" s="24"/>
      <c r="X106" s="24"/>
      <c r="Y106" s="24"/>
      <c r="Z106" s="24"/>
      <c r="AA106" s="24"/>
      <c r="AB106" s="24"/>
      <c r="AC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</row>
    <row r="107" spans="1:636" ht="17.25" x14ac:dyDescent="0.25">
      <c r="A107" s="65">
        <v>37</v>
      </c>
      <c r="B107" s="10" t="s">
        <v>175</v>
      </c>
      <c r="C107" s="248"/>
      <c r="D107" s="248">
        <v>0</v>
      </c>
      <c r="E107" s="45" t="e">
        <f>C107/D107*100</f>
        <v>#DIV/0!</v>
      </c>
      <c r="F107" s="248"/>
      <c r="G107" s="248">
        <v>0</v>
      </c>
      <c r="H107" s="1" t="e">
        <f t="shared" si="32"/>
        <v>#DIV/0!</v>
      </c>
      <c r="I107" s="248"/>
      <c r="J107" s="248">
        <v>0</v>
      </c>
      <c r="K107" s="1" t="e">
        <f t="shared" si="34"/>
        <v>#DIV/0!</v>
      </c>
      <c r="L107" s="248"/>
      <c r="M107" s="248">
        <v>0</v>
      </c>
      <c r="N107" s="25" t="e">
        <f t="shared" si="25"/>
        <v>#DIV/0!</v>
      </c>
      <c r="O107" s="248"/>
      <c r="P107" s="248">
        <v>0</v>
      </c>
      <c r="Q107" s="25" t="e">
        <f t="shared" si="26"/>
        <v>#DIV/0!</v>
      </c>
      <c r="R107" s="248"/>
      <c r="S107" s="248">
        <v>0</v>
      </c>
      <c r="T107" s="1" t="e">
        <f t="shared" si="27"/>
        <v>#DIV/0!</v>
      </c>
      <c r="U107" s="196"/>
      <c r="AD107" s="24"/>
      <c r="AE107" s="24"/>
      <c r="AF107" s="24"/>
      <c r="AG107" s="24"/>
      <c r="AH107" s="24"/>
      <c r="AI107" s="24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248" customFormat="1" ht="21" customHeight="1" x14ac:dyDescent="0.25">
      <c r="A108" s="252">
        <v>38</v>
      </c>
      <c r="B108" s="10" t="s">
        <v>176</v>
      </c>
      <c r="C108" s="248">
        <v>1377610</v>
      </c>
      <c r="D108" s="248">
        <v>1067914</v>
      </c>
      <c r="E108" s="45">
        <f>C108/D108*100</f>
        <v>129.00008802206918</v>
      </c>
      <c r="F108" s="248">
        <v>80294</v>
      </c>
      <c r="G108" s="248">
        <v>51230</v>
      </c>
      <c r="H108" s="248">
        <f>F108/G108*100</f>
        <v>156.73238336911965</v>
      </c>
      <c r="I108" s="248">
        <v>1374466</v>
      </c>
      <c r="J108" s="248">
        <v>1064627</v>
      </c>
      <c r="K108" s="248">
        <f t="shared" si="34"/>
        <v>129.10305675133168</v>
      </c>
      <c r="L108" s="248">
        <v>73784</v>
      </c>
      <c r="M108" s="248">
        <v>101897</v>
      </c>
      <c r="N108" s="248">
        <f t="shared" si="25"/>
        <v>72.410375182782616</v>
      </c>
      <c r="O108" s="248">
        <v>3800</v>
      </c>
      <c r="P108" s="248">
        <v>6657</v>
      </c>
      <c r="Q108" s="248">
        <f t="shared" si="26"/>
        <v>57.082770016523966</v>
      </c>
      <c r="R108" s="248">
        <v>69984</v>
      </c>
      <c r="S108" s="248">
        <v>95240</v>
      </c>
      <c r="T108" s="248">
        <f t="shared" si="27"/>
        <v>73.481730365392693</v>
      </c>
      <c r="U108" s="248">
        <v>214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</row>
    <row r="109" spans="1:636" s="24" customFormat="1" ht="17.25" x14ac:dyDescent="0.25">
      <c r="A109" s="63">
        <v>39</v>
      </c>
      <c r="B109" s="10" t="s">
        <v>177</v>
      </c>
      <c r="C109" s="248">
        <v>59537</v>
      </c>
      <c r="D109" s="248">
        <v>66165</v>
      </c>
      <c r="E109" s="25">
        <f>C109/D109*100</f>
        <v>89.982619209551871</v>
      </c>
      <c r="F109" s="248">
        <v>7306</v>
      </c>
      <c r="G109" s="248">
        <v>6014</v>
      </c>
      <c r="H109" s="25">
        <f>F109/G109*100</f>
        <v>121.48320585300965</v>
      </c>
      <c r="I109" s="248">
        <v>59537</v>
      </c>
      <c r="J109" s="248">
        <v>66165</v>
      </c>
      <c r="K109" s="25">
        <f t="shared" si="34"/>
        <v>89.982619209551871</v>
      </c>
      <c r="L109" s="248">
        <v>0</v>
      </c>
      <c r="M109" s="248">
        <v>0</v>
      </c>
      <c r="N109" s="25" t="e">
        <f t="shared" si="25"/>
        <v>#DIV/0!</v>
      </c>
      <c r="O109" s="248">
        <v>0</v>
      </c>
      <c r="P109" s="248">
        <v>0</v>
      </c>
      <c r="Q109" s="25" t="e">
        <f t="shared" si="26"/>
        <v>#DIV/0!</v>
      </c>
      <c r="R109" s="248">
        <v>0</v>
      </c>
      <c r="S109" s="248">
        <v>0</v>
      </c>
      <c r="T109" s="25" t="e">
        <f t="shared" si="27"/>
        <v>#DIV/0!</v>
      </c>
      <c r="U109" s="197">
        <v>11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</row>
    <row r="110" spans="1:636" s="23" customFormat="1" ht="17.25" x14ac:dyDescent="0.25">
      <c r="A110" s="252">
        <v>40</v>
      </c>
      <c r="B110" s="155" t="s">
        <v>133</v>
      </c>
      <c r="C110" s="248">
        <v>354041</v>
      </c>
      <c r="D110" s="248">
        <v>228621</v>
      </c>
      <c r="E110" s="1">
        <f t="shared" ref="E110:E113" si="35">C110/D110*100</f>
        <v>154.85935237795303</v>
      </c>
      <c r="F110" s="248">
        <v>46126</v>
      </c>
      <c r="G110" s="248">
        <v>28326</v>
      </c>
      <c r="H110" s="1">
        <f t="shared" ref="H110:H113" si="36">F110/G110*100</f>
        <v>162.83979382899102</v>
      </c>
      <c r="I110" s="248">
        <v>439346</v>
      </c>
      <c r="J110" s="248">
        <v>226226</v>
      </c>
      <c r="K110" s="1">
        <f t="shared" si="34"/>
        <v>194.20667827747474</v>
      </c>
      <c r="L110" s="248">
        <v>0</v>
      </c>
      <c r="M110" s="248">
        <v>0</v>
      </c>
      <c r="N110" s="1" t="e">
        <f t="shared" si="25"/>
        <v>#DIV/0!</v>
      </c>
      <c r="O110" s="248">
        <v>0</v>
      </c>
      <c r="P110" s="248">
        <v>0</v>
      </c>
      <c r="Q110" s="1" t="e">
        <f t="shared" si="26"/>
        <v>#DIV/0!</v>
      </c>
      <c r="R110" s="248">
        <v>0</v>
      </c>
      <c r="S110" s="248">
        <v>0</v>
      </c>
      <c r="T110" s="1" t="e">
        <f t="shared" si="27"/>
        <v>#DIV/0!</v>
      </c>
      <c r="U110" s="199">
        <v>7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 s="145"/>
      <c r="DM110" s="145"/>
      <c r="DN110" s="145"/>
      <c r="DO110" s="145"/>
      <c r="DP110" s="145"/>
      <c r="DQ110" s="145"/>
      <c r="DR110" s="145"/>
      <c r="DS110" s="145"/>
      <c r="DT110" s="145"/>
      <c r="DU110" s="145"/>
      <c r="DV110" s="145"/>
      <c r="DW110" s="145"/>
      <c r="DX110" s="145"/>
      <c r="DY110" s="145"/>
      <c r="DZ110" s="145"/>
      <c r="EA110" s="145"/>
      <c r="EB110" s="145"/>
      <c r="EC110" s="145"/>
      <c r="ED110" s="145"/>
      <c r="EE110" s="145"/>
      <c r="EF110" s="145"/>
      <c r="EG110" s="145"/>
      <c r="EH110" s="145"/>
      <c r="EI110" s="145"/>
      <c r="EJ110" s="145"/>
      <c r="EK110" s="145"/>
      <c r="EL110" s="145"/>
      <c r="EM110" s="145"/>
      <c r="EN110" s="145"/>
      <c r="EO110" s="145"/>
      <c r="EP110" s="145"/>
      <c r="EQ110" s="145"/>
      <c r="ER110" s="145"/>
      <c r="ES110" s="145"/>
      <c r="ET110" s="145"/>
      <c r="EU110" s="145"/>
      <c r="EV110" s="145"/>
      <c r="EW110" s="145"/>
      <c r="EX110" s="145"/>
      <c r="EY110" s="145"/>
      <c r="EZ110" s="145"/>
      <c r="FA110" s="145"/>
      <c r="FB110" s="145"/>
      <c r="FC110" s="145"/>
      <c r="FD110" s="145"/>
      <c r="FE110" s="145"/>
      <c r="FF110" s="145"/>
      <c r="FG110" s="145"/>
      <c r="FH110" s="145"/>
      <c r="FI110" s="145"/>
      <c r="FJ110" s="145"/>
      <c r="FK110" s="145"/>
      <c r="FL110" s="145"/>
      <c r="FM110" s="145"/>
      <c r="FN110" s="145"/>
      <c r="FO110" s="145"/>
      <c r="FP110" s="145"/>
      <c r="FQ110" s="145"/>
    </row>
    <row r="111" spans="1:636" s="23" customFormat="1" ht="17.25" x14ac:dyDescent="0.25">
      <c r="A111" s="62">
        <v>41</v>
      </c>
      <c r="B111" s="10" t="s">
        <v>220</v>
      </c>
      <c r="C111" s="248">
        <v>317601</v>
      </c>
      <c r="D111" s="248">
        <v>496186</v>
      </c>
      <c r="E111" s="1">
        <f t="shared" si="35"/>
        <v>64.008456506229521</v>
      </c>
      <c r="F111" s="248">
        <v>39468</v>
      </c>
      <c r="G111" s="248">
        <v>47865</v>
      </c>
      <c r="H111" s="1">
        <f t="shared" si="36"/>
        <v>82.456910059542466</v>
      </c>
      <c r="I111" s="248">
        <v>313652</v>
      </c>
      <c r="J111" s="248">
        <v>476702</v>
      </c>
      <c r="K111" s="1">
        <f t="shared" si="34"/>
        <v>65.796241677190352</v>
      </c>
      <c r="L111" s="248">
        <v>0</v>
      </c>
      <c r="M111" s="248">
        <v>0</v>
      </c>
      <c r="N111" s="1" t="e">
        <f t="shared" si="25"/>
        <v>#DIV/0!</v>
      </c>
      <c r="O111" s="248">
        <v>0</v>
      </c>
      <c r="P111" s="248">
        <v>0</v>
      </c>
      <c r="Q111" s="1" t="e">
        <f t="shared" si="26"/>
        <v>#DIV/0!</v>
      </c>
      <c r="R111" s="248">
        <v>0</v>
      </c>
      <c r="S111" s="248">
        <v>0</v>
      </c>
      <c r="T111" s="1" t="e">
        <f t="shared" si="27"/>
        <v>#DIV/0!</v>
      </c>
      <c r="U111" s="199">
        <v>41</v>
      </c>
      <c r="V111" s="24"/>
      <c r="W111" s="24"/>
      <c r="X111" s="24"/>
      <c r="Y111" s="24"/>
      <c r="Z111" s="24"/>
      <c r="AA111" s="24"/>
      <c r="AB111" s="24"/>
      <c r="AC111" s="2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</row>
    <row r="112" spans="1:636" s="23" customFormat="1" ht="17.25" x14ac:dyDescent="0.25">
      <c r="A112" s="252">
        <v>42</v>
      </c>
      <c r="B112" s="155" t="s">
        <v>299</v>
      </c>
      <c r="C112" s="248"/>
      <c r="D112" s="248"/>
      <c r="E112" s="1" t="e">
        <f t="shared" si="35"/>
        <v>#DIV/0!</v>
      </c>
      <c r="F112" s="248"/>
      <c r="G112" s="248"/>
      <c r="H112" s="1" t="e">
        <f t="shared" si="36"/>
        <v>#DIV/0!</v>
      </c>
      <c r="I112" s="248"/>
      <c r="J112" s="248"/>
      <c r="K112" s="1" t="e">
        <f t="shared" si="34"/>
        <v>#DIV/0!</v>
      </c>
      <c r="L112" s="248"/>
      <c r="M112" s="248"/>
      <c r="N112" s="1" t="e">
        <f t="shared" si="25"/>
        <v>#DIV/0!</v>
      </c>
      <c r="O112" s="248"/>
      <c r="P112" s="248"/>
      <c r="Q112" s="1" t="e">
        <f t="shared" si="26"/>
        <v>#DIV/0!</v>
      </c>
      <c r="R112" s="248"/>
      <c r="S112" s="248"/>
      <c r="T112" s="1" t="e">
        <f t="shared" si="27"/>
        <v>#DIV/0!</v>
      </c>
      <c r="U112" s="199"/>
      <c r="AD112" s="24"/>
      <c r="AE112" s="24"/>
      <c r="AF112" s="24"/>
      <c r="AG112" s="24"/>
      <c r="AH112" s="24"/>
      <c r="AI112" s="24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177">
        <v>43</v>
      </c>
      <c r="B113" s="176" t="s">
        <v>298</v>
      </c>
      <c r="C113" s="104">
        <v>0</v>
      </c>
      <c r="D113" s="104">
        <v>52044</v>
      </c>
      <c r="E113" s="178">
        <f t="shared" si="35"/>
        <v>0</v>
      </c>
      <c r="F113" s="104">
        <v>0</v>
      </c>
      <c r="G113" s="104">
        <v>14913</v>
      </c>
      <c r="H113" s="178">
        <f t="shared" si="36"/>
        <v>0</v>
      </c>
      <c r="I113" s="104"/>
      <c r="J113" s="104">
        <v>105263</v>
      </c>
      <c r="K113" s="178">
        <f t="shared" si="34"/>
        <v>0</v>
      </c>
      <c r="L113" s="177">
        <v>0</v>
      </c>
      <c r="M113" s="177">
        <v>90724</v>
      </c>
      <c r="N113" s="178">
        <f t="shared" si="25"/>
        <v>0</v>
      </c>
      <c r="O113" s="177">
        <v>0</v>
      </c>
      <c r="P113" s="177">
        <v>90724</v>
      </c>
      <c r="Q113" s="178">
        <f t="shared" si="26"/>
        <v>0</v>
      </c>
      <c r="R113" s="177">
        <v>0</v>
      </c>
      <c r="S113" s="177">
        <v>0</v>
      </c>
      <c r="T113" s="178" t="e">
        <f t="shared" si="27"/>
        <v>#DIV/0!</v>
      </c>
      <c r="U113" s="199">
        <v>16</v>
      </c>
      <c r="V113" s="24"/>
      <c r="W113" s="24"/>
      <c r="X113" s="24"/>
      <c r="Y113" s="24"/>
      <c r="Z113" s="24"/>
      <c r="AA113" s="24"/>
      <c r="AB113" s="24"/>
      <c r="AC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248">
        <v>44</v>
      </c>
      <c r="B114" s="16" t="s">
        <v>297</v>
      </c>
      <c r="C114" s="248">
        <v>836880</v>
      </c>
      <c r="D114" s="248">
        <v>438321</v>
      </c>
      <c r="E114" s="1">
        <f>C114/D114*100</f>
        <v>190.92856605090788</v>
      </c>
      <c r="F114" s="248">
        <v>178390</v>
      </c>
      <c r="G114" s="248">
        <v>80968</v>
      </c>
      <c r="H114" s="248">
        <f>F114/G114*100</f>
        <v>220.32160853670587</v>
      </c>
      <c r="I114" s="248">
        <v>626635</v>
      </c>
      <c r="J114" s="248">
        <v>405256</v>
      </c>
      <c r="K114" s="248">
        <f>I114/J114*100</f>
        <v>154.62695185265608</v>
      </c>
      <c r="L114" s="248">
        <v>363884</v>
      </c>
      <c r="M114" s="248">
        <v>280828</v>
      </c>
      <c r="N114" s="248">
        <f>L114/M114*100</f>
        <v>129.57539846454057</v>
      </c>
      <c r="O114" s="248">
        <v>237807</v>
      </c>
      <c r="P114" s="248">
        <v>133188</v>
      </c>
      <c r="Q114" s="248">
        <f>O114/P114*100</f>
        <v>178.54986935759979</v>
      </c>
      <c r="R114" s="248">
        <v>126077</v>
      </c>
      <c r="S114" s="248">
        <v>147640</v>
      </c>
      <c r="T114" s="248">
        <f>R114/S114*100</f>
        <v>85.394879436467079</v>
      </c>
      <c r="U114" s="199">
        <v>37</v>
      </c>
      <c r="V114"/>
      <c r="W114"/>
      <c r="X114"/>
      <c r="Y114"/>
      <c r="Z114"/>
      <c r="AA114"/>
      <c r="AB114"/>
      <c r="AC114"/>
      <c r="AD114" s="24"/>
      <c r="AE114" s="24"/>
      <c r="AF114" s="24"/>
      <c r="AG114" s="24"/>
      <c r="AH114" s="24"/>
      <c r="AI114" s="24"/>
    </row>
    <row r="115" spans="1:173" s="23" customFormat="1" ht="26.25" customHeight="1" x14ac:dyDescent="0.25">
      <c r="A115" s="252">
        <v>45</v>
      </c>
      <c r="B115" s="10" t="s">
        <v>303</v>
      </c>
      <c r="C115" s="248">
        <v>2467332</v>
      </c>
      <c r="D115" s="248">
        <v>0</v>
      </c>
      <c r="E115" s="1" t="e">
        <f>C115/D115*100</f>
        <v>#DIV/0!</v>
      </c>
      <c r="F115" s="248">
        <v>189591</v>
      </c>
      <c r="G115" s="248">
        <v>0</v>
      </c>
      <c r="H115" s="248" t="e">
        <f>F115/G115*100</f>
        <v>#DIV/0!</v>
      </c>
      <c r="I115" s="248">
        <v>2467332</v>
      </c>
      <c r="J115" s="248">
        <v>0</v>
      </c>
      <c r="K115" s="248" t="e">
        <f>I115/J115*100</f>
        <v>#DIV/0!</v>
      </c>
      <c r="L115" s="248">
        <v>2144279</v>
      </c>
      <c r="M115" s="248">
        <v>0</v>
      </c>
      <c r="N115" s="248" t="e">
        <f>L115/M115*100</f>
        <v>#DIV/0!</v>
      </c>
      <c r="O115" s="248">
        <v>2144279</v>
      </c>
      <c r="P115" s="248">
        <v>0</v>
      </c>
      <c r="Q115" s="248" t="e">
        <f>O115/P115*100</f>
        <v>#DIV/0!</v>
      </c>
      <c r="R115" s="248">
        <v>0</v>
      </c>
      <c r="S115" s="248">
        <v>0</v>
      </c>
      <c r="T115" s="248" t="e">
        <f>R115/S115*100</f>
        <v>#DIV/0!</v>
      </c>
      <c r="U115" s="199">
        <v>61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</row>
    <row r="116" spans="1:173" s="23" customFormat="1" ht="17.25" customHeight="1" x14ac:dyDescent="0.25">
      <c r="A116" s="349"/>
      <c r="B116" s="350"/>
      <c r="C116" s="350"/>
      <c r="D116" s="350"/>
      <c r="E116" s="350"/>
      <c r="F116" s="350"/>
      <c r="G116" s="350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1"/>
      <c r="U116" s="200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</row>
    <row r="117" spans="1:173" ht="29.25" customHeight="1" x14ac:dyDescent="0.25">
      <c r="A117" s="366" t="s">
        <v>229</v>
      </c>
      <c r="B117" s="367" t="s">
        <v>111</v>
      </c>
      <c r="C117" s="41">
        <f>SUM(C118:C147)</f>
        <v>92747692</v>
      </c>
      <c r="D117" s="41">
        <f>SUM(D118:D147)</f>
        <v>68210356</v>
      </c>
      <c r="E117" s="50">
        <f>C117/D117*100</f>
        <v>135.9730361178587</v>
      </c>
      <c r="F117" s="41">
        <f>SUM(F118:F147)</f>
        <v>13204609</v>
      </c>
      <c r="G117" s="41">
        <f>SUM(G118:G147)</f>
        <v>8744704</v>
      </c>
      <c r="H117" s="50">
        <f>F117/G117*100</f>
        <v>151.00121170482157</v>
      </c>
      <c r="I117" s="41">
        <f>SUM(I118:I147)</f>
        <v>93416115</v>
      </c>
      <c r="J117" s="41">
        <f>SUM(J118:J147)</f>
        <v>66354987</v>
      </c>
      <c r="K117" s="50">
        <f>I117/J117*100</f>
        <v>140.78235747374947</v>
      </c>
      <c r="L117" s="41">
        <f>SUM(L118:L147)</f>
        <v>66453756</v>
      </c>
      <c r="M117" s="41">
        <f>SUM(M118:M147)</f>
        <v>45288340</v>
      </c>
      <c r="N117" s="6">
        <f t="shared" si="25"/>
        <v>146.73480193798227</v>
      </c>
      <c r="O117" s="41">
        <f>SUM(O118:O147)</f>
        <v>57905984</v>
      </c>
      <c r="P117" s="41">
        <f>SUM(P118:P147)</f>
        <v>37107059</v>
      </c>
      <c r="Q117" s="5">
        <f t="shared" si="26"/>
        <v>156.05112763045975</v>
      </c>
      <c r="R117" s="41">
        <f>SUM(R118:R147)</f>
        <v>8547772</v>
      </c>
      <c r="S117" s="41">
        <f>SUM(S118:S147)</f>
        <v>8181281</v>
      </c>
      <c r="T117" s="6">
        <f t="shared" si="27"/>
        <v>104.47962855694604</v>
      </c>
      <c r="U117" s="198">
        <f>SUM(U118:U145)</f>
        <v>3725</v>
      </c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</row>
    <row r="118" spans="1:173" ht="36.75" customHeight="1" x14ac:dyDescent="0.25">
      <c r="A118" s="146">
        <v>1</v>
      </c>
      <c r="B118" s="10" t="s">
        <v>112</v>
      </c>
      <c r="C118" s="248">
        <v>26806982</v>
      </c>
      <c r="D118" s="248">
        <v>18155431</v>
      </c>
      <c r="E118" s="45">
        <f t="shared" ref="E118:E143" si="37">C118/D118*100</f>
        <v>147.65268860871439</v>
      </c>
      <c r="F118" s="248">
        <v>5586669</v>
      </c>
      <c r="G118" s="248">
        <v>2516766</v>
      </c>
      <c r="H118" s="45">
        <f t="shared" ref="H118:H143" si="38">F118/G118*100</f>
        <v>221.97808616295674</v>
      </c>
      <c r="I118" s="248">
        <v>27541768</v>
      </c>
      <c r="J118" s="248">
        <v>17631659</v>
      </c>
      <c r="K118" s="45">
        <f t="shared" ref="K118:K126" si="39">I118/J118*100</f>
        <v>156.20633316467837</v>
      </c>
      <c r="L118" s="248">
        <v>24116338</v>
      </c>
      <c r="M118" s="248">
        <v>15560718</v>
      </c>
      <c r="N118" s="25">
        <f t="shared" si="25"/>
        <v>154.98216727531465</v>
      </c>
      <c r="O118" s="248">
        <v>20878018</v>
      </c>
      <c r="P118" s="248">
        <v>13778233</v>
      </c>
      <c r="Q118" s="25">
        <f t="shared" si="26"/>
        <v>151.52899504602658</v>
      </c>
      <c r="R118" s="248">
        <v>3238320</v>
      </c>
      <c r="S118" s="248">
        <v>1782485</v>
      </c>
      <c r="T118" s="45">
        <f t="shared" si="27"/>
        <v>181.67446009363331</v>
      </c>
      <c r="U118" s="196">
        <v>235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73" ht="17.25" x14ac:dyDescent="0.25">
      <c r="A119" s="146">
        <v>2</v>
      </c>
      <c r="B119" s="9" t="s">
        <v>113</v>
      </c>
      <c r="C119" s="248">
        <v>1939914</v>
      </c>
      <c r="D119" s="248">
        <v>2003380</v>
      </c>
      <c r="E119" s="1">
        <f t="shared" si="37"/>
        <v>96.832053829028936</v>
      </c>
      <c r="F119" s="248">
        <v>162405</v>
      </c>
      <c r="G119" s="248">
        <v>198537</v>
      </c>
      <c r="H119" s="1">
        <f t="shared" si="38"/>
        <v>81.800873388839364</v>
      </c>
      <c r="I119" s="248">
        <v>1916523</v>
      </c>
      <c r="J119" s="248">
        <v>1983605</v>
      </c>
      <c r="K119" s="1">
        <f t="shared" si="39"/>
        <v>96.618177510139375</v>
      </c>
      <c r="L119" s="248">
        <v>1631812</v>
      </c>
      <c r="M119" s="248">
        <v>1667179</v>
      </c>
      <c r="N119" s="25">
        <f t="shared" si="25"/>
        <v>97.878632108489853</v>
      </c>
      <c r="O119" s="248">
        <v>1376238</v>
      </c>
      <c r="P119" s="248">
        <v>1461056</v>
      </c>
      <c r="Q119" s="25">
        <f t="shared" si="26"/>
        <v>94.194746813263833</v>
      </c>
      <c r="R119" s="248">
        <v>255574</v>
      </c>
      <c r="S119" s="248">
        <v>206123</v>
      </c>
      <c r="T119" s="1">
        <f t="shared" si="27"/>
        <v>123.99101507352405</v>
      </c>
      <c r="U119" s="196">
        <v>99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s="24" customFormat="1" ht="21.75" customHeight="1" x14ac:dyDescent="0.25">
      <c r="A120" s="146">
        <v>3</v>
      </c>
      <c r="B120" s="12" t="s">
        <v>114</v>
      </c>
      <c r="C120" s="248">
        <v>1315652</v>
      </c>
      <c r="D120" s="248">
        <v>1253038</v>
      </c>
      <c r="E120" s="25">
        <f t="shared" si="37"/>
        <v>104.99697535110668</v>
      </c>
      <c r="F120" s="248">
        <v>38814</v>
      </c>
      <c r="G120" s="248">
        <v>84515</v>
      </c>
      <c r="H120" s="25">
        <f t="shared" si="38"/>
        <v>45.925575341655325</v>
      </c>
      <c r="I120" s="248">
        <v>2219075</v>
      </c>
      <c r="J120" s="248">
        <v>1653561</v>
      </c>
      <c r="K120" s="25">
        <f t="shared" si="39"/>
        <v>134.19976644345144</v>
      </c>
      <c r="L120" s="248">
        <v>2207950</v>
      </c>
      <c r="M120" s="248">
        <v>1653561</v>
      </c>
      <c r="N120" s="25">
        <f t="shared" si="25"/>
        <v>133.52697602326131</v>
      </c>
      <c r="O120" s="248">
        <v>2207950</v>
      </c>
      <c r="P120" s="248">
        <v>1644200</v>
      </c>
      <c r="Q120" s="25">
        <f t="shared" si="26"/>
        <v>134.28719133925313</v>
      </c>
      <c r="R120" s="248">
        <v>0</v>
      </c>
      <c r="S120" s="248">
        <v>9361</v>
      </c>
      <c r="T120" s="25">
        <f t="shared" si="27"/>
        <v>0</v>
      </c>
      <c r="U120" s="197">
        <v>60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</row>
    <row r="121" spans="1:173" s="23" customFormat="1" ht="17.25" x14ac:dyDescent="0.25">
      <c r="A121" s="146">
        <v>4</v>
      </c>
      <c r="B121" s="12" t="s">
        <v>115</v>
      </c>
      <c r="C121" s="248">
        <v>1680167</v>
      </c>
      <c r="D121" s="248">
        <v>1548913</v>
      </c>
      <c r="E121" s="1">
        <f t="shared" si="37"/>
        <v>108.47394269400542</v>
      </c>
      <c r="F121" s="248">
        <v>271557</v>
      </c>
      <c r="G121" s="248">
        <v>180622</v>
      </c>
      <c r="H121" s="1">
        <f t="shared" si="38"/>
        <v>150.34547286598533</v>
      </c>
      <c r="I121" s="248">
        <v>2308450</v>
      </c>
      <c r="J121" s="248">
        <v>1599145</v>
      </c>
      <c r="K121" s="1">
        <f t="shared" si="39"/>
        <v>144.35526484465134</v>
      </c>
      <c r="L121" s="248">
        <v>1622510</v>
      </c>
      <c r="M121" s="248">
        <v>1113023</v>
      </c>
      <c r="N121" s="1">
        <f t="shared" si="25"/>
        <v>145.77506484591962</v>
      </c>
      <c r="O121" s="248">
        <v>1056337</v>
      </c>
      <c r="P121" s="248">
        <v>620609</v>
      </c>
      <c r="Q121" s="1">
        <f t="shared" si="26"/>
        <v>170.20974558860732</v>
      </c>
      <c r="R121" s="248">
        <v>566173</v>
      </c>
      <c r="S121" s="248">
        <v>492414</v>
      </c>
      <c r="T121" s="1">
        <f t="shared" si="27"/>
        <v>114.9790623337273</v>
      </c>
      <c r="U121" s="199">
        <v>163</v>
      </c>
      <c r="V121"/>
      <c r="W121"/>
      <c r="X121"/>
      <c r="Y121"/>
      <c r="Z121"/>
      <c r="AA121"/>
      <c r="AB121"/>
      <c r="AC121"/>
    </row>
    <row r="122" spans="1:173" s="24" customFormat="1" ht="33.75" customHeight="1" x14ac:dyDescent="0.25">
      <c r="A122" s="146">
        <v>5</v>
      </c>
      <c r="B122" s="10" t="s">
        <v>116</v>
      </c>
      <c r="C122" s="252">
        <v>10901890</v>
      </c>
      <c r="D122" s="252">
        <v>6535747</v>
      </c>
      <c r="E122" s="25">
        <f t="shared" si="37"/>
        <v>166.80403938524549</v>
      </c>
      <c r="F122" s="252">
        <v>826852</v>
      </c>
      <c r="G122" s="252">
        <v>1139354</v>
      </c>
      <c r="H122" s="25">
        <f t="shared" si="38"/>
        <v>72.572001327067795</v>
      </c>
      <c r="I122" s="252">
        <v>9703115</v>
      </c>
      <c r="J122" s="252">
        <v>6426210</v>
      </c>
      <c r="K122" s="25">
        <f t="shared" si="39"/>
        <v>150.99280913633385</v>
      </c>
      <c r="L122" s="252">
        <v>9279897</v>
      </c>
      <c r="M122" s="252">
        <v>6163498</v>
      </c>
      <c r="N122" s="25">
        <f t="shared" si="25"/>
        <v>150.56218076163893</v>
      </c>
      <c r="O122" s="252">
        <v>9105824</v>
      </c>
      <c r="P122" s="252">
        <v>5914301</v>
      </c>
      <c r="Q122" s="25">
        <f t="shared" si="26"/>
        <v>153.96280980626452</v>
      </c>
      <c r="R122" s="252">
        <v>174073</v>
      </c>
      <c r="S122" s="252">
        <v>249197</v>
      </c>
      <c r="T122" s="25">
        <f t="shared" si="27"/>
        <v>69.853569665766443</v>
      </c>
      <c r="U122" s="197">
        <v>332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</row>
    <row r="123" spans="1:173" ht="42.75" customHeight="1" x14ac:dyDescent="0.25">
      <c r="A123" s="146">
        <v>6</v>
      </c>
      <c r="B123" s="10" t="s">
        <v>117</v>
      </c>
      <c r="C123" s="248">
        <v>12637198</v>
      </c>
      <c r="D123" s="248">
        <v>6284853</v>
      </c>
      <c r="E123" s="25">
        <f t="shared" si="37"/>
        <v>201.07388351008368</v>
      </c>
      <c r="F123" s="248">
        <v>2154243</v>
      </c>
      <c r="G123" s="248">
        <v>1210083</v>
      </c>
      <c r="H123" s="25">
        <f t="shared" si="38"/>
        <v>178.02439997917497</v>
      </c>
      <c r="I123" s="248">
        <v>12637198</v>
      </c>
      <c r="J123" s="248">
        <v>6284853</v>
      </c>
      <c r="K123" s="25">
        <f t="shared" si="39"/>
        <v>201.07388351008368</v>
      </c>
      <c r="L123" s="248">
        <v>8484850</v>
      </c>
      <c r="M123" s="248">
        <v>4495456</v>
      </c>
      <c r="N123" s="25">
        <f t="shared" si="25"/>
        <v>188.74281051799861</v>
      </c>
      <c r="O123" s="248">
        <v>5915875</v>
      </c>
      <c r="P123" s="248">
        <v>1801430</v>
      </c>
      <c r="Q123" s="25">
        <f t="shared" si="26"/>
        <v>328.39882759807489</v>
      </c>
      <c r="R123" s="248">
        <v>2568975</v>
      </c>
      <c r="S123" s="248">
        <v>2694026</v>
      </c>
      <c r="T123" s="25">
        <f t="shared" si="27"/>
        <v>95.3582110937311</v>
      </c>
      <c r="U123" s="196">
        <v>704</v>
      </c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s="145" customFormat="1" ht="16.5" customHeight="1" x14ac:dyDescent="0.25">
      <c r="A124" s="166">
        <v>7</v>
      </c>
      <c r="B124" s="10" t="s">
        <v>118</v>
      </c>
      <c r="C124" s="248">
        <v>1956995</v>
      </c>
      <c r="D124" s="248">
        <v>3992397</v>
      </c>
      <c r="E124" s="248">
        <f t="shared" si="37"/>
        <v>49.018046051031497</v>
      </c>
      <c r="F124" s="248">
        <v>0</v>
      </c>
      <c r="G124" s="248">
        <v>205618</v>
      </c>
      <c r="H124" s="248">
        <f t="shared" si="38"/>
        <v>0</v>
      </c>
      <c r="I124" s="248">
        <v>2140711</v>
      </c>
      <c r="J124" s="248">
        <v>2860187</v>
      </c>
      <c r="K124" s="248">
        <f t="shared" si="39"/>
        <v>74.845141244261299</v>
      </c>
      <c r="L124" s="248">
        <v>1019541</v>
      </c>
      <c r="M124" s="248">
        <v>1589186</v>
      </c>
      <c r="N124" s="248">
        <f t="shared" si="25"/>
        <v>64.154919562593676</v>
      </c>
      <c r="O124" s="248">
        <v>0</v>
      </c>
      <c r="P124" s="248">
        <v>0</v>
      </c>
      <c r="Q124" s="248" t="e">
        <f t="shared" si="26"/>
        <v>#DIV/0!</v>
      </c>
      <c r="R124" s="248">
        <v>1019541</v>
      </c>
      <c r="S124" s="248">
        <v>1589186</v>
      </c>
      <c r="T124" s="248">
        <f t="shared" si="27"/>
        <v>64.154919562593676</v>
      </c>
      <c r="V124" s="23"/>
      <c r="W124" s="23"/>
      <c r="X124" s="23"/>
      <c r="Y124" s="23"/>
      <c r="Z124" s="23"/>
      <c r="AA124" s="23"/>
      <c r="AB124" s="23"/>
      <c r="AC124" s="23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ht="21.75" customHeight="1" x14ac:dyDescent="0.25">
      <c r="A125" s="146">
        <v>8</v>
      </c>
      <c r="B125" s="13" t="s">
        <v>119</v>
      </c>
      <c r="C125" s="248">
        <v>2632927</v>
      </c>
      <c r="D125" s="248">
        <v>2381627</v>
      </c>
      <c r="E125" s="25">
        <f t="shared" si="37"/>
        <v>110.55161030673568</v>
      </c>
      <c r="F125" s="248">
        <v>48086</v>
      </c>
      <c r="G125" s="248">
        <v>109034</v>
      </c>
      <c r="H125" s="25">
        <f t="shared" si="38"/>
        <v>44.101839793092061</v>
      </c>
      <c r="I125" s="248">
        <v>2453377</v>
      </c>
      <c r="J125" s="248">
        <v>2433025</v>
      </c>
      <c r="K125" s="25">
        <f t="shared" si="39"/>
        <v>100.83648955518336</v>
      </c>
      <c r="L125" s="248">
        <v>58041</v>
      </c>
      <c r="M125" s="248">
        <v>48453</v>
      </c>
      <c r="N125" s="25">
        <f t="shared" si="25"/>
        <v>119.78824840567148</v>
      </c>
      <c r="O125" s="248">
        <v>58041</v>
      </c>
      <c r="P125" s="248">
        <v>42926</v>
      </c>
      <c r="Q125" s="25">
        <f t="shared" si="26"/>
        <v>135.21175977263198</v>
      </c>
      <c r="R125" s="248">
        <v>0</v>
      </c>
      <c r="S125" s="248">
        <v>5527</v>
      </c>
      <c r="T125" s="25">
        <f t="shared" si="27"/>
        <v>0</v>
      </c>
      <c r="U125" s="196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173" ht="35.25" customHeight="1" x14ac:dyDescent="0.25">
      <c r="A126" s="2">
        <v>9</v>
      </c>
      <c r="B126" s="14" t="s">
        <v>120</v>
      </c>
      <c r="C126" s="248">
        <v>4785036</v>
      </c>
      <c r="D126" s="248">
        <v>2648553</v>
      </c>
      <c r="E126" s="45">
        <f t="shared" si="37"/>
        <v>180.66604670550296</v>
      </c>
      <c r="F126" s="248">
        <v>572684</v>
      </c>
      <c r="G126" s="248">
        <v>291854</v>
      </c>
      <c r="H126" s="45">
        <f t="shared" si="38"/>
        <v>196.22276891870592</v>
      </c>
      <c r="I126" s="248">
        <v>4785036</v>
      </c>
      <c r="J126" s="248">
        <v>2648553</v>
      </c>
      <c r="K126" s="45">
        <f t="shared" si="39"/>
        <v>180.66604670550296</v>
      </c>
      <c r="L126" s="248">
        <v>3505311</v>
      </c>
      <c r="M126" s="248">
        <v>1958742</v>
      </c>
      <c r="N126" s="25">
        <f t="shared" si="25"/>
        <v>178.95725930214391</v>
      </c>
      <c r="O126" s="248">
        <v>3380311</v>
      </c>
      <c r="P126" s="248">
        <v>1797284</v>
      </c>
      <c r="Q126" s="25">
        <f t="shared" si="26"/>
        <v>188.07884563597074</v>
      </c>
      <c r="R126" s="248">
        <v>125000</v>
      </c>
      <c r="S126" s="248">
        <v>161458</v>
      </c>
      <c r="T126" s="45">
        <f t="shared" si="27"/>
        <v>77.419514672546413</v>
      </c>
      <c r="U126" s="196">
        <v>98</v>
      </c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73" ht="31.5" customHeight="1" x14ac:dyDescent="0.25">
      <c r="A127" s="2">
        <v>10</v>
      </c>
      <c r="B127" s="14" t="s">
        <v>121</v>
      </c>
      <c r="C127" s="248">
        <v>1405568</v>
      </c>
      <c r="D127" s="248">
        <v>956875</v>
      </c>
      <c r="E127" s="45">
        <f t="shared" si="37"/>
        <v>146.89149575440888</v>
      </c>
      <c r="F127" s="248">
        <v>220387</v>
      </c>
      <c r="G127" s="248">
        <v>156396</v>
      </c>
      <c r="H127" s="45">
        <f t="shared" si="38"/>
        <v>140.91600808204814</v>
      </c>
      <c r="I127" s="248">
        <v>1337976</v>
      </c>
      <c r="J127" s="248">
        <v>915669</v>
      </c>
      <c r="K127" s="45">
        <f>I127/J127*100</f>
        <v>146.12004993070639</v>
      </c>
      <c r="L127" s="248">
        <v>908888</v>
      </c>
      <c r="M127" s="248">
        <v>542084</v>
      </c>
      <c r="N127" s="25">
        <f t="shared" si="25"/>
        <v>167.66552785177205</v>
      </c>
      <c r="O127" s="248">
        <v>908888</v>
      </c>
      <c r="P127" s="248">
        <v>534976</v>
      </c>
      <c r="Q127" s="25">
        <f t="shared" si="26"/>
        <v>169.89322885512621</v>
      </c>
      <c r="R127" s="248">
        <v>0</v>
      </c>
      <c r="S127" s="248">
        <v>7108</v>
      </c>
      <c r="T127" s="45">
        <f t="shared" si="27"/>
        <v>0</v>
      </c>
      <c r="U127" s="196">
        <v>162</v>
      </c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s="23" customFormat="1" ht="34.5" x14ac:dyDescent="0.25">
      <c r="A128" s="2">
        <v>11</v>
      </c>
      <c r="B128" s="215" t="s">
        <v>122</v>
      </c>
      <c r="C128" s="248">
        <v>64915</v>
      </c>
      <c r="D128" s="248">
        <v>46438</v>
      </c>
      <c r="E128" s="1">
        <f t="shared" si="37"/>
        <v>139.78853525130282</v>
      </c>
      <c r="F128" s="248">
        <v>9964</v>
      </c>
      <c r="G128" s="248">
        <v>10033</v>
      </c>
      <c r="H128" s="1">
        <f t="shared" si="38"/>
        <v>99.312269510614968</v>
      </c>
      <c r="I128" s="248">
        <v>64915</v>
      </c>
      <c r="J128" s="248">
        <v>46438</v>
      </c>
      <c r="K128" s="1">
        <f t="shared" ref="K128:K143" si="40">I128/J128*100</f>
        <v>139.78853525130282</v>
      </c>
      <c r="L128" s="248">
        <v>19682</v>
      </c>
      <c r="M128" s="248">
        <v>17723</v>
      </c>
      <c r="N128" s="1">
        <f t="shared" si="25"/>
        <v>111.05343339163798</v>
      </c>
      <c r="O128" s="248">
        <v>19682</v>
      </c>
      <c r="P128" s="248">
        <v>17723</v>
      </c>
      <c r="Q128" s="1">
        <f t="shared" si="26"/>
        <v>111.05343339163798</v>
      </c>
      <c r="R128" s="248">
        <v>0</v>
      </c>
      <c r="S128" s="248">
        <v>0</v>
      </c>
      <c r="T128" s="1" t="e">
        <f>R128/S128*100</f>
        <v>#DIV/0!</v>
      </c>
      <c r="U128" s="199">
        <v>9</v>
      </c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</row>
    <row r="129" spans="1:173" s="24" customFormat="1" ht="29.25" customHeight="1" x14ac:dyDescent="0.25">
      <c r="A129" s="146">
        <v>12</v>
      </c>
      <c r="B129" s="13" t="s">
        <v>123</v>
      </c>
      <c r="C129" s="248">
        <v>4120416</v>
      </c>
      <c r="D129" s="248">
        <v>3905131</v>
      </c>
      <c r="E129" s="25">
        <f t="shared" si="37"/>
        <v>105.51287524029283</v>
      </c>
      <c r="F129" s="248">
        <v>286093</v>
      </c>
      <c r="G129" s="248">
        <v>281955</v>
      </c>
      <c r="H129" s="25">
        <f t="shared" si="38"/>
        <v>101.46761007962265</v>
      </c>
      <c r="I129" s="248">
        <v>4104147</v>
      </c>
      <c r="J129" s="248">
        <v>3898150</v>
      </c>
      <c r="K129" s="25">
        <f t="shared" si="40"/>
        <v>105.28448110000899</v>
      </c>
      <c r="L129" s="248">
        <v>673159</v>
      </c>
      <c r="M129" s="248">
        <v>645245</v>
      </c>
      <c r="N129" s="25">
        <f t="shared" si="25"/>
        <v>104.32610868739781</v>
      </c>
      <c r="O129" s="248">
        <v>585332</v>
      </c>
      <c r="P129" s="248">
        <v>502891</v>
      </c>
      <c r="Q129" s="25">
        <f t="shared" si="26"/>
        <v>116.39341328438965</v>
      </c>
      <c r="R129" s="248">
        <v>87827</v>
      </c>
      <c r="S129" s="248">
        <v>142354</v>
      </c>
      <c r="T129" s="25">
        <f t="shared" si="27"/>
        <v>61.696193995251271</v>
      </c>
      <c r="U129" s="197">
        <v>596</v>
      </c>
      <c r="V129"/>
      <c r="W129"/>
      <c r="X129"/>
      <c r="Y129"/>
      <c r="Z129"/>
      <c r="AA129"/>
      <c r="AB129"/>
      <c r="AC129"/>
      <c r="AD129" s="23"/>
      <c r="AE129" s="23"/>
      <c r="AF129" s="23"/>
      <c r="AG129" s="23"/>
      <c r="AH129" s="23"/>
      <c r="AI129" s="2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</row>
    <row r="130" spans="1:173" s="23" customFormat="1" ht="34.5" x14ac:dyDescent="0.25">
      <c r="A130" s="146">
        <v>13</v>
      </c>
      <c r="B130" s="14" t="s">
        <v>124</v>
      </c>
      <c r="C130" s="248">
        <v>83236</v>
      </c>
      <c r="D130" s="248">
        <v>23340</v>
      </c>
      <c r="E130" s="1">
        <f t="shared" si="37"/>
        <v>356.62382176520993</v>
      </c>
      <c r="F130" s="248">
        <v>11929</v>
      </c>
      <c r="G130" s="248">
        <v>2726</v>
      </c>
      <c r="H130" s="1">
        <f t="shared" si="38"/>
        <v>437.60088041085839</v>
      </c>
      <c r="I130" s="248">
        <v>83236</v>
      </c>
      <c r="J130" s="248">
        <v>23340</v>
      </c>
      <c r="K130" s="1">
        <f t="shared" si="40"/>
        <v>356.62382176520993</v>
      </c>
      <c r="L130" s="248">
        <v>0</v>
      </c>
      <c r="M130" s="248">
        <v>0</v>
      </c>
      <c r="N130" s="1" t="e">
        <f t="shared" si="25"/>
        <v>#DIV/0!</v>
      </c>
      <c r="O130" s="248">
        <v>0</v>
      </c>
      <c r="P130" s="248">
        <v>0</v>
      </c>
      <c r="Q130" s="25" t="e">
        <f t="shared" si="26"/>
        <v>#DIV/0!</v>
      </c>
      <c r="R130" s="248">
        <v>0</v>
      </c>
      <c r="S130" s="248">
        <v>0</v>
      </c>
      <c r="T130" s="1" t="e">
        <f>R130/S130*100</f>
        <v>#DIV/0!</v>
      </c>
      <c r="U130" s="199">
        <v>8</v>
      </c>
      <c r="V130" s="24"/>
      <c r="W130" s="24"/>
      <c r="X130" s="24"/>
      <c r="Y130" s="24"/>
      <c r="Z130" s="24"/>
      <c r="AA130" s="24"/>
      <c r="AB130" s="24"/>
      <c r="AC130" s="24"/>
      <c r="AD130"/>
      <c r="AE130"/>
      <c r="AF130"/>
      <c r="AG130"/>
      <c r="AH130"/>
      <c r="AI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</row>
    <row r="131" spans="1:173" s="24" customFormat="1" ht="24.75" customHeight="1" x14ac:dyDescent="0.25">
      <c r="A131" s="146">
        <v>14</v>
      </c>
      <c r="B131" s="13" t="s">
        <v>125</v>
      </c>
      <c r="C131" s="248">
        <v>2167047</v>
      </c>
      <c r="D131" s="248">
        <v>1385133</v>
      </c>
      <c r="E131" s="25">
        <f t="shared" si="37"/>
        <v>156.45046360169025</v>
      </c>
      <c r="F131" s="248">
        <v>421757</v>
      </c>
      <c r="G131" s="248">
        <v>144971</v>
      </c>
      <c r="H131" s="25">
        <f t="shared" si="38"/>
        <v>290.92508156803774</v>
      </c>
      <c r="I131" s="248">
        <v>2167047</v>
      </c>
      <c r="J131" s="248">
        <v>1385133</v>
      </c>
      <c r="K131" s="25">
        <f t="shared" si="40"/>
        <v>156.45046360169025</v>
      </c>
      <c r="L131" s="248">
        <v>1786789</v>
      </c>
      <c r="M131" s="248">
        <v>1146197</v>
      </c>
      <c r="N131" s="25">
        <f t="shared" si="25"/>
        <v>155.88847292393891</v>
      </c>
      <c r="O131" s="248">
        <v>1700609</v>
      </c>
      <c r="P131" s="248">
        <v>1035205</v>
      </c>
      <c r="Q131" s="25">
        <f t="shared" si="26"/>
        <v>164.27751025159267</v>
      </c>
      <c r="R131" s="248">
        <v>86180</v>
      </c>
      <c r="S131" s="248">
        <v>110992</v>
      </c>
      <c r="T131" s="25">
        <f t="shared" si="27"/>
        <v>77.645235692662538</v>
      </c>
      <c r="U131" s="197">
        <v>71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ht="27" customHeight="1" x14ac:dyDescent="0.25">
      <c r="A132" s="2">
        <v>15</v>
      </c>
      <c r="B132" s="15" t="s">
        <v>126</v>
      </c>
      <c r="C132" s="248">
        <v>5418480</v>
      </c>
      <c r="D132" s="248">
        <v>5308335</v>
      </c>
      <c r="E132" s="25">
        <f t="shared" si="37"/>
        <v>102.07494440347114</v>
      </c>
      <c r="F132" s="248">
        <v>667565</v>
      </c>
      <c r="G132" s="248">
        <v>422085</v>
      </c>
      <c r="H132" s="25">
        <f t="shared" si="38"/>
        <v>158.158901643034</v>
      </c>
      <c r="I132" s="248">
        <v>5393396</v>
      </c>
      <c r="J132" s="248">
        <v>5042115</v>
      </c>
      <c r="K132" s="25">
        <f t="shared" si="40"/>
        <v>106.96693748555914</v>
      </c>
      <c r="L132" s="248">
        <v>1935310</v>
      </c>
      <c r="M132" s="248">
        <v>1684660</v>
      </c>
      <c r="N132" s="25">
        <f t="shared" si="25"/>
        <v>114.87837308418317</v>
      </c>
      <c r="O132" s="248">
        <v>1658202</v>
      </c>
      <c r="P132" s="248">
        <v>1509116</v>
      </c>
      <c r="Q132" s="25">
        <f t="shared" si="26"/>
        <v>109.87902851735718</v>
      </c>
      <c r="R132" s="248">
        <v>277108</v>
      </c>
      <c r="S132" s="248">
        <v>175544</v>
      </c>
      <c r="T132" s="25">
        <f t="shared" si="27"/>
        <v>157.85671968281457</v>
      </c>
      <c r="U132" s="196">
        <v>339</v>
      </c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</row>
    <row r="133" spans="1:173" ht="34.5" x14ac:dyDescent="0.25">
      <c r="A133" s="2">
        <v>16</v>
      </c>
      <c r="B133" s="16" t="s">
        <v>127</v>
      </c>
      <c r="C133" s="248">
        <v>2547931</v>
      </c>
      <c r="D133" s="248">
        <v>2088409</v>
      </c>
      <c r="E133" s="45">
        <f t="shared" si="37"/>
        <v>122.00344855820866</v>
      </c>
      <c r="F133" s="248">
        <v>250698</v>
      </c>
      <c r="G133" s="248">
        <v>261142</v>
      </c>
      <c r="H133" s="45">
        <f t="shared" si="38"/>
        <v>96.000643328150971</v>
      </c>
      <c r="I133" s="248">
        <v>2451884</v>
      </c>
      <c r="J133" s="248">
        <v>2046005</v>
      </c>
      <c r="K133" s="45">
        <f t="shared" si="40"/>
        <v>119.83763480538904</v>
      </c>
      <c r="L133" s="248">
        <v>0</v>
      </c>
      <c r="M133" s="248">
        <v>236611</v>
      </c>
      <c r="N133" s="25">
        <f t="shared" si="25"/>
        <v>0</v>
      </c>
      <c r="O133" s="248">
        <v>0</v>
      </c>
      <c r="P133" s="248">
        <v>1737</v>
      </c>
      <c r="Q133" s="25">
        <f t="shared" si="26"/>
        <v>0</v>
      </c>
      <c r="R133" s="248">
        <v>0</v>
      </c>
      <c r="S133" s="248">
        <v>234874</v>
      </c>
      <c r="T133" s="45">
        <f t="shared" si="27"/>
        <v>0</v>
      </c>
      <c r="U133" s="196">
        <v>138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</row>
    <row r="134" spans="1:173" s="23" customFormat="1" ht="17.25" x14ac:dyDescent="0.25">
      <c r="A134" s="2">
        <v>17</v>
      </c>
      <c r="B134" s="9" t="s">
        <v>128</v>
      </c>
      <c r="C134" s="248">
        <v>238538</v>
      </c>
      <c r="D134" s="248">
        <v>184031</v>
      </c>
      <c r="E134" s="1">
        <f t="shared" si="37"/>
        <v>129.61837951214741</v>
      </c>
      <c r="F134" s="248">
        <v>16245</v>
      </c>
      <c r="G134" s="248">
        <v>14634</v>
      </c>
      <c r="H134" s="1">
        <f t="shared" si="38"/>
        <v>111.00861008610086</v>
      </c>
      <c r="I134" s="248">
        <v>238538</v>
      </c>
      <c r="J134" s="248">
        <v>184031</v>
      </c>
      <c r="K134" s="1">
        <f t="shared" si="40"/>
        <v>129.61837951214741</v>
      </c>
      <c r="L134" s="248">
        <v>238538</v>
      </c>
      <c r="M134" s="248">
        <v>184031</v>
      </c>
      <c r="N134" s="1">
        <f t="shared" si="25"/>
        <v>129.61837951214741</v>
      </c>
      <c r="O134" s="248">
        <v>192645</v>
      </c>
      <c r="P134" s="248">
        <v>140834</v>
      </c>
      <c r="Q134" s="1">
        <f t="shared" si="26"/>
        <v>136.78870159194511</v>
      </c>
      <c r="R134" s="248">
        <v>45893</v>
      </c>
      <c r="S134" s="248">
        <v>43197</v>
      </c>
      <c r="T134" s="1">
        <f t="shared" si="27"/>
        <v>106.24117415561265</v>
      </c>
      <c r="U134" s="199">
        <v>10</v>
      </c>
      <c r="AD134"/>
      <c r="AE134"/>
      <c r="AF134"/>
      <c r="AG134"/>
      <c r="AH134"/>
      <c r="AI13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</row>
    <row r="135" spans="1:173" s="23" customFormat="1" ht="34.5" x14ac:dyDescent="0.25">
      <c r="A135" s="2">
        <v>18</v>
      </c>
      <c r="B135" s="16" t="s">
        <v>129</v>
      </c>
      <c r="C135" s="248">
        <v>2694221</v>
      </c>
      <c r="D135" s="248">
        <v>2493914</v>
      </c>
      <c r="E135" s="1">
        <f t="shared" si="37"/>
        <v>108.03183269350909</v>
      </c>
      <c r="F135" s="248">
        <v>278353</v>
      </c>
      <c r="G135" s="248">
        <v>172294</v>
      </c>
      <c r="H135" s="1">
        <f t="shared" si="38"/>
        <v>161.55698979651061</v>
      </c>
      <c r="I135" s="248">
        <v>2482915</v>
      </c>
      <c r="J135" s="248">
        <v>2252112</v>
      </c>
      <c r="K135" s="1">
        <f t="shared" si="40"/>
        <v>110.24829138160091</v>
      </c>
      <c r="L135" s="248">
        <v>270458</v>
      </c>
      <c r="M135" s="248">
        <v>158119</v>
      </c>
      <c r="N135" s="1">
        <f t="shared" si="25"/>
        <v>171.04712273667303</v>
      </c>
      <c r="O135" s="248">
        <v>219609</v>
      </c>
      <c r="P135" s="248">
        <v>134467</v>
      </c>
      <c r="Q135" s="1">
        <f t="shared" si="26"/>
        <v>163.31813753560354</v>
      </c>
      <c r="R135" s="248">
        <v>50849</v>
      </c>
      <c r="S135" s="248">
        <v>23652</v>
      </c>
      <c r="T135" s="1">
        <f t="shared" si="27"/>
        <v>214.98816167765941</v>
      </c>
      <c r="U135" s="199">
        <v>324</v>
      </c>
      <c r="V135"/>
      <c r="W135"/>
      <c r="X135"/>
      <c r="Y135"/>
      <c r="Z135"/>
      <c r="AA135"/>
      <c r="AB135"/>
      <c r="AC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146">
        <v>19</v>
      </c>
      <c r="B136" s="147" t="s">
        <v>130</v>
      </c>
      <c r="C136" s="248"/>
      <c r="D136" s="248"/>
      <c r="E136" s="1" t="e">
        <f t="shared" si="37"/>
        <v>#DIV/0!</v>
      </c>
      <c r="F136" s="248"/>
      <c r="G136" s="248"/>
      <c r="H136" s="1" t="e">
        <f t="shared" si="38"/>
        <v>#DIV/0!</v>
      </c>
      <c r="I136" s="248"/>
      <c r="J136" s="248"/>
      <c r="K136" s="1" t="e">
        <f t="shared" si="40"/>
        <v>#DIV/0!</v>
      </c>
      <c r="L136" s="248"/>
      <c r="M136" s="248"/>
      <c r="N136" s="1" t="e">
        <f t="shared" si="25"/>
        <v>#DIV/0!</v>
      </c>
      <c r="O136" s="248"/>
      <c r="P136" s="248"/>
      <c r="Q136" s="1" t="e">
        <f t="shared" si="26"/>
        <v>#DIV/0!</v>
      </c>
      <c r="R136" s="248"/>
      <c r="S136" s="248"/>
      <c r="T136" s="1" t="e">
        <f t="shared" si="27"/>
        <v>#DIV/0!</v>
      </c>
      <c r="U136" s="199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20</v>
      </c>
      <c r="B137" s="147" t="s">
        <v>131</v>
      </c>
      <c r="C137" s="248">
        <v>434452</v>
      </c>
      <c r="D137" s="248">
        <v>158070</v>
      </c>
      <c r="E137" s="1">
        <f t="shared" si="37"/>
        <v>274.84785221737206</v>
      </c>
      <c r="F137" s="248">
        <v>210950</v>
      </c>
      <c r="G137" s="248">
        <v>46300</v>
      </c>
      <c r="H137" s="1">
        <f t="shared" si="38"/>
        <v>455.61555075593947</v>
      </c>
      <c r="I137" s="248">
        <v>434950</v>
      </c>
      <c r="J137" s="248">
        <v>158070</v>
      </c>
      <c r="K137" s="1">
        <f t="shared" si="40"/>
        <v>275.16290251154555</v>
      </c>
      <c r="L137" s="248">
        <v>434950</v>
      </c>
      <c r="M137" s="248">
        <v>158070</v>
      </c>
      <c r="N137" s="1">
        <f t="shared" si="25"/>
        <v>275.16290251154555</v>
      </c>
      <c r="O137" s="248">
        <v>434950</v>
      </c>
      <c r="P137" s="248">
        <v>158070</v>
      </c>
      <c r="Q137" s="1">
        <f t="shared" si="26"/>
        <v>275.16290251154555</v>
      </c>
      <c r="R137" s="248">
        <v>0</v>
      </c>
      <c r="S137" s="248">
        <v>0</v>
      </c>
      <c r="T137" s="1" t="e">
        <f t="shared" ref="T137:T144" si="41">R137/S137*100</f>
        <v>#DIV/0!</v>
      </c>
      <c r="U137" s="199">
        <v>29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</row>
    <row r="138" spans="1:173" s="23" customFormat="1" ht="17.25" x14ac:dyDescent="0.25">
      <c r="A138" s="146">
        <v>21</v>
      </c>
      <c r="B138" s="147" t="s">
        <v>132</v>
      </c>
      <c r="C138" s="248">
        <v>184905</v>
      </c>
      <c r="D138" s="248">
        <v>147245</v>
      </c>
      <c r="E138" s="25">
        <f t="shared" si="37"/>
        <v>125.57642025196101</v>
      </c>
      <c r="F138" s="248">
        <v>20606</v>
      </c>
      <c r="G138" s="248">
        <v>3718</v>
      </c>
      <c r="H138" s="25">
        <f t="shared" si="38"/>
        <v>554.22270037654653</v>
      </c>
      <c r="I138" s="248">
        <v>184905</v>
      </c>
      <c r="J138" s="248">
        <v>147245</v>
      </c>
      <c r="K138" s="25">
        <f t="shared" si="40"/>
        <v>125.57642025196101</v>
      </c>
      <c r="L138" s="248">
        <v>23879</v>
      </c>
      <c r="M138" s="248">
        <v>112367</v>
      </c>
      <c r="N138" s="25">
        <f t="shared" si="25"/>
        <v>21.250901065259374</v>
      </c>
      <c r="O138" s="248">
        <v>23879</v>
      </c>
      <c r="P138" s="248">
        <v>112367</v>
      </c>
      <c r="Q138" s="25">
        <f t="shared" si="26"/>
        <v>21.250901065259374</v>
      </c>
      <c r="R138" s="248">
        <v>0</v>
      </c>
      <c r="S138" s="248">
        <v>0</v>
      </c>
      <c r="T138" s="25" t="e">
        <f t="shared" si="41"/>
        <v>#DIV/0!</v>
      </c>
      <c r="U138" s="199">
        <v>12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</row>
    <row r="139" spans="1:173" ht="34.5" x14ac:dyDescent="0.25">
      <c r="A139" s="146">
        <v>22</v>
      </c>
      <c r="B139" s="147" t="s">
        <v>134</v>
      </c>
      <c r="C139" s="248">
        <v>6448311</v>
      </c>
      <c r="D139" s="248">
        <v>4021072</v>
      </c>
      <c r="E139" s="45">
        <f t="shared" si="37"/>
        <v>160.36298280657496</v>
      </c>
      <c r="F139" s="248">
        <v>907722</v>
      </c>
      <c r="G139" s="248">
        <v>766829</v>
      </c>
      <c r="H139" s="45">
        <f t="shared" si="38"/>
        <v>118.37345744618422</v>
      </c>
      <c r="I139" s="248">
        <v>6448311</v>
      </c>
      <c r="J139" s="248">
        <v>4021072</v>
      </c>
      <c r="K139" s="45">
        <f t="shared" si="40"/>
        <v>160.36298280657496</v>
      </c>
      <c r="L139" s="248">
        <v>6443166</v>
      </c>
      <c r="M139" s="248">
        <v>3984555</v>
      </c>
      <c r="N139" s="25">
        <f t="shared" ref="N139:N144" si="42">L139/M139*100</f>
        <v>161.70352774651121</v>
      </c>
      <c r="O139" s="248">
        <v>6443166</v>
      </c>
      <c r="P139" s="248">
        <v>3984555</v>
      </c>
      <c r="Q139" s="25">
        <f t="shared" ref="Q139:Q144" si="43">O139/P139*100</f>
        <v>161.70352774651121</v>
      </c>
      <c r="R139" s="248">
        <v>0</v>
      </c>
      <c r="S139" s="248">
        <v>0</v>
      </c>
      <c r="T139" s="45" t="e">
        <f t="shared" si="41"/>
        <v>#DIV/0!</v>
      </c>
      <c r="U139" s="196">
        <v>40</v>
      </c>
    </row>
    <row r="140" spans="1:173" ht="34.5" x14ac:dyDescent="0.25">
      <c r="A140" s="2">
        <v>23</v>
      </c>
      <c r="B140" s="17" t="s">
        <v>135</v>
      </c>
      <c r="C140" s="248">
        <v>105491</v>
      </c>
      <c r="D140" s="248">
        <v>195848</v>
      </c>
      <c r="E140" s="25">
        <f t="shared" si="37"/>
        <v>53.863710632735597</v>
      </c>
      <c r="F140" s="248">
        <v>1476</v>
      </c>
      <c r="G140" s="248">
        <v>20926</v>
      </c>
      <c r="H140" s="25">
        <f t="shared" si="38"/>
        <v>7.0534263595527102</v>
      </c>
      <c r="I140" s="248">
        <v>105491</v>
      </c>
      <c r="J140" s="248">
        <v>195848</v>
      </c>
      <c r="K140" s="25">
        <f t="shared" si="40"/>
        <v>53.863710632735597</v>
      </c>
      <c r="L140" s="248">
        <v>98667</v>
      </c>
      <c r="M140" s="248">
        <v>188906</v>
      </c>
      <c r="N140" s="25">
        <f t="shared" si="42"/>
        <v>52.23073909775232</v>
      </c>
      <c r="O140" s="248">
        <v>98667</v>
      </c>
      <c r="P140" s="248">
        <v>188906</v>
      </c>
      <c r="Q140" s="25">
        <f t="shared" si="43"/>
        <v>52.23073909775232</v>
      </c>
      <c r="R140" s="248">
        <v>0</v>
      </c>
      <c r="S140" s="248">
        <v>0</v>
      </c>
      <c r="T140" s="25" t="e">
        <f t="shared" si="41"/>
        <v>#DIV/0!</v>
      </c>
      <c r="U140" s="196">
        <v>9</v>
      </c>
    </row>
    <row r="141" spans="1:173" ht="17.25" x14ac:dyDescent="0.25">
      <c r="A141" s="146">
        <v>24</v>
      </c>
      <c r="B141" s="147" t="s">
        <v>136</v>
      </c>
      <c r="C141" s="248">
        <v>79722</v>
      </c>
      <c r="D141" s="248">
        <v>92563</v>
      </c>
      <c r="E141" s="25">
        <f t="shared" si="37"/>
        <v>86.127286280695316</v>
      </c>
      <c r="F141" s="248">
        <v>7402</v>
      </c>
      <c r="G141" s="248">
        <v>9967</v>
      </c>
      <c r="H141" s="25">
        <f t="shared" si="38"/>
        <v>74.265074746663998</v>
      </c>
      <c r="I141" s="248">
        <v>79722</v>
      </c>
      <c r="J141" s="248">
        <v>92563</v>
      </c>
      <c r="K141" s="25">
        <f t="shared" si="40"/>
        <v>86.127286280695316</v>
      </c>
      <c r="L141" s="248">
        <v>0</v>
      </c>
      <c r="M141" s="248">
        <v>0</v>
      </c>
      <c r="N141" s="25" t="e">
        <f t="shared" si="42"/>
        <v>#DIV/0!</v>
      </c>
      <c r="O141" s="248">
        <v>0</v>
      </c>
      <c r="P141" s="248">
        <v>0</v>
      </c>
      <c r="Q141" s="25" t="e">
        <f t="shared" si="43"/>
        <v>#DIV/0!</v>
      </c>
      <c r="R141" s="248">
        <v>0</v>
      </c>
      <c r="S141" s="248">
        <v>0</v>
      </c>
      <c r="T141" s="25" t="e">
        <f t="shared" si="41"/>
        <v>#DIV/0!</v>
      </c>
      <c r="U141" s="196">
        <v>24</v>
      </c>
    </row>
    <row r="142" spans="1:173" s="23" customFormat="1" ht="17.25" x14ac:dyDescent="0.25">
      <c r="A142" s="146">
        <v>25</v>
      </c>
      <c r="B142" s="147" t="s">
        <v>137</v>
      </c>
      <c r="C142" s="248">
        <v>619626</v>
      </c>
      <c r="D142" s="248">
        <v>435448</v>
      </c>
      <c r="E142" s="1">
        <f t="shared" si="37"/>
        <v>142.29620988039903</v>
      </c>
      <c r="F142" s="248">
        <v>86468</v>
      </c>
      <c r="G142" s="248">
        <v>46145</v>
      </c>
      <c r="H142" s="1">
        <f t="shared" si="38"/>
        <v>187.38324845595406</v>
      </c>
      <c r="I142" s="248">
        <v>640346</v>
      </c>
      <c r="J142" s="248">
        <v>500127</v>
      </c>
      <c r="K142" s="1">
        <f t="shared" si="40"/>
        <v>128.03667868361435</v>
      </c>
      <c r="L142" s="248">
        <v>376523</v>
      </c>
      <c r="M142" s="248">
        <v>222854</v>
      </c>
      <c r="N142" s="1">
        <f t="shared" si="42"/>
        <v>168.95501090399995</v>
      </c>
      <c r="O142" s="248">
        <v>376523</v>
      </c>
      <c r="P142" s="248">
        <v>0</v>
      </c>
      <c r="Q142" s="1" t="e">
        <f t="shared" si="43"/>
        <v>#DIV/0!</v>
      </c>
      <c r="R142" s="248">
        <v>0</v>
      </c>
      <c r="S142" s="248">
        <v>222854</v>
      </c>
      <c r="T142" s="1">
        <f t="shared" si="41"/>
        <v>0</v>
      </c>
      <c r="U142" s="199">
        <v>150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</row>
    <row r="143" spans="1:173" s="23" customFormat="1" ht="34.5" x14ac:dyDescent="0.25">
      <c r="A143" s="146">
        <v>26</v>
      </c>
      <c r="B143" s="16" t="s">
        <v>138</v>
      </c>
      <c r="C143" s="248">
        <v>48890</v>
      </c>
      <c r="D143" s="248">
        <v>72525</v>
      </c>
      <c r="E143" s="1">
        <f t="shared" si="37"/>
        <v>67.411237504308858</v>
      </c>
      <c r="F143" s="248">
        <v>4232</v>
      </c>
      <c r="G143" s="248">
        <v>5081</v>
      </c>
      <c r="H143" s="1">
        <f t="shared" si="38"/>
        <v>83.290690808895889</v>
      </c>
      <c r="I143" s="248">
        <v>58435</v>
      </c>
      <c r="J143" s="248">
        <v>24904</v>
      </c>
      <c r="K143" s="1">
        <f t="shared" si="40"/>
        <v>234.64102152264695</v>
      </c>
      <c r="L143" s="248">
        <v>58435</v>
      </c>
      <c r="M143" s="248">
        <v>24904</v>
      </c>
      <c r="N143" s="1">
        <f t="shared" si="42"/>
        <v>234.64102152264695</v>
      </c>
      <c r="O143" s="248">
        <v>58435</v>
      </c>
      <c r="P143" s="248">
        <v>24904</v>
      </c>
      <c r="Q143" s="1">
        <f t="shared" si="43"/>
        <v>234.64102152264695</v>
      </c>
      <c r="R143" s="248">
        <v>0</v>
      </c>
      <c r="S143" s="248">
        <v>0</v>
      </c>
      <c r="T143" s="1" t="e">
        <f t="shared" si="41"/>
        <v>#DIV/0!</v>
      </c>
      <c r="U143" s="199">
        <v>19</v>
      </c>
      <c r="V143"/>
      <c r="W143"/>
      <c r="X143"/>
      <c r="Y143"/>
      <c r="Z143"/>
      <c r="AA143"/>
      <c r="AB143"/>
      <c r="AC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ht="17.25" x14ac:dyDescent="0.25">
      <c r="A144" s="146">
        <v>27</v>
      </c>
      <c r="B144" s="10" t="s">
        <v>218</v>
      </c>
      <c r="C144" s="248">
        <v>48357</v>
      </c>
      <c r="D144" s="248">
        <v>36498</v>
      </c>
      <c r="E144" s="25">
        <f>C144/D144*100</f>
        <v>132.49219135295084</v>
      </c>
      <c r="F144" s="248">
        <v>7298</v>
      </c>
      <c r="G144" s="248">
        <v>3490</v>
      </c>
      <c r="H144" s="25">
        <f>F144/G144*100</f>
        <v>209.11174785100286</v>
      </c>
      <c r="I144" s="248">
        <v>48357</v>
      </c>
      <c r="J144" s="248">
        <v>36498</v>
      </c>
      <c r="K144" s="25">
        <f>I144/J144*100</f>
        <v>132.49219135295084</v>
      </c>
      <c r="L144" s="248">
        <v>0</v>
      </c>
      <c r="M144" s="248">
        <v>0</v>
      </c>
      <c r="N144" s="25" t="e">
        <f t="shared" si="42"/>
        <v>#DIV/0!</v>
      </c>
      <c r="O144" s="248">
        <v>0</v>
      </c>
      <c r="P144" s="248">
        <v>0</v>
      </c>
      <c r="Q144" s="25" t="e">
        <f t="shared" si="43"/>
        <v>#DIV/0!</v>
      </c>
      <c r="R144" s="248">
        <v>0</v>
      </c>
      <c r="S144" s="248">
        <v>0</v>
      </c>
      <c r="T144" s="25" t="e">
        <f t="shared" si="41"/>
        <v>#DIV/0!</v>
      </c>
      <c r="U144" s="196">
        <v>10</v>
      </c>
      <c r="V144" s="23"/>
      <c r="W144" s="23"/>
      <c r="X144" s="23"/>
      <c r="Y144" s="23"/>
      <c r="Z144" s="23"/>
      <c r="AA144" s="23"/>
      <c r="AB144" s="23"/>
      <c r="AC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73" ht="34.5" x14ac:dyDescent="0.25">
      <c r="A145" s="146">
        <v>28</v>
      </c>
      <c r="B145" s="10" t="s">
        <v>222</v>
      </c>
      <c r="C145" s="248">
        <v>255338</v>
      </c>
      <c r="D145" s="248">
        <v>283003</v>
      </c>
      <c r="E145" s="1">
        <f>C145/D145*100</f>
        <v>90.224485252806502</v>
      </c>
      <c r="F145" s="248">
        <v>5969</v>
      </c>
      <c r="G145" s="248">
        <v>10544</v>
      </c>
      <c r="H145" s="1">
        <f>F145/G145*100</f>
        <v>56.610394537177541</v>
      </c>
      <c r="I145" s="248">
        <v>260804</v>
      </c>
      <c r="J145" s="248">
        <v>292330</v>
      </c>
      <c r="K145" s="1">
        <f>I145/J145*100</f>
        <v>89.215612492730827</v>
      </c>
      <c r="L145" s="248">
        <v>157205</v>
      </c>
      <c r="M145" s="248">
        <v>165690</v>
      </c>
      <c r="N145" s="1">
        <f>L145/M145*100</f>
        <v>94.878990886595446</v>
      </c>
      <c r="O145" s="248">
        <v>104946</v>
      </c>
      <c r="P145" s="248">
        <v>134761</v>
      </c>
      <c r="Q145" s="1">
        <f>O145/P145*100</f>
        <v>77.875646514941266</v>
      </c>
      <c r="R145" s="248">
        <v>52259</v>
      </c>
      <c r="S145" s="248">
        <v>30929</v>
      </c>
      <c r="T145" s="1">
        <f>R145/S145*100</f>
        <v>168.96440234084514</v>
      </c>
      <c r="U145" s="196">
        <v>84</v>
      </c>
      <c r="AD145" s="23"/>
      <c r="AE145" s="23"/>
      <c r="AF145" s="23"/>
      <c r="AG145" s="23"/>
      <c r="AH145" s="23"/>
      <c r="AI145" s="23"/>
    </row>
    <row r="146" spans="1:173" ht="17.25" x14ac:dyDescent="0.25">
      <c r="A146" s="146">
        <v>29</v>
      </c>
      <c r="B146" s="10" t="s">
        <v>165</v>
      </c>
      <c r="C146" s="248">
        <v>751448</v>
      </c>
      <c r="D146" s="248">
        <v>1266674</v>
      </c>
      <c r="E146" s="1">
        <f>C146/D146*100</f>
        <v>59.324498647639409</v>
      </c>
      <c r="F146" s="248">
        <v>101935</v>
      </c>
      <c r="G146" s="248">
        <v>307803</v>
      </c>
      <c r="H146" s="1">
        <f>F146/G146*100</f>
        <v>33.116961173217938</v>
      </c>
      <c r="I146" s="248">
        <v>751448</v>
      </c>
      <c r="J146" s="248">
        <v>1266674</v>
      </c>
      <c r="K146" s="1">
        <f>I146/J146*100</f>
        <v>59.324498647639409</v>
      </c>
      <c r="L146" s="248">
        <v>751448</v>
      </c>
      <c r="M146" s="248">
        <v>1266674</v>
      </c>
      <c r="N146" s="1">
        <f>L146/M146*100</f>
        <v>59.324498647639409</v>
      </c>
      <c r="O146" s="248">
        <v>751448</v>
      </c>
      <c r="P146" s="248">
        <v>1266674</v>
      </c>
      <c r="Q146" s="1">
        <f>O146/P146*100</f>
        <v>59.324498647639409</v>
      </c>
      <c r="R146" s="248">
        <v>0</v>
      </c>
      <c r="S146" s="248">
        <v>0</v>
      </c>
      <c r="T146" s="1" t="e">
        <f>R146/S146*100</f>
        <v>#DIV/0!</v>
      </c>
      <c r="U146" s="196">
        <v>48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63">
        <v>30</v>
      </c>
      <c r="B147" s="16" t="s">
        <v>172</v>
      </c>
      <c r="C147" s="248">
        <v>374039</v>
      </c>
      <c r="D147" s="248">
        <v>305865</v>
      </c>
      <c r="E147" s="1">
        <f>C147/D147*100</f>
        <v>122.28891831363511</v>
      </c>
      <c r="F147" s="248">
        <v>26250</v>
      </c>
      <c r="G147" s="248">
        <v>121282</v>
      </c>
      <c r="H147" s="1">
        <f>F147/G147*100</f>
        <v>21.643772365231445</v>
      </c>
      <c r="I147" s="248">
        <v>374039</v>
      </c>
      <c r="J147" s="248">
        <v>305865</v>
      </c>
      <c r="K147" s="1">
        <f>I147/J147*100</f>
        <v>122.28891831363511</v>
      </c>
      <c r="L147" s="248">
        <v>350409</v>
      </c>
      <c r="M147" s="248">
        <v>299834</v>
      </c>
      <c r="N147" s="1">
        <f>L147/M147*100</f>
        <v>116.86766677561585</v>
      </c>
      <c r="O147" s="248">
        <v>350409</v>
      </c>
      <c r="P147" s="248">
        <v>299834</v>
      </c>
      <c r="Q147" s="248">
        <f>O147/P147*100</f>
        <v>116.86766677561585</v>
      </c>
      <c r="R147" s="248">
        <v>0</v>
      </c>
      <c r="S147" s="248">
        <v>0</v>
      </c>
      <c r="T147" s="1" t="e">
        <f>R147/S147*100</f>
        <v>#DIV/0!</v>
      </c>
      <c r="U147" s="199">
        <v>13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120297254</v>
      </c>
      <c r="D149" s="41">
        <f>SUM(D150:D153)</f>
        <v>105506225</v>
      </c>
      <c r="E149" s="50">
        <f t="shared" ref="E149:E150" si="44">C149/D149*100</f>
        <v>114.01910550775558</v>
      </c>
      <c r="F149" s="41">
        <f>SUM(F150:F153)</f>
        <v>15702377</v>
      </c>
      <c r="G149" s="41">
        <f>SUM(G150:G153)</f>
        <v>14344262</v>
      </c>
      <c r="H149" s="50">
        <f t="shared" ref="H149:H153" si="45">F149/G149*100</f>
        <v>109.46800190905603</v>
      </c>
      <c r="I149" s="41">
        <f>SUM(I150:I153)</f>
        <v>107167604</v>
      </c>
      <c r="J149" s="41">
        <f>SUM(J150:J153)</f>
        <v>105912973</v>
      </c>
      <c r="K149" s="50">
        <f t="shared" ref="K149:K153" si="46">I149/J149*100</f>
        <v>101.18458670780586</v>
      </c>
      <c r="L149" s="35">
        <f>SUM(L150:L153)</f>
        <v>82077734</v>
      </c>
      <c r="M149" s="35">
        <f>SUM(M150:M153)</f>
        <v>78409584</v>
      </c>
      <c r="N149" s="6">
        <f t="shared" ref="N149:N153" si="47">L149/M149*100</f>
        <v>104.67819087013648</v>
      </c>
      <c r="O149" s="5">
        <f>SUM(O150:O153)</f>
        <v>8113712</v>
      </c>
      <c r="P149" s="5">
        <f>SUM(P150:P153)</f>
        <v>4377238</v>
      </c>
      <c r="Q149" s="5">
        <f>O149/P149*100</f>
        <v>185.36145395795248</v>
      </c>
      <c r="R149" s="5">
        <f>SUM(R150:R153)</f>
        <v>73964022</v>
      </c>
      <c r="S149" s="5">
        <f>SUM(S150:S153)</f>
        <v>74032346</v>
      </c>
      <c r="T149" s="6">
        <f>R149/S149*100</f>
        <v>99.907710610710623</v>
      </c>
      <c r="U149" s="198">
        <f>SUM(U150:U153)</f>
        <v>3537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248">
        <v>68650873</v>
      </c>
      <c r="D150" s="248">
        <v>62121311</v>
      </c>
      <c r="E150" s="25">
        <f t="shared" si="44"/>
        <v>110.51098551348989</v>
      </c>
      <c r="F150" s="252">
        <v>10182428</v>
      </c>
      <c r="G150" s="252">
        <v>7696911</v>
      </c>
      <c r="H150" s="25">
        <f t="shared" si="45"/>
        <v>132.29239626130536</v>
      </c>
      <c r="I150" s="252">
        <v>60070448</v>
      </c>
      <c r="J150" s="252">
        <v>60832445</v>
      </c>
      <c r="K150" s="25">
        <f t="shared" si="46"/>
        <v>98.747383900153935</v>
      </c>
      <c r="L150" s="253">
        <v>41638958</v>
      </c>
      <c r="M150" s="253">
        <v>39985194</v>
      </c>
      <c r="N150" s="25">
        <f t="shared" si="47"/>
        <v>104.13594091853101</v>
      </c>
      <c r="O150" s="252">
        <v>7585429</v>
      </c>
      <c r="P150" s="252">
        <v>3156937</v>
      </c>
      <c r="Q150" s="25">
        <f>O150/P150*100</f>
        <v>240.27812401704566</v>
      </c>
      <c r="R150" s="252">
        <v>34053529</v>
      </c>
      <c r="S150" s="252">
        <v>36828257</v>
      </c>
      <c r="T150" s="25">
        <f>R150/S150*100</f>
        <v>92.465763448973433</v>
      </c>
      <c r="U150" s="197">
        <v>1277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248">
        <v>1209684</v>
      </c>
      <c r="D151" s="248">
        <v>979378</v>
      </c>
      <c r="E151" s="25">
        <f>C151/D151*100</f>
        <v>123.51553741252101</v>
      </c>
      <c r="F151" s="252">
        <v>0</v>
      </c>
      <c r="G151" s="252">
        <v>0</v>
      </c>
      <c r="H151" s="25" t="e">
        <f t="shared" si="45"/>
        <v>#DIV/0!</v>
      </c>
      <c r="I151" s="252">
        <v>1192912</v>
      </c>
      <c r="J151" s="252">
        <v>1477094</v>
      </c>
      <c r="K151" s="25">
        <f t="shared" si="46"/>
        <v>80.760736960545501</v>
      </c>
      <c r="L151" s="253">
        <v>0</v>
      </c>
      <c r="M151" s="253">
        <v>0</v>
      </c>
      <c r="N151" s="25" t="e">
        <f t="shared" si="47"/>
        <v>#DIV/0!</v>
      </c>
      <c r="O151" s="252">
        <v>0</v>
      </c>
      <c r="P151" s="252">
        <v>0</v>
      </c>
      <c r="Q151" s="25" t="e">
        <f>O151/P151*100</f>
        <v>#DIV/0!</v>
      </c>
      <c r="R151" s="252">
        <v>0</v>
      </c>
      <c r="S151" s="252">
        <v>0</v>
      </c>
      <c r="T151" s="25" t="e">
        <f>R151/S151*100</f>
        <v>#DIV/0!</v>
      </c>
      <c r="U151" s="197">
        <v>542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248">
        <v>2782633</v>
      </c>
      <c r="D152" s="248">
        <v>2274880</v>
      </c>
      <c r="E152" s="25">
        <f t="shared" ref="E152:E153" si="48">C152/D152*100</f>
        <v>122.31999050499367</v>
      </c>
      <c r="F152" s="252">
        <v>283706</v>
      </c>
      <c r="G152" s="252">
        <v>302008</v>
      </c>
      <c r="H152" s="25">
        <f t="shared" si="45"/>
        <v>93.939895631903795</v>
      </c>
      <c r="I152" s="252">
        <v>2746528</v>
      </c>
      <c r="J152" s="252">
        <v>2137669</v>
      </c>
      <c r="K152" s="25">
        <f t="shared" si="46"/>
        <v>128.48237963875604</v>
      </c>
      <c r="L152" s="253">
        <v>1166203</v>
      </c>
      <c r="M152" s="253">
        <v>871440</v>
      </c>
      <c r="N152" s="25">
        <f t="shared" si="47"/>
        <v>133.82481869090242</v>
      </c>
      <c r="O152" s="252">
        <v>517448</v>
      </c>
      <c r="P152" s="252">
        <v>507123</v>
      </c>
      <c r="Q152" s="25">
        <f>O152/P152*100</f>
        <v>102.0359952122069</v>
      </c>
      <c r="R152" s="252">
        <v>648755</v>
      </c>
      <c r="S152" s="252">
        <v>364317</v>
      </c>
      <c r="T152" s="25">
        <f>R152/S152*100</f>
        <v>178.07431440201802</v>
      </c>
      <c r="U152" s="197">
        <v>76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248">
        <v>47654064</v>
      </c>
      <c r="D153" s="248">
        <v>40130656</v>
      </c>
      <c r="E153" s="45">
        <f t="shared" si="48"/>
        <v>118.74728387196063</v>
      </c>
      <c r="F153" s="252">
        <v>5236243</v>
      </c>
      <c r="G153" s="252">
        <v>6345343</v>
      </c>
      <c r="H153" s="45">
        <f t="shared" si="45"/>
        <v>82.521039445779365</v>
      </c>
      <c r="I153" s="252">
        <v>43157716</v>
      </c>
      <c r="J153" s="252">
        <v>41465765</v>
      </c>
      <c r="K153" s="45">
        <f t="shared" si="46"/>
        <v>104.08035640967917</v>
      </c>
      <c r="L153" s="253">
        <v>39272573</v>
      </c>
      <c r="M153" s="253">
        <v>37552950</v>
      </c>
      <c r="N153" s="25">
        <f t="shared" si="47"/>
        <v>104.57919550927424</v>
      </c>
      <c r="O153" s="252">
        <v>10835</v>
      </c>
      <c r="P153" s="252">
        <v>713178</v>
      </c>
      <c r="Q153" s="25">
        <f>O153/P153*100</f>
        <v>1.5192560623014171</v>
      </c>
      <c r="R153" s="252">
        <v>39261738</v>
      </c>
      <c r="S153" s="252">
        <v>36839772</v>
      </c>
      <c r="T153" s="45">
        <f>R153/S153*100</f>
        <v>106.57432407562131</v>
      </c>
      <c r="U153" s="196">
        <v>1642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185772</v>
      </c>
      <c r="D155" s="41">
        <f>SUM(D156:D165)</f>
        <v>92344</v>
      </c>
      <c r="E155" s="50">
        <f>C155/D155*100</f>
        <v>201.17387161049987</v>
      </c>
      <c r="F155" s="41">
        <f>SUM(F156:F165)</f>
        <v>17556</v>
      </c>
      <c r="G155" s="41">
        <f>SUM(G156:G165)</f>
        <v>7387</v>
      </c>
      <c r="H155" s="50">
        <f>F155/G155*100</f>
        <v>237.66075538107486</v>
      </c>
      <c r="I155" s="41">
        <f>SUM(I156:I165)</f>
        <v>255346</v>
      </c>
      <c r="J155" s="41">
        <f>SUM(J156:J165)</f>
        <v>261064</v>
      </c>
      <c r="K155" s="50">
        <f>I155/J155*100</f>
        <v>97.809732479392025</v>
      </c>
      <c r="L155" s="33">
        <f>SUM(L156:L165)</f>
        <v>0</v>
      </c>
      <c r="M155" s="33">
        <f>SUM(M156:M165)</f>
        <v>5965</v>
      </c>
      <c r="N155" s="6">
        <f t="shared" ref="N155:N165" si="49">L155/M155*100</f>
        <v>0</v>
      </c>
      <c r="O155" s="5">
        <f>SUM(O156:O165)</f>
        <v>0</v>
      </c>
      <c r="P155" s="5">
        <f>SUM(P156:P165)</f>
        <v>5965</v>
      </c>
      <c r="Q155" s="5">
        <f t="shared" ref="Q155:Q165" si="50">O155/P155*100</f>
        <v>0</v>
      </c>
      <c r="R155" s="5">
        <f>SUM(R156:R165)</f>
        <v>0</v>
      </c>
      <c r="S155" s="5">
        <f>SUM(S156:S165)</f>
        <v>0</v>
      </c>
      <c r="T155" s="190" t="e">
        <f t="shared" ref="T155:T165" si="51">R155/S155*100</f>
        <v>#DIV/0!</v>
      </c>
      <c r="U155" s="198">
        <f>SUM(U157:U165)</f>
        <v>72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249">
        <v>0</v>
      </c>
      <c r="D157" s="249">
        <v>0</v>
      </c>
      <c r="E157" s="45" t="e">
        <f t="shared" ref="E157:E165" si="52">C157/D157*100</f>
        <v>#DIV/0!</v>
      </c>
      <c r="F157" s="249">
        <v>0</v>
      </c>
      <c r="G157" s="249">
        <v>0</v>
      </c>
      <c r="H157" s="45" t="e">
        <f t="shared" ref="H157:H162" si="53">F157/G157*100</f>
        <v>#DIV/0!</v>
      </c>
      <c r="I157" s="249">
        <v>0</v>
      </c>
      <c r="J157" s="249">
        <v>0</v>
      </c>
      <c r="K157" s="45" t="e">
        <f t="shared" ref="K157:K165" si="54">I157/J157*100</f>
        <v>#DIV/0!</v>
      </c>
      <c r="L157" s="253">
        <f t="shared" ref="L157:M165" si="55">O157+R157</f>
        <v>0</v>
      </c>
      <c r="M157" s="248">
        <f t="shared" si="55"/>
        <v>0</v>
      </c>
      <c r="N157" s="25" t="e">
        <f t="shared" si="49"/>
        <v>#DIV/0!</v>
      </c>
      <c r="O157" s="249">
        <v>0</v>
      </c>
      <c r="P157" s="249">
        <v>0</v>
      </c>
      <c r="Q157" s="25" t="e">
        <f t="shared" si="50"/>
        <v>#DIV/0!</v>
      </c>
      <c r="R157" s="249">
        <v>0</v>
      </c>
      <c r="S157" s="249">
        <v>0</v>
      </c>
      <c r="T157" s="191" t="e">
        <f t="shared" si="51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249">
        <v>0</v>
      </c>
      <c r="D158" s="249">
        <v>0</v>
      </c>
      <c r="E158" s="45" t="e">
        <f>C158/D158*100</f>
        <v>#DIV/0!</v>
      </c>
      <c r="F158" s="249">
        <v>0</v>
      </c>
      <c r="G158" s="249">
        <v>0</v>
      </c>
      <c r="H158" s="45" t="e">
        <f t="shared" si="53"/>
        <v>#DIV/0!</v>
      </c>
      <c r="I158" s="249">
        <v>0</v>
      </c>
      <c r="J158" s="249">
        <v>0</v>
      </c>
      <c r="K158" s="45" t="e">
        <f t="shared" si="54"/>
        <v>#DIV/0!</v>
      </c>
      <c r="L158" s="253">
        <f t="shared" si="55"/>
        <v>0</v>
      </c>
      <c r="M158" s="248">
        <f t="shared" si="55"/>
        <v>0</v>
      </c>
      <c r="N158" s="25" t="e">
        <f t="shared" si="49"/>
        <v>#DIV/0!</v>
      </c>
      <c r="O158" s="249">
        <v>0</v>
      </c>
      <c r="P158" s="249">
        <v>0</v>
      </c>
      <c r="Q158" s="25" t="e">
        <f t="shared" si="50"/>
        <v>#DIV/0!</v>
      </c>
      <c r="R158" s="249">
        <v>0</v>
      </c>
      <c r="S158" s="249">
        <v>0</v>
      </c>
      <c r="T158" s="191" t="e">
        <f t="shared" si="51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249">
        <v>0</v>
      </c>
      <c r="D159" s="249">
        <v>27457</v>
      </c>
      <c r="E159" s="45">
        <f t="shared" si="52"/>
        <v>0</v>
      </c>
      <c r="F159" s="249">
        <v>0</v>
      </c>
      <c r="G159" s="249">
        <v>314</v>
      </c>
      <c r="H159" s="45">
        <f t="shared" si="53"/>
        <v>0</v>
      </c>
      <c r="I159" s="249">
        <v>0</v>
      </c>
      <c r="J159" s="249">
        <v>32989</v>
      </c>
      <c r="K159" s="45">
        <f t="shared" si="54"/>
        <v>0</v>
      </c>
      <c r="L159" s="253">
        <v>0</v>
      </c>
      <c r="M159" s="253">
        <v>5965</v>
      </c>
      <c r="N159" s="25">
        <f t="shared" si="49"/>
        <v>0</v>
      </c>
      <c r="O159" s="249">
        <v>0</v>
      </c>
      <c r="P159" s="253">
        <v>5965</v>
      </c>
      <c r="Q159" s="25">
        <f t="shared" si="50"/>
        <v>0</v>
      </c>
      <c r="R159" s="249">
        <v>0</v>
      </c>
      <c r="S159" s="249">
        <v>0</v>
      </c>
      <c r="T159" s="191" t="e">
        <f t="shared" si="51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249">
        <v>0</v>
      </c>
      <c r="D160" s="249">
        <v>0</v>
      </c>
      <c r="E160" s="45" t="e">
        <f t="shared" si="52"/>
        <v>#DIV/0!</v>
      </c>
      <c r="F160" s="249">
        <v>0</v>
      </c>
      <c r="G160" s="249">
        <v>0</v>
      </c>
      <c r="H160" s="45" t="e">
        <f t="shared" si="53"/>
        <v>#DIV/0!</v>
      </c>
      <c r="I160" s="249">
        <v>0</v>
      </c>
      <c r="J160" s="249">
        <v>0</v>
      </c>
      <c r="K160" s="45" t="e">
        <f t="shared" si="54"/>
        <v>#DIV/0!</v>
      </c>
      <c r="L160" s="253">
        <f t="shared" si="55"/>
        <v>0</v>
      </c>
      <c r="M160" s="248">
        <f t="shared" si="55"/>
        <v>0</v>
      </c>
      <c r="N160" s="25" t="e">
        <f t="shared" si="49"/>
        <v>#DIV/0!</v>
      </c>
      <c r="O160" s="249">
        <v>0</v>
      </c>
      <c r="P160" s="249">
        <v>0</v>
      </c>
      <c r="Q160" s="25" t="e">
        <f t="shared" si="50"/>
        <v>#DIV/0!</v>
      </c>
      <c r="R160" s="249">
        <v>0</v>
      </c>
      <c r="S160" s="249">
        <v>0</v>
      </c>
      <c r="T160" s="191" t="e">
        <f t="shared" si="51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249">
        <v>0</v>
      </c>
      <c r="D161" s="252">
        <v>0</v>
      </c>
      <c r="E161" s="25" t="e">
        <f t="shared" si="52"/>
        <v>#DIV/0!</v>
      </c>
      <c r="F161" s="249">
        <v>0</v>
      </c>
      <c r="G161" s="252">
        <v>0</v>
      </c>
      <c r="H161" s="25" t="e">
        <f t="shared" si="53"/>
        <v>#DIV/0!</v>
      </c>
      <c r="I161" s="249">
        <v>0</v>
      </c>
      <c r="J161" s="252">
        <v>0</v>
      </c>
      <c r="K161" s="25" t="e">
        <f t="shared" si="54"/>
        <v>#DIV/0!</v>
      </c>
      <c r="L161" s="253">
        <f t="shared" si="55"/>
        <v>0</v>
      </c>
      <c r="M161" s="253">
        <v>0</v>
      </c>
      <c r="N161" s="25" t="e">
        <f t="shared" si="49"/>
        <v>#DIV/0!</v>
      </c>
      <c r="O161" s="252">
        <v>0</v>
      </c>
      <c r="P161" s="252">
        <v>0</v>
      </c>
      <c r="Q161" s="25" t="e">
        <f t="shared" si="50"/>
        <v>#DIV/0!</v>
      </c>
      <c r="R161" s="252">
        <v>0</v>
      </c>
      <c r="S161" s="253">
        <v>0</v>
      </c>
      <c r="T161" s="192" t="e">
        <f t="shared" si="51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249">
        <v>0</v>
      </c>
      <c r="D162" s="249">
        <v>0</v>
      </c>
      <c r="E162" s="1" t="e">
        <f t="shared" si="52"/>
        <v>#DIV/0!</v>
      </c>
      <c r="F162" s="249">
        <v>0</v>
      </c>
      <c r="G162" s="249">
        <v>0</v>
      </c>
      <c r="H162" s="1" t="e">
        <f t="shared" si="53"/>
        <v>#DIV/0!</v>
      </c>
      <c r="I162" s="249">
        <v>0</v>
      </c>
      <c r="J162" s="249">
        <v>0</v>
      </c>
      <c r="K162" s="1" t="e">
        <f t="shared" si="54"/>
        <v>#DIV/0!</v>
      </c>
      <c r="L162" s="253">
        <f t="shared" si="55"/>
        <v>0</v>
      </c>
      <c r="M162" s="248">
        <f t="shared" si="55"/>
        <v>0</v>
      </c>
      <c r="N162" s="1" t="e">
        <f t="shared" si="49"/>
        <v>#DIV/0!</v>
      </c>
      <c r="O162" s="248">
        <v>0</v>
      </c>
      <c r="P162" s="248">
        <v>0</v>
      </c>
      <c r="Q162" s="1" t="e">
        <f t="shared" si="50"/>
        <v>#DIV/0!</v>
      </c>
      <c r="R162" s="248">
        <v>0</v>
      </c>
      <c r="S162" s="248">
        <v>0</v>
      </c>
      <c r="T162" s="193" t="e">
        <f t="shared" si="51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249">
        <v>0</v>
      </c>
      <c r="D163" s="249">
        <v>0</v>
      </c>
      <c r="E163" s="45" t="e">
        <f t="shared" si="52"/>
        <v>#DIV/0!</v>
      </c>
      <c r="F163" s="249">
        <v>0</v>
      </c>
      <c r="G163" s="249">
        <v>0</v>
      </c>
      <c r="H163" s="45" t="e">
        <f>F163/G163*100</f>
        <v>#DIV/0!</v>
      </c>
      <c r="I163" s="249">
        <v>0</v>
      </c>
      <c r="J163" s="249">
        <v>0</v>
      </c>
      <c r="K163" s="45" t="e">
        <f t="shared" si="54"/>
        <v>#DIV/0!</v>
      </c>
      <c r="L163" s="253">
        <f t="shared" si="55"/>
        <v>0</v>
      </c>
      <c r="M163" s="248">
        <f t="shared" si="55"/>
        <v>0</v>
      </c>
      <c r="N163" s="25" t="e">
        <f t="shared" si="49"/>
        <v>#DIV/0!</v>
      </c>
      <c r="O163" s="249">
        <v>0</v>
      </c>
      <c r="P163" s="249">
        <v>0</v>
      </c>
      <c r="Q163" s="25" t="e">
        <f t="shared" si="50"/>
        <v>#DIV/0!</v>
      </c>
      <c r="R163" s="249">
        <v>0</v>
      </c>
      <c r="S163" s="249">
        <v>0</v>
      </c>
      <c r="T163" s="191" t="e">
        <f t="shared" si="51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249">
        <v>0</v>
      </c>
      <c r="D164" s="249">
        <v>0</v>
      </c>
      <c r="E164" s="1" t="e">
        <f t="shared" si="52"/>
        <v>#DIV/0!</v>
      </c>
      <c r="F164" s="249">
        <v>0</v>
      </c>
      <c r="G164" s="249">
        <v>0</v>
      </c>
      <c r="H164" s="1" t="e">
        <f t="shared" ref="H164:H165" si="56">F164/G164*100</f>
        <v>#DIV/0!</v>
      </c>
      <c r="I164" s="249">
        <v>0</v>
      </c>
      <c r="J164" s="249">
        <v>0</v>
      </c>
      <c r="K164" s="45" t="e">
        <f t="shared" si="54"/>
        <v>#DIV/0!</v>
      </c>
      <c r="L164" s="253">
        <f t="shared" si="55"/>
        <v>0</v>
      </c>
      <c r="M164" s="248">
        <f t="shared" si="55"/>
        <v>0</v>
      </c>
      <c r="N164" s="1" t="e">
        <f t="shared" si="49"/>
        <v>#DIV/0!</v>
      </c>
      <c r="O164" s="248">
        <v>0</v>
      </c>
      <c r="P164" s="248">
        <v>0</v>
      </c>
      <c r="Q164" s="1" t="e">
        <f t="shared" si="50"/>
        <v>#DIV/0!</v>
      </c>
      <c r="R164" s="248">
        <v>0</v>
      </c>
      <c r="S164" s="248">
        <v>0</v>
      </c>
      <c r="T164" s="193" t="e">
        <f t="shared" si="51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249">
        <v>185772</v>
      </c>
      <c r="D165" s="249">
        <v>64887</v>
      </c>
      <c r="E165" s="45">
        <f t="shared" si="52"/>
        <v>286.30079985205049</v>
      </c>
      <c r="F165" s="249">
        <v>17556</v>
      </c>
      <c r="G165" s="249">
        <v>7073</v>
      </c>
      <c r="H165" s="45">
        <f t="shared" si="56"/>
        <v>248.21150855365474</v>
      </c>
      <c r="I165" s="249">
        <v>255346</v>
      </c>
      <c r="J165" s="249">
        <v>228075</v>
      </c>
      <c r="K165" s="45">
        <f t="shared" si="54"/>
        <v>111.95703167817604</v>
      </c>
      <c r="L165" s="253">
        <f>O165+R165</f>
        <v>0</v>
      </c>
      <c r="M165" s="248">
        <f t="shared" si="55"/>
        <v>0</v>
      </c>
      <c r="N165" s="25" t="e">
        <f t="shared" si="49"/>
        <v>#DIV/0!</v>
      </c>
      <c r="O165" s="249">
        <v>0</v>
      </c>
      <c r="P165" s="249">
        <v>0</v>
      </c>
      <c r="Q165" s="25" t="e">
        <f t="shared" si="50"/>
        <v>#DIV/0!</v>
      </c>
      <c r="R165" s="249">
        <v>0</v>
      </c>
      <c r="S165" s="249">
        <v>0</v>
      </c>
      <c r="T165" s="191" t="e">
        <f t="shared" si="51"/>
        <v>#DIV/0!</v>
      </c>
      <c r="U165" s="196">
        <v>69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8279702</v>
      </c>
      <c r="D167" s="41">
        <f>SUM(D168:D182)</f>
        <v>5502678</v>
      </c>
      <c r="E167" s="50">
        <f t="shared" ref="E167:E182" si="57">C167/D167*100</f>
        <v>150.46677272411725</v>
      </c>
      <c r="F167" s="41">
        <f>SUM(F168:F182)</f>
        <v>1112749</v>
      </c>
      <c r="G167" s="41">
        <f>SUM(G168:G182)</f>
        <v>560557</v>
      </c>
      <c r="H167" s="50">
        <f t="shared" ref="H167:H182" si="58">F167/G167*100</f>
        <v>198.50773427144784</v>
      </c>
      <c r="I167" s="41">
        <f>SUM(I168:I182)</f>
        <v>8503709</v>
      </c>
      <c r="J167" s="41">
        <f>SUM(J168:J182)</f>
        <v>5258375</v>
      </c>
      <c r="K167" s="50">
        <f t="shared" ref="K167:K182" si="59">I167/J167*100</f>
        <v>161.71743171607199</v>
      </c>
      <c r="L167" s="41">
        <f>SUM(L168:L182)</f>
        <v>6541207</v>
      </c>
      <c r="M167" s="41">
        <f>SUM(M168:M182)</f>
        <v>3864451</v>
      </c>
      <c r="N167" s="6">
        <f t="shared" ref="N167:N182" si="60">L167/M167*100</f>
        <v>169.26613896773435</v>
      </c>
      <c r="O167" s="41">
        <f>SUM(O168:O182)</f>
        <v>3678743</v>
      </c>
      <c r="P167" s="41">
        <f>SUM(P168:P182)</f>
        <v>868918</v>
      </c>
      <c r="Q167" s="5">
        <f t="shared" ref="Q167:Q182" si="61">O167/P167*100</f>
        <v>423.37055970759036</v>
      </c>
      <c r="R167" s="41">
        <f>SUM(R168:R182)</f>
        <v>2862464</v>
      </c>
      <c r="S167" s="41">
        <f>SUM(S168:S182)</f>
        <v>2995533</v>
      </c>
      <c r="T167" s="6">
        <f t="shared" ref="T167:T182" si="62">R167/S167*100</f>
        <v>95.557752159632358</v>
      </c>
      <c r="U167" s="198">
        <f>SUM(U168:U182)</f>
        <v>3358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249">
        <v>654903</v>
      </c>
      <c r="D168" s="249">
        <v>505899</v>
      </c>
      <c r="E168" s="45">
        <f t="shared" si="57"/>
        <v>129.45330985038515</v>
      </c>
      <c r="F168" s="249">
        <v>77638</v>
      </c>
      <c r="G168" s="249">
        <v>58009</v>
      </c>
      <c r="H168" s="45">
        <f t="shared" si="58"/>
        <v>133.83785274698755</v>
      </c>
      <c r="I168" s="249">
        <v>664881</v>
      </c>
      <c r="J168" s="249">
        <v>498288</v>
      </c>
      <c r="K168" s="45">
        <f t="shared" si="59"/>
        <v>133.43307484828051</v>
      </c>
      <c r="L168" s="249">
        <v>663006</v>
      </c>
      <c r="M168" s="249">
        <v>498288</v>
      </c>
      <c r="N168" s="25">
        <f t="shared" si="60"/>
        <v>133.05678643675947</v>
      </c>
      <c r="O168" s="248">
        <v>0</v>
      </c>
      <c r="P168" s="248">
        <v>0</v>
      </c>
      <c r="Q168" s="25" t="e">
        <f t="shared" si="61"/>
        <v>#DIV/0!</v>
      </c>
      <c r="R168" s="64">
        <v>663006</v>
      </c>
      <c r="S168" s="64">
        <v>498288</v>
      </c>
      <c r="T168" s="45">
        <f t="shared" si="62"/>
        <v>133.05678643675947</v>
      </c>
      <c r="U168" s="196">
        <v>332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8" t="s">
        <v>66</v>
      </c>
      <c r="C169" s="249">
        <v>0</v>
      </c>
      <c r="D169" s="249">
        <v>0</v>
      </c>
      <c r="E169" s="1" t="e">
        <f t="shared" si="57"/>
        <v>#DIV/0!</v>
      </c>
      <c r="F169" s="249">
        <v>0</v>
      </c>
      <c r="G169" s="249">
        <v>0</v>
      </c>
      <c r="H169" s="1" t="e">
        <f t="shared" si="58"/>
        <v>#DIV/0!</v>
      </c>
      <c r="I169" s="249">
        <v>0</v>
      </c>
      <c r="J169" s="249">
        <v>0</v>
      </c>
      <c r="K169" s="1" t="e">
        <f t="shared" si="59"/>
        <v>#DIV/0!</v>
      </c>
      <c r="L169" s="249">
        <v>0</v>
      </c>
      <c r="M169" s="249">
        <v>0</v>
      </c>
      <c r="N169" s="1" t="e">
        <f t="shared" si="60"/>
        <v>#DIV/0!</v>
      </c>
      <c r="O169" s="248">
        <v>0</v>
      </c>
      <c r="P169" s="248">
        <v>0</v>
      </c>
      <c r="Q169" s="1" t="e">
        <f t="shared" si="61"/>
        <v>#DIV/0!</v>
      </c>
      <c r="R169" s="64">
        <v>0</v>
      </c>
      <c r="S169" s="64">
        <v>0</v>
      </c>
      <c r="T169" s="1" t="e">
        <f t="shared" si="62"/>
        <v>#DIV/0!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249">
        <v>399088</v>
      </c>
      <c r="D170" s="249">
        <v>337307</v>
      </c>
      <c r="E170" s="1">
        <f t="shared" si="57"/>
        <v>118.31595549454947</v>
      </c>
      <c r="F170" s="249">
        <v>53843</v>
      </c>
      <c r="G170" s="249">
        <v>32084</v>
      </c>
      <c r="H170" s="1">
        <f t="shared" si="58"/>
        <v>167.81885051739184</v>
      </c>
      <c r="I170" s="249">
        <v>397992</v>
      </c>
      <c r="J170" s="249">
        <v>336824</v>
      </c>
      <c r="K170" s="1">
        <f t="shared" si="59"/>
        <v>118.16022611215354</v>
      </c>
      <c r="L170" s="249">
        <v>365889</v>
      </c>
      <c r="M170" s="249">
        <v>238417</v>
      </c>
      <c r="N170" s="1">
        <f t="shared" si="60"/>
        <v>153.46598606642982</v>
      </c>
      <c r="O170" s="248">
        <v>0</v>
      </c>
      <c r="P170" s="248">
        <v>0</v>
      </c>
      <c r="Q170" s="1" t="e">
        <f t="shared" si="61"/>
        <v>#DIV/0!</v>
      </c>
      <c r="R170" s="64">
        <v>365889</v>
      </c>
      <c r="S170" s="64">
        <v>238417</v>
      </c>
      <c r="T170" s="1">
        <f t="shared" si="62"/>
        <v>153.46598606642982</v>
      </c>
      <c r="U170" s="199">
        <v>362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249">
        <v>147217</v>
      </c>
      <c r="D171" s="249">
        <v>159086</v>
      </c>
      <c r="E171" s="25">
        <f t="shared" si="57"/>
        <v>92.539255497026758</v>
      </c>
      <c r="F171" s="249">
        <v>0</v>
      </c>
      <c r="G171" s="249">
        <v>19769</v>
      </c>
      <c r="H171" s="25">
        <f t="shared" si="58"/>
        <v>0</v>
      </c>
      <c r="I171" s="249">
        <v>158712</v>
      </c>
      <c r="J171" s="249">
        <v>212628</v>
      </c>
      <c r="K171" s="25">
        <f t="shared" si="59"/>
        <v>74.643038546193353</v>
      </c>
      <c r="L171" s="249">
        <f>32861+42629</f>
        <v>75490</v>
      </c>
      <c r="M171" s="249">
        <v>58643</v>
      </c>
      <c r="N171" s="25">
        <f t="shared" si="60"/>
        <v>128.72806643589175</v>
      </c>
      <c r="O171" s="248">
        <v>32861</v>
      </c>
      <c r="P171" s="248">
        <v>10616</v>
      </c>
      <c r="Q171" s="25">
        <f t="shared" si="61"/>
        <v>309.54220045214771</v>
      </c>
      <c r="R171" s="64">
        <v>42629</v>
      </c>
      <c r="S171" s="64">
        <v>48027</v>
      </c>
      <c r="T171" s="25">
        <f t="shared" si="62"/>
        <v>88.760488891665105</v>
      </c>
      <c r="U171" s="196">
        <v>72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6">
        <v>5</v>
      </c>
      <c r="B172" s="4" t="s">
        <v>70</v>
      </c>
      <c r="C172" s="249">
        <v>68342</v>
      </c>
      <c r="D172" s="249">
        <v>329192</v>
      </c>
      <c r="E172" s="25">
        <f t="shared" si="57"/>
        <v>20.760528809934627</v>
      </c>
      <c r="F172" s="249">
        <v>6203</v>
      </c>
      <c r="G172" s="249">
        <v>0</v>
      </c>
      <c r="H172" s="25" t="e">
        <f t="shared" si="58"/>
        <v>#DIV/0!</v>
      </c>
      <c r="I172" s="249">
        <v>68342</v>
      </c>
      <c r="J172" s="249">
        <v>329192</v>
      </c>
      <c r="K172" s="25">
        <f t="shared" si="59"/>
        <v>20.760528809934627</v>
      </c>
      <c r="L172" s="249">
        <v>68342</v>
      </c>
      <c r="M172" s="249">
        <v>329192</v>
      </c>
      <c r="N172" s="25">
        <f t="shared" si="60"/>
        <v>20.760528809934627</v>
      </c>
      <c r="O172" s="248">
        <v>0</v>
      </c>
      <c r="P172" s="248">
        <v>0</v>
      </c>
      <c r="Q172" s="25" t="e">
        <f t="shared" si="61"/>
        <v>#DIV/0!</v>
      </c>
      <c r="R172" s="249">
        <v>68342</v>
      </c>
      <c r="S172" s="249">
        <v>329192</v>
      </c>
      <c r="T172" s="25">
        <f t="shared" si="62"/>
        <v>20.760528809934627</v>
      </c>
      <c r="U172" s="196">
        <v>85</v>
      </c>
    </row>
    <row r="173" spans="1:173" ht="18.75" customHeight="1" x14ac:dyDescent="0.25">
      <c r="A173" s="55">
        <v>6</v>
      </c>
      <c r="B173" s="8" t="s">
        <v>213</v>
      </c>
      <c r="C173" s="249">
        <v>0</v>
      </c>
      <c r="D173" s="249">
        <v>0</v>
      </c>
      <c r="E173" s="25" t="e">
        <f t="shared" si="57"/>
        <v>#DIV/0!</v>
      </c>
      <c r="F173" s="249">
        <v>0</v>
      </c>
      <c r="G173" s="249">
        <v>0</v>
      </c>
      <c r="H173" s="25" t="e">
        <f t="shared" si="58"/>
        <v>#DIV/0!</v>
      </c>
      <c r="I173" s="249">
        <v>0</v>
      </c>
      <c r="J173" s="249">
        <v>0</v>
      </c>
      <c r="K173" s="25" t="e">
        <f t="shared" si="59"/>
        <v>#DIV/0!</v>
      </c>
      <c r="L173" s="249">
        <v>0</v>
      </c>
      <c r="M173" s="249">
        <v>0</v>
      </c>
      <c r="N173" s="25" t="e">
        <f t="shared" si="60"/>
        <v>#DIV/0!</v>
      </c>
      <c r="O173" s="248">
        <v>0</v>
      </c>
      <c r="P173" s="248">
        <v>0</v>
      </c>
      <c r="Q173" s="25" t="e">
        <f t="shared" si="61"/>
        <v>#DIV/0!</v>
      </c>
      <c r="R173" s="64">
        <v>0</v>
      </c>
      <c r="S173" s="64">
        <v>0</v>
      </c>
      <c r="T173" s="25" t="e">
        <f t="shared" si="62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249">
        <v>25183</v>
      </c>
      <c r="D174" s="249">
        <v>44594</v>
      </c>
      <c r="E174" s="45">
        <f t="shared" si="57"/>
        <v>56.47172265327174</v>
      </c>
      <c r="F174" s="249">
        <v>3353</v>
      </c>
      <c r="G174" s="249">
        <v>3451</v>
      </c>
      <c r="H174" s="45">
        <f t="shared" si="58"/>
        <v>97.16024340770791</v>
      </c>
      <c r="I174" s="249">
        <v>24655</v>
      </c>
      <c r="J174" s="249">
        <v>48751</v>
      </c>
      <c r="K174" s="45">
        <f t="shared" si="59"/>
        <v>50.573321572890819</v>
      </c>
      <c r="L174" s="249">
        <v>14784</v>
      </c>
      <c r="M174" s="249">
        <v>47279</v>
      </c>
      <c r="N174" s="25">
        <f t="shared" si="60"/>
        <v>31.269696905602913</v>
      </c>
      <c r="O174" s="248">
        <v>0</v>
      </c>
      <c r="P174" s="248">
        <v>0</v>
      </c>
      <c r="Q174" s="25" t="e">
        <f t="shared" si="61"/>
        <v>#DIV/0!</v>
      </c>
      <c r="R174" s="64">
        <v>14784</v>
      </c>
      <c r="S174" s="64">
        <v>47279</v>
      </c>
      <c r="T174" s="45">
        <f t="shared" si="62"/>
        <v>31.269696905602913</v>
      </c>
      <c r="U174" s="196">
        <v>52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249">
        <v>0</v>
      </c>
      <c r="D175" s="249">
        <v>0</v>
      </c>
      <c r="E175" s="1" t="e">
        <f t="shared" si="57"/>
        <v>#DIV/0!</v>
      </c>
      <c r="F175" s="249">
        <v>0</v>
      </c>
      <c r="G175" s="249">
        <v>0</v>
      </c>
      <c r="H175" s="1" t="e">
        <f t="shared" si="58"/>
        <v>#DIV/0!</v>
      </c>
      <c r="I175" s="249">
        <v>0</v>
      </c>
      <c r="J175" s="249">
        <v>0</v>
      </c>
      <c r="K175" s="1" t="e">
        <f t="shared" si="59"/>
        <v>#DIV/0!</v>
      </c>
      <c r="L175" s="249">
        <v>0</v>
      </c>
      <c r="M175" s="249">
        <v>0</v>
      </c>
      <c r="N175" s="1" t="e">
        <f t="shared" si="60"/>
        <v>#DIV/0!</v>
      </c>
      <c r="O175" s="248">
        <v>0</v>
      </c>
      <c r="P175" s="248">
        <v>0</v>
      </c>
      <c r="Q175" s="1" t="e">
        <f t="shared" si="61"/>
        <v>#DIV/0!</v>
      </c>
      <c r="R175" s="64">
        <v>0</v>
      </c>
      <c r="S175" s="64">
        <v>0</v>
      </c>
      <c r="T175" s="1" t="e">
        <f t="shared" si="62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249">
        <v>1764514</v>
      </c>
      <c r="D176" s="249">
        <v>1895982</v>
      </c>
      <c r="E176" s="1">
        <f t="shared" si="57"/>
        <v>93.065967925855844</v>
      </c>
      <c r="F176" s="249">
        <v>187512</v>
      </c>
      <c r="G176" s="249">
        <v>156773</v>
      </c>
      <c r="H176" s="45">
        <f t="shared" si="58"/>
        <v>119.60733034387299</v>
      </c>
      <c r="I176" s="249">
        <v>1764514</v>
      </c>
      <c r="J176" s="249">
        <v>1895982</v>
      </c>
      <c r="K176" s="45">
        <f t="shared" si="59"/>
        <v>93.065967925855844</v>
      </c>
      <c r="L176" s="249">
        <v>1691615</v>
      </c>
      <c r="M176" s="249">
        <v>1895982</v>
      </c>
      <c r="N176" s="25">
        <f t="shared" si="60"/>
        <v>89.221047457201593</v>
      </c>
      <c r="O176" s="248">
        <v>0</v>
      </c>
      <c r="P176" s="248">
        <v>61841</v>
      </c>
      <c r="Q176" s="25">
        <f t="shared" si="61"/>
        <v>0</v>
      </c>
      <c r="R176" s="249">
        <v>1691615</v>
      </c>
      <c r="S176" s="64">
        <v>1834141</v>
      </c>
      <c r="T176" s="45">
        <f t="shared" si="62"/>
        <v>92.229277901753463</v>
      </c>
      <c r="U176" s="196">
        <v>907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249">
        <v>18076</v>
      </c>
      <c r="D177" s="249">
        <v>10975</v>
      </c>
      <c r="E177" s="1">
        <f t="shared" si="57"/>
        <v>164.70159453302961</v>
      </c>
      <c r="F177" s="249">
        <v>0</v>
      </c>
      <c r="G177" s="249">
        <v>0</v>
      </c>
      <c r="H177" s="45" t="e">
        <f t="shared" si="58"/>
        <v>#DIV/0!</v>
      </c>
      <c r="I177" s="249">
        <v>21986</v>
      </c>
      <c r="J177" s="249">
        <v>17331</v>
      </c>
      <c r="K177" s="45">
        <f t="shared" si="59"/>
        <v>126.85938491720039</v>
      </c>
      <c r="L177" s="249">
        <v>11104</v>
      </c>
      <c r="M177" s="249">
        <v>9293</v>
      </c>
      <c r="N177" s="25">
        <f t="shared" si="60"/>
        <v>119.48778650597222</v>
      </c>
      <c r="O177" s="248">
        <v>11104</v>
      </c>
      <c r="P177" s="248">
        <v>9293</v>
      </c>
      <c r="Q177" s="25">
        <f t="shared" si="61"/>
        <v>119.48778650597222</v>
      </c>
      <c r="R177" s="64">
        <v>0</v>
      </c>
      <c r="S177" s="64">
        <v>0</v>
      </c>
      <c r="T177" s="25" t="e">
        <f t="shared" si="62"/>
        <v>#DIV/0!</v>
      </c>
      <c r="U177" s="196">
        <v>3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6">
        <v>11</v>
      </c>
      <c r="B178" s="8" t="s">
        <v>86</v>
      </c>
      <c r="C178" s="249">
        <v>109225</v>
      </c>
      <c r="D178" s="249">
        <v>82768</v>
      </c>
      <c r="E178" s="1">
        <f t="shared" si="57"/>
        <v>131.96525227140924</v>
      </c>
      <c r="F178" s="249">
        <v>7866</v>
      </c>
      <c r="G178" s="249">
        <v>10774</v>
      </c>
      <c r="H178" s="45">
        <f t="shared" si="58"/>
        <v>73.009095971783921</v>
      </c>
      <c r="I178" s="249">
        <v>109225</v>
      </c>
      <c r="J178" s="249">
        <v>82768</v>
      </c>
      <c r="K178" s="45">
        <f t="shared" si="59"/>
        <v>131.96525227140924</v>
      </c>
      <c r="L178" s="249">
        <v>9966</v>
      </c>
      <c r="M178" s="249">
        <v>0</v>
      </c>
      <c r="N178" s="25" t="e">
        <f t="shared" si="60"/>
        <v>#DIV/0!</v>
      </c>
      <c r="O178" s="248">
        <v>9966</v>
      </c>
      <c r="P178" s="248">
        <v>0</v>
      </c>
      <c r="Q178" s="25" t="e">
        <f t="shared" si="61"/>
        <v>#DIV/0!</v>
      </c>
      <c r="R178" s="64">
        <v>0</v>
      </c>
      <c r="S178" s="64">
        <v>0</v>
      </c>
      <c r="T178" s="25" t="e">
        <f t="shared" si="62"/>
        <v>#DIV/0!</v>
      </c>
      <c r="U178" s="197">
        <v>43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249">
        <v>1400118</v>
      </c>
      <c r="D179" s="249">
        <v>660517</v>
      </c>
      <c r="E179" s="1">
        <f t="shared" si="57"/>
        <v>211.97304535689469</v>
      </c>
      <c r="F179" s="249">
        <v>114020</v>
      </c>
      <c r="G179" s="249">
        <v>53856</v>
      </c>
      <c r="H179" s="45">
        <f t="shared" si="58"/>
        <v>211.71271538918597</v>
      </c>
      <c r="I179" s="252">
        <v>1429306</v>
      </c>
      <c r="J179" s="252">
        <v>607297</v>
      </c>
      <c r="K179" s="45">
        <f t="shared" si="59"/>
        <v>235.3553533114769</v>
      </c>
      <c r="L179" s="252">
        <v>1425582</v>
      </c>
      <c r="M179" s="252">
        <v>599440</v>
      </c>
      <c r="N179" s="25">
        <f t="shared" si="60"/>
        <v>237.81896436674228</v>
      </c>
      <c r="O179" s="252">
        <v>1425582</v>
      </c>
      <c r="P179" s="252">
        <v>599251</v>
      </c>
      <c r="Q179" s="25">
        <f t="shared" si="61"/>
        <v>237.89397097376556</v>
      </c>
      <c r="R179" s="64">
        <v>0</v>
      </c>
      <c r="S179" s="64">
        <v>189</v>
      </c>
      <c r="T179" s="45">
        <f t="shared" si="62"/>
        <v>0</v>
      </c>
      <c r="U179" s="197">
        <v>270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3" customFormat="1" ht="17.25" customHeight="1" x14ac:dyDescent="0.25">
      <c r="A180" s="56">
        <v>13</v>
      </c>
      <c r="B180" s="8" t="s">
        <v>219</v>
      </c>
      <c r="C180" s="248">
        <v>1919853</v>
      </c>
      <c r="D180" s="249">
        <v>536171</v>
      </c>
      <c r="E180" s="1">
        <f t="shared" si="57"/>
        <v>358.06729569484361</v>
      </c>
      <c r="F180" s="248">
        <v>456158</v>
      </c>
      <c r="G180" s="249">
        <v>81958</v>
      </c>
      <c r="H180" s="45">
        <f t="shared" si="58"/>
        <v>556.57531906586303</v>
      </c>
      <c r="I180" s="248">
        <v>1884192</v>
      </c>
      <c r="J180" s="249">
        <v>297046</v>
      </c>
      <c r="K180" s="45">
        <f t="shared" si="59"/>
        <v>634.30983753358066</v>
      </c>
      <c r="L180" s="248">
        <v>1646661</v>
      </c>
      <c r="M180" s="249">
        <v>187917</v>
      </c>
      <c r="N180" s="25">
        <f t="shared" si="60"/>
        <v>876.27037468669687</v>
      </c>
      <c r="O180" s="248">
        <v>1630462</v>
      </c>
      <c r="P180" s="248">
        <v>187917</v>
      </c>
      <c r="Q180" s="25">
        <f t="shared" si="61"/>
        <v>867.65007955639999</v>
      </c>
      <c r="R180" s="253">
        <v>16199</v>
      </c>
      <c r="S180" s="64">
        <v>0</v>
      </c>
      <c r="T180" s="1" t="e">
        <v>#DIV/0!</v>
      </c>
      <c r="U180" s="199">
        <v>732</v>
      </c>
    </row>
    <row r="181" spans="1:173" ht="27" customHeight="1" x14ac:dyDescent="0.25">
      <c r="A181" s="55">
        <v>14</v>
      </c>
      <c r="B181" s="3" t="s">
        <v>214</v>
      </c>
      <c r="C181" s="249">
        <v>746892</v>
      </c>
      <c r="D181" s="249">
        <v>940187</v>
      </c>
      <c r="E181" s="1">
        <f t="shared" si="57"/>
        <v>79.440792097742246</v>
      </c>
      <c r="F181" s="249">
        <v>80547</v>
      </c>
      <c r="G181" s="249">
        <v>143883</v>
      </c>
      <c r="H181" s="45">
        <f t="shared" si="58"/>
        <v>55.980901148850101</v>
      </c>
      <c r="I181" s="249">
        <v>824344</v>
      </c>
      <c r="J181" s="249">
        <v>932268</v>
      </c>
      <c r="K181" s="45">
        <f t="shared" si="59"/>
        <v>88.423500538471771</v>
      </c>
      <c r="L181" s="249">
        <v>0</v>
      </c>
      <c r="M181" s="249">
        <v>0</v>
      </c>
      <c r="N181" s="25" t="e">
        <f t="shared" si="60"/>
        <v>#DIV/0!</v>
      </c>
      <c r="O181" s="248">
        <v>0</v>
      </c>
      <c r="P181" s="248">
        <v>0</v>
      </c>
      <c r="Q181" s="25" t="e">
        <f t="shared" si="61"/>
        <v>#DIV/0!</v>
      </c>
      <c r="R181" s="64">
        <v>0</v>
      </c>
      <c r="S181" s="64">
        <v>0</v>
      </c>
      <c r="T181" s="45" t="e">
        <f t="shared" si="62"/>
        <v>#DIV/0!</v>
      </c>
      <c r="U181" s="196">
        <v>205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s="23" customFormat="1" ht="27" customHeight="1" x14ac:dyDescent="0.25">
      <c r="A182" s="57">
        <v>15</v>
      </c>
      <c r="B182" s="4" t="s">
        <v>342</v>
      </c>
      <c r="C182" s="248">
        <v>1026291</v>
      </c>
      <c r="D182" s="248"/>
      <c r="E182" s="1" t="e">
        <f t="shared" si="57"/>
        <v>#DIV/0!</v>
      </c>
      <c r="F182" s="248">
        <v>125609</v>
      </c>
      <c r="G182" s="248"/>
      <c r="H182" s="1" t="e">
        <f t="shared" si="58"/>
        <v>#DIV/0!</v>
      </c>
      <c r="I182" s="248">
        <v>1155560</v>
      </c>
      <c r="J182" s="248"/>
      <c r="K182" s="1" t="e">
        <f t="shared" si="59"/>
        <v>#DIV/0!</v>
      </c>
      <c r="L182" s="248">
        <v>568768</v>
      </c>
      <c r="M182" s="248"/>
      <c r="N182" s="1" t="e">
        <f t="shared" si="60"/>
        <v>#DIV/0!</v>
      </c>
      <c r="O182" s="248">
        <v>568768</v>
      </c>
      <c r="P182" s="248"/>
      <c r="Q182" s="1" t="e">
        <f t="shared" si="61"/>
        <v>#DIV/0!</v>
      </c>
      <c r="R182" s="248">
        <v>0</v>
      </c>
      <c r="S182" s="248">
        <v>0</v>
      </c>
      <c r="T182" s="1" t="e">
        <f t="shared" si="62"/>
        <v>#DIV/0!</v>
      </c>
      <c r="U182" s="199">
        <v>295</v>
      </c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SUM(C185:C191)</f>
        <v>179027</v>
      </c>
      <c r="D184" s="41">
        <f>SUM(D185:D191)</f>
        <v>170682</v>
      </c>
      <c r="E184" s="50">
        <f t="shared" ref="E184:E191" si="63">C184/D184*100</f>
        <v>104.88920917261339</v>
      </c>
      <c r="F184" s="41">
        <f>SUM(F185:F191)</f>
        <v>20150</v>
      </c>
      <c r="G184" s="41">
        <f>SUM(G185:G191)</f>
        <v>21288</v>
      </c>
      <c r="H184" s="50">
        <f t="shared" ref="H184:H191" si="64">F184/G184*100</f>
        <v>94.654265313791811</v>
      </c>
      <c r="I184" s="41">
        <f>SUM(I185:I191)</f>
        <v>246834</v>
      </c>
      <c r="J184" s="41">
        <f>SUM(J185:J191)</f>
        <v>338780</v>
      </c>
      <c r="K184" s="50">
        <f t="shared" ref="K184:K191" si="65">I184/J184*100</f>
        <v>72.859672944093518</v>
      </c>
      <c r="L184" s="41">
        <f>SUM(L185:L191)</f>
        <v>70279</v>
      </c>
      <c r="M184" s="41">
        <f>SUM(M185:M191)</f>
        <v>112466</v>
      </c>
      <c r="N184" s="6">
        <f t="shared" ref="N184:N191" si="66">L184/M184*100</f>
        <v>62.489107819252041</v>
      </c>
      <c r="O184" s="41">
        <f>SUM(O185:O191)</f>
        <v>70279</v>
      </c>
      <c r="P184" s="41">
        <f>SUM(P185:P191)</f>
        <v>108432</v>
      </c>
      <c r="Q184" s="5">
        <f t="shared" ref="Q184:Q189" si="67">O184/P184*100</f>
        <v>64.813892577836796</v>
      </c>
      <c r="R184" s="41">
        <f>SUM(R185:R191)</f>
        <v>0</v>
      </c>
      <c r="S184" s="41">
        <f>SUM(S185:S191)</f>
        <v>4034</v>
      </c>
      <c r="T184" s="6">
        <f t="shared" ref="T184:T191" si="68">R184/S184*100</f>
        <v>0</v>
      </c>
      <c r="U184" s="198">
        <f>SUM(U185:U191)</f>
        <v>70</v>
      </c>
    </row>
    <row r="185" spans="1:173" s="24" customFormat="1" ht="19.5" customHeight="1" x14ac:dyDescent="0.25">
      <c r="A185" s="56">
        <v>1</v>
      </c>
      <c r="B185" s="8" t="s">
        <v>78</v>
      </c>
      <c r="C185" s="252">
        <v>0</v>
      </c>
      <c r="D185" s="252">
        <v>0</v>
      </c>
      <c r="E185" s="25" t="e">
        <f t="shared" si="63"/>
        <v>#DIV/0!</v>
      </c>
      <c r="F185" s="252">
        <v>0</v>
      </c>
      <c r="G185" s="252">
        <v>0</v>
      </c>
      <c r="H185" s="25" t="e">
        <f t="shared" si="64"/>
        <v>#DIV/0!</v>
      </c>
      <c r="I185" s="252">
        <v>0</v>
      </c>
      <c r="J185" s="252">
        <v>0</v>
      </c>
      <c r="K185" s="25" t="e">
        <f t="shared" si="65"/>
        <v>#DIV/0!</v>
      </c>
      <c r="L185" s="252">
        <f t="shared" ref="L185:M186" si="69">O185+R185</f>
        <v>0</v>
      </c>
      <c r="M185" s="34">
        <f t="shared" si="69"/>
        <v>0</v>
      </c>
      <c r="N185" s="25" t="e">
        <f t="shared" si="66"/>
        <v>#DIV/0!</v>
      </c>
      <c r="O185" s="252">
        <v>0</v>
      </c>
      <c r="P185" s="252">
        <v>0</v>
      </c>
      <c r="Q185" s="25" t="e">
        <f t="shared" si="67"/>
        <v>#DIV/0!</v>
      </c>
      <c r="R185" s="252">
        <v>0</v>
      </c>
      <c r="S185" s="252">
        <v>0</v>
      </c>
      <c r="T185" s="25" t="e">
        <f t="shared" si="68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252">
        <v>0</v>
      </c>
      <c r="D186" s="252">
        <v>0</v>
      </c>
      <c r="E186" s="45" t="e">
        <f t="shared" si="63"/>
        <v>#DIV/0!</v>
      </c>
      <c r="F186" s="252">
        <v>0</v>
      </c>
      <c r="G186" s="252">
        <v>0</v>
      </c>
      <c r="H186" s="45" t="e">
        <f>E186</f>
        <v>#DIV/0!</v>
      </c>
      <c r="I186" s="252">
        <v>0</v>
      </c>
      <c r="J186" s="252">
        <v>0</v>
      </c>
      <c r="K186" s="45" t="e">
        <f t="shared" si="65"/>
        <v>#DIV/0!</v>
      </c>
      <c r="L186" s="252">
        <f t="shared" si="69"/>
        <v>0</v>
      </c>
      <c r="M186" s="34">
        <f t="shared" si="69"/>
        <v>0</v>
      </c>
      <c r="N186" s="25" t="e">
        <f t="shared" si="66"/>
        <v>#DIV/0!</v>
      </c>
      <c r="O186" s="252">
        <v>0</v>
      </c>
      <c r="P186" s="252">
        <v>0</v>
      </c>
      <c r="Q186" s="25" t="e">
        <f t="shared" si="67"/>
        <v>#DIV/0!</v>
      </c>
      <c r="R186" s="252">
        <v>0</v>
      </c>
      <c r="S186" s="252">
        <v>0</v>
      </c>
      <c r="T186" s="45" t="e">
        <f t="shared" si="68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3" t="s">
        <v>80</v>
      </c>
      <c r="C187" s="252">
        <v>19774</v>
      </c>
      <c r="D187" s="252">
        <v>22610</v>
      </c>
      <c r="E187" s="45">
        <f t="shared" si="63"/>
        <v>87.456877487837232</v>
      </c>
      <c r="F187" s="252">
        <v>0</v>
      </c>
      <c r="G187" s="252">
        <v>4022</v>
      </c>
      <c r="H187" s="45">
        <f t="shared" si="64"/>
        <v>0</v>
      </c>
      <c r="I187" s="252">
        <v>19774</v>
      </c>
      <c r="J187" s="252">
        <v>22610</v>
      </c>
      <c r="K187" s="45">
        <f t="shared" si="65"/>
        <v>87.456877487837232</v>
      </c>
      <c r="L187" s="252">
        <v>19774</v>
      </c>
      <c r="M187" s="252">
        <v>22610</v>
      </c>
      <c r="N187" s="25">
        <f t="shared" si="66"/>
        <v>87.456877487837232</v>
      </c>
      <c r="O187" s="252">
        <v>19774</v>
      </c>
      <c r="P187" s="252">
        <v>22610</v>
      </c>
      <c r="Q187" s="25">
        <f t="shared" si="67"/>
        <v>87.456877487837232</v>
      </c>
      <c r="R187" s="252">
        <v>0</v>
      </c>
      <c r="S187" s="252">
        <v>0</v>
      </c>
      <c r="T187" s="45" t="e">
        <f t="shared" si="68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7">
        <v>4</v>
      </c>
      <c r="B188" s="4" t="s">
        <v>81</v>
      </c>
      <c r="C188" s="252">
        <v>25245</v>
      </c>
      <c r="D188" s="252">
        <v>19964</v>
      </c>
      <c r="E188" s="45">
        <f t="shared" si="63"/>
        <v>126.45261470647165</v>
      </c>
      <c r="F188" s="252">
        <v>4100</v>
      </c>
      <c r="G188" s="252">
        <v>2632</v>
      </c>
      <c r="H188" s="45">
        <f t="shared" si="64"/>
        <v>155.77507598784194</v>
      </c>
      <c r="I188" s="252">
        <v>22563</v>
      </c>
      <c r="J188" s="252">
        <v>53397</v>
      </c>
      <c r="K188" s="45">
        <f t="shared" si="65"/>
        <v>42.255182875442443</v>
      </c>
      <c r="L188" s="252">
        <v>0</v>
      </c>
      <c r="M188" s="252">
        <v>2632</v>
      </c>
      <c r="N188" s="25">
        <f t="shared" si="66"/>
        <v>0</v>
      </c>
      <c r="O188" s="252">
        <v>0</v>
      </c>
      <c r="P188" s="252">
        <v>772</v>
      </c>
      <c r="Q188" s="25">
        <f t="shared" si="67"/>
        <v>0</v>
      </c>
      <c r="R188" s="252">
        <v>0</v>
      </c>
      <c r="S188" s="252">
        <v>1860</v>
      </c>
      <c r="T188" s="45">
        <f t="shared" si="68"/>
        <v>0</v>
      </c>
      <c r="U188" s="196">
        <v>14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252">
        <v>134008</v>
      </c>
      <c r="D189" s="252">
        <v>128108</v>
      </c>
      <c r="E189" s="25">
        <f t="shared" si="63"/>
        <v>104.60548911855622</v>
      </c>
      <c r="F189" s="252">
        <v>16050</v>
      </c>
      <c r="G189" s="252">
        <v>14634</v>
      </c>
      <c r="H189" s="25">
        <f t="shared" si="64"/>
        <v>109.67609676096761</v>
      </c>
      <c r="I189" s="252">
        <v>204497</v>
      </c>
      <c r="J189" s="252">
        <v>262773</v>
      </c>
      <c r="K189" s="25">
        <f t="shared" si="65"/>
        <v>77.822683456823952</v>
      </c>
      <c r="L189" s="252">
        <v>50505</v>
      </c>
      <c r="M189" s="252">
        <v>87224</v>
      </c>
      <c r="N189" s="25">
        <f t="shared" si="66"/>
        <v>57.902641474823447</v>
      </c>
      <c r="O189" s="252">
        <v>50505</v>
      </c>
      <c r="P189" s="252">
        <v>85050</v>
      </c>
      <c r="Q189" s="25">
        <f t="shared" si="67"/>
        <v>59.382716049382708</v>
      </c>
      <c r="R189" s="252">
        <v>0</v>
      </c>
      <c r="S189" s="252">
        <v>2174</v>
      </c>
      <c r="T189" s="25">
        <f t="shared" si="68"/>
        <v>0</v>
      </c>
      <c r="U189" s="196">
        <v>38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8.75" customHeight="1" x14ac:dyDescent="0.25">
      <c r="A190" s="57">
        <v>6</v>
      </c>
      <c r="B190" s="4" t="s">
        <v>262</v>
      </c>
      <c r="C190" s="252">
        <v>0</v>
      </c>
      <c r="D190" s="252">
        <v>0</v>
      </c>
      <c r="E190" s="25" t="e">
        <f t="shared" si="63"/>
        <v>#DIV/0!</v>
      </c>
      <c r="F190" s="252">
        <v>0</v>
      </c>
      <c r="G190" s="252">
        <v>0</v>
      </c>
      <c r="H190" s="25" t="e">
        <f t="shared" si="64"/>
        <v>#DIV/0!</v>
      </c>
      <c r="I190" s="252">
        <v>0</v>
      </c>
      <c r="J190" s="252">
        <v>0</v>
      </c>
      <c r="K190" s="25" t="e">
        <f t="shared" si="65"/>
        <v>#DIV/0!</v>
      </c>
      <c r="L190" s="252">
        <f t="shared" ref="L190:M191" si="70">O190+R190</f>
        <v>0</v>
      </c>
      <c r="M190" s="34">
        <f t="shared" si="70"/>
        <v>0</v>
      </c>
      <c r="N190" s="25" t="e">
        <f t="shared" si="66"/>
        <v>#DIV/0!</v>
      </c>
      <c r="O190" s="252">
        <v>0</v>
      </c>
      <c r="P190" s="252">
        <v>0</v>
      </c>
      <c r="Q190" s="25" t="e">
        <f>O190/P190*100</f>
        <v>#DIV/0!</v>
      </c>
      <c r="R190" s="252">
        <v>0</v>
      </c>
      <c r="S190" s="252">
        <v>0</v>
      </c>
      <c r="T190" s="25" t="e">
        <f t="shared" si="68"/>
        <v>#DIV/0!</v>
      </c>
      <c r="U190" s="196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s="23" customFormat="1" ht="21" customHeight="1" x14ac:dyDescent="0.25">
      <c r="A191" s="56">
        <v>7</v>
      </c>
      <c r="B191" s="8" t="s">
        <v>72</v>
      </c>
      <c r="C191" s="252">
        <v>0</v>
      </c>
      <c r="D191" s="252">
        <v>0</v>
      </c>
      <c r="E191" s="1" t="e">
        <f t="shared" si="63"/>
        <v>#DIV/0!</v>
      </c>
      <c r="F191" s="252">
        <v>0</v>
      </c>
      <c r="G191" s="252">
        <v>0</v>
      </c>
      <c r="H191" s="1" t="e">
        <f t="shared" si="64"/>
        <v>#DIV/0!</v>
      </c>
      <c r="I191" s="252">
        <v>0</v>
      </c>
      <c r="J191" s="252">
        <v>0</v>
      </c>
      <c r="K191" s="1" t="e">
        <f t="shared" si="65"/>
        <v>#DIV/0!</v>
      </c>
      <c r="L191" s="252">
        <f t="shared" si="70"/>
        <v>0</v>
      </c>
      <c r="M191" s="34">
        <f t="shared" si="70"/>
        <v>0</v>
      </c>
      <c r="N191" s="1" t="e">
        <f t="shared" si="66"/>
        <v>#DIV/0!</v>
      </c>
      <c r="O191" s="252">
        <v>0</v>
      </c>
      <c r="P191" s="252">
        <v>0</v>
      </c>
      <c r="Q191" s="1" t="e">
        <f>O191/P191*100</f>
        <v>#DIV/0!</v>
      </c>
      <c r="R191" s="252">
        <v>0</v>
      </c>
      <c r="S191" s="252">
        <v>0</v>
      </c>
      <c r="T191" s="1" t="e">
        <f t="shared" si="68"/>
        <v>#DIV/0!</v>
      </c>
      <c r="U191" s="199"/>
    </row>
    <row r="192" spans="1:173" s="23" customFormat="1" ht="17.25" x14ac:dyDescent="0.25">
      <c r="A192" s="102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8"/>
      <c r="U192" s="200"/>
    </row>
    <row r="193" spans="1:21" s="23" customFormat="1" ht="102" customHeight="1" x14ac:dyDescent="0.25">
      <c r="A193" s="352" t="s">
        <v>235</v>
      </c>
      <c r="B193" s="353"/>
      <c r="C193" s="41">
        <f>SUM(C194:C200)</f>
        <v>0</v>
      </c>
      <c r="D193" s="41">
        <f>SUM(D194:D200)</f>
        <v>0</v>
      </c>
      <c r="E193" s="50" t="e">
        <f>C193/D193*100</f>
        <v>#DIV/0!</v>
      </c>
      <c r="F193" s="41">
        <f>SUM(F194:F200)</f>
        <v>0</v>
      </c>
      <c r="G193" s="41">
        <f>SUM(G194:G200)</f>
        <v>0</v>
      </c>
      <c r="H193" s="50" t="e">
        <f>F193/G193*100</f>
        <v>#DIV/0!</v>
      </c>
      <c r="I193" s="41">
        <f>SUM(I194:I200)</f>
        <v>0</v>
      </c>
      <c r="J193" s="41">
        <f>SUM(J194:J200)</f>
        <v>0</v>
      </c>
      <c r="K193" s="50" t="e">
        <f>I193/J193*100</f>
        <v>#DIV/0!</v>
      </c>
      <c r="L193" s="41">
        <f>SUM(L194:L200)</f>
        <v>0</v>
      </c>
      <c r="M193" s="41">
        <f>SUM(M194:M200)</f>
        <v>0</v>
      </c>
      <c r="N193" s="6" t="e">
        <f t="shared" ref="N193" si="71">L193/M193*100</f>
        <v>#DIV/0!</v>
      </c>
      <c r="O193" s="41">
        <f>SUM(O194:O200)</f>
        <v>0</v>
      </c>
      <c r="P193" s="41">
        <f>SUM(P194:P200)</f>
        <v>0</v>
      </c>
      <c r="Q193" s="5" t="e">
        <f t="shared" ref="Q193" si="72">O193/P193*100</f>
        <v>#DIV/0!</v>
      </c>
      <c r="R193" s="41">
        <f>SUM(R194:R200)</f>
        <v>0</v>
      </c>
      <c r="S193" s="41">
        <f>SUM(S194:S200)</f>
        <v>0</v>
      </c>
      <c r="T193" s="6" t="e">
        <f t="shared" ref="T193" si="73">R193/S193*100</f>
        <v>#DIV/0!</v>
      </c>
      <c r="U193" s="200"/>
    </row>
    <row r="194" spans="1:21" s="23" customFormat="1" ht="17.25" x14ac:dyDescent="0.25">
      <c r="A194" s="63"/>
      <c r="B194" s="16"/>
      <c r="C194" s="248"/>
      <c r="D194" s="248"/>
      <c r="E194" s="1"/>
      <c r="F194" s="248"/>
      <c r="G194" s="248"/>
      <c r="H194" s="1"/>
      <c r="I194" s="248"/>
      <c r="J194" s="248"/>
      <c r="K194" s="1"/>
      <c r="L194" s="248"/>
      <c r="M194" s="248"/>
      <c r="N194" s="1"/>
      <c r="O194" s="248"/>
      <c r="P194" s="248"/>
      <c r="Q194" s="1"/>
      <c r="R194" s="248"/>
      <c r="S194" s="248"/>
      <c r="T194" s="1"/>
      <c r="U194" s="200"/>
    </row>
    <row r="195" spans="1:21" s="23" customFormat="1" ht="17.25" x14ac:dyDescent="0.25">
      <c r="A195" s="63"/>
      <c r="B195" s="16"/>
      <c r="C195" s="248"/>
      <c r="D195" s="248"/>
      <c r="E195" s="1"/>
      <c r="F195" s="248"/>
      <c r="G195" s="248"/>
      <c r="H195" s="1"/>
      <c r="I195" s="248"/>
      <c r="J195" s="248"/>
      <c r="K195" s="1"/>
      <c r="L195" s="248"/>
      <c r="M195" s="248"/>
      <c r="N195" s="1"/>
      <c r="O195" s="248"/>
      <c r="P195" s="248"/>
      <c r="Q195" s="1"/>
      <c r="R195" s="248"/>
      <c r="S195" s="248"/>
      <c r="T195" s="1"/>
      <c r="U195" s="200"/>
    </row>
    <row r="196" spans="1:21" s="23" customFormat="1" ht="17.25" x14ac:dyDescent="0.25">
      <c r="A196" s="63"/>
      <c r="B196" s="16"/>
      <c r="C196" s="248"/>
      <c r="D196" s="248"/>
      <c r="E196" s="1"/>
      <c r="F196" s="248"/>
      <c r="G196" s="248"/>
      <c r="H196" s="1"/>
      <c r="I196" s="248"/>
      <c r="J196" s="248"/>
      <c r="K196" s="1"/>
      <c r="L196" s="248"/>
      <c r="M196" s="248"/>
      <c r="N196" s="1"/>
      <c r="O196" s="248"/>
      <c r="P196" s="248"/>
      <c r="Q196" s="1"/>
      <c r="R196" s="248"/>
      <c r="S196" s="248"/>
      <c r="T196" s="1"/>
      <c r="U196" s="200"/>
    </row>
    <row r="197" spans="1:21" s="23" customFormat="1" ht="17.25" x14ac:dyDescent="0.25">
      <c r="A197" s="63"/>
      <c r="B197" s="16"/>
      <c r="C197" s="248"/>
      <c r="D197" s="248"/>
      <c r="E197" s="1"/>
      <c r="F197" s="248"/>
      <c r="G197" s="248"/>
      <c r="H197" s="1"/>
      <c r="I197" s="248"/>
      <c r="J197" s="248"/>
      <c r="K197" s="1"/>
      <c r="L197" s="248"/>
      <c r="M197" s="248"/>
      <c r="N197" s="1"/>
      <c r="O197" s="248"/>
      <c r="P197" s="248"/>
      <c r="Q197" s="1"/>
      <c r="R197" s="248"/>
      <c r="S197" s="248"/>
      <c r="T197" s="1"/>
      <c r="U197" s="200"/>
    </row>
    <row r="198" spans="1:21" s="23" customFormat="1" ht="17.25" x14ac:dyDescent="0.25">
      <c r="A198" s="63"/>
      <c r="B198" s="16"/>
      <c r="C198" s="248"/>
      <c r="D198" s="248"/>
      <c r="E198" s="1"/>
      <c r="F198" s="248"/>
      <c r="G198" s="248"/>
      <c r="H198" s="1"/>
      <c r="I198" s="248"/>
      <c r="J198" s="248"/>
      <c r="K198" s="1"/>
      <c r="L198" s="248"/>
      <c r="M198" s="248"/>
      <c r="N198" s="1"/>
      <c r="O198" s="248"/>
      <c r="P198" s="248"/>
      <c r="Q198" s="1"/>
      <c r="R198" s="248"/>
      <c r="S198" s="248"/>
      <c r="T198" s="1"/>
      <c r="U198" s="200"/>
    </row>
    <row r="199" spans="1:21" s="23" customFormat="1" ht="17.25" x14ac:dyDescent="0.25">
      <c r="A199" s="63"/>
      <c r="B199" s="16"/>
      <c r="C199" s="248"/>
      <c r="D199" s="248"/>
      <c r="E199" s="1"/>
      <c r="F199" s="248"/>
      <c r="G199" s="248"/>
      <c r="H199" s="1"/>
      <c r="I199" s="248"/>
      <c r="J199" s="248"/>
      <c r="K199" s="1"/>
      <c r="L199" s="248"/>
      <c r="M199" s="248"/>
      <c r="N199" s="1"/>
      <c r="O199" s="248"/>
      <c r="P199" s="248"/>
      <c r="Q199" s="1"/>
      <c r="R199" s="248"/>
      <c r="S199" s="248"/>
      <c r="T199" s="1"/>
      <c r="U199" s="200"/>
    </row>
    <row r="200" spans="1:21" s="23" customFormat="1" ht="17.25" x14ac:dyDescent="0.25">
      <c r="A200" s="63"/>
      <c r="B200" s="16"/>
      <c r="C200" s="248"/>
      <c r="D200" s="248"/>
      <c r="E200" s="1"/>
      <c r="F200" s="248"/>
      <c r="G200" s="248"/>
      <c r="H200" s="1"/>
      <c r="I200" s="248"/>
      <c r="J200" s="248"/>
      <c r="K200" s="1"/>
      <c r="L200" s="248"/>
      <c r="M200" s="248"/>
      <c r="N200" s="1"/>
      <c r="O200" s="248"/>
      <c r="P200" s="248"/>
      <c r="Q200" s="1"/>
      <c r="R200" s="248"/>
      <c r="S200" s="248"/>
      <c r="T200" s="1"/>
      <c r="U200" s="200"/>
    </row>
    <row r="201" spans="1:21" s="23" customFormat="1" ht="17.25" customHeight="1" x14ac:dyDescent="0.25">
      <c r="A201" s="363"/>
      <c r="B201" s="364"/>
      <c r="C201" s="364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5"/>
      <c r="U201" s="200"/>
    </row>
    <row r="202" spans="1:21" s="23" customFormat="1" ht="118.5" customHeight="1" x14ac:dyDescent="0.25">
      <c r="A202" s="352" t="s">
        <v>236</v>
      </c>
      <c r="B202" s="353"/>
      <c r="C202" s="41">
        <f>SUM(C203:C206)</f>
        <v>0</v>
      </c>
      <c r="D202" s="41">
        <f>SUM(D203:D206)</f>
        <v>0</v>
      </c>
      <c r="E202" s="50" t="e">
        <f>C202/D202*100</f>
        <v>#DIV/0!</v>
      </c>
      <c r="F202" s="41">
        <f>SUM(F203:F206)</f>
        <v>0</v>
      </c>
      <c r="G202" s="41">
        <f>SUM(G203:G206)</f>
        <v>0</v>
      </c>
      <c r="H202" s="50" t="e">
        <f>F202/G202*100</f>
        <v>#DIV/0!</v>
      </c>
      <c r="I202" s="41">
        <f>SUM(I203:I206)</f>
        <v>0</v>
      </c>
      <c r="J202" s="41">
        <f>SUM(J203:J206)</f>
        <v>0</v>
      </c>
      <c r="K202" s="50" t="e">
        <f>I202/J202*100</f>
        <v>#DIV/0!</v>
      </c>
      <c r="L202" s="41">
        <f>SUM(L203:L206)</f>
        <v>0</v>
      </c>
      <c r="M202" s="41">
        <f>SUM(M203:M206)</f>
        <v>0</v>
      </c>
      <c r="N202" s="6" t="e">
        <f t="shared" ref="N202" si="74">L202/M202*100</f>
        <v>#DIV/0!</v>
      </c>
      <c r="O202" s="41">
        <f>SUM(O203:O206)</f>
        <v>0</v>
      </c>
      <c r="P202" s="41">
        <f>SUM(P203:P206)</f>
        <v>0</v>
      </c>
      <c r="Q202" s="5" t="e">
        <f t="shared" ref="Q202" si="75">O202/P202*100</f>
        <v>#DIV/0!</v>
      </c>
      <c r="R202" s="41">
        <f>SUM(R203:R206)</f>
        <v>0</v>
      </c>
      <c r="S202" s="41">
        <f>SUM(S203:S206)</f>
        <v>0</v>
      </c>
      <c r="T202" s="6" t="e">
        <f t="shared" ref="T202" si="76">R202/S202*100</f>
        <v>#DIV/0!</v>
      </c>
      <c r="U202" s="200"/>
    </row>
    <row r="203" spans="1:21" s="23" customFormat="1" ht="17.25" x14ac:dyDescent="0.25">
      <c r="A203" s="63"/>
      <c r="B203" s="16"/>
      <c r="C203" s="248"/>
      <c r="D203" s="248"/>
      <c r="E203" s="1"/>
      <c r="F203" s="248"/>
      <c r="G203" s="248"/>
      <c r="H203" s="1"/>
      <c r="I203" s="248"/>
      <c r="J203" s="248"/>
      <c r="K203" s="1"/>
      <c r="L203" s="248"/>
      <c r="M203" s="248"/>
      <c r="N203" s="1"/>
      <c r="O203" s="248"/>
      <c r="P203" s="248"/>
      <c r="Q203" s="1"/>
      <c r="R203" s="248"/>
      <c r="S203" s="248"/>
      <c r="T203" s="1"/>
      <c r="U203" s="200"/>
    </row>
    <row r="204" spans="1:21" s="23" customFormat="1" ht="17.25" x14ac:dyDescent="0.25">
      <c r="A204" s="63"/>
      <c r="B204" s="16"/>
      <c r="C204" s="248"/>
      <c r="D204" s="248"/>
      <c r="E204" s="1"/>
      <c r="F204" s="248"/>
      <c r="G204" s="248"/>
      <c r="H204" s="1"/>
      <c r="I204" s="248"/>
      <c r="J204" s="248"/>
      <c r="K204" s="1"/>
      <c r="L204" s="248"/>
      <c r="M204" s="248"/>
      <c r="N204" s="1"/>
      <c r="O204" s="248"/>
      <c r="P204" s="248"/>
      <c r="Q204" s="1"/>
      <c r="R204" s="248"/>
      <c r="S204" s="248"/>
      <c r="T204" s="1"/>
      <c r="U204" s="200"/>
    </row>
    <row r="205" spans="1:21" s="23" customFormat="1" ht="17.25" x14ac:dyDescent="0.25">
      <c r="A205" s="63"/>
      <c r="B205" s="16"/>
      <c r="C205" s="248"/>
      <c r="D205" s="248"/>
      <c r="E205" s="1"/>
      <c r="F205" s="248"/>
      <c r="G205" s="248"/>
      <c r="H205" s="1"/>
      <c r="I205" s="248"/>
      <c r="J205" s="248"/>
      <c r="K205" s="1"/>
      <c r="L205" s="248"/>
      <c r="M205" s="248"/>
      <c r="N205" s="1"/>
      <c r="O205" s="248"/>
      <c r="P205" s="248"/>
      <c r="Q205" s="1"/>
      <c r="R205" s="248"/>
      <c r="S205" s="248"/>
      <c r="T205" s="1"/>
      <c r="U205" s="200"/>
    </row>
    <row r="206" spans="1:21" s="23" customFormat="1" ht="17.25" x14ac:dyDescent="0.25">
      <c r="A206" s="63"/>
      <c r="B206" s="16"/>
      <c r="C206" s="248"/>
      <c r="D206" s="248"/>
      <c r="E206" s="1"/>
      <c r="F206" s="248"/>
      <c r="G206" s="248"/>
      <c r="H206" s="1"/>
      <c r="I206" s="248"/>
      <c r="J206" s="248"/>
      <c r="K206" s="1"/>
      <c r="L206" s="248"/>
      <c r="M206" s="248"/>
      <c r="N206" s="1"/>
      <c r="O206" s="248"/>
      <c r="P206" s="248"/>
      <c r="Q206" s="1"/>
      <c r="R206" s="248"/>
      <c r="S206" s="248"/>
      <c r="T206" s="1"/>
      <c r="U206" s="200"/>
    </row>
    <row r="207" spans="1:21" s="23" customFormat="1" ht="17.25" customHeight="1" x14ac:dyDescent="0.25">
      <c r="A207" s="363"/>
      <c r="B207" s="364"/>
      <c r="C207" s="364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5"/>
      <c r="U207" s="200"/>
    </row>
    <row r="208" spans="1:21" s="23" customFormat="1" ht="69" customHeight="1" x14ac:dyDescent="0.25">
      <c r="A208" s="352" t="s">
        <v>237</v>
      </c>
      <c r="B208" s="353"/>
      <c r="C208" s="41">
        <f>SUM(C209:C214)</f>
        <v>1005633</v>
      </c>
      <c r="D208" s="41">
        <f>SUM(D209:D214)</f>
        <v>829113</v>
      </c>
      <c r="E208" s="50">
        <f>C208/D208*100</f>
        <v>121.29022220131635</v>
      </c>
      <c r="F208" s="41">
        <f>SUM(F209:F214)</f>
        <v>43613</v>
      </c>
      <c r="G208" s="41">
        <f>SUM(G209:G214)</f>
        <v>32109</v>
      </c>
      <c r="H208" s="50">
        <f>F208/G208*100</f>
        <v>135.82796100781712</v>
      </c>
      <c r="I208" s="41">
        <f>SUM(I209:I214)</f>
        <v>1079489</v>
      </c>
      <c r="J208" s="41">
        <f>SUM(J209:J214)</f>
        <v>874947</v>
      </c>
      <c r="K208" s="50">
        <f>I208/J208*100</f>
        <v>123.37764458875795</v>
      </c>
      <c r="L208" s="41">
        <f>SUM(L209:L214)</f>
        <v>0</v>
      </c>
      <c r="M208" s="41">
        <f>SUM(M209:M214)</f>
        <v>0</v>
      </c>
      <c r="N208" s="6" t="e">
        <f t="shared" ref="N208:N211" si="77">L208/M208*100</f>
        <v>#DIV/0!</v>
      </c>
      <c r="O208" s="41">
        <f>SUM(O209:O214)</f>
        <v>0</v>
      </c>
      <c r="P208" s="41">
        <f>SUM(P209:P214)</f>
        <v>0</v>
      </c>
      <c r="Q208" s="152"/>
      <c r="R208" s="41">
        <f>SUM(R209:R214)</f>
        <v>0</v>
      </c>
      <c r="S208" s="41">
        <f>SUM(S209:S214)</f>
        <v>0</v>
      </c>
      <c r="T208" s="6" t="e">
        <f t="shared" ref="T208:T212" si="78">R208/S208*100</f>
        <v>#DIV/0!</v>
      </c>
      <c r="U208" s="198">
        <f>SUM(U209:U211)</f>
        <v>83</v>
      </c>
    </row>
    <row r="209" spans="1:35" s="23" customFormat="1" ht="17.25" x14ac:dyDescent="0.25">
      <c r="A209" s="62">
        <v>1</v>
      </c>
      <c r="B209" s="10" t="s">
        <v>272</v>
      </c>
      <c r="C209" s="248">
        <v>749938</v>
      </c>
      <c r="D209" s="248">
        <v>540800</v>
      </c>
      <c r="E209" s="248">
        <f>C209/D209*100</f>
        <v>138.67196745562129</v>
      </c>
      <c r="F209" s="248">
        <v>7654</v>
      </c>
      <c r="G209" s="248">
        <v>5334</v>
      </c>
      <c r="H209" s="248">
        <f>F209/G209*100</f>
        <v>143.49456317960255</v>
      </c>
      <c r="I209" s="248">
        <v>823794</v>
      </c>
      <c r="J209" s="248">
        <v>586634</v>
      </c>
      <c r="K209" s="248">
        <f>I209/J209*100</f>
        <v>140.42725106284325</v>
      </c>
      <c r="L209" s="248">
        <v>0</v>
      </c>
      <c r="M209" s="248">
        <v>0</v>
      </c>
      <c r="N209" s="156" t="e">
        <f t="shared" si="77"/>
        <v>#DIV/0!</v>
      </c>
      <c r="O209" s="248">
        <v>0</v>
      </c>
      <c r="P209" s="248">
        <v>0</v>
      </c>
      <c r="Q209" s="157" t="e">
        <f>O208/P208*100</f>
        <v>#DIV/0!</v>
      </c>
      <c r="R209" s="248">
        <v>0</v>
      </c>
      <c r="S209" s="248">
        <v>0</v>
      </c>
      <c r="T209" s="1" t="e">
        <f t="shared" si="78"/>
        <v>#DIV/0!</v>
      </c>
      <c r="U209" s="199">
        <v>60</v>
      </c>
    </row>
    <row r="210" spans="1:35" s="23" customFormat="1" ht="17.25" x14ac:dyDescent="0.25">
      <c r="A210" s="62">
        <v>2</v>
      </c>
      <c r="B210" s="10" t="s">
        <v>273</v>
      </c>
      <c r="C210" s="248">
        <v>103333</v>
      </c>
      <c r="D210" s="248">
        <v>131738</v>
      </c>
      <c r="E210" s="252">
        <f t="shared" ref="E210:E211" si="79">C210/D210*100</f>
        <v>78.43826382668631</v>
      </c>
      <c r="F210" s="248">
        <v>10260</v>
      </c>
      <c r="G210" s="248">
        <v>10008</v>
      </c>
      <c r="H210" s="252">
        <f t="shared" ref="H210:H211" si="80">F210/G210*100</f>
        <v>102.5179856115108</v>
      </c>
      <c r="I210" s="248">
        <v>103333</v>
      </c>
      <c r="J210" s="248">
        <v>131738</v>
      </c>
      <c r="K210" s="252">
        <f t="shared" ref="K210:K211" si="81">I210/J210*100</f>
        <v>78.43826382668631</v>
      </c>
      <c r="L210" s="248">
        <v>0</v>
      </c>
      <c r="M210" s="248">
        <v>0</v>
      </c>
      <c r="N210" s="156" t="e">
        <f t="shared" si="77"/>
        <v>#DIV/0!</v>
      </c>
      <c r="O210" s="248">
        <v>0</v>
      </c>
      <c r="P210" s="248">
        <v>0</v>
      </c>
      <c r="Q210" s="157" t="e">
        <f>O209/P209*100</f>
        <v>#DIV/0!</v>
      </c>
      <c r="R210" s="248">
        <v>0</v>
      </c>
      <c r="S210" s="248">
        <v>0</v>
      </c>
      <c r="T210" s="1" t="e">
        <f t="shared" si="78"/>
        <v>#DIV/0!</v>
      </c>
      <c r="U210" s="199">
        <v>11</v>
      </c>
    </row>
    <row r="211" spans="1:35" s="23" customFormat="1" ht="17.25" x14ac:dyDescent="0.25">
      <c r="A211" s="62">
        <v>3</v>
      </c>
      <c r="B211" s="10" t="s">
        <v>274</v>
      </c>
      <c r="C211" s="248">
        <v>152362</v>
      </c>
      <c r="D211" s="248">
        <v>156575</v>
      </c>
      <c r="E211" s="252">
        <f t="shared" si="79"/>
        <v>97.309276704454746</v>
      </c>
      <c r="F211" s="248">
        <v>25699</v>
      </c>
      <c r="G211" s="248">
        <v>16767</v>
      </c>
      <c r="H211" s="252">
        <f t="shared" si="80"/>
        <v>153.27130673346454</v>
      </c>
      <c r="I211" s="248">
        <v>152362</v>
      </c>
      <c r="J211" s="248">
        <v>156575</v>
      </c>
      <c r="K211" s="252">
        <f t="shared" si="81"/>
        <v>97.309276704454746</v>
      </c>
      <c r="L211" s="248">
        <v>0</v>
      </c>
      <c r="M211" s="248">
        <v>0</v>
      </c>
      <c r="N211" s="156" t="e">
        <f t="shared" si="77"/>
        <v>#DIV/0!</v>
      </c>
      <c r="O211" s="248">
        <v>0</v>
      </c>
      <c r="P211" s="248">
        <v>0</v>
      </c>
      <c r="Q211" s="157" t="e">
        <f>O210/P210*100</f>
        <v>#DIV/0!</v>
      </c>
      <c r="R211" s="248">
        <v>0</v>
      </c>
      <c r="S211" s="248">
        <v>0</v>
      </c>
      <c r="T211" s="1" t="e">
        <f t="shared" si="78"/>
        <v>#DIV/0!</v>
      </c>
      <c r="U211" s="199">
        <v>12</v>
      </c>
    </row>
    <row r="212" spans="1:35" s="23" customFormat="1" ht="17.25" x14ac:dyDescent="0.25">
      <c r="A212" s="63"/>
      <c r="B212" s="16"/>
      <c r="C212" s="248"/>
      <c r="D212" s="248"/>
      <c r="E212" s="1"/>
      <c r="F212" s="248"/>
      <c r="G212" s="248"/>
      <c r="H212" s="1"/>
      <c r="I212" s="248"/>
      <c r="J212" s="248"/>
      <c r="K212" s="1"/>
      <c r="L212" s="248"/>
      <c r="M212" s="248"/>
      <c r="N212" s="1"/>
      <c r="O212" s="248"/>
      <c r="P212" s="248"/>
      <c r="Q212" s="1"/>
      <c r="R212" s="248"/>
      <c r="S212" s="248"/>
      <c r="T212" s="1" t="e">
        <f t="shared" si="78"/>
        <v>#DIV/0!</v>
      </c>
      <c r="U212" s="199"/>
    </row>
    <row r="213" spans="1:35" s="23" customFormat="1" ht="17.25" x14ac:dyDescent="0.25">
      <c r="A213" s="63"/>
      <c r="B213" s="16"/>
      <c r="C213" s="248"/>
      <c r="D213" s="248"/>
      <c r="E213" s="1"/>
      <c r="F213" s="248"/>
      <c r="G213" s="248"/>
      <c r="H213" s="1"/>
      <c r="I213" s="248"/>
      <c r="J213" s="248"/>
      <c r="K213" s="1"/>
      <c r="L213" s="248"/>
      <c r="M213" s="248"/>
      <c r="N213" s="1"/>
      <c r="O213" s="248"/>
      <c r="P213" s="248"/>
      <c r="Q213" s="1"/>
      <c r="R213" s="248"/>
      <c r="S213" s="248"/>
      <c r="T213" s="1"/>
      <c r="U213" s="199"/>
    </row>
    <row r="214" spans="1:35" s="23" customFormat="1" ht="17.25" x14ac:dyDescent="0.25">
      <c r="A214" s="63"/>
      <c r="B214" s="16"/>
      <c r="C214" s="248"/>
      <c r="D214" s="248"/>
      <c r="E214" s="1"/>
      <c r="F214" s="248"/>
      <c r="G214" s="248"/>
      <c r="H214" s="1"/>
      <c r="I214" s="248"/>
      <c r="J214" s="248"/>
      <c r="K214" s="1"/>
      <c r="L214" s="248"/>
      <c r="M214" s="248"/>
      <c r="N214" s="1"/>
      <c r="O214" s="248"/>
      <c r="P214" s="248"/>
      <c r="Q214" s="1"/>
      <c r="R214" s="248"/>
      <c r="S214" s="248"/>
      <c r="T214" s="1"/>
      <c r="U214" s="199"/>
    </row>
    <row r="215" spans="1:35" s="23" customFormat="1" ht="17.25" customHeight="1" x14ac:dyDescent="0.25">
      <c r="A215" s="349"/>
      <c r="B215" s="350"/>
      <c r="C215" s="350"/>
      <c r="D215" s="350"/>
      <c r="E215" s="350"/>
      <c r="F215" s="350"/>
      <c r="G215" s="350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1"/>
      <c r="U215" s="200"/>
    </row>
    <row r="216" spans="1:35" s="23" customFormat="1" ht="75.75" customHeight="1" x14ac:dyDescent="0.25">
      <c r="A216" s="352" t="s">
        <v>238</v>
      </c>
      <c r="B216" s="353"/>
      <c r="C216" s="41">
        <f>SUM(C217:C222)</f>
        <v>334832</v>
      </c>
      <c r="D216" s="41">
        <f>SUM(D217:D222)</f>
        <v>625043</v>
      </c>
      <c r="E216" s="50">
        <f>C216/D216*100</f>
        <v>53.569434422911698</v>
      </c>
      <c r="F216" s="41">
        <f>SUM(F217:F222)</f>
        <v>55282</v>
      </c>
      <c r="G216" s="41">
        <f>SUM(G217:G222)</f>
        <v>84944</v>
      </c>
      <c r="H216" s="50">
        <f>F216/G216*100</f>
        <v>65.080523639103404</v>
      </c>
      <c r="I216" s="41">
        <f>SUM(I217:I222)</f>
        <v>409609</v>
      </c>
      <c r="J216" s="41">
        <f>SUM(J217:J222)</f>
        <v>630882</v>
      </c>
      <c r="K216" s="50">
        <f>I216/J216*100</f>
        <v>64.926404620832429</v>
      </c>
      <c r="L216" s="41">
        <f>SUM(L217:L222)</f>
        <v>172646</v>
      </c>
      <c r="M216" s="41">
        <f>SUM(M217:M222)</f>
        <v>227008</v>
      </c>
      <c r="N216" s="6">
        <f t="shared" ref="N216:N222" si="82">L216/M216*100</f>
        <v>76.05282633211165</v>
      </c>
      <c r="O216" s="41">
        <f>SUM(O217:O222)</f>
        <v>11476</v>
      </c>
      <c r="P216" s="41">
        <f>SUM(P217:P222)</f>
        <v>107139</v>
      </c>
      <c r="Q216" s="5">
        <f t="shared" ref="Q216:Q222" si="83">O216/P216*100</f>
        <v>10.711318940815202</v>
      </c>
      <c r="R216" s="41">
        <f>SUM(R217:R222)</f>
        <v>161170</v>
      </c>
      <c r="S216" s="41">
        <f>SUM(S217:S222)</f>
        <v>119869</v>
      </c>
      <c r="T216" s="6">
        <f t="shared" ref="T216:T222" si="84">R216/S216*100</f>
        <v>134.45511349890299</v>
      </c>
      <c r="U216" s="198">
        <f>SUM(U217:U222)</f>
        <v>51</v>
      </c>
    </row>
    <row r="217" spans="1:35" s="23" customFormat="1" ht="17.25" x14ac:dyDescent="0.25">
      <c r="A217" s="52">
        <v>1</v>
      </c>
      <c r="B217" s="3" t="s">
        <v>48</v>
      </c>
      <c r="C217" s="252">
        <v>0</v>
      </c>
      <c r="D217" s="252">
        <v>0</v>
      </c>
      <c r="E217" s="45" t="e">
        <f>C217/D217*100</f>
        <v>#DIV/0!</v>
      </c>
      <c r="F217" s="252">
        <v>0</v>
      </c>
      <c r="G217" s="252">
        <v>0</v>
      </c>
      <c r="H217" s="45" t="e">
        <f t="shared" ref="H217:H218" si="85">F217/G217*100</f>
        <v>#DIV/0!</v>
      </c>
      <c r="I217" s="252">
        <v>0</v>
      </c>
      <c r="J217" s="252">
        <v>0</v>
      </c>
      <c r="K217" s="45" t="e">
        <f t="shared" ref="K217:K218" si="86">I217/J217*100</f>
        <v>#DIV/0!</v>
      </c>
      <c r="L217" s="252">
        <v>0</v>
      </c>
      <c r="M217" s="252">
        <v>0</v>
      </c>
      <c r="N217" s="25" t="e">
        <f t="shared" si="82"/>
        <v>#DIV/0!</v>
      </c>
      <c r="O217" s="252">
        <v>0</v>
      </c>
      <c r="P217" s="252">
        <v>0</v>
      </c>
      <c r="Q217" s="25" t="e">
        <f t="shared" si="83"/>
        <v>#DIV/0!</v>
      </c>
      <c r="R217" s="252">
        <v>0</v>
      </c>
      <c r="S217" s="252">
        <v>0</v>
      </c>
      <c r="T217" s="249" t="e">
        <f t="shared" si="84"/>
        <v>#DIV/0!</v>
      </c>
      <c r="U217" s="199"/>
    </row>
    <row r="218" spans="1:35" s="23" customFormat="1" ht="17.25" x14ac:dyDescent="0.25">
      <c r="A218" s="70">
        <v>2</v>
      </c>
      <c r="B218" s="8" t="s">
        <v>49</v>
      </c>
      <c r="C218" s="252">
        <v>0</v>
      </c>
      <c r="D218" s="252">
        <v>0</v>
      </c>
      <c r="E218" s="25" t="e">
        <f t="shared" ref="E218" si="87">C218/D218*100</f>
        <v>#DIV/0!</v>
      </c>
      <c r="F218" s="252">
        <v>0</v>
      </c>
      <c r="G218" s="252">
        <v>0</v>
      </c>
      <c r="H218" s="25" t="e">
        <f t="shared" si="85"/>
        <v>#DIV/0!</v>
      </c>
      <c r="I218" s="252">
        <v>0</v>
      </c>
      <c r="J218" s="252">
        <v>0</v>
      </c>
      <c r="K218" s="25" t="e">
        <f t="shared" si="86"/>
        <v>#DIV/0!</v>
      </c>
      <c r="L218" s="252">
        <v>0</v>
      </c>
      <c r="M218" s="252">
        <v>0</v>
      </c>
      <c r="N218" s="25" t="e">
        <f t="shared" si="82"/>
        <v>#DIV/0!</v>
      </c>
      <c r="O218" s="252">
        <v>0</v>
      </c>
      <c r="P218" s="252">
        <v>0</v>
      </c>
      <c r="Q218" s="25" t="e">
        <f t="shared" si="83"/>
        <v>#DIV/0!</v>
      </c>
      <c r="R218" s="252">
        <v>0</v>
      </c>
      <c r="S218" s="252">
        <v>0</v>
      </c>
      <c r="T218" s="252" t="e">
        <f t="shared" si="84"/>
        <v>#DIV/0!</v>
      </c>
      <c r="U218" s="199"/>
    </row>
    <row r="219" spans="1:35" s="23" customFormat="1" ht="17.25" x14ac:dyDescent="0.25">
      <c r="A219" s="52">
        <v>3</v>
      </c>
      <c r="B219" s="4" t="s">
        <v>51</v>
      </c>
      <c r="C219" s="252">
        <v>81060</v>
      </c>
      <c r="D219" s="252">
        <v>69567</v>
      </c>
      <c r="E219" s="1">
        <f>C219/D219*100</f>
        <v>116.52076415541852</v>
      </c>
      <c r="F219" s="252">
        <v>8303</v>
      </c>
      <c r="G219" s="252">
        <v>11432</v>
      </c>
      <c r="H219" s="1">
        <f>F219/G219*100</f>
        <v>72.629461161651506</v>
      </c>
      <c r="I219" s="252">
        <v>81060</v>
      </c>
      <c r="J219" s="252">
        <v>69567</v>
      </c>
      <c r="K219" s="1">
        <f>I219/J219*100</f>
        <v>116.52076415541852</v>
      </c>
      <c r="L219" s="252">
        <v>81060</v>
      </c>
      <c r="M219" s="252">
        <v>69567</v>
      </c>
      <c r="N219" s="1">
        <f t="shared" si="82"/>
        <v>116.52076415541852</v>
      </c>
      <c r="O219" s="252">
        <v>11476</v>
      </c>
      <c r="P219" s="252">
        <v>0</v>
      </c>
      <c r="Q219" s="1" t="e">
        <f t="shared" si="83"/>
        <v>#DIV/0!</v>
      </c>
      <c r="R219" s="252">
        <v>69584</v>
      </c>
      <c r="S219" s="252">
        <v>69567</v>
      </c>
      <c r="T219" s="248">
        <f t="shared" si="84"/>
        <v>100.02443687380512</v>
      </c>
      <c r="U219" s="199">
        <v>26</v>
      </c>
    </row>
    <row r="220" spans="1:35" s="23" customFormat="1" ht="17.25" x14ac:dyDescent="0.25">
      <c r="A220" s="62">
        <v>4</v>
      </c>
      <c r="B220" s="8" t="s">
        <v>52</v>
      </c>
      <c r="C220" s="252">
        <v>0</v>
      </c>
      <c r="D220" s="252">
        <v>256965</v>
      </c>
      <c r="E220" s="1">
        <f t="shared" ref="E220:E222" si="88">C220/D220*100</f>
        <v>0</v>
      </c>
      <c r="F220" s="252">
        <v>0</v>
      </c>
      <c r="G220" s="252">
        <v>24946</v>
      </c>
      <c r="H220" s="1">
        <f t="shared" ref="H220:H222" si="89">F220/G220*100</f>
        <v>0</v>
      </c>
      <c r="I220" s="252">
        <v>0</v>
      </c>
      <c r="J220" s="252">
        <v>256755</v>
      </c>
      <c r="K220" s="1">
        <f t="shared" ref="K220:K222" si="90">I220/J220*100</f>
        <v>0</v>
      </c>
      <c r="L220" s="252">
        <v>0</v>
      </c>
      <c r="M220" s="252">
        <v>50302</v>
      </c>
      <c r="N220" s="1">
        <f t="shared" si="82"/>
        <v>0</v>
      </c>
      <c r="O220" s="252">
        <v>0</v>
      </c>
      <c r="P220" s="252">
        <v>0</v>
      </c>
      <c r="Q220" s="1" t="e">
        <f t="shared" si="83"/>
        <v>#DIV/0!</v>
      </c>
      <c r="R220" s="252">
        <v>0</v>
      </c>
      <c r="S220" s="252">
        <v>50302</v>
      </c>
      <c r="T220" s="248">
        <f t="shared" si="84"/>
        <v>0</v>
      </c>
      <c r="U220" s="199"/>
    </row>
    <row r="221" spans="1:35" s="23" customFormat="1" ht="17.25" x14ac:dyDescent="0.25">
      <c r="A221" s="52">
        <v>5</v>
      </c>
      <c r="B221" s="8" t="s">
        <v>53</v>
      </c>
      <c r="C221" s="252">
        <v>0</v>
      </c>
      <c r="D221" s="252">
        <v>0</v>
      </c>
      <c r="E221" s="1" t="e">
        <f t="shared" si="88"/>
        <v>#DIV/0!</v>
      </c>
      <c r="F221" s="252">
        <v>0</v>
      </c>
      <c r="G221" s="252">
        <v>0</v>
      </c>
      <c r="H221" s="1" t="e">
        <f t="shared" si="89"/>
        <v>#DIV/0!</v>
      </c>
      <c r="I221" s="252">
        <v>0</v>
      </c>
      <c r="J221" s="252">
        <v>0</v>
      </c>
      <c r="K221" s="1" t="e">
        <f t="shared" si="90"/>
        <v>#DIV/0!</v>
      </c>
      <c r="L221" s="252">
        <f t="shared" ref="L221:M221" si="91">O221+R221</f>
        <v>0</v>
      </c>
      <c r="M221" s="252">
        <f t="shared" si="91"/>
        <v>0</v>
      </c>
      <c r="N221" s="1" t="e">
        <f t="shared" si="82"/>
        <v>#DIV/0!</v>
      </c>
      <c r="O221" s="252">
        <v>0</v>
      </c>
      <c r="P221" s="252">
        <v>0</v>
      </c>
      <c r="Q221" s="1" t="e">
        <f t="shared" si="83"/>
        <v>#DIV/0!</v>
      </c>
      <c r="R221" s="252">
        <v>0</v>
      </c>
      <c r="S221" s="252">
        <v>0</v>
      </c>
      <c r="T221" s="248" t="e">
        <f t="shared" si="84"/>
        <v>#DIV/0!</v>
      </c>
      <c r="U221" s="199"/>
    </row>
    <row r="222" spans="1:35" s="23" customFormat="1" ht="17.25" x14ac:dyDescent="0.25">
      <c r="A222" s="70">
        <v>6</v>
      </c>
      <c r="B222" s="8" t="s">
        <v>54</v>
      </c>
      <c r="C222" s="252">
        <v>253772</v>
      </c>
      <c r="D222" s="252">
        <v>298511</v>
      </c>
      <c r="E222" s="25">
        <f t="shared" si="88"/>
        <v>85.012612600540677</v>
      </c>
      <c r="F222" s="252">
        <v>46979</v>
      </c>
      <c r="G222" s="252">
        <v>48566</v>
      </c>
      <c r="H222" s="25">
        <f t="shared" si="89"/>
        <v>96.732281843264829</v>
      </c>
      <c r="I222" s="252">
        <v>328549</v>
      </c>
      <c r="J222" s="252">
        <v>304560</v>
      </c>
      <c r="K222" s="25">
        <f t="shared" si="90"/>
        <v>107.87660887838193</v>
      </c>
      <c r="L222" s="252">
        <v>91586</v>
      </c>
      <c r="M222" s="252">
        <v>107139</v>
      </c>
      <c r="N222" s="25">
        <f t="shared" si="82"/>
        <v>85.483344067053082</v>
      </c>
      <c r="O222" s="252">
        <v>0</v>
      </c>
      <c r="P222" s="252">
        <v>107139</v>
      </c>
      <c r="Q222" s="25">
        <f t="shared" si="83"/>
        <v>0</v>
      </c>
      <c r="R222" s="252">
        <v>91586</v>
      </c>
      <c r="S222" s="252">
        <v>0</v>
      </c>
      <c r="T222" s="252" t="e">
        <f t="shared" si="84"/>
        <v>#DIV/0!</v>
      </c>
      <c r="U222" s="199">
        <v>25</v>
      </c>
    </row>
    <row r="223" spans="1:35" s="23" customFormat="1" ht="17.25" customHeight="1" x14ac:dyDescent="0.25">
      <c r="A223" s="349"/>
      <c r="B223" s="350"/>
      <c r="C223" s="350"/>
      <c r="D223" s="350"/>
      <c r="E223" s="350"/>
      <c r="F223" s="350"/>
      <c r="G223" s="350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1"/>
      <c r="U223" s="200"/>
      <c r="V223" s="24"/>
      <c r="W223" s="24"/>
      <c r="X223" s="24"/>
      <c r="Y223" s="24"/>
      <c r="Z223" s="24"/>
      <c r="AA223" s="24"/>
      <c r="AB223" s="24"/>
      <c r="AC223" s="24"/>
    </row>
    <row r="224" spans="1:35" s="23" customFormat="1" ht="54.75" customHeight="1" x14ac:dyDescent="0.25">
      <c r="A224" s="352" t="s">
        <v>239</v>
      </c>
      <c r="B224" s="353"/>
      <c r="C224" s="41">
        <f>SUM(C225:C231)</f>
        <v>6804048</v>
      </c>
      <c r="D224" s="41">
        <f>SUM(D225:D231)</f>
        <v>5327168</v>
      </c>
      <c r="E224" s="50">
        <f t="shared" ref="E224:E231" si="92">C224/D224*100</f>
        <v>127.72354842197579</v>
      </c>
      <c r="F224" s="41">
        <f>SUM(F225:F231)</f>
        <v>901754</v>
      </c>
      <c r="G224" s="41">
        <f>SUM(G225:G231)</f>
        <v>593962</v>
      </c>
      <c r="H224" s="50">
        <f t="shared" ref="H224:H231" si="93">F224/G224*100</f>
        <v>151.82015011061313</v>
      </c>
      <c r="I224" s="41">
        <f>SUM(I225:I231)</f>
        <v>6084785</v>
      </c>
      <c r="J224" s="41">
        <f>SUM(J225:J231)</f>
        <v>5143993</v>
      </c>
      <c r="K224" s="50">
        <f t="shared" ref="K224:K231" si="94">I224/J224*100</f>
        <v>118.28913841834543</v>
      </c>
      <c r="L224" s="41">
        <f>SUM(L225:L231)</f>
        <v>3479221</v>
      </c>
      <c r="M224" s="41">
        <f>SUM(M225:M231)</f>
        <v>2896853</v>
      </c>
      <c r="N224" s="6">
        <f t="shared" ref="N224:N231" si="95">L224/M224*100</f>
        <v>120.10347090446081</v>
      </c>
      <c r="O224" s="41">
        <f>SUM(O225:O231)</f>
        <v>2419058</v>
      </c>
      <c r="P224" s="41">
        <f>SUM(P225:P231)</f>
        <v>1734768</v>
      </c>
      <c r="Q224" s="5">
        <f t="shared" ref="Q224:Q231" si="96">O224/P224*100</f>
        <v>139.44562039419682</v>
      </c>
      <c r="R224" s="41">
        <f>SUM(R225:R231)</f>
        <v>1060163</v>
      </c>
      <c r="S224" s="41">
        <f>SUM(S225:S231)</f>
        <v>1162085</v>
      </c>
      <c r="T224" s="6">
        <f t="shared" ref="T224:T231" si="97">R224/S224*100</f>
        <v>91.229385113825572</v>
      </c>
      <c r="U224" s="198">
        <f>SUM(U225:U231)</f>
        <v>560</v>
      </c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</row>
    <row r="225" spans="1:173" s="23" customFormat="1" ht="17.25" x14ac:dyDescent="0.25">
      <c r="A225" s="53">
        <v>1</v>
      </c>
      <c r="B225" s="4" t="s">
        <v>55</v>
      </c>
      <c r="C225" s="252">
        <v>1994578</v>
      </c>
      <c r="D225" s="252">
        <v>1940353</v>
      </c>
      <c r="E225" s="25">
        <f t="shared" si="92"/>
        <v>102.79459459180882</v>
      </c>
      <c r="F225" s="252">
        <v>251882</v>
      </c>
      <c r="G225" s="252">
        <v>236156</v>
      </c>
      <c r="H225" s="25">
        <f t="shared" si="93"/>
        <v>106.65915750605532</v>
      </c>
      <c r="I225" s="252">
        <v>1848535</v>
      </c>
      <c r="J225" s="252">
        <v>1767285</v>
      </c>
      <c r="K225" s="25">
        <f t="shared" si="94"/>
        <v>104.59744749714959</v>
      </c>
      <c r="L225" s="252">
        <v>1200537</v>
      </c>
      <c r="M225" s="252">
        <v>1122712</v>
      </c>
      <c r="N225" s="25">
        <f t="shared" si="95"/>
        <v>106.9318756724788</v>
      </c>
      <c r="O225" s="252">
        <v>609193</v>
      </c>
      <c r="P225" s="252">
        <v>551468</v>
      </c>
      <c r="Q225" s="25">
        <f t="shared" si="96"/>
        <v>110.46751579420746</v>
      </c>
      <c r="R225" s="252">
        <v>591344</v>
      </c>
      <c r="S225" s="252">
        <v>571244</v>
      </c>
      <c r="T225" s="252">
        <f t="shared" si="97"/>
        <v>103.51863651959583</v>
      </c>
      <c r="U225" s="199">
        <v>115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</row>
    <row r="226" spans="1:173" s="23" customFormat="1" ht="17.25" x14ac:dyDescent="0.25">
      <c r="A226" s="54">
        <v>2</v>
      </c>
      <c r="B226" s="8" t="s">
        <v>56</v>
      </c>
      <c r="C226" s="252">
        <v>1597009</v>
      </c>
      <c r="D226" s="252">
        <v>943990</v>
      </c>
      <c r="E226" s="25">
        <f t="shared" si="92"/>
        <v>169.17647432705854</v>
      </c>
      <c r="F226" s="252">
        <v>223752</v>
      </c>
      <c r="G226" s="252">
        <v>103889</v>
      </c>
      <c r="H226" s="25">
        <f t="shared" si="93"/>
        <v>215.3760263358007</v>
      </c>
      <c r="I226" s="252">
        <v>1149815</v>
      </c>
      <c r="J226" s="252">
        <v>904114</v>
      </c>
      <c r="K226" s="25">
        <f t="shared" si="94"/>
        <v>127.17588711158105</v>
      </c>
      <c r="L226" s="252">
        <v>361848</v>
      </c>
      <c r="M226" s="252">
        <v>354472</v>
      </c>
      <c r="N226" s="1">
        <f t="shared" si="95"/>
        <v>102.08084136405698</v>
      </c>
      <c r="O226" s="252">
        <v>292651</v>
      </c>
      <c r="P226" s="252">
        <v>290478</v>
      </c>
      <c r="Q226" s="1">
        <f t="shared" si="96"/>
        <v>100.74807730705939</v>
      </c>
      <c r="R226" s="252">
        <v>69197</v>
      </c>
      <c r="S226" s="252">
        <v>63994</v>
      </c>
      <c r="T226" s="252">
        <f t="shared" si="97"/>
        <v>108.13044972966215</v>
      </c>
      <c r="U226" s="199">
        <v>104</v>
      </c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3">
        <v>3</v>
      </c>
      <c r="B227" s="4" t="s">
        <v>57</v>
      </c>
      <c r="C227" s="252">
        <v>0</v>
      </c>
      <c r="D227" s="252">
        <v>0</v>
      </c>
      <c r="E227" s="25" t="e">
        <f t="shared" si="92"/>
        <v>#DIV/0!</v>
      </c>
      <c r="F227" s="252">
        <v>0</v>
      </c>
      <c r="G227" s="252">
        <v>0</v>
      </c>
      <c r="H227" s="25" t="e">
        <f t="shared" si="93"/>
        <v>#DIV/0!</v>
      </c>
      <c r="I227" s="252">
        <v>0</v>
      </c>
      <c r="J227" s="252">
        <v>0</v>
      </c>
      <c r="K227" s="25" t="e">
        <f t="shared" si="94"/>
        <v>#DIV/0!</v>
      </c>
      <c r="L227" s="252">
        <f t="shared" ref="L227:M227" si="98">O227+R227</f>
        <v>0</v>
      </c>
      <c r="M227" s="252">
        <f t="shared" si="98"/>
        <v>0</v>
      </c>
      <c r="N227" s="25" t="e">
        <f t="shared" si="95"/>
        <v>#DIV/0!</v>
      </c>
      <c r="O227" s="252">
        <v>0</v>
      </c>
      <c r="P227" s="252"/>
      <c r="Q227" s="25" t="e">
        <f t="shared" si="96"/>
        <v>#DIV/0!</v>
      </c>
      <c r="R227" s="252">
        <v>0</v>
      </c>
      <c r="S227" s="252"/>
      <c r="T227" s="252" t="e">
        <f t="shared" si="97"/>
        <v>#DIV/0!</v>
      </c>
      <c r="U227" s="199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  <c r="FM227" s="24"/>
      <c r="FN227" s="24"/>
      <c r="FO227" s="24"/>
      <c r="FP227" s="24"/>
      <c r="FQ227" s="24"/>
    </row>
    <row r="228" spans="1:173" s="23" customFormat="1" ht="17.25" x14ac:dyDescent="0.25">
      <c r="A228" s="54">
        <v>4</v>
      </c>
      <c r="B228" s="4" t="s">
        <v>58</v>
      </c>
      <c r="C228" s="252">
        <v>1031589</v>
      </c>
      <c r="D228" s="252">
        <v>1188640</v>
      </c>
      <c r="E228" s="1">
        <f t="shared" si="92"/>
        <v>86.787336788262209</v>
      </c>
      <c r="F228" s="252">
        <v>123169</v>
      </c>
      <c r="G228" s="252">
        <v>121440</v>
      </c>
      <c r="H228" s="25">
        <f t="shared" si="93"/>
        <v>101.42374835309617</v>
      </c>
      <c r="I228" s="252">
        <v>1008843</v>
      </c>
      <c r="J228" s="252">
        <v>1138156</v>
      </c>
      <c r="K228" s="1">
        <f t="shared" si="94"/>
        <v>88.63837646157468</v>
      </c>
      <c r="L228" s="252">
        <v>399622</v>
      </c>
      <c r="M228" s="252">
        <v>526847</v>
      </c>
      <c r="N228" s="1">
        <f t="shared" si="95"/>
        <v>75.851622956949555</v>
      </c>
      <c r="O228" s="252">
        <v>0</v>
      </c>
      <c r="P228" s="252">
        <v>0</v>
      </c>
      <c r="Q228" s="1" t="e">
        <f t="shared" si="96"/>
        <v>#DIV/0!</v>
      </c>
      <c r="R228" s="252">
        <v>399622</v>
      </c>
      <c r="S228" s="252">
        <v>526847</v>
      </c>
      <c r="T228" s="248">
        <f t="shared" si="97"/>
        <v>75.851622956949555</v>
      </c>
      <c r="U228" s="199">
        <v>54</v>
      </c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34.5" x14ac:dyDescent="0.25">
      <c r="A229" s="53">
        <v>5</v>
      </c>
      <c r="B229" s="4" t="s">
        <v>59</v>
      </c>
      <c r="C229" s="252">
        <v>39731</v>
      </c>
      <c r="D229" s="252">
        <v>787</v>
      </c>
      <c r="E229" s="1">
        <f t="shared" si="92"/>
        <v>5048.4116899618803</v>
      </c>
      <c r="F229" s="252">
        <v>8042</v>
      </c>
      <c r="G229" s="252">
        <v>135</v>
      </c>
      <c r="H229" s="1">
        <f t="shared" si="93"/>
        <v>5957.0370370370365</v>
      </c>
      <c r="I229" s="252">
        <v>32269</v>
      </c>
      <c r="J229" s="252">
        <v>9753</v>
      </c>
      <c r="K229" s="1">
        <f t="shared" si="94"/>
        <v>330.86229877986261</v>
      </c>
      <c r="L229" s="252">
        <v>29315</v>
      </c>
      <c r="M229" s="252">
        <v>8570</v>
      </c>
      <c r="N229" s="25">
        <f t="shared" si="95"/>
        <v>342.06534422403735</v>
      </c>
      <c r="O229" s="252">
        <v>29315</v>
      </c>
      <c r="P229" s="252">
        <v>8570</v>
      </c>
      <c r="Q229" s="25">
        <f t="shared" si="96"/>
        <v>342.06534422403735</v>
      </c>
      <c r="R229" s="252">
        <v>0</v>
      </c>
      <c r="S229" s="252">
        <v>0</v>
      </c>
      <c r="T229" s="248" t="e">
        <f t="shared" si="97"/>
        <v>#DIV/0!</v>
      </c>
      <c r="U229" s="199">
        <v>16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17.25" x14ac:dyDescent="0.25">
      <c r="A230" s="54">
        <v>6</v>
      </c>
      <c r="B230" s="4" t="s">
        <v>60</v>
      </c>
      <c r="C230" s="252">
        <v>1153685</v>
      </c>
      <c r="D230" s="252">
        <v>263935</v>
      </c>
      <c r="E230" s="25">
        <f t="shared" si="92"/>
        <v>437.10951560043191</v>
      </c>
      <c r="F230" s="252">
        <v>200207</v>
      </c>
      <c r="G230" s="252">
        <v>30752</v>
      </c>
      <c r="H230" s="25">
        <f t="shared" si="93"/>
        <v>651.03733090530693</v>
      </c>
      <c r="I230" s="252">
        <v>1039782</v>
      </c>
      <c r="J230" s="252">
        <v>394453</v>
      </c>
      <c r="K230" s="25">
        <f t="shared" si="94"/>
        <v>263.6009866828241</v>
      </c>
      <c r="L230" s="252">
        <v>658555</v>
      </c>
      <c r="M230" s="252">
        <v>184087</v>
      </c>
      <c r="N230" s="25">
        <f t="shared" si="95"/>
        <v>357.74117672622185</v>
      </c>
      <c r="O230" s="252">
        <v>658555</v>
      </c>
      <c r="P230" s="252">
        <v>184087</v>
      </c>
      <c r="Q230" s="25">
        <f t="shared" si="96"/>
        <v>357.74117672622185</v>
      </c>
      <c r="R230" s="252">
        <v>0</v>
      </c>
      <c r="S230" s="252">
        <v>0</v>
      </c>
      <c r="T230" s="252" t="e">
        <f t="shared" si="97"/>
        <v>#DIV/0!</v>
      </c>
      <c r="U230" s="199">
        <v>66</v>
      </c>
    </row>
    <row r="231" spans="1:173" s="23" customFormat="1" ht="17.25" x14ac:dyDescent="0.25">
      <c r="A231" s="53">
        <v>7</v>
      </c>
      <c r="B231" s="4" t="s">
        <v>61</v>
      </c>
      <c r="C231" s="252">
        <v>987456</v>
      </c>
      <c r="D231" s="252">
        <v>989463</v>
      </c>
      <c r="E231" s="45">
        <f t="shared" si="92"/>
        <v>99.797162703405789</v>
      </c>
      <c r="F231" s="252">
        <v>94702</v>
      </c>
      <c r="G231" s="252">
        <v>101590</v>
      </c>
      <c r="H231" s="45">
        <f t="shared" si="93"/>
        <v>93.219805098927054</v>
      </c>
      <c r="I231" s="252">
        <v>1005541</v>
      </c>
      <c r="J231" s="252">
        <v>930232</v>
      </c>
      <c r="K231" s="45">
        <f t="shared" si="94"/>
        <v>108.09572235743342</v>
      </c>
      <c r="L231" s="252">
        <v>829344</v>
      </c>
      <c r="M231" s="252">
        <v>700165</v>
      </c>
      <c r="N231" s="25">
        <f t="shared" si="95"/>
        <v>118.44979397713395</v>
      </c>
      <c r="O231" s="252">
        <v>829344</v>
      </c>
      <c r="P231" s="252">
        <v>700165</v>
      </c>
      <c r="Q231" s="25">
        <f t="shared" si="96"/>
        <v>118.44979397713395</v>
      </c>
      <c r="R231" s="252">
        <v>0</v>
      </c>
      <c r="S231" s="252">
        <v>0</v>
      </c>
      <c r="T231" s="249" t="e">
        <f t="shared" si="97"/>
        <v>#DIV/0!</v>
      </c>
      <c r="U231" s="199">
        <v>205</v>
      </c>
    </row>
    <row r="232" spans="1:173" s="23" customFormat="1" ht="17.25" customHeight="1" x14ac:dyDescent="0.25">
      <c r="A232" s="349"/>
      <c r="B232" s="350"/>
      <c r="C232" s="350"/>
      <c r="D232" s="350"/>
      <c r="E232" s="350"/>
      <c r="F232" s="350"/>
      <c r="G232" s="350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1"/>
      <c r="U232" s="200"/>
    </row>
    <row r="233" spans="1:173" s="23" customFormat="1" ht="54" customHeight="1" x14ac:dyDescent="0.25">
      <c r="A233" s="352" t="s">
        <v>240</v>
      </c>
      <c r="B233" s="353"/>
      <c r="C233" s="41">
        <f>SUM(C234:C238)</f>
        <v>3792664</v>
      </c>
      <c r="D233" s="41">
        <f>SUM(D234:D238)</f>
        <v>3080524</v>
      </c>
      <c r="E233" s="50">
        <f>C233/D233*100</f>
        <v>123.11749559490528</v>
      </c>
      <c r="F233" s="41">
        <f>SUM(F234:F238)</f>
        <v>440823</v>
      </c>
      <c r="G233" s="41">
        <f>SUM(G234:G238)</f>
        <v>421122</v>
      </c>
      <c r="H233" s="50">
        <f>F233/G233*100</f>
        <v>104.67821676378817</v>
      </c>
      <c r="I233" s="41">
        <f>SUM(I234:I238)</f>
        <v>4198128</v>
      </c>
      <c r="J233" s="41">
        <f>SUM(J234:J238)</f>
        <v>3299801</v>
      </c>
      <c r="K233" s="50">
        <f>I233/J233*100</f>
        <v>127.22367197294624</v>
      </c>
      <c r="L233" s="41">
        <f>SUM(L234:L238)</f>
        <v>144537</v>
      </c>
      <c r="M233" s="41">
        <f>SUM(M234:M238)</f>
        <v>141767</v>
      </c>
      <c r="N233" s="6">
        <f t="shared" ref="N233:N237" si="99">L233/M233*100</f>
        <v>101.95391028941856</v>
      </c>
      <c r="O233" s="41">
        <f>SUM(O234:O238)</f>
        <v>0</v>
      </c>
      <c r="P233" s="41">
        <f>SUM(P234:P238)</f>
        <v>0</v>
      </c>
      <c r="Q233" s="5" t="e">
        <f t="shared" ref="Q233:Q237" si="100">O233/P233*100</f>
        <v>#DIV/0!</v>
      </c>
      <c r="R233" s="41">
        <f>SUM(R234:R238)</f>
        <v>144537</v>
      </c>
      <c r="S233" s="41">
        <f>SUM(S234:S238)</f>
        <v>141767</v>
      </c>
      <c r="T233" s="6">
        <f t="shared" ref="T233:T237" si="101">R233/S233*100</f>
        <v>101.95391028941856</v>
      </c>
      <c r="U233" s="198">
        <f>SUM(U234:U237)</f>
        <v>375</v>
      </c>
    </row>
    <row r="234" spans="1:173" s="23" customFormat="1" ht="17.25" x14ac:dyDescent="0.25">
      <c r="A234" s="56">
        <v>1</v>
      </c>
      <c r="B234" s="8" t="s">
        <v>82</v>
      </c>
      <c r="C234" s="252">
        <v>141094</v>
      </c>
      <c r="D234" s="252">
        <v>129858</v>
      </c>
      <c r="E234" s="1">
        <f t="shared" ref="E234:E237" si="102">C234/D234*100</f>
        <v>108.65252814612884</v>
      </c>
      <c r="F234" s="252">
        <v>22611</v>
      </c>
      <c r="G234" s="252">
        <v>10714</v>
      </c>
      <c r="H234" s="1">
        <f t="shared" ref="H234:H237" si="103">F234/G234*100</f>
        <v>211.04162777674071</v>
      </c>
      <c r="I234" s="252">
        <v>143944</v>
      </c>
      <c r="J234" s="252">
        <v>131910</v>
      </c>
      <c r="K234" s="1">
        <f t="shared" ref="K234:K237" si="104">I234/J234*100</f>
        <v>109.12288681676901</v>
      </c>
      <c r="L234" s="252">
        <v>6467</v>
      </c>
      <c r="M234" s="252">
        <v>0</v>
      </c>
      <c r="N234" s="1" t="e">
        <f t="shared" si="99"/>
        <v>#DIV/0!</v>
      </c>
      <c r="O234" s="248">
        <v>0</v>
      </c>
      <c r="P234" s="248">
        <v>0</v>
      </c>
      <c r="Q234" s="1" t="e">
        <f t="shared" si="100"/>
        <v>#DIV/0!</v>
      </c>
      <c r="R234" s="252">
        <v>6467</v>
      </c>
      <c r="S234" s="252">
        <v>0</v>
      </c>
      <c r="T234" s="1" t="e">
        <f t="shared" si="101"/>
        <v>#DIV/0!</v>
      </c>
      <c r="U234" s="199">
        <v>28</v>
      </c>
    </row>
    <row r="235" spans="1:173" s="23" customFormat="1" ht="17.25" x14ac:dyDescent="0.25">
      <c r="A235" s="62">
        <v>2</v>
      </c>
      <c r="B235" s="4" t="s">
        <v>50</v>
      </c>
      <c r="C235" s="252">
        <v>1147889</v>
      </c>
      <c r="D235" s="252">
        <v>861015</v>
      </c>
      <c r="E235" s="25">
        <f t="shared" si="102"/>
        <v>133.31811873196168</v>
      </c>
      <c r="F235" s="252">
        <v>197107</v>
      </c>
      <c r="G235" s="252">
        <v>129545</v>
      </c>
      <c r="H235" s="25">
        <f t="shared" si="103"/>
        <v>152.15330580107297</v>
      </c>
      <c r="I235" s="252">
        <v>1438103</v>
      </c>
      <c r="J235" s="252">
        <v>1087648</v>
      </c>
      <c r="K235" s="25">
        <f t="shared" si="104"/>
        <v>132.22136205831299</v>
      </c>
      <c r="L235" s="252">
        <v>0</v>
      </c>
      <c r="M235" s="252">
        <v>0</v>
      </c>
      <c r="N235" s="25" t="e">
        <f t="shared" si="99"/>
        <v>#DIV/0!</v>
      </c>
      <c r="O235" s="252">
        <v>0</v>
      </c>
      <c r="P235" s="252">
        <v>0</v>
      </c>
      <c r="Q235" s="25" t="e">
        <f t="shared" si="100"/>
        <v>#DIV/0!</v>
      </c>
      <c r="R235" s="252">
        <v>0</v>
      </c>
      <c r="S235" s="252">
        <v>0</v>
      </c>
      <c r="T235" s="252" t="e">
        <f t="shared" si="101"/>
        <v>#DIV/0!</v>
      </c>
      <c r="U235" s="199">
        <v>34</v>
      </c>
    </row>
    <row r="236" spans="1:173" s="23" customFormat="1" ht="17.25" x14ac:dyDescent="0.25">
      <c r="A236" s="62">
        <v>3</v>
      </c>
      <c r="B236" s="10" t="s">
        <v>285</v>
      </c>
      <c r="C236" s="252">
        <v>48245</v>
      </c>
      <c r="D236" s="252">
        <v>60540</v>
      </c>
      <c r="E236" s="25">
        <f t="shared" si="102"/>
        <v>79.691113313511735</v>
      </c>
      <c r="F236" s="252">
        <v>6800</v>
      </c>
      <c r="G236" s="252">
        <v>7503</v>
      </c>
      <c r="H236" s="25">
        <f t="shared" si="103"/>
        <v>90.630414500866323</v>
      </c>
      <c r="I236" s="252">
        <v>48245</v>
      </c>
      <c r="J236" s="252">
        <v>60540</v>
      </c>
      <c r="K236" s="25">
        <f t="shared" si="104"/>
        <v>79.691113313511735</v>
      </c>
      <c r="L236" s="252">
        <v>0</v>
      </c>
      <c r="M236" s="252">
        <v>0</v>
      </c>
      <c r="N236" s="25" t="e">
        <f t="shared" si="99"/>
        <v>#DIV/0!</v>
      </c>
      <c r="O236" s="248">
        <v>0</v>
      </c>
      <c r="P236" s="248">
        <v>0</v>
      </c>
      <c r="Q236" s="25" t="e">
        <f t="shared" si="100"/>
        <v>#DIV/0!</v>
      </c>
      <c r="R236" s="252">
        <v>0</v>
      </c>
      <c r="S236" s="252">
        <v>0</v>
      </c>
      <c r="T236" s="252" t="e">
        <f t="shared" si="101"/>
        <v>#DIV/0!</v>
      </c>
      <c r="U236" s="199">
        <v>6</v>
      </c>
    </row>
    <row r="237" spans="1:173" s="23" customFormat="1" ht="17.25" x14ac:dyDescent="0.25">
      <c r="A237" s="62">
        <v>4</v>
      </c>
      <c r="B237" s="16" t="s">
        <v>293</v>
      </c>
      <c r="C237" s="248">
        <v>2455436</v>
      </c>
      <c r="D237" s="248">
        <v>2029111</v>
      </c>
      <c r="E237" s="25">
        <f t="shared" si="102"/>
        <v>121.0104326475979</v>
      </c>
      <c r="F237" s="248">
        <v>214305</v>
      </c>
      <c r="G237" s="248">
        <v>273360</v>
      </c>
      <c r="H237" s="25">
        <f t="shared" si="103"/>
        <v>78.39661984196664</v>
      </c>
      <c r="I237" s="248">
        <v>2567836</v>
      </c>
      <c r="J237" s="248">
        <v>2019703</v>
      </c>
      <c r="K237" s="25">
        <f t="shared" si="104"/>
        <v>127.13928731105514</v>
      </c>
      <c r="L237" s="252">
        <v>138070</v>
      </c>
      <c r="M237" s="252">
        <v>141767</v>
      </c>
      <c r="N237" s="25">
        <f t="shared" si="99"/>
        <v>97.392199877263394</v>
      </c>
      <c r="O237" s="248">
        <v>0</v>
      </c>
      <c r="P237" s="248">
        <v>0</v>
      </c>
      <c r="Q237" s="25" t="e">
        <f t="shared" si="100"/>
        <v>#DIV/0!</v>
      </c>
      <c r="R237" s="252">
        <v>138070</v>
      </c>
      <c r="S237" s="248">
        <v>141767</v>
      </c>
      <c r="T237" s="252">
        <f t="shared" si="101"/>
        <v>97.392199877263394</v>
      </c>
      <c r="U237" s="199">
        <v>307</v>
      </c>
    </row>
    <row r="238" spans="1:173" s="23" customFormat="1" ht="17.25" x14ac:dyDescent="0.25">
      <c r="A238" s="63"/>
      <c r="B238" s="16"/>
      <c r="C238" s="248"/>
      <c r="D238" s="248"/>
      <c r="E238" s="1"/>
      <c r="F238" s="248"/>
      <c r="G238" s="248"/>
      <c r="H238" s="1"/>
      <c r="I238" s="248"/>
      <c r="J238" s="248"/>
      <c r="K238" s="1"/>
      <c r="L238" s="252"/>
      <c r="M238" s="248"/>
      <c r="N238" s="1"/>
      <c r="O238" s="248"/>
      <c r="P238" s="248"/>
      <c r="Q238" s="1"/>
      <c r="R238" s="248"/>
      <c r="S238" s="248"/>
      <c r="T238" s="1"/>
      <c r="U238" s="199"/>
    </row>
    <row r="239" spans="1:173" s="23" customFormat="1" ht="17.25" customHeight="1" x14ac:dyDescent="0.25">
      <c r="A239" s="349"/>
      <c r="B239" s="350"/>
      <c r="C239" s="350"/>
      <c r="D239" s="350"/>
      <c r="E239" s="350"/>
      <c r="F239" s="350"/>
      <c r="G239" s="350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1"/>
      <c r="U239" s="200"/>
    </row>
    <row r="240" spans="1:173" s="23" customFormat="1" ht="71.25" customHeight="1" x14ac:dyDescent="0.25">
      <c r="A240" s="352" t="s">
        <v>241</v>
      </c>
      <c r="B240" s="353"/>
      <c r="C240" s="41">
        <f>SUM(C241:C250)</f>
        <v>19457447</v>
      </c>
      <c r="D240" s="41">
        <f>SUM(D241:D250)</f>
        <v>17470792</v>
      </c>
      <c r="E240" s="50">
        <f>C240/D240*100</f>
        <v>111.37129329912463</v>
      </c>
      <c r="F240" s="41">
        <f>SUM(F241:F250)</f>
        <v>2634496</v>
      </c>
      <c r="G240" s="41">
        <f>SUM(G241:G250)</f>
        <v>2018935</v>
      </c>
      <c r="H240" s="50">
        <f>F240/G240*100</f>
        <v>130.48939168422956</v>
      </c>
      <c r="I240" s="41">
        <f>SUM(I241:I250)</f>
        <v>19054288</v>
      </c>
      <c r="J240" s="41">
        <f>SUM(J241:J250)</f>
        <v>16793768</v>
      </c>
      <c r="K240" s="50">
        <f>I240/J240*100</f>
        <v>113.46046938364279</v>
      </c>
      <c r="L240" s="41">
        <f>SUM(L241:L250)</f>
        <v>3766978</v>
      </c>
      <c r="M240" s="41">
        <f>SUM(M241:M250)</f>
        <v>7674375</v>
      </c>
      <c r="N240" s="6">
        <f t="shared" ref="N240:N249" si="105">L240/M240*100</f>
        <v>49.085143741347018</v>
      </c>
      <c r="O240" s="41">
        <f>SUM(O241:O250)</f>
        <v>3628175</v>
      </c>
      <c r="P240" s="41">
        <f>SUM(P241:P250)</f>
        <v>7651067</v>
      </c>
      <c r="Q240" s="5">
        <f t="shared" ref="Q240:Q249" si="106">O240/P240*100</f>
        <v>47.420510106629571</v>
      </c>
      <c r="R240" s="41">
        <f>SUM(R241:R250)</f>
        <v>138803</v>
      </c>
      <c r="S240" s="41">
        <f>SUM(S241:S250)</f>
        <v>23308</v>
      </c>
      <c r="T240" s="6">
        <f t="shared" ref="T240:T249" si="107">R240/S240*100</f>
        <v>595.51656083748071</v>
      </c>
      <c r="U240" s="198">
        <f>SUM(U241:U250)</f>
        <v>2315</v>
      </c>
    </row>
    <row r="241" spans="1:173" s="24" customFormat="1" ht="18.75" customHeight="1" x14ac:dyDescent="0.25">
      <c r="A241" s="62">
        <v>1</v>
      </c>
      <c r="B241" s="4" t="s">
        <v>98</v>
      </c>
      <c r="C241" s="252">
        <v>2232701</v>
      </c>
      <c r="D241" s="252">
        <v>1111525</v>
      </c>
      <c r="E241" s="25">
        <f>C241/D241*100</f>
        <v>200.86826657070242</v>
      </c>
      <c r="F241" s="252">
        <v>302283</v>
      </c>
      <c r="G241" s="252">
        <v>143766</v>
      </c>
      <c r="H241" s="25">
        <f>F241/G241*100</f>
        <v>210.26042318767998</v>
      </c>
      <c r="I241" s="252">
        <v>2062883</v>
      </c>
      <c r="J241" s="252">
        <v>1130437</v>
      </c>
      <c r="K241" s="25">
        <f>I241/J241*100</f>
        <v>182.48544589393305</v>
      </c>
      <c r="L241" s="252">
        <f t="shared" ref="L241:M241" si="108">O241+R241</f>
        <v>0</v>
      </c>
      <c r="M241" s="252">
        <f t="shared" si="108"/>
        <v>0</v>
      </c>
      <c r="N241" s="25" t="e">
        <f t="shared" si="105"/>
        <v>#DIV/0!</v>
      </c>
      <c r="O241" s="252">
        <v>0</v>
      </c>
      <c r="P241" s="252">
        <v>0</v>
      </c>
      <c r="Q241" s="25" t="e">
        <f t="shared" si="106"/>
        <v>#DIV/0!</v>
      </c>
      <c r="R241" s="252">
        <v>0</v>
      </c>
      <c r="S241" s="252">
        <v>0</v>
      </c>
      <c r="T241" s="25" t="e">
        <f t="shared" si="107"/>
        <v>#DIV/0!</v>
      </c>
      <c r="U241" s="197">
        <v>430</v>
      </c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</row>
    <row r="242" spans="1:173" s="24" customFormat="1" ht="18.75" customHeight="1" x14ac:dyDescent="0.25">
      <c r="A242" s="63">
        <v>2</v>
      </c>
      <c r="B242" s="8" t="s">
        <v>264</v>
      </c>
      <c r="C242" s="252">
        <v>869222</v>
      </c>
      <c r="D242" s="252">
        <v>575990</v>
      </c>
      <c r="E242" s="25">
        <f>C242/D242*100</f>
        <v>150.90921717390927</v>
      </c>
      <c r="F242" s="252">
        <v>143230</v>
      </c>
      <c r="G242" s="252">
        <v>96871</v>
      </c>
      <c r="H242" s="25">
        <f>F242/G242*100</f>
        <v>147.85642762023724</v>
      </c>
      <c r="I242" s="252">
        <v>569566</v>
      </c>
      <c r="J242" s="252">
        <v>574300</v>
      </c>
      <c r="K242" s="25">
        <f>I242/J242*100</f>
        <v>99.175692146961509</v>
      </c>
      <c r="L242" s="252">
        <v>142125</v>
      </c>
      <c r="M242" s="252">
        <v>204348</v>
      </c>
      <c r="N242" s="25">
        <f t="shared" si="105"/>
        <v>69.550472723001931</v>
      </c>
      <c r="O242" s="252">
        <v>3322</v>
      </c>
      <c r="P242" s="252">
        <v>189732</v>
      </c>
      <c r="Q242" s="25">
        <f t="shared" si="106"/>
        <v>1.7508907300824321</v>
      </c>
      <c r="R242" s="252">
        <v>138803</v>
      </c>
      <c r="S242" s="252">
        <v>14616</v>
      </c>
      <c r="T242" s="25">
        <f t="shared" si="107"/>
        <v>949.66475095785438</v>
      </c>
      <c r="U242" s="197">
        <v>150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2">
        <v>3</v>
      </c>
      <c r="B243" s="8" t="s">
        <v>221</v>
      </c>
      <c r="C243" s="252">
        <v>9376708</v>
      </c>
      <c r="D243" s="252">
        <v>8875995</v>
      </c>
      <c r="E243" s="25">
        <f>C243/D243*100</f>
        <v>105.64120416922272</v>
      </c>
      <c r="F243" s="252">
        <v>1352864</v>
      </c>
      <c r="G243" s="252">
        <v>965366</v>
      </c>
      <c r="H243" s="25">
        <f>F243/G243*100</f>
        <v>140.14000907427857</v>
      </c>
      <c r="I243" s="252">
        <v>9316244</v>
      </c>
      <c r="J243" s="252">
        <v>8960472</v>
      </c>
      <c r="K243" s="25">
        <f>I243/J243*100</f>
        <v>103.97046048467089</v>
      </c>
      <c r="L243" s="252">
        <v>0</v>
      </c>
      <c r="M243" s="252">
        <v>4932376</v>
      </c>
      <c r="N243" s="25">
        <f t="shared" si="105"/>
        <v>0</v>
      </c>
      <c r="O243" s="252">
        <v>0</v>
      </c>
      <c r="P243" s="252">
        <v>4932376</v>
      </c>
      <c r="Q243" s="25">
        <f t="shared" si="106"/>
        <v>0</v>
      </c>
      <c r="R243" s="252">
        <v>0</v>
      </c>
      <c r="S243" s="252">
        <v>0</v>
      </c>
      <c r="T243" s="25" t="e">
        <f t="shared" si="107"/>
        <v>#DIV/0!</v>
      </c>
      <c r="U243" s="197">
        <v>1122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3" customFormat="1" ht="17.25" x14ac:dyDescent="0.25">
      <c r="A244" s="63">
        <v>4</v>
      </c>
      <c r="B244" s="9" t="s">
        <v>109</v>
      </c>
      <c r="C244" s="252">
        <v>6197565</v>
      </c>
      <c r="D244" s="252">
        <v>4641569</v>
      </c>
      <c r="E244" s="1">
        <f t="shared" ref="E244:E245" si="109">C244/D244*100</f>
        <v>133.5230608442964</v>
      </c>
      <c r="F244" s="252">
        <v>754457</v>
      </c>
      <c r="G244" s="252">
        <v>578620</v>
      </c>
      <c r="H244" s="1">
        <f t="shared" ref="H244:H245" si="110">F244/G244*100</f>
        <v>130.38902906916456</v>
      </c>
      <c r="I244" s="252">
        <v>6322743</v>
      </c>
      <c r="J244" s="252">
        <v>4617734</v>
      </c>
      <c r="K244" s="1">
        <f t="shared" ref="K244:K245" si="111">I244/J244*100</f>
        <v>136.92306659500093</v>
      </c>
      <c r="L244" s="252">
        <v>3061603</v>
      </c>
      <c r="M244" s="252">
        <v>2163840</v>
      </c>
      <c r="N244" s="1">
        <f t="shared" si="105"/>
        <v>141.4893430198166</v>
      </c>
      <c r="O244" s="252">
        <v>3061603</v>
      </c>
      <c r="P244" s="252">
        <v>2163840</v>
      </c>
      <c r="Q244" s="1">
        <f t="shared" si="106"/>
        <v>141.4893430198166</v>
      </c>
      <c r="R244" s="252">
        <v>0</v>
      </c>
      <c r="S244" s="252">
        <v>0</v>
      </c>
      <c r="T244" s="1" t="e">
        <f t="shared" si="107"/>
        <v>#DIV/0!</v>
      </c>
      <c r="U244" s="199">
        <v>533</v>
      </c>
    </row>
    <row r="245" spans="1:173" s="23" customFormat="1" ht="34.5" x14ac:dyDescent="0.25">
      <c r="A245" s="62">
        <v>5</v>
      </c>
      <c r="B245" s="10" t="s">
        <v>110</v>
      </c>
      <c r="C245" s="252">
        <v>0</v>
      </c>
      <c r="D245" s="252">
        <v>0</v>
      </c>
      <c r="E245" s="1" t="e">
        <f t="shared" si="109"/>
        <v>#DIV/0!</v>
      </c>
      <c r="F245" s="252">
        <v>0</v>
      </c>
      <c r="G245" s="252">
        <v>0</v>
      </c>
      <c r="H245" s="1" t="e">
        <f t="shared" si="110"/>
        <v>#DIV/0!</v>
      </c>
      <c r="I245" s="252">
        <v>0</v>
      </c>
      <c r="J245" s="252">
        <v>0</v>
      </c>
      <c r="K245" s="1" t="e">
        <f t="shared" si="111"/>
        <v>#DIV/0!</v>
      </c>
      <c r="L245" s="252">
        <v>0</v>
      </c>
      <c r="M245" s="252">
        <v>0</v>
      </c>
      <c r="N245" s="1" t="e">
        <f t="shared" si="105"/>
        <v>#DIV/0!</v>
      </c>
      <c r="O245" s="252">
        <v>0</v>
      </c>
      <c r="P245" s="252">
        <v>0</v>
      </c>
      <c r="Q245" s="1" t="e">
        <f t="shared" si="106"/>
        <v>#DIV/0!</v>
      </c>
      <c r="R245" s="252">
        <v>0</v>
      </c>
      <c r="S245" s="252">
        <v>0</v>
      </c>
      <c r="T245" s="1" t="e">
        <f t="shared" si="107"/>
        <v>#DIV/0!</v>
      </c>
      <c r="U245" s="199"/>
    </row>
    <row r="246" spans="1:173" s="23" customFormat="1" ht="18.75" customHeight="1" x14ac:dyDescent="0.25">
      <c r="A246" s="62">
        <v>6</v>
      </c>
      <c r="B246" s="216" t="s">
        <v>108</v>
      </c>
      <c r="C246" s="252">
        <v>29715</v>
      </c>
      <c r="D246" s="252">
        <v>1880388</v>
      </c>
      <c r="E246" s="1">
        <f t="shared" ref="E246:E251" si="112">C246/D246*100</f>
        <v>1.5802589678300436</v>
      </c>
      <c r="F246" s="252">
        <v>0</v>
      </c>
      <c r="G246" s="252">
        <v>180625</v>
      </c>
      <c r="H246" s="1">
        <f>F246/G246*100</f>
        <v>0</v>
      </c>
      <c r="I246" s="252">
        <v>29715</v>
      </c>
      <c r="J246" s="252">
        <v>1121427</v>
      </c>
      <c r="K246" s="1">
        <f t="shared" ref="K246:K251" si="113">I246/J246*100</f>
        <v>2.649748935953923</v>
      </c>
      <c r="L246" s="252">
        <v>0</v>
      </c>
      <c r="M246" s="252">
        <v>26944</v>
      </c>
      <c r="N246" s="1">
        <f t="shared" si="105"/>
        <v>0</v>
      </c>
      <c r="O246" s="252">
        <v>0</v>
      </c>
      <c r="P246" s="252">
        <v>18252</v>
      </c>
      <c r="Q246" s="1">
        <f t="shared" si="106"/>
        <v>0</v>
      </c>
      <c r="R246" s="252">
        <v>0</v>
      </c>
      <c r="S246" s="252">
        <v>8692</v>
      </c>
      <c r="T246" s="1">
        <f t="shared" si="107"/>
        <v>0</v>
      </c>
      <c r="U246" s="199">
        <v>10</v>
      </c>
    </row>
    <row r="247" spans="1:173" s="23" customFormat="1" ht="17.25" x14ac:dyDescent="0.25">
      <c r="A247" s="63">
        <v>7</v>
      </c>
      <c r="B247" s="16" t="s">
        <v>267</v>
      </c>
      <c r="C247" s="252">
        <v>201561</v>
      </c>
      <c r="D247" s="252">
        <v>46485</v>
      </c>
      <c r="E247" s="1">
        <f t="shared" si="112"/>
        <v>433.60438851242338</v>
      </c>
      <c r="F247" s="252">
        <v>32600</v>
      </c>
      <c r="G247" s="252">
        <v>10177</v>
      </c>
      <c r="H247" s="1">
        <f>F247/G247*100</f>
        <v>320.33015623464672</v>
      </c>
      <c r="I247" s="252">
        <v>203162</v>
      </c>
      <c r="J247" s="252">
        <v>50558</v>
      </c>
      <c r="K247" s="1">
        <f t="shared" si="113"/>
        <v>401.83947149808137</v>
      </c>
      <c r="L247" s="252">
        <v>13275</v>
      </c>
      <c r="M247" s="252">
        <v>8027</v>
      </c>
      <c r="N247" s="1">
        <f t="shared" si="105"/>
        <v>165.37934471159838</v>
      </c>
      <c r="O247" s="252">
        <v>13275</v>
      </c>
      <c r="P247" s="252">
        <v>8027</v>
      </c>
      <c r="Q247" s="1">
        <f t="shared" si="106"/>
        <v>165.37934471159838</v>
      </c>
      <c r="R247" s="252">
        <v>0</v>
      </c>
      <c r="S247" s="252">
        <v>0</v>
      </c>
      <c r="T247" s="1" t="e">
        <f t="shared" si="107"/>
        <v>#DIV/0!</v>
      </c>
      <c r="U247" s="199">
        <v>24</v>
      </c>
    </row>
    <row r="248" spans="1:173" s="23" customFormat="1" ht="17.25" x14ac:dyDescent="0.25">
      <c r="A248" s="62">
        <v>8</v>
      </c>
      <c r="B248" s="10" t="s">
        <v>268</v>
      </c>
      <c r="C248" s="252">
        <v>0</v>
      </c>
      <c r="D248" s="252">
        <v>0</v>
      </c>
      <c r="E248" s="1" t="e">
        <f t="shared" si="112"/>
        <v>#DIV/0!</v>
      </c>
      <c r="F248" s="252">
        <v>0</v>
      </c>
      <c r="G248" s="252">
        <v>0</v>
      </c>
      <c r="H248" s="1">
        <v>0</v>
      </c>
      <c r="I248" s="252">
        <v>0</v>
      </c>
      <c r="J248" s="252">
        <v>0</v>
      </c>
      <c r="K248" s="1" t="e">
        <f t="shared" si="113"/>
        <v>#DIV/0!</v>
      </c>
      <c r="L248" s="252">
        <v>0</v>
      </c>
      <c r="M248" s="252">
        <v>0</v>
      </c>
      <c r="N248" s="1" t="e">
        <f t="shared" si="105"/>
        <v>#DIV/0!</v>
      </c>
      <c r="O248" s="252">
        <v>0</v>
      </c>
      <c r="P248" s="252">
        <v>0</v>
      </c>
      <c r="Q248" s="1" t="e">
        <f t="shared" si="106"/>
        <v>#DIV/0!</v>
      </c>
      <c r="R248" s="252">
        <v>0</v>
      </c>
      <c r="S248" s="252">
        <v>0</v>
      </c>
      <c r="T248" s="1" t="e">
        <f t="shared" si="107"/>
        <v>#DIV/0!</v>
      </c>
      <c r="U248" s="199"/>
    </row>
    <row r="249" spans="1:173" s="23" customFormat="1" ht="17.25" x14ac:dyDescent="0.25">
      <c r="A249" s="62">
        <v>9</v>
      </c>
      <c r="B249" s="10" t="s">
        <v>277</v>
      </c>
      <c r="C249" s="252">
        <v>0</v>
      </c>
      <c r="D249" s="252">
        <v>0</v>
      </c>
      <c r="E249" s="1" t="e">
        <f t="shared" si="112"/>
        <v>#DIV/0!</v>
      </c>
      <c r="F249" s="252">
        <v>0</v>
      </c>
      <c r="G249" s="252">
        <v>0</v>
      </c>
      <c r="H249" s="1" t="e">
        <f>F249/G249*100</f>
        <v>#DIV/0!</v>
      </c>
      <c r="I249" s="252">
        <v>0</v>
      </c>
      <c r="J249" s="252">
        <v>0</v>
      </c>
      <c r="K249" s="1" t="e">
        <f t="shared" si="113"/>
        <v>#DIV/0!</v>
      </c>
      <c r="L249" s="252">
        <v>0</v>
      </c>
      <c r="M249" s="252">
        <v>0</v>
      </c>
      <c r="N249" s="1" t="e">
        <f t="shared" si="105"/>
        <v>#DIV/0!</v>
      </c>
      <c r="O249" s="252">
        <v>0</v>
      </c>
      <c r="P249" s="252">
        <v>0</v>
      </c>
      <c r="Q249" s="1" t="e">
        <f t="shared" si="106"/>
        <v>#DIV/0!</v>
      </c>
      <c r="R249" s="252">
        <v>0</v>
      </c>
      <c r="S249" s="252">
        <v>0</v>
      </c>
      <c r="T249" s="1" t="e">
        <f t="shared" si="107"/>
        <v>#DIV/0!</v>
      </c>
      <c r="U249" s="199"/>
    </row>
    <row r="250" spans="1:173" s="23" customFormat="1" ht="17.25" x14ac:dyDescent="0.25">
      <c r="A250" s="62">
        <v>10</v>
      </c>
      <c r="B250" s="10" t="s">
        <v>269</v>
      </c>
      <c r="C250" s="252">
        <v>549975</v>
      </c>
      <c r="D250" s="252">
        <v>338840</v>
      </c>
      <c r="E250" s="1">
        <f t="shared" si="112"/>
        <v>162.31112029276355</v>
      </c>
      <c r="F250" s="252">
        <v>49062</v>
      </c>
      <c r="G250" s="252">
        <v>43510</v>
      </c>
      <c r="H250" s="1">
        <f>F250/G250*100</f>
        <v>112.76028499195587</v>
      </c>
      <c r="I250" s="252">
        <v>549975</v>
      </c>
      <c r="J250" s="252">
        <v>338840</v>
      </c>
      <c r="K250" s="1">
        <f t="shared" si="113"/>
        <v>162.31112029276355</v>
      </c>
      <c r="L250" s="252">
        <v>549975</v>
      </c>
      <c r="M250" s="252">
        <v>338840</v>
      </c>
      <c r="N250" s="1">
        <f>L250/M250*100</f>
        <v>162.31112029276355</v>
      </c>
      <c r="O250" s="252">
        <v>549975</v>
      </c>
      <c r="P250" s="252">
        <v>338840</v>
      </c>
      <c r="Q250" s="1">
        <f>O250/P250*100</f>
        <v>162.31112029276355</v>
      </c>
      <c r="R250" s="252">
        <v>0</v>
      </c>
      <c r="S250" s="252">
        <v>0</v>
      </c>
      <c r="T250" s="1" t="e">
        <f>R250/S250*100</f>
        <v>#DIV/0!</v>
      </c>
      <c r="U250" s="199">
        <v>46</v>
      </c>
    </row>
    <row r="251" spans="1:173" s="23" customFormat="1" ht="34.5" x14ac:dyDescent="0.25">
      <c r="A251" s="62">
        <v>11</v>
      </c>
      <c r="B251" s="10" t="s">
        <v>469</v>
      </c>
      <c r="C251" s="252">
        <v>963558</v>
      </c>
      <c r="D251" s="252">
        <v>540786</v>
      </c>
      <c r="E251" s="1">
        <f t="shared" si="112"/>
        <v>178.17731967913372</v>
      </c>
      <c r="F251" s="252">
        <v>140760</v>
      </c>
      <c r="G251" s="252">
        <v>42993</v>
      </c>
      <c r="H251" s="1">
        <f>F251/G251*100</f>
        <v>327.40213523131672</v>
      </c>
      <c r="I251" s="252">
        <v>809417</v>
      </c>
      <c r="J251" s="252">
        <v>523135</v>
      </c>
      <c r="K251" s="1">
        <f t="shared" si="113"/>
        <v>154.72430634539842</v>
      </c>
      <c r="L251" s="252">
        <v>788827</v>
      </c>
      <c r="M251" s="252">
        <v>500034</v>
      </c>
      <c r="N251" s="1">
        <f>L251/M251*100</f>
        <v>157.75467268225759</v>
      </c>
      <c r="O251" s="252">
        <v>785747</v>
      </c>
      <c r="P251" s="252">
        <v>500034</v>
      </c>
      <c r="Q251" s="1">
        <f>O251/P251*100</f>
        <v>157.13871456740941</v>
      </c>
      <c r="R251" s="252">
        <v>3080</v>
      </c>
      <c r="S251" s="252">
        <v>0</v>
      </c>
      <c r="T251" s="1" t="e">
        <f>R251/S251*100</f>
        <v>#DIV/0!</v>
      </c>
      <c r="U251" s="264"/>
    </row>
    <row r="252" spans="1:173" s="23" customFormat="1" ht="17.25" customHeight="1" x14ac:dyDescent="0.25">
      <c r="A252" s="363"/>
      <c r="B252" s="364"/>
      <c r="C252" s="364"/>
      <c r="D252" s="364"/>
      <c r="E252" s="364"/>
      <c r="F252" s="364"/>
      <c r="G252" s="364"/>
      <c r="H252" s="364"/>
      <c r="I252" s="364"/>
      <c r="J252" s="364"/>
      <c r="K252" s="364"/>
      <c r="L252" s="364"/>
      <c r="M252" s="364"/>
      <c r="N252" s="364"/>
      <c r="O252" s="364"/>
      <c r="P252" s="364"/>
      <c r="Q252" s="364"/>
      <c r="R252" s="364"/>
      <c r="S252" s="364"/>
      <c r="T252" s="365"/>
      <c r="U252" s="200"/>
    </row>
    <row r="253" spans="1:173" s="23" customFormat="1" ht="52.5" customHeight="1" x14ac:dyDescent="0.25">
      <c r="A253" s="352" t="s">
        <v>242</v>
      </c>
      <c r="B253" s="353"/>
      <c r="C253" s="41">
        <f>SUM(C254:C260)</f>
        <v>138739042</v>
      </c>
      <c r="D253" s="41">
        <f>SUM(D254:D260)</f>
        <v>122821762</v>
      </c>
      <c r="E253" s="50">
        <f>C253/D253*100</f>
        <v>112.9596577518567</v>
      </c>
      <c r="F253" s="41">
        <f>SUM(F254:F260)</f>
        <v>16811845</v>
      </c>
      <c r="G253" s="41">
        <f>SUM(G254:G260)</f>
        <v>13034487</v>
      </c>
      <c r="H253" s="50">
        <f>F253/G253*100</f>
        <v>128.9797212579214</v>
      </c>
      <c r="I253" s="41">
        <f>SUM(I254:I260)</f>
        <v>139161496</v>
      </c>
      <c r="J253" s="41">
        <f>SUM(J254:J260)</f>
        <v>120212889</v>
      </c>
      <c r="K253" s="50">
        <f>I253/J253*100</f>
        <v>115.76254190180887</v>
      </c>
      <c r="L253" s="35">
        <f>SUM(L254:L260)</f>
        <v>124617876</v>
      </c>
      <c r="M253" s="35">
        <f>SUM(M254:M260)</f>
        <v>105871273</v>
      </c>
      <c r="N253" s="6">
        <f t="shared" ref="N253:N260" si="114">L253/M253*100</f>
        <v>117.70697798259214</v>
      </c>
      <c r="O253" s="5">
        <f>SUM(O254:O260)</f>
        <v>643967</v>
      </c>
      <c r="P253" s="5">
        <f>SUM(P254:P260)</f>
        <v>0</v>
      </c>
      <c r="Q253" s="5" t="e">
        <f t="shared" ref="Q253:Q260" si="115">O253/P253*100</f>
        <v>#DIV/0!</v>
      </c>
      <c r="R253" s="5">
        <f>SUM(R254:R260)</f>
        <v>123973909</v>
      </c>
      <c r="S253" s="5">
        <f>SUM(S254:S260)</f>
        <v>105871273</v>
      </c>
      <c r="T253" s="6">
        <f t="shared" ref="T253:T260" si="116">R253/S253*100</f>
        <v>117.09872327689872</v>
      </c>
      <c r="U253" s="198">
        <f>SUM(U254:U260)</f>
        <v>3284</v>
      </c>
    </row>
    <row r="254" spans="1:173" s="23" customFormat="1" ht="19.5" customHeight="1" x14ac:dyDescent="0.25">
      <c r="A254" s="63">
        <v>1</v>
      </c>
      <c r="B254" s="8" t="s">
        <v>100</v>
      </c>
      <c r="C254" s="249">
        <v>3777469</v>
      </c>
      <c r="D254" s="249">
        <v>4415170</v>
      </c>
      <c r="E254" s="45">
        <f t="shared" ref="E254:E260" si="117">C254/D254*100</f>
        <v>85.556592384891189</v>
      </c>
      <c r="F254" s="249">
        <v>264403</v>
      </c>
      <c r="G254" s="249">
        <v>451176</v>
      </c>
      <c r="H254" s="45">
        <f t="shared" ref="H254:H260" si="118">F254/G254*100</f>
        <v>58.603072858485383</v>
      </c>
      <c r="I254" s="249">
        <v>3777469</v>
      </c>
      <c r="J254" s="249">
        <v>4415170</v>
      </c>
      <c r="K254" s="45">
        <f t="shared" ref="K254:K260" si="119">I254/J254*100</f>
        <v>85.556592384891189</v>
      </c>
      <c r="L254" s="253">
        <v>0</v>
      </c>
      <c r="M254" s="253">
        <v>0</v>
      </c>
      <c r="N254" s="25" t="e">
        <f t="shared" si="114"/>
        <v>#DIV/0!</v>
      </c>
      <c r="O254" s="249">
        <v>0</v>
      </c>
      <c r="P254" s="249">
        <v>0</v>
      </c>
      <c r="Q254" s="25" t="e">
        <f>O254/S254*100</f>
        <v>#DIV/0!</v>
      </c>
      <c r="R254" s="64">
        <v>0</v>
      </c>
      <c r="S254" s="64">
        <v>0</v>
      </c>
      <c r="T254" s="45" t="e">
        <f t="shared" si="116"/>
        <v>#DIV/0!</v>
      </c>
      <c r="U254" s="199">
        <v>413</v>
      </c>
    </row>
    <row r="255" spans="1:173" s="23" customFormat="1" ht="34.5" x14ac:dyDescent="0.25">
      <c r="A255" s="62">
        <v>2</v>
      </c>
      <c r="B255" s="4" t="s">
        <v>101</v>
      </c>
      <c r="C255" s="249">
        <v>27297026</v>
      </c>
      <c r="D255" s="249">
        <v>23728047</v>
      </c>
      <c r="E255" s="45">
        <f t="shared" si="117"/>
        <v>115.04118311970639</v>
      </c>
      <c r="F255" s="249">
        <v>3244150</v>
      </c>
      <c r="G255" s="249">
        <v>2730069</v>
      </c>
      <c r="H255" s="45">
        <f t="shared" si="118"/>
        <v>118.83032992939006</v>
      </c>
      <c r="I255" s="249">
        <v>27705997</v>
      </c>
      <c r="J255" s="249">
        <v>23374247</v>
      </c>
      <c r="K255" s="45">
        <f t="shared" si="119"/>
        <v>118.53214779496426</v>
      </c>
      <c r="L255" s="249">
        <v>27701433</v>
      </c>
      <c r="M255" s="249">
        <v>23370594</v>
      </c>
      <c r="N255" s="25">
        <f t="shared" si="114"/>
        <v>118.5311464483958</v>
      </c>
      <c r="O255" s="249">
        <v>0</v>
      </c>
      <c r="P255" s="249">
        <v>0</v>
      </c>
      <c r="Q255" s="25" t="e">
        <f t="shared" si="115"/>
        <v>#DIV/0!</v>
      </c>
      <c r="R255" s="249">
        <v>27701433</v>
      </c>
      <c r="S255" s="249">
        <v>23370594</v>
      </c>
      <c r="T255" s="45">
        <f t="shared" si="116"/>
        <v>118.5311464483958</v>
      </c>
      <c r="U255" s="199">
        <v>610</v>
      </c>
    </row>
    <row r="256" spans="1:173" s="23" customFormat="1" ht="18" customHeight="1" x14ac:dyDescent="0.25">
      <c r="A256" s="62">
        <v>3</v>
      </c>
      <c r="B256" s="8" t="s">
        <v>102</v>
      </c>
      <c r="C256" s="249">
        <v>7495976</v>
      </c>
      <c r="D256" s="249">
        <v>6970927</v>
      </c>
      <c r="E256" s="45">
        <f t="shared" si="117"/>
        <v>107.53198247521456</v>
      </c>
      <c r="F256" s="252">
        <v>822664</v>
      </c>
      <c r="G256" s="249">
        <v>876121</v>
      </c>
      <c r="H256" s="45">
        <f t="shared" si="118"/>
        <v>93.898445534349705</v>
      </c>
      <c r="I256" s="249">
        <v>5446006</v>
      </c>
      <c r="J256" s="249">
        <v>5301891</v>
      </c>
      <c r="K256" s="45">
        <f t="shared" si="119"/>
        <v>102.71818111688829</v>
      </c>
      <c r="L256" s="253">
        <v>0</v>
      </c>
      <c r="M256" s="253">
        <v>0</v>
      </c>
      <c r="N256" s="25" t="e">
        <f t="shared" si="114"/>
        <v>#DIV/0!</v>
      </c>
      <c r="O256" s="249">
        <v>0</v>
      </c>
      <c r="P256" s="249">
        <v>0</v>
      </c>
      <c r="Q256" s="25" t="e">
        <f t="shared" si="115"/>
        <v>#DIV/0!</v>
      </c>
      <c r="R256" s="64">
        <v>0</v>
      </c>
      <c r="S256" s="64">
        <v>0</v>
      </c>
      <c r="T256" s="45" t="e">
        <f t="shared" si="116"/>
        <v>#DIV/0!</v>
      </c>
      <c r="U256" s="199">
        <v>423</v>
      </c>
    </row>
    <row r="257" spans="1:21" s="23" customFormat="1" ht="17.25" customHeight="1" x14ac:dyDescent="0.25">
      <c r="A257" s="62">
        <v>4</v>
      </c>
      <c r="B257" s="4" t="s">
        <v>103</v>
      </c>
      <c r="C257" s="249">
        <v>1430768</v>
      </c>
      <c r="D257" s="249">
        <v>1993081</v>
      </c>
      <c r="E257" s="25">
        <f t="shared" si="117"/>
        <v>71.786746248647191</v>
      </c>
      <c r="F257" s="249">
        <v>297408</v>
      </c>
      <c r="G257" s="249">
        <v>147557</v>
      </c>
      <c r="H257" s="25">
        <f t="shared" si="118"/>
        <v>201.5546534559526</v>
      </c>
      <c r="I257" s="249">
        <v>1918245</v>
      </c>
      <c r="J257" s="249">
        <v>2169023</v>
      </c>
      <c r="K257" s="25">
        <f t="shared" si="119"/>
        <v>88.438204666340553</v>
      </c>
      <c r="L257" s="253">
        <v>0</v>
      </c>
      <c r="M257" s="253">
        <v>0</v>
      </c>
      <c r="N257" s="25" t="e">
        <f t="shared" si="114"/>
        <v>#DIV/0!</v>
      </c>
      <c r="O257" s="249">
        <v>0</v>
      </c>
      <c r="P257" s="249">
        <v>0</v>
      </c>
      <c r="Q257" s="25" t="e">
        <f t="shared" si="115"/>
        <v>#DIV/0!</v>
      </c>
      <c r="R257" s="64">
        <v>0</v>
      </c>
      <c r="S257" s="64">
        <v>0</v>
      </c>
      <c r="T257" s="25" t="e">
        <f t="shared" si="116"/>
        <v>#DIV/0!</v>
      </c>
      <c r="U257" s="199">
        <v>71</v>
      </c>
    </row>
    <row r="258" spans="1:21" s="23" customFormat="1" ht="17.25" customHeight="1" x14ac:dyDescent="0.25">
      <c r="A258" s="62">
        <v>5</v>
      </c>
      <c r="B258" s="4" t="s">
        <v>104</v>
      </c>
      <c r="C258" s="249">
        <v>55120432</v>
      </c>
      <c r="D258" s="249">
        <v>52891875</v>
      </c>
      <c r="E258" s="45">
        <f t="shared" si="117"/>
        <v>104.21342030321293</v>
      </c>
      <c r="F258" s="249">
        <v>7071036</v>
      </c>
      <c r="G258" s="249">
        <v>6359491</v>
      </c>
      <c r="H258" s="45">
        <f t="shared" si="118"/>
        <v>111.18870991404815</v>
      </c>
      <c r="I258" s="249">
        <v>56463835</v>
      </c>
      <c r="J258" s="249">
        <v>51784125</v>
      </c>
      <c r="K258" s="45">
        <f t="shared" si="119"/>
        <v>109.03695872045729</v>
      </c>
      <c r="L258" s="249">
        <v>56463835</v>
      </c>
      <c r="M258" s="249">
        <v>51784125</v>
      </c>
      <c r="N258" s="25">
        <f t="shared" si="114"/>
        <v>109.03695872045729</v>
      </c>
      <c r="O258" s="249">
        <v>0</v>
      </c>
      <c r="P258" s="249">
        <v>0</v>
      </c>
      <c r="Q258" s="25" t="e">
        <f t="shared" si="115"/>
        <v>#DIV/0!</v>
      </c>
      <c r="R258" s="249">
        <v>56463835</v>
      </c>
      <c r="S258" s="249">
        <v>51784125</v>
      </c>
      <c r="T258" s="45">
        <f t="shared" si="116"/>
        <v>109.03695872045729</v>
      </c>
      <c r="U258" s="199">
        <v>1102</v>
      </c>
    </row>
    <row r="259" spans="1:21" s="23" customFormat="1" ht="15" customHeight="1" x14ac:dyDescent="0.25">
      <c r="A259" s="63">
        <v>6</v>
      </c>
      <c r="B259" s="8" t="s">
        <v>105</v>
      </c>
      <c r="C259" s="249">
        <v>40424189</v>
      </c>
      <c r="D259" s="249">
        <v>30820759</v>
      </c>
      <c r="E259" s="1">
        <f t="shared" si="117"/>
        <v>131.15896659131593</v>
      </c>
      <c r="F259" s="249">
        <v>4695629</v>
      </c>
      <c r="G259" s="249">
        <v>2195913</v>
      </c>
      <c r="H259" s="1">
        <f t="shared" si="118"/>
        <v>213.83492879727021</v>
      </c>
      <c r="I259" s="249">
        <v>40475716</v>
      </c>
      <c r="J259" s="249">
        <v>30728366</v>
      </c>
      <c r="K259" s="1">
        <f t="shared" si="119"/>
        <v>131.72101634040678</v>
      </c>
      <c r="L259" s="253">
        <v>40445306</v>
      </c>
      <c r="M259" s="253">
        <v>30711648</v>
      </c>
      <c r="N259" s="1">
        <f t="shared" si="114"/>
        <v>131.69370136047405</v>
      </c>
      <c r="O259" s="249">
        <v>643967</v>
      </c>
      <c r="P259" s="249">
        <v>0</v>
      </c>
      <c r="Q259" s="1" t="e">
        <f t="shared" si="115"/>
        <v>#DIV/0!</v>
      </c>
      <c r="R259" s="253">
        <v>39801339</v>
      </c>
      <c r="S259" s="64">
        <v>30711648</v>
      </c>
      <c r="T259" s="1">
        <f t="shared" si="116"/>
        <v>129.59688454361029</v>
      </c>
      <c r="U259" s="199">
        <v>630</v>
      </c>
    </row>
    <row r="260" spans="1:21" s="23" customFormat="1" ht="19.5" customHeight="1" x14ac:dyDescent="0.25">
      <c r="A260" s="62">
        <v>7</v>
      </c>
      <c r="B260" s="3" t="s">
        <v>106</v>
      </c>
      <c r="C260" s="249">
        <v>3193182</v>
      </c>
      <c r="D260" s="249">
        <v>2001903</v>
      </c>
      <c r="E260" s="45">
        <f t="shared" si="117"/>
        <v>159.507328776669</v>
      </c>
      <c r="F260" s="249">
        <v>416555</v>
      </c>
      <c r="G260" s="249">
        <v>274160</v>
      </c>
      <c r="H260" s="45">
        <f t="shared" si="118"/>
        <v>151.93864896410855</v>
      </c>
      <c r="I260" s="249">
        <v>3374228</v>
      </c>
      <c r="J260" s="249">
        <v>2440067</v>
      </c>
      <c r="K260" s="45">
        <f t="shared" si="119"/>
        <v>138.28423563779191</v>
      </c>
      <c r="L260" s="253">
        <v>7302</v>
      </c>
      <c r="M260" s="253">
        <v>4906</v>
      </c>
      <c r="N260" s="25">
        <f t="shared" si="114"/>
        <v>148.83815735833673</v>
      </c>
      <c r="O260" s="249">
        <v>0</v>
      </c>
      <c r="P260" s="249">
        <v>0</v>
      </c>
      <c r="Q260" s="25" t="e">
        <f t="shared" si="115"/>
        <v>#DIV/0!</v>
      </c>
      <c r="R260" s="64">
        <v>7302</v>
      </c>
      <c r="S260" s="64">
        <v>4906</v>
      </c>
      <c r="T260" s="45">
        <f t="shared" si="116"/>
        <v>148.83815735833673</v>
      </c>
      <c r="U260" s="199">
        <v>35</v>
      </c>
    </row>
    <row r="261" spans="1:21" s="23" customFormat="1" ht="17.25" customHeight="1" x14ac:dyDescent="0.25">
      <c r="A261" s="349"/>
      <c r="B261" s="350"/>
      <c r="C261" s="350"/>
      <c r="D261" s="350"/>
      <c r="E261" s="350"/>
      <c r="F261" s="350"/>
      <c r="G261" s="350"/>
      <c r="H261" s="350"/>
      <c r="I261" s="350"/>
      <c r="J261" s="350"/>
      <c r="K261" s="350"/>
      <c r="L261" s="350"/>
      <c r="M261" s="350"/>
      <c r="N261" s="350"/>
      <c r="O261" s="350"/>
      <c r="P261" s="350"/>
      <c r="Q261" s="350"/>
      <c r="R261" s="350"/>
      <c r="S261" s="350"/>
      <c r="T261" s="351"/>
      <c r="U261" s="200"/>
    </row>
    <row r="262" spans="1:21" s="23" customFormat="1" ht="91.5" customHeight="1" x14ac:dyDescent="0.25">
      <c r="A262" s="352" t="s">
        <v>243</v>
      </c>
      <c r="B262" s="353"/>
      <c r="C262" s="41">
        <f>SUM(C263:C266)</f>
        <v>4515707</v>
      </c>
      <c r="D262" s="41">
        <f>SUM(D263:D266)</f>
        <v>5058817</v>
      </c>
      <c r="E262" s="50">
        <f>C262/D262*100</f>
        <v>89.264090794349755</v>
      </c>
      <c r="F262" s="41">
        <f>SUM(F263:F266)</f>
        <v>296145</v>
      </c>
      <c r="G262" s="41">
        <f>SUM(G263:G266)</f>
        <v>728187</v>
      </c>
      <c r="H262" s="50">
        <f>F262/G262*100</f>
        <v>40.668811720066408</v>
      </c>
      <c r="I262" s="41">
        <f>SUM(I263:I266)</f>
        <v>6203773</v>
      </c>
      <c r="J262" s="41">
        <f>SUM(J263:J266)</f>
        <v>5904125</v>
      </c>
      <c r="K262" s="50">
        <f>I262/J262*100</f>
        <v>105.07523130015034</v>
      </c>
      <c r="L262" s="41">
        <f>SUM(L263:L266)</f>
        <v>0</v>
      </c>
      <c r="M262" s="41">
        <f>SUM(M263:M266)</f>
        <v>0</v>
      </c>
      <c r="N262" s="6" t="e">
        <f t="shared" ref="N262:N264" si="120">L262/M262*100</f>
        <v>#DIV/0!</v>
      </c>
      <c r="O262" s="41">
        <f>SUM(O263:O266)</f>
        <v>0</v>
      </c>
      <c r="P262" s="41">
        <f>SUM(P263:P266)</f>
        <v>0</v>
      </c>
      <c r="Q262" s="5" t="e">
        <f t="shared" ref="Q262:Q264" si="121">O262/P262*100</f>
        <v>#DIV/0!</v>
      </c>
      <c r="R262" s="41">
        <f>SUM(R263:R266)</f>
        <v>0</v>
      </c>
      <c r="S262" s="41">
        <f>SUM(S263:S266)</f>
        <v>0</v>
      </c>
      <c r="T262" s="6" t="e">
        <f t="shared" ref="T262:T264" si="122">R262/S262*100</f>
        <v>#DIV/0!</v>
      </c>
      <c r="U262" s="198">
        <f>SUM(U263:U264)</f>
        <v>390</v>
      </c>
    </row>
    <row r="263" spans="1:21" s="23" customFormat="1" ht="42" customHeight="1" x14ac:dyDescent="0.25">
      <c r="A263" s="56">
        <v>1</v>
      </c>
      <c r="B263" s="8" t="s">
        <v>84</v>
      </c>
      <c r="C263" s="248">
        <v>59904</v>
      </c>
      <c r="D263" s="248">
        <v>14832</v>
      </c>
      <c r="E263" s="1">
        <f t="shared" ref="E263:E264" si="123">C263/D263*100</f>
        <v>403.88349514563106</v>
      </c>
      <c r="F263" s="248">
        <v>20849</v>
      </c>
      <c r="G263" s="248">
        <v>624</v>
      </c>
      <c r="H263" s="1">
        <f t="shared" ref="H263:H264" si="124">F263/G263*100</f>
        <v>3341.185897435897</v>
      </c>
      <c r="I263" s="248">
        <v>60506</v>
      </c>
      <c r="J263" s="248">
        <v>14969</v>
      </c>
      <c r="K263" s="1">
        <f t="shared" ref="K263:K264" si="125">I263/J263*100</f>
        <v>404.20869797581662</v>
      </c>
      <c r="L263" s="253">
        <f>O263+R263</f>
        <v>0</v>
      </c>
      <c r="M263" s="253">
        <f>P263+S263</f>
        <v>0</v>
      </c>
      <c r="N263" s="1" t="e">
        <f t="shared" si="120"/>
        <v>#DIV/0!</v>
      </c>
      <c r="O263" s="248">
        <v>0</v>
      </c>
      <c r="P263" s="248">
        <v>0</v>
      </c>
      <c r="Q263" s="1" t="e">
        <f t="shared" si="121"/>
        <v>#DIV/0!</v>
      </c>
      <c r="R263" s="248">
        <v>0</v>
      </c>
      <c r="S263" s="248">
        <v>0</v>
      </c>
      <c r="T263" s="1" t="e">
        <f t="shared" si="122"/>
        <v>#DIV/0!</v>
      </c>
      <c r="U263" s="199">
        <v>20</v>
      </c>
    </row>
    <row r="264" spans="1:21" s="23" customFormat="1" ht="17.25" x14ac:dyDescent="0.25">
      <c r="A264" s="62">
        <v>2</v>
      </c>
      <c r="B264" s="4" t="s">
        <v>107</v>
      </c>
      <c r="C264" s="248">
        <v>4455803</v>
      </c>
      <c r="D264" s="248">
        <v>5043985</v>
      </c>
      <c r="E264" s="25">
        <f t="shared" si="123"/>
        <v>88.338942324372496</v>
      </c>
      <c r="F264" s="248">
        <v>275296</v>
      </c>
      <c r="G264" s="248">
        <v>727563</v>
      </c>
      <c r="H264" s="25">
        <f t="shared" si="124"/>
        <v>37.838097869187962</v>
      </c>
      <c r="I264" s="248">
        <v>6143267</v>
      </c>
      <c r="J264" s="248">
        <v>5889156</v>
      </c>
      <c r="K264" s="25">
        <f t="shared" si="125"/>
        <v>104.3148967356273</v>
      </c>
      <c r="L264" s="253">
        <f>O264+R264</f>
        <v>0</v>
      </c>
      <c r="M264" s="253">
        <f>P264+S264</f>
        <v>0</v>
      </c>
      <c r="N264" s="25" t="e">
        <f t="shared" si="120"/>
        <v>#DIV/0!</v>
      </c>
      <c r="O264" s="252">
        <v>0</v>
      </c>
      <c r="P264" s="252">
        <v>0</v>
      </c>
      <c r="Q264" s="25" t="e">
        <f t="shared" si="121"/>
        <v>#DIV/0!</v>
      </c>
      <c r="R264" s="252">
        <v>0</v>
      </c>
      <c r="S264" s="252">
        <v>0</v>
      </c>
      <c r="T264" s="25" t="e">
        <f t="shared" si="122"/>
        <v>#DIV/0!</v>
      </c>
      <c r="U264" s="199">
        <v>370</v>
      </c>
    </row>
    <row r="265" spans="1:21" s="23" customFormat="1" ht="17.25" x14ac:dyDescent="0.25">
      <c r="A265" s="62"/>
      <c r="B265" s="4"/>
      <c r="C265" s="252"/>
      <c r="D265" s="252"/>
      <c r="E265" s="25"/>
      <c r="F265" s="252"/>
      <c r="G265" s="252"/>
      <c r="H265" s="25"/>
      <c r="I265" s="252"/>
      <c r="J265" s="252"/>
      <c r="K265" s="25"/>
      <c r="L265" s="253"/>
      <c r="M265" s="248"/>
      <c r="N265" s="25"/>
      <c r="O265" s="252"/>
      <c r="P265" s="252"/>
      <c r="Q265" s="25"/>
      <c r="R265" s="252"/>
      <c r="S265" s="252"/>
      <c r="T265" s="25"/>
      <c r="U265" s="200"/>
    </row>
    <row r="266" spans="1:21" s="23" customFormat="1" ht="17.25" x14ac:dyDescent="0.25">
      <c r="A266" s="63"/>
      <c r="B266" s="16"/>
      <c r="C266" s="248"/>
      <c r="D266" s="248"/>
      <c r="E266" s="1"/>
      <c r="F266" s="248"/>
      <c r="G266" s="248"/>
      <c r="H266" s="1"/>
      <c r="I266" s="248"/>
      <c r="J266" s="248"/>
      <c r="K266" s="1"/>
      <c r="L266" s="248"/>
      <c r="M266" s="248"/>
      <c r="N266" s="1"/>
      <c r="O266" s="248"/>
      <c r="P266" s="248"/>
      <c r="Q266" s="1"/>
      <c r="R266" s="248"/>
      <c r="S266" s="248"/>
      <c r="T266" s="1"/>
      <c r="U266" s="200"/>
    </row>
    <row r="267" spans="1:21" s="23" customFormat="1" ht="17.25" customHeight="1" x14ac:dyDescent="0.25">
      <c r="A267" s="349"/>
      <c r="B267" s="350"/>
      <c r="C267" s="350"/>
      <c r="D267" s="350"/>
      <c r="E267" s="350"/>
      <c r="F267" s="350"/>
      <c r="G267" s="350"/>
      <c r="H267" s="350"/>
      <c r="I267" s="350"/>
      <c r="J267" s="350"/>
      <c r="K267" s="350"/>
      <c r="L267" s="350"/>
      <c r="M267" s="350"/>
      <c r="N267" s="350"/>
      <c r="O267" s="350"/>
      <c r="P267" s="350"/>
      <c r="Q267" s="350"/>
      <c r="R267" s="350"/>
      <c r="S267" s="350"/>
      <c r="T267" s="351"/>
      <c r="U267" s="200"/>
    </row>
    <row r="268" spans="1:21" s="23" customFormat="1" ht="72.75" customHeight="1" x14ac:dyDescent="0.25">
      <c r="A268" s="352" t="s">
        <v>244</v>
      </c>
      <c r="B268" s="353"/>
      <c r="C268" s="41">
        <f>SUM(C269:C280)</f>
        <v>1730954</v>
      </c>
      <c r="D268" s="41">
        <f>SUM(D269:D280)</f>
        <v>2482556</v>
      </c>
      <c r="E268" s="50">
        <f>C268/D268*100</f>
        <v>69.724670863416577</v>
      </c>
      <c r="F268" s="41">
        <f>SUM(F269:F280)</f>
        <v>236538</v>
      </c>
      <c r="G268" s="41">
        <f>SUM(G269:G280)</f>
        <v>241144</v>
      </c>
      <c r="H268" s="50">
        <f>F268/G268*100</f>
        <v>98.089937962379324</v>
      </c>
      <c r="I268" s="41">
        <f>SUM(I269:I280)</f>
        <v>1815864</v>
      </c>
      <c r="J268" s="41">
        <f>SUM(J269:J280)</f>
        <v>2644444</v>
      </c>
      <c r="K268" s="50">
        <f>I268/J268*100</f>
        <v>68.667137591115562</v>
      </c>
      <c r="L268" s="41">
        <f>SUM(L269:L280)</f>
        <v>591905</v>
      </c>
      <c r="M268" s="41">
        <f>SUM(M269:M280)</f>
        <v>944030</v>
      </c>
      <c r="N268" s="6">
        <f t="shared" ref="N268:N280" si="126">L268/M268*100</f>
        <v>62.699808268805015</v>
      </c>
      <c r="O268" s="41">
        <f>SUM(O269:O280)</f>
        <v>480512</v>
      </c>
      <c r="P268" s="41">
        <f>SUM(P269:P280)</f>
        <v>838861</v>
      </c>
      <c r="Q268" s="5">
        <f t="shared" ref="Q268:Q280" si="127">O268/P268*100</f>
        <v>57.281480483655812</v>
      </c>
      <c r="R268" s="41">
        <f>SUM(R269:R280)</f>
        <v>111393</v>
      </c>
      <c r="S268" s="41">
        <f>SUM(S269:S280)</f>
        <v>105169</v>
      </c>
      <c r="T268" s="6">
        <f t="shared" ref="T268:T280" si="128">R268/S268*100</f>
        <v>105.91809373484583</v>
      </c>
      <c r="U268" s="198">
        <f>SUM(U269:U280)</f>
        <v>708</v>
      </c>
    </row>
    <row r="269" spans="1:21" s="23" customFormat="1" ht="17.25" x14ac:dyDescent="0.25">
      <c r="A269" s="49">
        <v>1</v>
      </c>
      <c r="B269" s="3" t="s">
        <v>28</v>
      </c>
      <c r="C269" s="249">
        <v>0</v>
      </c>
      <c r="D269" s="249">
        <v>57987</v>
      </c>
      <c r="E269" s="45">
        <f t="shared" ref="E269:E277" si="129">C269/D269*100</f>
        <v>0</v>
      </c>
      <c r="F269" s="249">
        <v>0</v>
      </c>
      <c r="G269" s="249">
        <v>3048</v>
      </c>
      <c r="H269" s="45">
        <f t="shared" ref="H269:H280" si="130">F269/G269*100</f>
        <v>0</v>
      </c>
      <c r="I269" s="249">
        <v>0</v>
      </c>
      <c r="J269" s="249">
        <v>64315</v>
      </c>
      <c r="K269" s="45">
        <f t="shared" ref="K269:K280" si="131">I269/J269*100</f>
        <v>0</v>
      </c>
      <c r="L269" s="249">
        <v>0</v>
      </c>
      <c r="M269" s="253">
        <v>46352</v>
      </c>
      <c r="N269" s="25">
        <f t="shared" si="126"/>
        <v>0</v>
      </c>
      <c r="O269" s="249">
        <v>0</v>
      </c>
      <c r="P269" s="249">
        <v>46134</v>
      </c>
      <c r="Q269" s="25">
        <f t="shared" si="127"/>
        <v>0</v>
      </c>
      <c r="R269" s="249">
        <v>0</v>
      </c>
      <c r="S269" s="249">
        <v>218</v>
      </c>
      <c r="T269" s="249">
        <f t="shared" si="128"/>
        <v>0</v>
      </c>
      <c r="U269" s="199">
        <v>84</v>
      </c>
    </row>
    <row r="270" spans="1:21" s="23" customFormat="1" ht="17.25" x14ac:dyDescent="0.25">
      <c r="A270" s="49">
        <v>2</v>
      </c>
      <c r="B270" s="4" t="s">
        <v>29</v>
      </c>
      <c r="C270" s="249">
        <v>23937</v>
      </c>
      <c r="D270" s="249">
        <v>29184</v>
      </c>
      <c r="E270" s="1">
        <f t="shared" si="129"/>
        <v>82.02097039473685</v>
      </c>
      <c r="F270" s="249">
        <v>7750</v>
      </c>
      <c r="G270" s="249">
        <v>4610</v>
      </c>
      <c r="H270" s="1">
        <f t="shared" si="130"/>
        <v>168.11279826464207</v>
      </c>
      <c r="I270" s="249">
        <v>19760</v>
      </c>
      <c r="J270" s="249">
        <v>29421</v>
      </c>
      <c r="K270" s="1">
        <f t="shared" si="131"/>
        <v>67.162910845994361</v>
      </c>
      <c r="L270" s="253">
        <v>0</v>
      </c>
      <c r="M270" s="253">
        <v>0</v>
      </c>
      <c r="N270" s="25" t="e">
        <f t="shared" si="126"/>
        <v>#DIV/0!</v>
      </c>
      <c r="O270" s="249">
        <v>0</v>
      </c>
      <c r="P270" s="249">
        <v>0</v>
      </c>
      <c r="Q270" s="25" t="e">
        <f t="shared" si="127"/>
        <v>#DIV/0!</v>
      </c>
      <c r="R270" s="249">
        <v>0</v>
      </c>
      <c r="S270" s="249">
        <v>0</v>
      </c>
      <c r="T270" s="248" t="e">
        <f t="shared" si="128"/>
        <v>#DIV/0!</v>
      </c>
      <c r="U270" s="199">
        <v>91</v>
      </c>
    </row>
    <row r="271" spans="1:21" s="23" customFormat="1" ht="17.25" x14ac:dyDescent="0.25">
      <c r="A271" s="43">
        <v>3</v>
      </c>
      <c r="B271" s="3" t="s">
        <v>30</v>
      </c>
      <c r="C271" s="249">
        <v>75277</v>
      </c>
      <c r="D271" s="249">
        <v>231022</v>
      </c>
      <c r="E271" s="45">
        <f t="shared" si="129"/>
        <v>32.584342616720484</v>
      </c>
      <c r="F271" s="249">
        <v>9858</v>
      </c>
      <c r="G271" s="249">
        <v>12429</v>
      </c>
      <c r="H271" s="45">
        <f t="shared" si="130"/>
        <v>79.314506396331169</v>
      </c>
      <c r="I271" s="249">
        <v>75277</v>
      </c>
      <c r="J271" s="249">
        <v>231022</v>
      </c>
      <c r="K271" s="45">
        <f t="shared" si="131"/>
        <v>32.584342616720484</v>
      </c>
      <c r="L271" s="253">
        <v>0</v>
      </c>
      <c r="M271" s="253">
        <v>0</v>
      </c>
      <c r="N271" s="25" t="e">
        <f t="shared" si="126"/>
        <v>#DIV/0!</v>
      </c>
      <c r="O271" s="249">
        <v>0</v>
      </c>
      <c r="P271" s="249">
        <v>0</v>
      </c>
      <c r="Q271" s="25" t="e">
        <f t="shared" si="127"/>
        <v>#DIV/0!</v>
      </c>
      <c r="R271" s="249">
        <v>0</v>
      </c>
      <c r="S271" s="249">
        <v>0</v>
      </c>
      <c r="T271" s="249" t="e">
        <f t="shared" si="128"/>
        <v>#DIV/0!</v>
      </c>
      <c r="U271" s="199">
        <v>38</v>
      </c>
    </row>
    <row r="272" spans="1:21" s="23" customFormat="1" ht="17.25" x14ac:dyDescent="0.25">
      <c r="A272" s="43">
        <v>4</v>
      </c>
      <c r="B272" s="3" t="s">
        <v>31</v>
      </c>
      <c r="C272" s="249">
        <v>383238</v>
      </c>
      <c r="D272" s="249">
        <v>410219</v>
      </c>
      <c r="E272" s="45">
        <f t="shared" si="129"/>
        <v>93.422781489887115</v>
      </c>
      <c r="F272" s="249">
        <v>25362</v>
      </c>
      <c r="G272" s="249">
        <v>55388</v>
      </c>
      <c r="H272" s="45">
        <f t="shared" si="130"/>
        <v>45.789701740449196</v>
      </c>
      <c r="I272" s="249">
        <v>383530</v>
      </c>
      <c r="J272" s="249">
        <v>410343</v>
      </c>
      <c r="K272" s="45">
        <f t="shared" si="131"/>
        <v>93.465710393500075</v>
      </c>
      <c r="L272" s="253">
        <v>105299</v>
      </c>
      <c r="M272" s="253">
        <v>160259</v>
      </c>
      <c r="N272" s="25">
        <f t="shared" si="126"/>
        <v>65.70551419889054</v>
      </c>
      <c r="O272" s="249">
        <v>96490</v>
      </c>
      <c r="P272" s="249">
        <v>153679</v>
      </c>
      <c r="Q272" s="25">
        <f t="shared" si="127"/>
        <v>62.786717768855858</v>
      </c>
      <c r="R272" s="249">
        <v>8809</v>
      </c>
      <c r="S272" s="249">
        <v>6580</v>
      </c>
      <c r="T272" s="249">
        <f t="shared" si="128"/>
        <v>133.87537993920972</v>
      </c>
      <c r="U272" s="199">
        <v>71</v>
      </c>
    </row>
    <row r="273" spans="1:21" s="23" customFormat="1" ht="17.25" x14ac:dyDescent="0.25">
      <c r="A273" s="43">
        <v>5</v>
      </c>
      <c r="B273" s="3" t="s">
        <v>32</v>
      </c>
      <c r="C273" s="249">
        <v>0</v>
      </c>
      <c r="D273" s="249">
        <v>0</v>
      </c>
      <c r="E273" s="45" t="e">
        <f>C276/D273*100</f>
        <v>#DIV/0!</v>
      </c>
      <c r="F273" s="249">
        <v>0</v>
      </c>
      <c r="G273" s="249">
        <v>0</v>
      </c>
      <c r="H273" s="45" t="e">
        <f>F276/G273*100</f>
        <v>#DIV/0!</v>
      </c>
      <c r="I273" s="249">
        <v>0</v>
      </c>
      <c r="J273" s="249">
        <v>0</v>
      </c>
      <c r="K273" s="45" t="e">
        <f>I276/J273*100</f>
        <v>#DIV/0!</v>
      </c>
      <c r="L273" s="253">
        <v>0</v>
      </c>
      <c r="M273" s="253">
        <v>0</v>
      </c>
      <c r="N273" s="25" t="e">
        <f>L276/M273*100</f>
        <v>#DIV/0!</v>
      </c>
      <c r="O273" s="249">
        <v>0</v>
      </c>
      <c r="P273" s="249">
        <v>0</v>
      </c>
      <c r="Q273" s="25" t="e">
        <f>O276/P273*100</f>
        <v>#DIV/0!</v>
      </c>
      <c r="R273" s="249">
        <v>0</v>
      </c>
      <c r="S273" s="249">
        <v>0</v>
      </c>
      <c r="T273" s="249" t="e">
        <f t="shared" si="128"/>
        <v>#DIV/0!</v>
      </c>
      <c r="U273" s="199"/>
    </row>
    <row r="274" spans="1:21" s="23" customFormat="1" ht="17.25" x14ac:dyDescent="0.25">
      <c r="A274" s="49">
        <v>6</v>
      </c>
      <c r="B274" s="4" t="s">
        <v>33</v>
      </c>
      <c r="C274" s="249">
        <v>38356</v>
      </c>
      <c r="D274" s="249">
        <v>41676</v>
      </c>
      <c r="E274" s="45">
        <f t="shared" si="129"/>
        <v>92.033784432287163</v>
      </c>
      <c r="F274" s="249">
        <v>3854</v>
      </c>
      <c r="G274" s="249">
        <v>5389</v>
      </c>
      <c r="H274" s="45">
        <f t="shared" si="130"/>
        <v>71.516051215438864</v>
      </c>
      <c r="I274" s="249">
        <v>39061</v>
      </c>
      <c r="J274" s="249">
        <v>31946</v>
      </c>
      <c r="K274" s="45">
        <f t="shared" si="131"/>
        <v>122.27195893069556</v>
      </c>
      <c r="L274" s="249">
        <v>39061</v>
      </c>
      <c r="M274" s="253">
        <v>31946</v>
      </c>
      <c r="N274" s="25">
        <f t="shared" si="126"/>
        <v>122.27195893069556</v>
      </c>
      <c r="O274" s="249">
        <v>39061</v>
      </c>
      <c r="P274" s="249">
        <v>31946</v>
      </c>
      <c r="Q274" s="25">
        <f t="shared" si="127"/>
        <v>122.27195893069556</v>
      </c>
      <c r="R274" s="249">
        <v>0</v>
      </c>
      <c r="S274" s="249">
        <v>0</v>
      </c>
      <c r="T274" s="249" t="e">
        <f t="shared" si="128"/>
        <v>#DIV/0!</v>
      </c>
      <c r="U274" s="199">
        <v>27</v>
      </c>
    </row>
    <row r="275" spans="1:21" s="23" customFormat="1" ht="17.25" x14ac:dyDescent="0.25">
      <c r="A275" s="49">
        <v>7</v>
      </c>
      <c r="B275" s="4" t="s">
        <v>34</v>
      </c>
      <c r="C275" s="249">
        <v>48526</v>
      </c>
      <c r="D275" s="249">
        <v>94293</v>
      </c>
      <c r="E275" s="45">
        <f t="shared" si="129"/>
        <v>51.462993011146111</v>
      </c>
      <c r="F275" s="249">
        <v>0</v>
      </c>
      <c r="G275" s="249">
        <v>1863</v>
      </c>
      <c r="H275" s="45">
        <f t="shared" si="130"/>
        <v>0</v>
      </c>
      <c r="I275" s="249">
        <v>65223</v>
      </c>
      <c r="J275" s="249">
        <v>102942</v>
      </c>
      <c r="K275" s="45">
        <f t="shared" si="131"/>
        <v>63.358978842454974</v>
      </c>
      <c r="L275" s="253">
        <v>0</v>
      </c>
      <c r="M275" s="253">
        <v>0</v>
      </c>
      <c r="N275" s="25" t="e">
        <f t="shared" si="126"/>
        <v>#DIV/0!</v>
      </c>
      <c r="O275" s="249">
        <v>0</v>
      </c>
      <c r="P275" s="249">
        <v>0</v>
      </c>
      <c r="Q275" s="25" t="e">
        <f t="shared" si="127"/>
        <v>#DIV/0!</v>
      </c>
      <c r="R275" s="249">
        <v>0</v>
      </c>
      <c r="S275" s="249">
        <v>0</v>
      </c>
      <c r="T275" s="249" t="e">
        <f t="shared" si="128"/>
        <v>#DIV/0!</v>
      </c>
      <c r="U275" s="199">
        <v>27</v>
      </c>
    </row>
    <row r="276" spans="1:21" s="23" customFormat="1" ht="17.25" x14ac:dyDescent="0.25">
      <c r="A276" s="43">
        <v>8</v>
      </c>
      <c r="B276" s="3" t="s">
        <v>35</v>
      </c>
      <c r="C276" s="249">
        <v>204600</v>
      </c>
      <c r="D276" s="249">
        <v>345300</v>
      </c>
      <c r="E276" s="45">
        <f t="shared" si="129"/>
        <v>59.252823631624672</v>
      </c>
      <c r="F276" s="249">
        <v>0</v>
      </c>
      <c r="G276" s="249">
        <v>0</v>
      </c>
      <c r="H276" s="45" t="e">
        <f t="shared" si="130"/>
        <v>#DIV/0!</v>
      </c>
      <c r="I276" s="249">
        <v>308796</v>
      </c>
      <c r="J276" s="249">
        <v>500695</v>
      </c>
      <c r="K276" s="45">
        <f t="shared" si="131"/>
        <v>61.673473871318862</v>
      </c>
      <c r="L276" s="249">
        <v>308796</v>
      </c>
      <c r="M276" s="253">
        <v>500695</v>
      </c>
      <c r="N276" s="25">
        <f t="shared" si="126"/>
        <v>61.673473871318862</v>
      </c>
      <c r="O276" s="249">
        <v>308796</v>
      </c>
      <c r="P276" s="249">
        <v>500695</v>
      </c>
      <c r="Q276" s="25">
        <f t="shared" si="127"/>
        <v>61.673473871318862</v>
      </c>
      <c r="R276" s="249">
        <v>0</v>
      </c>
      <c r="S276" s="249">
        <v>0</v>
      </c>
      <c r="T276" s="249" t="e">
        <f t="shared" si="128"/>
        <v>#DIV/0!</v>
      </c>
      <c r="U276" s="199">
        <v>24</v>
      </c>
    </row>
    <row r="277" spans="1:21" s="23" customFormat="1" ht="17.25" x14ac:dyDescent="0.25">
      <c r="A277" s="43">
        <v>9</v>
      </c>
      <c r="B277" s="3" t="s">
        <v>36</v>
      </c>
      <c r="C277" s="249">
        <v>0</v>
      </c>
      <c r="D277" s="249">
        <v>0</v>
      </c>
      <c r="E277" s="45" t="e">
        <f t="shared" si="129"/>
        <v>#DIV/0!</v>
      </c>
      <c r="F277" s="249">
        <v>0</v>
      </c>
      <c r="G277" s="249">
        <v>0</v>
      </c>
      <c r="H277" s="45" t="e">
        <f t="shared" si="130"/>
        <v>#DIV/0!</v>
      </c>
      <c r="I277" s="249">
        <v>0</v>
      </c>
      <c r="J277" s="249">
        <v>0</v>
      </c>
      <c r="K277" s="45" t="e">
        <f t="shared" si="131"/>
        <v>#DIV/0!</v>
      </c>
      <c r="L277" s="253">
        <f t="shared" ref="L277:M277" si="132">O277+R277</f>
        <v>0</v>
      </c>
      <c r="M277" s="253">
        <f t="shared" si="132"/>
        <v>0</v>
      </c>
      <c r="N277" s="25" t="e">
        <f t="shared" si="126"/>
        <v>#DIV/0!</v>
      </c>
      <c r="O277" s="249">
        <v>0</v>
      </c>
      <c r="P277" s="249"/>
      <c r="Q277" s="25" t="e">
        <f t="shared" si="127"/>
        <v>#DIV/0!</v>
      </c>
      <c r="R277" s="249">
        <v>0</v>
      </c>
      <c r="S277" s="249"/>
      <c r="T277" s="249" t="e">
        <f t="shared" si="128"/>
        <v>#DIV/0!</v>
      </c>
      <c r="U277" s="199"/>
    </row>
    <row r="278" spans="1:21" s="23" customFormat="1" ht="17.25" x14ac:dyDescent="0.25">
      <c r="A278" s="49">
        <v>10</v>
      </c>
      <c r="B278" s="4" t="s">
        <v>37</v>
      </c>
      <c r="C278" s="249">
        <v>803522</v>
      </c>
      <c r="D278" s="249">
        <v>1042779</v>
      </c>
      <c r="E278" s="45">
        <f>C278/D278*100</f>
        <v>77.055828703876855</v>
      </c>
      <c r="F278" s="249">
        <v>168586</v>
      </c>
      <c r="G278" s="249">
        <v>145151</v>
      </c>
      <c r="H278" s="45">
        <f t="shared" si="130"/>
        <v>116.14525563034357</v>
      </c>
      <c r="I278" s="249">
        <v>770719</v>
      </c>
      <c r="J278" s="249">
        <v>1043664</v>
      </c>
      <c r="K278" s="45">
        <f t="shared" si="131"/>
        <v>73.847425991506839</v>
      </c>
      <c r="L278" s="253">
        <v>0</v>
      </c>
      <c r="M278" s="253">
        <v>14321</v>
      </c>
      <c r="N278" s="25">
        <f t="shared" si="126"/>
        <v>0</v>
      </c>
      <c r="O278" s="249">
        <v>0</v>
      </c>
      <c r="P278" s="249">
        <v>14321</v>
      </c>
      <c r="Q278" s="25">
        <f t="shared" si="127"/>
        <v>0</v>
      </c>
      <c r="R278" s="249">
        <v>0</v>
      </c>
      <c r="S278" s="249">
        <v>0</v>
      </c>
      <c r="T278" s="249" t="e">
        <f t="shared" si="128"/>
        <v>#DIV/0!</v>
      </c>
      <c r="U278" s="199">
        <v>190</v>
      </c>
    </row>
    <row r="279" spans="1:21" s="23" customFormat="1" ht="17.25" x14ac:dyDescent="0.25">
      <c r="A279" s="51">
        <v>11</v>
      </c>
      <c r="B279" s="8" t="s">
        <v>38</v>
      </c>
      <c r="C279" s="249">
        <v>138749</v>
      </c>
      <c r="D279" s="249">
        <v>190314</v>
      </c>
      <c r="E279" s="25">
        <f>C279/D279*100</f>
        <v>72.905303866242107</v>
      </c>
      <c r="F279" s="249">
        <v>19265</v>
      </c>
      <c r="G279" s="249">
        <v>11724</v>
      </c>
      <c r="H279" s="25">
        <f t="shared" si="130"/>
        <v>164.32105083589218</v>
      </c>
      <c r="I279" s="249">
        <v>138749</v>
      </c>
      <c r="J279" s="249">
        <v>190314</v>
      </c>
      <c r="K279" s="25">
        <f t="shared" si="131"/>
        <v>72.905303866242107</v>
      </c>
      <c r="L279" s="253">
        <v>138749</v>
      </c>
      <c r="M279" s="253">
        <v>190314</v>
      </c>
      <c r="N279" s="25">
        <f t="shared" si="126"/>
        <v>72.905303866242107</v>
      </c>
      <c r="O279" s="249">
        <v>36165</v>
      </c>
      <c r="P279" s="249">
        <v>92086</v>
      </c>
      <c r="Q279" s="25">
        <f t="shared" si="127"/>
        <v>39.27307082509828</v>
      </c>
      <c r="R279" s="249">
        <v>102584</v>
      </c>
      <c r="S279" s="249">
        <v>98228</v>
      </c>
      <c r="T279" s="252">
        <f t="shared" si="128"/>
        <v>104.43458077126684</v>
      </c>
      <c r="U279" s="199">
        <v>73</v>
      </c>
    </row>
    <row r="280" spans="1:21" s="23" customFormat="1" ht="34.5" x14ac:dyDescent="0.25">
      <c r="A280" s="49">
        <v>12</v>
      </c>
      <c r="B280" s="8" t="s">
        <v>39</v>
      </c>
      <c r="C280" s="249">
        <v>14749</v>
      </c>
      <c r="D280" s="249">
        <v>39782</v>
      </c>
      <c r="E280" s="1">
        <f>C280/D280*100</f>
        <v>37.07455633200945</v>
      </c>
      <c r="F280" s="249">
        <v>1863</v>
      </c>
      <c r="G280" s="249">
        <v>1542</v>
      </c>
      <c r="H280" s="1">
        <f t="shared" si="130"/>
        <v>120.81712062256808</v>
      </c>
      <c r="I280" s="249">
        <v>14749</v>
      </c>
      <c r="J280" s="249">
        <v>39782</v>
      </c>
      <c r="K280" s="1">
        <f t="shared" si="131"/>
        <v>37.07455633200945</v>
      </c>
      <c r="L280" s="253">
        <v>0</v>
      </c>
      <c r="M280" s="253">
        <v>143</v>
      </c>
      <c r="N280" s="1">
        <f t="shared" si="126"/>
        <v>0</v>
      </c>
      <c r="O280" s="249">
        <v>0</v>
      </c>
      <c r="P280" s="249">
        <v>0</v>
      </c>
      <c r="Q280" s="1" t="e">
        <f t="shared" si="127"/>
        <v>#DIV/0!</v>
      </c>
      <c r="R280" s="249">
        <v>0</v>
      </c>
      <c r="S280" s="249">
        <v>143</v>
      </c>
      <c r="T280" s="248">
        <f t="shared" si="128"/>
        <v>0</v>
      </c>
      <c r="U280" s="199">
        <v>83</v>
      </c>
    </row>
    <row r="281" spans="1:21" s="23" customFormat="1" ht="17.25" customHeight="1" x14ac:dyDescent="0.25">
      <c r="A281" s="349"/>
      <c r="B281" s="350"/>
      <c r="C281" s="350"/>
      <c r="D281" s="350"/>
      <c r="E281" s="350"/>
      <c r="F281" s="350"/>
      <c r="G281" s="350"/>
      <c r="H281" s="350"/>
      <c r="I281" s="350"/>
      <c r="J281" s="350"/>
      <c r="K281" s="350"/>
      <c r="L281" s="350"/>
      <c r="M281" s="350"/>
      <c r="N281" s="350"/>
      <c r="O281" s="350"/>
      <c r="P281" s="350"/>
      <c r="Q281" s="350"/>
      <c r="R281" s="350"/>
      <c r="S281" s="350"/>
      <c r="T281" s="351"/>
      <c r="U281" s="200"/>
    </row>
    <row r="282" spans="1:21" s="23" customFormat="1" ht="58.5" customHeight="1" x14ac:dyDescent="0.25">
      <c r="A282" s="352" t="s">
        <v>245</v>
      </c>
      <c r="B282" s="353"/>
      <c r="C282" s="41">
        <f>SUM(C283:C290)</f>
        <v>740949</v>
      </c>
      <c r="D282" s="41">
        <f>SUM(D283:D290)</f>
        <v>669238</v>
      </c>
      <c r="E282" s="50">
        <f>C282/D282*100</f>
        <v>110.71532100687649</v>
      </c>
      <c r="F282" s="41">
        <f>SUM(F283:F290)</f>
        <v>77423</v>
      </c>
      <c r="G282" s="41">
        <f>SUM(G283:G290)</f>
        <v>77452</v>
      </c>
      <c r="H282" s="50">
        <f>F282/G282*100</f>
        <v>99.962557454939841</v>
      </c>
      <c r="I282" s="41">
        <f>SUM(I283:I290)</f>
        <v>960876</v>
      </c>
      <c r="J282" s="41">
        <f>SUM(J283:J290)</f>
        <v>762029</v>
      </c>
      <c r="K282" s="50">
        <f>I282/J282*100</f>
        <v>126.09441372966121</v>
      </c>
      <c r="L282" s="33">
        <f>SUM(L283:L290)</f>
        <v>336223</v>
      </c>
      <c r="M282" s="33">
        <f>SUM(M283:M290)</f>
        <v>239505</v>
      </c>
      <c r="N282" s="6">
        <f t="shared" ref="N282:N290" si="133">L282/M282*100</f>
        <v>140.38245548109643</v>
      </c>
      <c r="O282" s="5">
        <f>SUM(O283:O290)</f>
        <v>336223</v>
      </c>
      <c r="P282" s="5">
        <f>SUM(P283:P290)</f>
        <v>222800</v>
      </c>
      <c r="Q282" s="5">
        <f t="shared" ref="Q282:Q285" si="134">O282/P282*100</f>
        <v>150.90798922800718</v>
      </c>
      <c r="R282" s="5">
        <f>SUM(R283:R290)</f>
        <v>0</v>
      </c>
      <c r="S282" s="5">
        <f>SUM(S283:S290)</f>
        <v>16705</v>
      </c>
      <c r="T282" s="6">
        <f>R282/S282*100</f>
        <v>0</v>
      </c>
      <c r="U282" s="198">
        <f>SUM(U283:U290)</f>
        <v>224</v>
      </c>
    </row>
    <row r="283" spans="1:21" s="23" customFormat="1" ht="17.25" x14ac:dyDescent="0.25">
      <c r="A283" s="43">
        <v>1</v>
      </c>
      <c r="B283" s="4" t="s">
        <v>40</v>
      </c>
      <c r="C283" s="249">
        <v>10119</v>
      </c>
      <c r="D283" s="249">
        <v>33834</v>
      </c>
      <c r="E283" s="249">
        <f t="shared" ref="E283:E290" si="135">C283/D283*100</f>
        <v>29.907785068274517</v>
      </c>
      <c r="F283" s="249">
        <v>548</v>
      </c>
      <c r="G283" s="249">
        <v>16000</v>
      </c>
      <c r="H283" s="249">
        <f t="shared" ref="H283:H290" si="136">F283/G283*100</f>
        <v>3.4250000000000003</v>
      </c>
      <c r="I283" s="249">
        <v>252956</v>
      </c>
      <c r="J283" s="249">
        <v>97261</v>
      </c>
      <c r="K283" s="249">
        <f t="shared" ref="K283:K290" si="137">I283/J283*100</f>
        <v>260.07957968764458</v>
      </c>
      <c r="L283" s="249">
        <v>83746</v>
      </c>
      <c r="M283" s="249">
        <f t="shared" ref="M283:M286" si="138">P283+S283</f>
        <v>0</v>
      </c>
      <c r="N283" s="249" t="e">
        <f t="shared" si="133"/>
        <v>#DIV/0!</v>
      </c>
      <c r="O283" s="249">
        <v>83746</v>
      </c>
      <c r="P283" s="249">
        <v>0</v>
      </c>
      <c r="Q283" s="249" t="e">
        <f t="shared" si="134"/>
        <v>#DIV/0!</v>
      </c>
      <c r="R283" s="249">
        <v>0</v>
      </c>
      <c r="S283" s="249">
        <v>0</v>
      </c>
      <c r="T283" s="249" t="e">
        <f t="shared" ref="T283:T290" si="139">R283/S283*100</f>
        <v>#DIV/0!</v>
      </c>
      <c r="U283" s="199">
        <v>64</v>
      </c>
    </row>
    <row r="284" spans="1:21" s="23" customFormat="1" ht="17.25" x14ac:dyDescent="0.25">
      <c r="A284" s="49">
        <v>2</v>
      </c>
      <c r="B284" s="4" t="s">
        <v>41</v>
      </c>
      <c r="C284" s="249">
        <v>0</v>
      </c>
      <c r="D284" s="249">
        <v>0</v>
      </c>
      <c r="E284" s="249" t="e">
        <f t="shared" si="135"/>
        <v>#DIV/0!</v>
      </c>
      <c r="F284" s="249">
        <v>0</v>
      </c>
      <c r="G284" s="249">
        <v>0</v>
      </c>
      <c r="H284" s="249" t="e">
        <f t="shared" si="136"/>
        <v>#DIV/0!</v>
      </c>
      <c r="I284" s="249">
        <v>0</v>
      </c>
      <c r="J284" s="249">
        <v>0</v>
      </c>
      <c r="K284" s="249" t="e">
        <f t="shared" si="137"/>
        <v>#DIV/0!</v>
      </c>
      <c r="L284" s="249">
        <v>0</v>
      </c>
      <c r="M284" s="249">
        <f t="shared" si="138"/>
        <v>0</v>
      </c>
      <c r="N284" s="249" t="e">
        <f t="shared" si="133"/>
        <v>#DIV/0!</v>
      </c>
      <c r="O284" s="249">
        <v>0</v>
      </c>
      <c r="P284" s="249">
        <v>0</v>
      </c>
      <c r="Q284" s="249" t="e">
        <f t="shared" si="134"/>
        <v>#DIV/0!</v>
      </c>
      <c r="R284" s="249">
        <v>0</v>
      </c>
      <c r="S284" s="249">
        <v>0</v>
      </c>
      <c r="T284" s="249" t="e">
        <f t="shared" si="139"/>
        <v>#DIV/0!</v>
      </c>
      <c r="U284" s="199"/>
    </row>
    <row r="285" spans="1:21" s="23" customFormat="1" ht="17.25" x14ac:dyDescent="0.25">
      <c r="A285" s="51">
        <v>3</v>
      </c>
      <c r="B285" s="8" t="s">
        <v>42</v>
      </c>
      <c r="C285" s="249">
        <v>123</v>
      </c>
      <c r="D285" s="249">
        <v>10760</v>
      </c>
      <c r="E285" s="249">
        <f t="shared" si="135"/>
        <v>1.1431226765799256</v>
      </c>
      <c r="F285" s="249">
        <v>0</v>
      </c>
      <c r="G285" s="249">
        <v>1189</v>
      </c>
      <c r="H285" s="249">
        <f t="shared" si="136"/>
        <v>0</v>
      </c>
      <c r="I285" s="249">
        <v>684</v>
      </c>
      <c r="J285" s="249">
        <v>10809</v>
      </c>
      <c r="K285" s="249">
        <f t="shared" si="137"/>
        <v>6.3280599500416326</v>
      </c>
      <c r="L285" s="249">
        <f t="shared" ref="L285:L286" si="140">O285+R285</f>
        <v>0</v>
      </c>
      <c r="M285" s="249">
        <f t="shared" si="138"/>
        <v>0</v>
      </c>
      <c r="N285" s="249" t="e">
        <f t="shared" si="133"/>
        <v>#DIV/0!</v>
      </c>
      <c r="O285" s="249">
        <v>0</v>
      </c>
      <c r="P285" s="249">
        <v>0</v>
      </c>
      <c r="Q285" s="249" t="e">
        <f t="shared" si="134"/>
        <v>#DIV/0!</v>
      </c>
      <c r="R285" s="249">
        <v>0</v>
      </c>
      <c r="S285" s="249">
        <v>0</v>
      </c>
      <c r="T285" s="249" t="e">
        <f t="shared" si="139"/>
        <v>#DIV/0!</v>
      </c>
      <c r="U285" s="199">
        <v>10</v>
      </c>
    </row>
    <row r="286" spans="1:21" s="23" customFormat="1" ht="17.25" x14ac:dyDescent="0.25">
      <c r="A286" s="49">
        <v>4</v>
      </c>
      <c r="B286" s="4" t="s">
        <v>43</v>
      </c>
      <c r="C286" s="249">
        <v>0</v>
      </c>
      <c r="D286" s="249">
        <v>3559</v>
      </c>
      <c r="E286" s="249">
        <f t="shared" si="135"/>
        <v>0</v>
      </c>
      <c r="F286" s="249">
        <v>0</v>
      </c>
      <c r="G286" s="249">
        <v>243</v>
      </c>
      <c r="H286" s="249">
        <f t="shared" si="136"/>
        <v>0</v>
      </c>
      <c r="I286" s="249">
        <v>0</v>
      </c>
      <c r="J286" s="249">
        <v>3976</v>
      </c>
      <c r="K286" s="249">
        <f t="shared" si="137"/>
        <v>0</v>
      </c>
      <c r="L286" s="249">
        <f t="shared" si="140"/>
        <v>0</v>
      </c>
      <c r="M286" s="249">
        <f t="shared" si="138"/>
        <v>0</v>
      </c>
      <c r="N286" s="249" t="e">
        <f t="shared" si="133"/>
        <v>#DIV/0!</v>
      </c>
      <c r="O286" s="249">
        <v>0</v>
      </c>
      <c r="P286" s="249">
        <v>0</v>
      </c>
      <c r="Q286" s="249" t="e">
        <f>O286/P286*100</f>
        <v>#DIV/0!</v>
      </c>
      <c r="R286" s="249">
        <v>0</v>
      </c>
      <c r="S286" s="249">
        <v>0</v>
      </c>
      <c r="T286" s="249" t="e">
        <f t="shared" si="139"/>
        <v>#DIV/0!</v>
      </c>
      <c r="U286" s="199"/>
    </row>
    <row r="287" spans="1:21" s="23" customFormat="1" ht="17.25" x14ac:dyDescent="0.25">
      <c r="A287" s="49">
        <v>5</v>
      </c>
      <c r="B287" s="4" t="s">
        <v>44</v>
      </c>
      <c r="C287" s="249">
        <v>254810</v>
      </c>
      <c r="D287" s="249">
        <v>224293</v>
      </c>
      <c r="E287" s="249">
        <f t="shared" si="135"/>
        <v>113.6058637585658</v>
      </c>
      <c r="F287" s="249">
        <v>218</v>
      </c>
      <c r="G287" s="249">
        <v>218</v>
      </c>
      <c r="H287" s="249">
        <f t="shared" si="136"/>
        <v>100</v>
      </c>
      <c r="I287" s="249">
        <v>254810</v>
      </c>
      <c r="J287" s="249">
        <v>224293</v>
      </c>
      <c r="K287" s="249">
        <f t="shared" si="137"/>
        <v>113.6058637585658</v>
      </c>
      <c r="L287" s="249">
        <v>252477</v>
      </c>
      <c r="M287" s="249">
        <v>221835</v>
      </c>
      <c r="N287" s="249">
        <f t="shared" si="133"/>
        <v>113.81296909865442</v>
      </c>
      <c r="O287" s="249">
        <v>252477</v>
      </c>
      <c r="P287" s="249">
        <v>221835</v>
      </c>
      <c r="Q287" s="249">
        <f t="shared" ref="Q287:Q290" si="141">O287/P287*100</f>
        <v>113.81296909865442</v>
      </c>
      <c r="R287" s="249">
        <v>0</v>
      </c>
      <c r="S287" s="249">
        <v>0</v>
      </c>
      <c r="T287" s="249" t="e">
        <f t="shared" si="139"/>
        <v>#DIV/0!</v>
      </c>
      <c r="U287" s="199">
        <v>65</v>
      </c>
    </row>
    <row r="288" spans="1:21" s="23" customFormat="1" ht="17.25" x14ac:dyDescent="0.25">
      <c r="A288" s="47">
        <v>6</v>
      </c>
      <c r="B288" s="4" t="s">
        <v>45</v>
      </c>
      <c r="C288" s="249">
        <v>26219</v>
      </c>
      <c r="D288" s="249">
        <v>966</v>
      </c>
      <c r="E288" s="249">
        <f t="shared" si="135"/>
        <v>2714.1821946169775</v>
      </c>
      <c r="F288" s="249">
        <v>0</v>
      </c>
      <c r="G288" s="249">
        <v>0</v>
      </c>
      <c r="H288" s="249" t="e">
        <f t="shared" si="136"/>
        <v>#DIV/0!</v>
      </c>
      <c r="I288" s="249">
        <v>40</v>
      </c>
      <c r="J288" s="249">
        <v>1194</v>
      </c>
      <c r="K288" s="249">
        <f t="shared" si="137"/>
        <v>3.350083752093802</v>
      </c>
      <c r="L288" s="249">
        <v>0</v>
      </c>
      <c r="M288" s="249">
        <v>965</v>
      </c>
      <c r="N288" s="249">
        <f t="shared" si="133"/>
        <v>0</v>
      </c>
      <c r="O288" s="249">
        <v>0</v>
      </c>
      <c r="P288" s="249">
        <v>965</v>
      </c>
      <c r="Q288" s="249">
        <f t="shared" si="141"/>
        <v>0</v>
      </c>
      <c r="R288" s="249">
        <v>0</v>
      </c>
      <c r="S288" s="249">
        <v>0</v>
      </c>
      <c r="T288" s="249" t="e">
        <f t="shared" si="139"/>
        <v>#DIV/0!</v>
      </c>
      <c r="U288" s="199">
        <v>6</v>
      </c>
    </row>
    <row r="289" spans="1:203" s="23" customFormat="1" ht="17.25" x14ac:dyDescent="0.25">
      <c r="A289" s="51">
        <v>7</v>
      </c>
      <c r="B289" s="4" t="s">
        <v>46</v>
      </c>
      <c r="C289" s="249">
        <v>440545</v>
      </c>
      <c r="D289" s="249">
        <v>389518</v>
      </c>
      <c r="E289" s="249">
        <f t="shared" si="135"/>
        <v>113.10003645531144</v>
      </c>
      <c r="F289" s="249">
        <v>76657</v>
      </c>
      <c r="G289" s="249">
        <v>59802</v>
      </c>
      <c r="H289" s="249">
        <f t="shared" si="136"/>
        <v>128.18467609778935</v>
      </c>
      <c r="I289" s="249">
        <v>431057</v>
      </c>
      <c r="J289" s="249">
        <v>418188</v>
      </c>
      <c r="K289" s="249">
        <f t="shared" si="137"/>
        <v>103.07732407433976</v>
      </c>
      <c r="L289" s="249">
        <v>0</v>
      </c>
      <c r="M289" s="249">
        <v>16705</v>
      </c>
      <c r="N289" s="249">
        <f t="shared" si="133"/>
        <v>0</v>
      </c>
      <c r="O289" s="249">
        <v>0</v>
      </c>
      <c r="P289" s="249">
        <v>0</v>
      </c>
      <c r="Q289" s="249" t="e">
        <f t="shared" si="141"/>
        <v>#DIV/0!</v>
      </c>
      <c r="R289" s="249">
        <v>0</v>
      </c>
      <c r="S289" s="249">
        <v>16705</v>
      </c>
      <c r="T289" s="249">
        <f t="shared" si="139"/>
        <v>0</v>
      </c>
      <c r="U289" s="199">
        <v>72</v>
      </c>
    </row>
    <row r="290" spans="1:203" s="23" customFormat="1" ht="34.5" x14ac:dyDescent="0.25">
      <c r="A290" s="43">
        <v>8</v>
      </c>
      <c r="B290" s="4" t="s">
        <v>47</v>
      </c>
      <c r="C290" s="249">
        <v>9133</v>
      </c>
      <c r="D290" s="249">
        <v>6308</v>
      </c>
      <c r="E290" s="249">
        <f t="shared" si="135"/>
        <v>144.78440076093847</v>
      </c>
      <c r="F290" s="249">
        <v>0</v>
      </c>
      <c r="G290" s="249">
        <v>0</v>
      </c>
      <c r="H290" s="249" t="e">
        <f t="shared" si="136"/>
        <v>#DIV/0!</v>
      </c>
      <c r="I290" s="249">
        <v>21329</v>
      </c>
      <c r="J290" s="249">
        <v>6308</v>
      </c>
      <c r="K290" s="249">
        <f t="shared" si="137"/>
        <v>338.12618896639191</v>
      </c>
      <c r="L290" s="249">
        <f t="shared" ref="L290:M290" si="142">O290+R290</f>
        <v>0</v>
      </c>
      <c r="M290" s="249">
        <f t="shared" si="142"/>
        <v>0</v>
      </c>
      <c r="N290" s="249" t="e">
        <f t="shared" si="133"/>
        <v>#DIV/0!</v>
      </c>
      <c r="O290" s="249">
        <v>0</v>
      </c>
      <c r="P290" s="249">
        <v>0</v>
      </c>
      <c r="Q290" s="249" t="e">
        <f t="shared" si="141"/>
        <v>#DIV/0!</v>
      </c>
      <c r="R290" s="249">
        <v>0</v>
      </c>
      <c r="S290" s="249">
        <v>0</v>
      </c>
      <c r="T290" s="249" t="e">
        <f t="shared" si="139"/>
        <v>#DIV/0!</v>
      </c>
      <c r="U290" s="199">
        <v>7</v>
      </c>
      <c r="FR290" s="248"/>
      <c r="FS290" s="248"/>
      <c r="FT290" s="248"/>
      <c r="FU290" s="248"/>
      <c r="FV290" s="248"/>
      <c r="FW290" s="248"/>
      <c r="FX290" s="248"/>
      <c r="FY290" s="248"/>
      <c r="FZ290" s="248"/>
      <c r="GA290" s="248"/>
      <c r="GB290" s="248"/>
      <c r="GC290" s="248"/>
      <c r="GD290" s="248"/>
      <c r="GE290" s="248"/>
      <c r="GF290" s="248"/>
      <c r="GG290" s="248"/>
      <c r="GH290" s="248"/>
      <c r="GI290" s="248"/>
      <c r="GJ290" s="248"/>
      <c r="GK290" s="248"/>
      <c r="GL290" s="248"/>
      <c r="GM290" s="248"/>
      <c r="GN290" s="248"/>
      <c r="GO290" s="248"/>
      <c r="GP290" s="248"/>
      <c r="GQ290" s="248"/>
      <c r="GR290" s="248"/>
      <c r="GS290" s="248"/>
      <c r="GT290" s="248"/>
      <c r="GU290" s="248"/>
    </row>
    <row r="291" spans="1:203" s="23" customFormat="1" x14ac:dyDescent="0.25">
      <c r="A291" s="102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00"/>
      <c r="FR291" s="161"/>
      <c r="FS291" s="161"/>
      <c r="FT291" s="161"/>
      <c r="FU291" s="161"/>
      <c r="FV291" s="161"/>
      <c r="FW291" s="161"/>
      <c r="FX291" s="161"/>
      <c r="FY291" s="161"/>
      <c r="FZ291" s="161"/>
      <c r="GA291" s="161"/>
      <c r="GB291" s="161"/>
      <c r="GC291" s="161"/>
      <c r="GD291" s="161"/>
      <c r="GE291" s="161"/>
      <c r="GF291" s="161"/>
      <c r="GG291" s="161"/>
      <c r="GH291" s="161"/>
      <c r="GI291" s="161"/>
      <c r="GJ291" s="161"/>
      <c r="GK291" s="161"/>
      <c r="GL291" s="161"/>
      <c r="GM291" s="161"/>
      <c r="GN291" s="161"/>
      <c r="GO291" s="161"/>
      <c r="GP291" s="161"/>
      <c r="GQ291" s="161"/>
      <c r="GR291" s="161"/>
      <c r="GS291" s="161"/>
      <c r="GT291" s="161"/>
      <c r="GU291" s="161"/>
    </row>
    <row r="292" spans="1:203" s="23" customFormat="1" ht="70.5" customHeight="1" x14ac:dyDescent="0.25">
      <c r="A292" s="352" t="s">
        <v>246</v>
      </c>
      <c r="B292" s="353"/>
      <c r="C292" s="41">
        <f>SUM(C293:C312)</f>
        <v>1399900</v>
      </c>
      <c r="D292" s="41">
        <f>SUM(D293:D312)</f>
        <v>1394807</v>
      </c>
      <c r="E292" s="42">
        <f>C292/D292*100</f>
        <v>100.36514012332889</v>
      </c>
      <c r="F292" s="41">
        <f>SUM(F293:F312)</f>
        <v>136221</v>
      </c>
      <c r="G292" s="41">
        <f>SUM(G293:G312)</f>
        <v>194579</v>
      </c>
      <c r="H292" s="41">
        <f>F292/G292*100</f>
        <v>70.00806870217238</v>
      </c>
      <c r="I292" s="41">
        <f>SUM(I293:I312)</f>
        <v>1442933</v>
      </c>
      <c r="J292" s="41">
        <f>SUM(J293:J312)</f>
        <v>1433012</v>
      </c>
      <c r="K292" s="41">
        <f>I292/J292*100</f>
        <v>100.69231799873275</v>
      </c>
      <c r="L292" s="32">
        <f>SUM(L293:L312)</f>
        <v>438658</v>
      </c>
      <c r="M292" s="32">
        <f>SUM(M293:M312)</f>
        <v>525251</v>
      </c>
      <c r="N292" s="5">
        <f t="shared" ref="N292:N312" si="143">L292/M292*100</f>
        <v>83.513977127125898</v>
      </c>
      <c r="O292" s="5">
        <f>SUM(O293:O312)</f>
        <v>356313</v>
      </c>
      <c r="P292" s="5">
        <f>SUM(P293:P312)</f>
        <v>419170</v>
      </c>
      <c r="Q292" s="6" t="e">
        <f>A291O291/P292*100</f>
        <v>#NAME?</v>
      </c>
      <c r="R292" s="5">
        <f>SUM(R293:R312)</f>
        <v>82345</v>
      </c>
      <c r="S292" s="5">
        <f>SUM(S293:S312)</f>
        <v>106081</v>
      </c>
      <c r="T292" s="5">
        <f t="shared" ref="T292:T311" si="144">R292/S292*100</f>
        <v>77.624645318200251</v>
      </c>
      <c r="U292" s="198">
        <f>SUM(U293:U312)</f>
        <v>466</v>
      </c>
    </row>
    <row r="293" spans="1:203" s="23" customFormat="1" ht="19.5" customHeight="1" x14ac:dyDescent="0.25">
      <c r="A293" s="43">
        <v>1</v>
      </c>
      <c r="B293" s="4" t="s">
        <v>12</v>
      </c>
      <c r="C293" s="248">
        <v>94604</v>
      </c>
      <c r="D293" s="248">
        <v>83767</v>
      </c>
      <c r="E293" s="45">
        <f>C293/D293*100</f>
        <v>112.93707545930975</v>
      </c>
      <c r="F293" s="248">
        <v>2199</v>
      </c>
      <c r="G293" s="248">
        <v>12351</v>
      </c>
      <c r="H293" s="45">
        <f>F293/G293*100</f>
        <v>17.804226378430897</v>
      </c>
      <c r="I293" s="248">
        <v>94604</v>
      </c>
      <c r="J293" s="248">
        <v>95141</v>
      </c>
      <c r="K293" s="45">
        <f>I293/J293*100</f>
        <v>99.435574568272358</v>
      </c>
      <c r="L293" s="248">
        <v>39175</v>
      </c>
      <c r="M293" s="248">
        <v>11160</v>
      </c>
      <c r="N293" s="25">
        <f t="shared" si="143"/>
        <v>351.03046594982078</v>
      </c>
      <c r="O293" s="248">
        <v>39175</v>
      </c>
      <c r="P293" s="248">
        <v>11160</v>
      </c>
      <c r="Q293" s="25">
        <f t="shared" ref="Q293:Q312" si="145">O293/P293*100</f>
        <v>351.03046594982078</v>
      </c>
      <c r="R293" s="248">
        <v>0</v>
      </c>
      <c r="S293" s="248">
        <v>0</v>
      </c>
      <c r="T293" s="45" t="e">
        <f t="shared" si="144"/>
        <v>#DIV/0!</v>
      </c>
      <c r="U293" s="199">
        <v>51</v>
      </c>
    </row>
    <row r="294" spans="1:203" s="23" customFormat="1" ht="34.5" x14ac:dyDescent="0.25">
      <c r="A294" s="47">
        <v>2</v>
      </c>
      <c r="B294" s="4" t="s">
        <v>305</v>
      </c>
      <c r="C294" s="248">
        <v>158311</v>
      </c>
      <c r="D294" s="248">
        <v>213200</v>
      </c>
      <c r="E294" s="45">
        <f t="shared" ref="E294:E312" si="146">C294/D294*100</f>
        <v>74.254690431519705</v>
      </c>
      <c r="F294" s="248">
        <v>23059</v>
      </c>
      <c r="G294" s="248">
        <v>100</v>
      </c>
      <c r="H294" s="25">
        <f t="shared" ref="H294:H303" si="147">F294/G294*100</f>
        <v>23059</v>
      </c>
      <c r="I294" s="248">
        <v>158311</v>
      </c>
      <c r="J294" s="248">
        <v>213200</v>
      </c>
      <c r="K294" s="25">
        <f t="shared" ref="K294:K312" si="148">I294/J294*100</f>
        <v>74.254690431519705</v>
      </c>
      <c r="L294" s="248">
        <v>110223</v>
      </c>
      <c r="M294" s="248">
        <v>142648</v>
      </c>
      <c r="N294" s="25">
        <f t="shared" si="143"/>
        <v>77.269222141214726</v>
      </c>
      <c r="O294" s="248">
        <v>27878</v>
      </c>
      <c r="P294" s="248">
        <v>38744</v>
      </c>
      <c r="Q294" s="25">
        <f t="shared" si="145"/>
        <v>71.954367127813327</v>
      </c>
      <c r="R294" s="248">
        <v>82345</v>
      </c>
      <c r="S294" s="248">
        <v>103904</v>
      </c>
      <c r="T294" s="25">
        <f t="shared" si="144"/>
        <v>79.251039421003995</v>
      </c>
      <c r="U294" s="199">
        <v>37</v>
      </c>
    </row>
    <row r="295" spans="1:203" s="23" customFormat="1" ht="17.25" x14ac:dyDescent="0.25">
      <c r="A295" s="43">
        <v>3</v>
      </c>
      <c r="B295" s="3" t="s">
        <v>13</v>
      </c>
      <c r="C295" s="248">
        <v>37333</v>
      </c>
      <c r="D295" s="248">
        <v>20893</v>
      </c>
      <c r="E295" s="45">
        <f t="shared" si="146"/>
        <v>178.68664145886183</v>
      </c>
      <c r="F295" s="248">
        <v>0</v>
      </c>
      <c r="G295" s="248">
        <v>5520</v>
      </c>
      <c r="H295" s="45">
        <f t="shared" si="147"/>
        <v>0</v>
      </c>
      <c r="I295" s="248">
        <v>27869</v>
      </c>
      <c r="J295" s="248">
        <v>41446</v>
      </c>
      <c r="K295" s="45">
        <f t="shared" si="148"/>
        <v>67.241712107320367</v>
      </c>
      <c r="L295" s="248">
        <v>0</v>
      </c>
      <c r="M295" s="248">
        <v>0</v>
      </c>
      <c r="N295" s="25" t="e">
        <f t="shared" si="143"/>
        <v>#DIV/0!</v>
      </c>
      <c r="O295" s="248">
        <v>0</v>
      </c>
      <c r="P295" s="248">
        <v>0</v>
      </c>
      <c r="Q295" s="25" t="e">
        <f t="shared" si="145"/>
        <v>#DIV/0!</v>
      </c>
      <c r="R295" s="248">
        <v>0</v>
      </c>
      <c r="S295" s="248">
        <v>0</v>
      </c>
      <c r="T295" s="45" t="e">
        <f t="shared" si="144"/>
        <v>#DIV/0!</v>
      </c>
      <c r="U295" s="199">
        <v>2</v>
      </c>
    </row>
    <row r="296" spans="1:203" s="23" customFormat="1" ht="34.5" x14ac:dyDescent="0.25">
      <c r="A296" s="47">
        <v>4</v>
      </c>
      <c r="B296" s="8" t="s">
        <v>14</v>
      </c>
      <c r="C296" s="248"/>
      <c r="D296" s="248">
        <v>7200</v>
      </c>
      <c r="E296" s="45">
        <f t="shared" si="146"/>
        <v>0</v>
      </c>
      <c r="F296" s="248"/>
      <c r="G296" s="248">
        <v>1200</v>
      </c>
      <c r="H296" s="45">
        <f t="shared" si="147"/>
        <v>0</v>
      </c>
      <c r="I296" s="248"/>
      <c r="J296" s="248">
        <v>13316</v>
      </c>
      <c r="K296" s="45">
        <f t="shared" si="148"/>
        <v>0</v>
      </c>
      <c r="L296" s="248"/>
      <c r="M296" s="248">
        <v>13316</v>
      </c>
      <c r="N296" s="25">
        <f t="shared" si="143"/>
        <v>0</v>
      </c>
      <c r="O296" s="248"/>
      <c r="P296" s="248">
        <v>13316</v>
      </c>
      <c r="Q296" s="25">
        <f t="shared" si="145"/>
        <v>0</v>
      </c>
      <c r="R296" s="248">
        <v>0</v>
      </c>
      <c r="S296" s="248">
        <v>0</v>
      </c>
      <c r="T296" s="45" t="e">
        <f t="shared" si="144"/>
        <v>#DIV/0!</v>
      </c>
      <c r="U296" s="199">
        <v>10</v>
      </c>
    </row>
    <row r="297" spans="1:203" s="248" customFormat="1" ht="33" customHeight="1" x14ac:dyDescent="0.25">
      <c r="A297" s="252">
        <v>5</v>
      </c>
      <c r="B297" s="4" t="s">
        <v>15</v>
      </c>
      <c r="C297" s="248">
        <v>41881</v>
      </c>
      <c r="D297" s="248">
        <v>35784</v>
      </c>
      <c r="E297" s="45">
        <f t="shared" si="146"/>
        <v>117.03834115805947</v>
      </c>
      <c r="F297" s="248">
        <v>4496</v>
      </c>
      <c r="G297" s="248">
        <v>2120</v>
      </c>
      <c r="H297" s="248">
        <f t="shared" si="147"/>
        <v>212.0754716981132</v>
      </c>
      <c r="I297" s="248">
        <v>43637</v>
      </c>
      <c r="J297" s="248">
        <v>43927</v>
      </c>
      <c r="K297" s="248">
        <f t="shared" si="148"/>
        <v>99.339813781956437</v>
      </c>
      <c r="L297" s="248">
        <v>7354</v>
      </c>
      <c r="M297" s="248">
        <v>5638</v>
      </c>
      <c r="N297" s="248">
        <f t="shared" si="143"/>
        <v>130.43632493792126</v>
      </c>
      <c r="O297" s="248">
        <v>7354</v>
      </c>
      <c r="P297" s="248">
        <v>4140</v>
      </c>
      <c r="Q297" s="248">
        <f t="shared" si="145"/>
        <v>177.6328502415459</v>
      </c>
      <c r="R297" s="248">
        <v>0</v>
      </c>
      <c r="S297" s="248">
        <v>1498</v>
      </c>
      <c r="T297" s="248">
        <f t="shared" si="144"/>
        <v>0</v>
      </c>
      <c r="U297" s="248">
        <v>40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</row>
    <row r="298" spans="1:203" s="161" customFormat="1" ht="33" customHeight="1" x14ac:dyDescent="0.25">
      <c r="A298" s="252">
        <v>6</v>
      </c>
      <c r="B298" s="4" t="s">
        <v>286</v>
      </c>
      <c r="C298" s="248">
        <v>499059</v>
      </c>
      <c r="D298" s="248">
        <v>385767</v>
      </c>
      <c r="E298" s="45">
        <f t="shared" si="146"/>
        <v>129.36798637519539</v>
      </c>
      <c r="F298" s="248">
        <v>71286</v>
      </c>
      <c r="G298" s="248">
        <v>69295</v>
      </c>
      <c r="H298" s="248">
        <f>F298/G298*100</f>
        <v>102.87322317627535</v>
      </c>
      <c r="I298" s="248">
        <v>502569</v>
      </c>
      <c r="J298" s="248">
        <v>350150</v>
      </c>
      <c r="K298" s="248">
        <f t="shared" si="148"/>
        <v>143.52963015850349</v>
      </c>
      <c r="L298" s="248">
        <v>0</v>
      </c>
      <c r="M298" s="248">
        <v>679</v>
      </c>
      <c r="N298" s="248">
        <f t="shared" si="143"/>
        <v>0</v>
      </c>
      <c r="O298" s="248">
        <v>0</v>
      </c>
      <c r="P298" s="248">
        <v>0</v>
      </c>
      <c r="Q298" s="248" t="e">
        <f t="shared" si="145"/>
        <v>#DIV/0!</v>
      </c>
      <c r="R298" s="248"/>
      <c r="S298" s="248">
        <v>679</v>
      </c>
      <c r="T298" s="248">
        <f t="shared" si="144"/>
        <v>0</v>
      </c>
      <c r="U298" s="248">
        <v>173</v>
      </c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  <c r="FL298" s="23"/>
      <c r="FM298" s="23"/>
      <c r="FN298" s="23"/>
      <c r="FO298" s="23"/>
      <c r="FP298" s="23"/>
      <c r="FQ298" s="23"/>
      <c r="FR298" s="23"/>
      <c r="FS298" s="23"/>
      <c r="FT298" s="23"/>
      <c r="FU298" s="23"/>
      <c r="FV298" s="23"/>
      <c r="FW298" s="23"/>
      <c r="FX298" s="23"/>
      <c r="FY298" s="23"/>
      <c r="FZ298" s="23"/>
      <c r="GA298" s="23"/>
      <c r="GB298" s="23"/>
      <c r="GC298" s="23"/>
      <c r="GD298" s="23"/>
      <c r="GE298" s="23"/>
      <c r="GF298" s="23"/>
      <c r="GG298" s="23"/>
      <c r="GH298" s="23"/>
      <c r="GI298" s="23"/>
      <c r="GJ298" s="23"/>
      <c r="GK298" s="23"/>
      <c r="GL298" s="23"/>
      <c r="GM298" s="23"/>
      <c r="GN298" s="23"/>
      <c r="GO298" s="23"/>
      <c r="GP298" s="23"/>
      <c r="GQ298" s="23"/>
      <c r="GR298" s="23"/>
      <c r="GS298" s="23"/>
      <c r="GT298" s="23"/>
      <c r="GU298" s="23"/>
    </row>
    <row r="299" spans="1:203" s="23" customFormat="1" ht="17.25" x14ac:dyDescent="0.25">
      <c r="A299" s="47">
        <v>7</v>
      </c>
      <c r="B299" s="4" t="s">
        <v>287</v>
      </c>
      <c r="C299" s="248">
        <v>54940</v>
      </c>
      <c r="D299" s="248">
        <v>68400</v>
      </c>
      <c r="E299" s="45">
        <f t="shared" si="146"/>
        <v>80.32163742690058</v>
      </c>
      <c r="F299" s="248">
        <v>5600</v>
      </c>
      <c r="G299" s="248">
        <v>6437</v>
      </c>
      <c r="H299" s="45">
        <f t="shared" si="147"/>
        <v>86.997048314432192</v>
      </c>
      <c r="I299" s="248">
        <v>59006</v>
      </c>
      <c r="J299" s="248">
        <v>97704</v>
      </c>
      <c r="K299" s="45">
        <f t="shared" si="148"/>
        <v>60.392614427249647</v>
      </c>
      <c r="L299" s="248">
        <v>0</v>
      </c>
      <c r="M299" s="248">
        <v>0</v>
      </c>
      <c r="N299" s="25" t="e">
        <f t="shared" si="143"/>
        <v>#DIV/0!</v>
      </c>
      <c r="O299" s="248">
        <v>0</v>
      </c>
      <c r="P299" s="248">
        <v>0</v>
      </c>
      <c r="Q299" s="25" t="e">
        <f t="shared" si="145"/>
        <v>#DIV/0!</v>
      </c>
      <c r="R299" s="248">
        <v>0</v>
      </c>
      <c r="S299" s="248">
        <v>0</v>
      </c>
      <c r="T299" s="45" t="e">
        <f t="shared" si="144"/>
        <v>#DIV/0!</v>
      </c>
      <c r="U299" s="199">
        <v>27</v>
      </c>
    </row>
    <row r="300" spans="1:203" s="23" customFormat="1" ht="22.5" customHeight="1" x14ac:dyDescent="0.25">
      <c r="A300" s="43">
        <v>8</v>
      </c>
      <c r="B300" s="3" t="s">
        <v>16</v>
      </c>
      <c r="C300" s="248">
        <v>0</v>
      </c>
      <c r="D300" s="248">
        <v>0</v>
      </c>
      <c r="E300" s="45" t="e">
        <f t="shared" si="146"/>
        <v>#DIV/0!</v>
      </c>
      <c r="F300" s="248">
        <v>0</v>
      </c>
      <c r="G300" s="248">
        <v>0</v>
      </c>
      <c r="H300" s="45" t="e">
        <f t="shared" si="147"/>
        <v>#DIV/0!</v>
      </c>
      <c r="I300" s="248">
        <v>0</v>
      </c>
      <c r="J300" s="248">
        <v>0</v>
      </c>
      <c r="K300" s="45" t="e">
        <f t="shared" si="148"/>
        <v>#DIV/0!</v>
      </c>
      <c r="L300" s="248">
        <f t="shared" ref="L300:M302" si="149">O300+R300</f>
        <v>0</v>
      </c>
      <c r="M300" s="248">
        <f t="shared" si="149"/>
        <v>0</v>
      </c>
      <c r="N300" s="25" t="e">
        <f t="shared" si="143"/>
        <v>#DIV/0!</v>
      </c>
      <c r="O300" s="248">
        <v>0</v>
      </c>
      <c r="P300" s="248">
        <v>0</v>
      </c>
      <c r="Q300" s="25" t="e">
        <f t="shared" si="145"/>
        <v>#DIV/0!</v>
      </c>
      <c r="R300" s="248"/>
      <c r="S300" s="248">
        <v>0</v>
      </c>
      <c r="T300" s="45" t="e">
        <f t="shared" si="144"/>
        <v>#DIV/0!</v>
      </c>
      <c r="U300" s="199"/>
    </row>
    <row r="301" spans="1:203" s="23" customFormat="1" ht="51.75" x14ac:dyDescent="0.25">
      <c r="A301" s="47">
        <v>9</v>
      </c>
      <c r="B301" s="4" t="s">
        <v>17</v>
      </c>
      <c r="C301" s="248">
        <v>106637</v>
      </c>
      <c r="D301" s="248">
        <v>100234</v>
      </c>
      <c r="E301" s="45">
        <f t="shared" si="146"/>
        <v>106.38805195841729</v>
      </c>
      <c r="F301" s="248">
        <v>11591</v>
      </c>
      <c r="G301" s="248">
        <v>11327</v>
      </c>
      <c r="H301" s="45">
        <f t="shared" si="147"/>
        <v>102.33071422265382</v>
      </c>
      <c r="I301" s="248">
        <v>106637</v>
      </c>
      <c r="J301" s="248">
        <v>100234</v>
      </c>
      <c r="K301" s="45">
        <f t="shared" si="148"/>
        <v>106.38805195841729</v>
      </c>
      <c r="L301" s="248">
        <f t="shared" si="149"/>
        <v>0</v>
      </c>
      <c r="M301" s="248">
        <f t="shared" si="149"/>
        <v>0</v>
      </c>
      <c r="N301" s="25" t="e">
        <f t="shared" si="143"/>
        <v>#DIV/0!</v>
      </c>
      <c r="O301" s="248">
        <v>0</v>
      </c>
      <c r="P301" s="248">
        <v>0</v>
      </c>
      <c r="Q301" s="25" t="e">
        <f t="shared" si="145"/>
        <v>#DIV/0!</v>
      </c>
      <c r="R301" s="248">
        <v>0</v>
      </c>
      <c r="S301" s="248">
        <v>0</v>
      </c>
      <c r="T301" s="45" t="e">
        <f t="shared" si="144"/>
        <v>#DIV/0!</v>
      </c>
      <c r="U301" s="199">
        <v>33</v>
      </c>
    </row>
    <row r="302" spans="1:203" s="23" customFormat="1" ht="17.25" x14ac:dyDescent="0.25">
      <c r="A302" s="49">
        <v>10</v>
      </c>
      <c r="B302" s="4" t="s">
        <v>18</v>
      </c>
      <c r="C302" s="248">
        <v>81179</v>
      </c>
      <c r="D302" s="248">
        <v>79261</v>
      </c>
      <c r="E302" s="45">
        <f t="shared" si="146"/>
        <v>102.41985339574317</v>
      </c>
      <c r="F302" s="248">
        <v>12942</v>
      </c>
      <c r="G302" s="248">
        <v>7361</v>
      </c>
      <c r="H302" s="45">
        <f t="shared" si="147"/>
        <v>175.81850292079881</v>
      </c>
      <c r="I302" s="248">
        <v>82257</v>
      </c>
      <c r="J302" s="248">
        <v>80326</v>
      </c>
      <c r="K302" s="45">
        <f t="shared" si="148"/>
        <v>102.40395388790677</v>
      </c>
      <c r="L302" s="248">
        <f t="shared" si="149"/>
        <v>0</v>
      </c>
      <c r="M302" s="248">
        <f t="shared" si="149"/>
        <v>0</v>
      </c>
      <c r="N302" s="25" t="e">
        <f t="shared" si="143"/>
        <v>#DIV/0!</v>
      </c>
      <c r="O302" s="248">
        <v>0</v>
      </c>
      <c r="P302" s="248">
        <v>0</v>
      </c>
      <c r="Q302" s="25" t="e">
        <f t="shared" si="145"/>
        <v>#DIV/0!</v>
      </c>
      <c r="R302" s="248">
        <v>0</v>
      </c>
      <c r="S302" s="248">
        <v>0</v>
      </c>
      <c r="T302" s="45" t="e">
        <f t="shared" si="144"/>
        <v>#DIV/0!</v>
      </c>
      <c r="U302" s="199">
        <v>12</v>
      </c>
    </row>
    <row r="303" spans="1:203" s="23" customFormat="1" ht="17.25" x14ac:dyDescent="0.25">
      <c r="A303" s="47">
        <v>11</v>
      </c>
      <c r="B303" s="4" t="s">
        <v>19</v>
      </c>
      <c r="C303" s="248">
        <v>282449</v>
      </c>
      <c r="D303" s="248">
        <v>355752</v>
      </c>
      <c r="E303" s="45">
        <f t="shared" si="146"/>
        <v>79.39491555915356</v>
      </c>
      <c r="F303" s="248">
        <v>0</v>
      </c>
      <c r="G303" s="248">
        <v>74768</v>
      </c>
      <c r="H303" s="45">
        <f t="shared" si="147"/>
        <v>0</v>
      </c>
      <c r="I303" s="248">
        <v>324536</v>
      </c>
      <c r="J303" s="248">
        <v>353019</v>
      </c>
      <c r="K303" s="45">
        <f t="shared" si="148"/>
        <v>91.931595749803833</v>
      </c>
      <c r="L303" s="248">
        <v>281906</v>
      </c>
      <c r="M303" s="248">
        <v>351810</v>
      </c>
      <c r="N303" s="25">
        <f t="shared" si="143"/>
        <v>80.130183906085676</v>
      </c>
      <c r="O303" s="248">
        <v>281906</v>
      </c>
      <c r="P303" s="248">
        <v>351810</v>
      </c>
      <c r="Q303" s="25">
        <f t="shared" si="145"/>
        <v>80.130183906085676</v>
      </c>
      <c r="R303" s="248">
        <v>0</v>
      </c>
      <c r="S303" s="248">
        <v>0</v>
      </c>
      <c r="T303" s="45" t="e">
        <f t="shared" si="144"/>
        <v>#DIV/0!</v>
      </c>
      <c r="U303" s="199">
        <v>59</v>
      </c>
    </row>
    <row r="304" spans="1:203" s="23" customFormat="1" ht="17.25" x14ac:dyDescent="0.25">
      <c r="A304" s="49">
        <v>12</v>
      </c>
      <c r="B304" s="4" t="s">
        <v>20</v>
      </c>
      <c r="C304" s="248">
        <v>0</v>
      </c>
      <c r="D304" s="248">
        <v>0</v>
      </c>
      <c r="E304" s="45" t="e">
        <f t="shared" si="146"/>
        <v>#DIV/0!</v>
      </c>
      <c r="F304" s="248">
        <v>0</v>
      </c>
      <c r="G304" s="248">
        <v>0</v>
      </c>
      <c r="H304" s="45" t="e">
        <f>F304/G304*100</f>
        <v>#DIV/0!</v>
      </c>
      <c r="I304" s="248">
        <v>0</v>
      </c>
      <c r="J304" s="248">
        <v>0</v>
      </c>
      <c r="K304" s="45" t="e">
        <f t="shared" si="148"/>
        <v>#DIV/0!</v>
      </c>
      <c r="L304" s="248">
        <f t="shared" ref="L304:M312" si="150">O304+R304</f>
        <v>0</v>
      </c>
      <c r="M304" s="248">
        <f t="shared" si="150"/>
        <v>0</v>
      </c>
      <c r="N304" s="25" t="e">
        <f t="shared" si="143"/>
        <v>#DIV/0!</v>
      </c>
      <c r="O304" s="248">
        <v>0</v>
      </c>
      <c r="P304" s="248">
        <v>0</v>
      </c>
      <c r="Q304" s="25" t="e">
        <f t="shared" si="145"/>
        <v>#DIV/0!</v>
      </c>
      <c r="R304" s="248"/>
      <c r="S304" s="248">
        <v>0</v>
      </c>
      <c r="T304" s="45" t="e">
        <f t="shared" si="144"/>
        <v>#DIV/0!</v>
      </c>
      <c r="U304" s="199"/>
    </row>
    <row r="305" spans="1:21" s="23" customFormat="1" ht="17.25" x14ac:dyDescent="0.25">
      <c r="A305" s="47">
        <v>13</v>
      </c>
      <c r="B305" s="4" t="s">
        <v>21</v>
      </c>
      <c r="C305" s="248">
        <v>0</v>
      </c>
      <c r="D305" s="248">
        <v>0</v>
      </c>
      <c r="E305" s="45" t="e">
        <f t="shared" si="146"/>
        <v>#DIV/0!</v>
      </c>
      <c r="F305" s="248">
        <v>0</v>
      </c>
      <c r="G305" s="248">
        <v>0</v>
      </c>
      <c r="H305" s="45" t="e">
        <f>F305/G305*100</f>
        <v>#DIV/0!</v>
      </c>
      <c r="I305" s="248">
        <v>0</v>
      </c>
      <c r="J305" s="248">
        <v>0</v>
      </c>
      <c r="K305" s="45" t="e">
        <f t="shared" si="148"/>
        <v>#DIV/0!</v>
      </c>
      <c r="L305" s="248">
        <v>0</v>
      </c>
      <c r="M305" s="248">
        <v>0</v>
      </c>
      <c r="N305" s="25" t="e">
        <f t="shared" si="143"/>
        <v>#DIV/0!</v>
      </c>
      <c r="O305" s="248">
        <v>0</v>
      </c>
      <c r="P305" s="248">
        <v>0</v>
      </c>
      <c r="Q305" s="25" t="e">
        <f t="shared" si="145"/>
        <v>#DIV/0!</v>
      </c>
      <c r="R305" s="248"/>
      <c r="S305" s="248">
        <v>0</v>
      </c>
      <c r="T305" s="45" t="e">
        <f t="shared" si="144"/>
        <v>#DIV/0!</v>
      </c>
      <c r="U305" s="199"/>
    </row>
    <row r="306" spans="1:21" s="23" customFormat="1" ht="31.5" customHeight="1" x14ac:dyDescent="0.25">
      <c r="A306" s="43">
        <v>14</v>
      </c>
      <c r="B306" s="4" t="s">
        <v>22</v>
      </c>
      <c r="C306" s="248">
        <v>0</v>
      </c>
      <c r="D306" s="248">
        <v>0</v>
      </c>
      <c r="E306" s="45" t="e">
        <f t="shared" si="146"/>
        <v>#DIV/0!</v>
      </c>
      <c r="F306" s="248">
        <v>0</v>
      </c>
      <c r="G306" s="248">
        <v>0</v>
      </c>
      <c r="H306" s="25" t="e">
        <f>F306/G306*100</f>
        <v>#DIV/0!</v>
      </c>
      <c r="I306" s="248">
        <v>0</v>
      </c>
      <c r="J306" s="248">
        <v>0</v>
      </c>
      <c r="K306" s="25" t="e">
        <f t="shared" si="148"/>
        <v>#DIV/0!</v>
      </c>
      <c r="L306" s="248">
        <v>0</v>
      </c>
      <c r="M306" s="248">
        <v>0</v>
      </c>
      <c r="N306" s="25" t="e">
        <f t="shared" si="143"/>
        <v>#DIV/0!</v>
      </c>
      <c r="O306" s="248">
        <v>0</v>
      </c>
      <c r="P306" s="248">
        <v>0</v>
      </c>
      <c r="Q306" s="25" t="e">
        <f t="shared" si="145"/>
        <v>#DIV/0!</v>
      </c>
      <c r="R306" s="248">
        <v>0</v>
      </c>
      <c r="S306" s="248">
        <v>0</v>
      </c>
      <c r="T306" s="25" t="e">
        <f t="shared" si="144"/>
        <v>#DIV/0!</v>
      </c>
      <c r="U306" s="199"/>
    </row>
    <row r="307" spans="1:21" s="23" customFormat="1" ht="17.25" x14ac:dyDescent="0.25">
      <c r="A307" s="47">
        <v>15</v>
      </c>
      <c r="B307" s="4" t="s">
        <v>23</v>
      </c>
      <c r="C307" s="248">
        <v>0</v>
      </c>
      <c r="D307" s="248">
        <v>0</v>
      </c>
      <c r="E307" s="45" t="e">
        <f t="shared" si="146"/>
        <v>#DIV/0!</v>
      </c>
      <c r="F307" s="248">
        <v>0</v>
      </c>
      <c r="G307" s="248">
        <v>0</v>
      </c>
      <c r="H307" s="1" t="e">
        <f t="shared" ref="H307:H312" si="151">F307/G307*100</f>
        <v>#DIV/0!</v>
      </c>
      <c r="I307" s="248">
        <v>0</v>
      </c>
      <c r="J307" s="248">
        <v>0</v>
      </c>
      <c r="K307" s="1" t="e">
        <f t="shared" si="148"/>
        <v>#DIV/0!</v>
      </c>
      <c r="L307" s="248">
        <v>0</v>
      </c>
      <c r="M307" s="248">
        <v>0</v>
      </c>
      <c r="N307" s="1" t="e">
        <f t="shared" si="143"/>
        <v>#DIV/0!</v>
      </c>
      <c r="O307" s="248">
        <v>0</v>
      </c>
      <c r="P307" s="248">
        <v>0</v>
      </c>
      <c r="Q307" s="1" t="e">
        <f t="shared" si="145"/>
        <v>#DIV/0!</v>
      </c>
      <c r="R307" s="248"/>
      <c r="S307" s="248">
        <v>0</v>
      </c>
      <c r="T307" s="1" t="e">
        <f t="shared" si="144"/>
        <v>#DIV/0!</v>
      </c>
      <c r="U307" s="199"/>
    </row>
    <row r="308" spans="1:21" s="23" customFormat="1" ht="17.25" x14ac:dyDescent="0.25">
      <c r="A308" s="49">
        <v>16</v>
      </c>
      <c r="B308" s="4" t="s">
        <v>24</v>
      </c>
      <c r="C308" s="248">
        <v>0</v>
      </c>
      <c r="D308" s="248">
        <v>0</v>
      </c>
      <c r="E308" s="45" t="e">
        <f t="shared" si="146"/>
        <v>#DIV/0!</v>
      </c>
      <c r="F308" s="248">
        <v>0</v>
      </c>
      <c r="G308" s="248">
        <v>0</v>
      </c>
      <c r="H308" s="45" t="e">
        <f t="shared" si="151"/>
        <v>#DIV/0!</v>
      </c>
      <c r="I308" s="248">
        <v>0</v>
      </c>
      <c r="J308" s="248">
        <v>0</v>
      </c>
      <c r="K308" s="45" t="e">
        <f t="shared" si="148"/>
        <v>#DIV/0!</v>
      </c>
      <c r="L308" s="248">
        <f t="shared" si="150"/>
        <v>0</v>
      </c>
      <c r="M308" s="248">
        <f t="shared" si="150"/>
        <v>0</v>
      </c>
      <c r="N308" s="25" t="e">
        <f t="shared" si="143"/>
        <v>#DIV/0!</v>
      </c>
      <c r="O308" s="248">
        <v>0</v>
      </c>
      <c r="P308" s="248">
        <v>0</v>
      </c>
      <c r="Q308" s="25" t="e">
        <f t="shared" si="145"/>
        <v>#DIV/0!</v>
      </c>
      <c r="R308" s="248"/>
      <c r="S308" s="248">
        <v>0</v>
      </c>
      <c r="T308" s="45" t="e">
        <f t="shared" si="144"/>
        <v>#DIV/0!</v>
      </c>
      <c r="U308" s="199"/>
    </row>
    <row r="309" spans="1:21" s="23" customFormat="1" ht="17.25" x14ac:dyDescent="0.25">
      <c r="A309" s="47">
        <v>17</v>
      </c>
      <c r="B309" s="4" t="s">
        <v>25</v>
      </c>
      <c r="C309" s="248">
        <v>0</v>
      </c>
      <c r="D309" s="248">
        <v>0</v>
      </c>
      <c r="E309" s="45" t="e">
        <f t="shared" si="146"/>
        <v>#DIV/0!</v>
      </c>
      <c r="F309" s="248">
        <v>0</v>
      </c>
      <c r="G309" s="248">
        <v>0</v>
      </c>
      <c r="H309" s="45" t="e">
        <f t="shared" si="151"/>
        <v>#DIV/0!</v>
      </c>
      <c r="I309" s="248">
        <v>0</v>
      </c>
      <c r="J309" s="248">
        <v>0</v>
      </c>
      <c r="K309" s="45" t="e">
        <f t="shared" si="148"/>
        <v>#DIV/0!</v>
      </c>
      <c r="L309" s="248">
        <f t="shared" si="150"/>
        <v>0</v>
      </c>
      <c r="M309" s="248">
        <f t="shared" si="150"/>
        <v>0</v>
      </c>
      <c r="N309" s="25" t="e">
        <f t="shared" si="143"/>
        <v>#DIV/0!</v>
      </c>
      <c r="O309" s="248">
        <v>0</v>
      </c>
      <c r="P309" s="248">
        <v>0</v>
      </c>
      <c r="Q309" s="25" t="e">
        <f t="shared" si="145"/>
        <v>#DIV/0!</v>
      </c>
      <c r="R309" s="248"/>
      <c r="S309" s="248">
        <v>0</v>
      </c>
      <c r="T309" s="45" t="e">
        <f t="shared" si="144"/>
        <v>#DIV/0!</v>
      </c>
      <c r="U309" s="199"/>
    </row>
    <row r="310" spans="1:21" s="23" customFormat="1" ht="17.25" x14ac:dyDescent="0.25">
      <c r="A310" s="43">
        <v>18</v>
      </c>
      <c r="B310" s="3" t="s">
        <v>26</v>
      </c>
      <c r="C310" s="248">
        <v>1395</v>
      </c>
      <c r="D310" s="248">
        <v>10742</v>
      </c>
      <c r="E310" s="45">
        <f t="shared" si="146"/>
        <v>12.9864084900391</v>
      </c>
      <c r="F310" s="248">
        <v>550</v>
      </c>
      <c r="G310" s="248">
        <v>0</v>
      </c>
      <c r="H310" s="45" t="e">
        <f t="shared" si="151"/>
        <v>#DIV/0!</v>
      </c>
      <c r="I310" s="248">
        <v>1395</v>
      </c>
      <c r="J310" s="248">
        <v>10742</v>
      </c>
      <c r="K310" s="45">
        <f t="shared" si="148"/>
        <v>12.9864084900391</v>
      </c>
      <c r="L310" s="248">
        <f t="shared" si="150"/>
        <v>0</v>
      </c>
      <c r="M310" s="248">
        <f t="shared" si="150"/>
        <v>0</v>
      </c>
      <c r="N310" s="25" t="e">
        <f t="shared" si="143"/>
        <v>#DIV/0!</v>
      </c>
      <c r="O310" s="248">
        <v>0</v>
      </c>
      <c r="P310" s="248">
        <v>0</v>
      </c>
      <c r="Q310" s="25" t="e">
        <f t="shared" si="145"/>
        <v>#DIV/0!</v>
      </c>
      <c r="R310" s="248"/>
      <c r="S310" s="248">
        <v>0</v>
      </c>
      <c r="T310" s="45" t="e">
        <f t="shared" si="144"/>
        <v>#DIV/0!</v>
      </c>
      <c r="U310" s="199">
        <v>2</v>
      </c>
    </row>
    <row r="311" spans="1:21" s="23" customFormat="1" ht="17.25" x14ac:dyDescent="0.25">
      <c r="A311" s="49">
        <v>19</v>
      </c>
      <c r="B311" s="4" t="s">
        <v>27</v>
      </c>
      <c r="C311" s="248">
        <v>0</v>
      </c>
      <c r="D311" s="248">
        <v>0</v>
      </c>
      <c r="E311" s="45" t="e">
        <f t="shared" si="146"/>
        <v>#DIV/0!</v>
      </c>
      <c r="F311" s="248">
        <v>0</v>
      </c>
      <c r="G311" s="248">
        <v>0</v>
      </c>
      <c r="H311" s="45" t="e">
        <f t="shared" si="151"/>
        <v>#DIV/0!</v>
      </c>
      <c r="I311" s="248">
        <v>0</v>
      </c>
      <c r="J311" s="248">
        <v>0</v>
      </c>
      <c r="K311" s="45" t="e">
        <f t="shared" si="148"/>
        <v>#DIV/0!</v>
      </c>
      <c r="L311" s="248">
        <f t="shared" si="150"/>
        <v>0</v>
      </c>
      <c r="M311" s="248">
        <f t="shared" si="150"/>
        <v>0</v>
      </c>
      <c r="N311" s="25" t="e">
        <f t="shared" si="143"/>
        <v>#DIV/0!</v>
      </c>
      <c r="O311" s="248">
        <v>0</v>
      </c>
      <c r="P311" s="248">
        <v>0</v>
      </c>
      <c r="Q311" s="25" t="e">
        <f t="shared" si="145"/>
        <v>#DIV/0!</v>
      </c>
      <c r="R311" s="248">
        <v>0</v>
      </c>
      <c r="S311" s="248">
        <v>0</v>
      </c>
      <c r="T311" s="45" t="e">
        <f t="shared" si="144"/>
        <v>#DIV/0!</v>
      </c>
      <c r="U311" s="199"/>
    </row>
    <row r="312" spans="1:21" s="23" customFormat="1" ht="17.25" x14ac:dyDescent="0.25">
      <c r="A312" s="47">
        <v>20</v>
      </c>
      <c r="B312" s="3" t="s">
        <v>292</v>
      </c>
      <c r="C312" s="248">
        <v>42112</v>
      </c>
      <c r="D312" s="248">
        <v>33807</v>
      </c>
      <c r="E312" s="45">
        <f t="shared" si="146"/>
        <v>124.56591830094359</v>
      </c>
      <c r="F312" s="248">
        <v>4498</v>
      </c>
      <c r="G312" s="248">
        <v>4100</v>
      </c>
      <c r="H312" s="25">
        <f t="shared" si="151"/>
        <v>109.70731707317074</v>
      </c>
      <c r="I312" s="248">
        <v>42112</v>
      </c>
      <c r="J312" s="248">
        <v>33807</v>
      </c>
      <c r="K312" s="25">
        <f t="shared" si="148"/>
        <v>124.56591830094359</v>
      </c>
      <c r="L312" s="248">
        <f t="shared" si="150"/>
        <v>0</v>
      </c>
      <c r="M312" s="248">
        <f t="shared" si="150"/>
        <v>0</v>
      </c>
      <c r="N312" s="25" t="e">
        <f t="shared" si="143"/>
        <v>#DIV/0!</v>
      </c>
      <c r="O312" s="248">
        <v>0</v>
      </c>
      <c r="P312" s="248">
        <v>0</v>
      </c>
      <c r="Q312" s="25" t="e">
        <f t="shared" si="145"/>
        <v>#DIV/0!</v>
      </c>
      <c r="R312" s="248"/>
      <c r="S312" s="248">
        <v>0</v>
      </c>
      <c r="T312" s="25" t="e">
        <f>R312/S312*100</f>
        <v>#DIV/0!</v>
      </c>
      <c r="U312" s="199">
        <v>20</v>
      </c>
    </row>
    <row r="313" spans="1:21" s="23" customFormat="1" ht="15.75" customHeight="1" x14ac:dyDescent="0.25">
      <c r="A313" s="349"/>
      <c r="B313" s="350"/>
      <c r="C313" s="350"/>
      <c r="D313" s="350"/>
      <c r="E313" s="350"/>
      <c r="F313" s="350"/>
      <c r="G313" s="350"/>
      <c r="H313" s="350"/>
      <c r="I313" s="350"/>
      <c r="J313" s="350"/>
      <c r="K313" s="350"/>
      <c r="L313" s="350"/>
      <c r="M313" s="350"/>
      <c r="N313" s="350"/>
      <c r="O313" s="350"/>
      <c r="P313" s="350"/>
      <c r="Q313" s="350"/>
      <c r="R313" s="350"/>
      <c r="S313" s="350"/>
      <c r="T313" s="351"/>
      <c r="U313" s="200"/>
    </row>
    <row r="314" spans="1:21" s="23" customFormat="1" ht="57.75" customHeight="1" x14ac:dyDescent="0.25">
      <c r="A314" s="352" t="s">
        <v>247</v>
      </c>
      <c r="B314" s="353"/>
      <c r="C314" s="41">
        <f>SUM(C315:C320)</f>
        <v>0</v>
      </c>
      <c r="D314" s="41">
        <f>SUM(D315:D320)</f>
        <v>0</v>
      </c>
      <c r="E314" s="42" t="e">
        <f>C314/D314*100</f>
        <v>#DIV/0!</v>
      </c>
      <c r="F314" s="41">
        <f>SUM(F315:F320)</f>
        <v>0</v>
      </c>
      <c r="G314" s="41">
        <f>SUM(G315:G320)</f>
        <v>0</v>
      </c>
      <c r="H314" s="41" t="e">
        <f>F314/G314*100</f>
        <v>#DIV/0!</v>
      </c>
      <c r="I314" s="41">
        <f>SUM(I315:I320)</f>
        <v>0</v>
      </c>
      <c r="J314" s="41">
        <f>SUM(J315:J320)</f>
        <v>0</v>
      </c>
      <c r="K314" s="41" t="e">
        <f>I314/J314*100</f>
        <v>#DIV/0!</v>
      </c>
      <c r="L314" s="41">
        <f>SUM(L315:L320)</f>
        <v>0</v>
      </c>
      <c r="M314" s="41">
        <f>SUM(M315:M320)</f>
        <v>0</v>
      </c>
      <c r="N314" s="5" t="e">
        <f t="shared" ref="N314" si="152">L314/M314*100</f>
        <v>#DIV/0!</v>
      </c>
      <c r="O314" s="41">
        <f>SUM(O315:O320)</f>
        <v>0</v>
      </c>
      <c r="P314" s="41">
        <f>SUM(P315:P320)</f>
        <v>0</v>
      </c>
      <c r="Q314" s="6" t="e">
        <f>A291O291/P314*100</f>
        <v>#NAME?</v>
      </c>
      <c r="R314" s="41">
        <f>SUM(R315:R320)</f>
        <v>0</v>
      </c>
      <c r="S314" s="41">
        <f>SUM(S315:S320)</f>
        <v>0</v>
      </c>
      <c r="T314" s="5" t="e">
        <f t="shared" ref="T314" si="153">R314/S314*100</f>
        <v>#DIV/0!</v>
      </c>
      <c r="U314" s="200"/>
    </row>
    <row r="315" spans="1:21" s="23" customFormat="1" x14ac:dyDescent="0.25">
      <c r="A315" s="63">
        <v>1</v>
      </c>
      <c r="C315" s="248"/>
      <c r="D315" s="248"/>
      <c r="E315" s="25"/>
      <c r="F315" s="248"/>
      <c r="G315" s="248"/>
      <c r="H315" s="25"/>
      <c r="I315" s="248"/>
      <c r="J315" s="248"/>
      <c r="K315" s="25"/>
      <c r="L315" s="248"/>
      <c r="M315" s="248"/>
      <c r="N315" s="25"/>
      <c r="O315" s="248"/>
      <c r="P315" s="248"/>
      <c r="Q315" s="25"/>
      <c r="R315" s="248"/>
      <c r="S315" s="248"/>
      <c r="T315" s="25"/>
      <c r="U315" s="200"/>
    </row>
    <row r="316" spans="1:21" s="23" customFormat="1" ht="17.25" x14ac:dyDescent="0.25">
      <c r="A316" s="63">
        <v>2</v>
      </c>
      <c r="B316" s="4"/>
      <c r="C316" s="248"/>
      <c r="D316" s="248"/>
      <c r="E316" s="25"/>
      <c r="F316" s="248"/>
      <c r="G316" s="248"/>
      <c r="H316" s="25"/>
      <c r="I316" s="248"/>
      <c r="J316" s="248"/>
      <c r="K316" s="25"/>
      <c r="L316" s="248"/>
      <c r="M316" s="248"/>
      <c r="N316" s="25"/>
      <c r="O316" s="248"/>
      <c r="P316" s="248"/>
      <c r="Q316" s="25"/>
      <c r="R316" s="248"/>
      <c r="S316" s="248"/>
      <c r="T316" s="25"/>
      <c r="U316" s="200"/>
    </row>
    <row r="317" spans="1:21" s="23" customFormat="1" ht="17.25" x14ac:dyDescent="0.25">
      <c r="A317" s="63">
        <v>3</v>
      </c>
      <c r="B317" s="4"/>
      <c r="C317" s="248"/>
      <c r="D317" s="248"/>
      <c r="E317" s="25"/>
      <c r="F317" s="248"/>
      <c r="G317" s="248"/>
      <c r="H317" s="25"/>
      <c r="I317" s="248"/>
      <c r="J317" s="248"/>
      <c r="K317" s="25"/>
      <c r="L317" s="248"/>
      <c r="M317" s="248"/>
      <c r="N317" s="25"/>
      <c r="O317" s="248"/>
      <c r="P317" s="248"/>
      <c r="Q317" s="25"/>
      <c r="R317" s="248"/>
      <c r="S317" s="248"/>
      <c r="T317" s="25"/>
      <c r="U317" s="200"/>
    </row>
    <row r="318" spans="1:21" s="23" customFormat="1" ht="17.25" x14ac:dyDescent="0.25">
      <c r="A318" s="63">
        <v>4</v>
      </c>
      <c r="B318" s="4"/>
      <c r="C318" s="248"/>
      <c r="D318" s="248"/>
      <c r="E318" s="25"/>
      <c r="F318" s="248"/>
      <c r="G318" s="248"/>
      <c r="H318" s="25"/>
      <c r="I318" s="248"/>
      <c r="J318" s="248"/>
      <c r="K318" s="25"/>
      <c r="L318" s="248"/>
      <c r="M318" s="248"/>
      <c r="N318" s="25"/>
      <c r="O318" s="248"/>
      <c r="P318" s="248"/>
      <c r="Q318" s="25"/>
      <c r="R318" s="248"/>
      <c r="S318" s="248"/>
      <c r="T318" s="25"/>
      <c r="U318" s="200"/>
    </row>
    <row r="319" spans="1:21" s="23" customFormat="1" ht="17.25" x14ac:dyDescent="0.25">
      <c r="A319" s="63"/>
      <c r="B319" s="16"/>
      <c r="C319" s="248"/>
      <c r="D319" s="248"/>
      <c r="E319" s="25"/>
      <c r="F319" s="248"/>
      <c r="G319" s="248"/>
      <c r="H319" s="1"/>
      <c r="I319" s="248"/>
      <c r="J319" s="248"/>
      <c r="K319" s="1"/>
      <c r="L319" s="248"/>
      <c r="M319" s="248"/>
      <c r="N319" s="1"/>
      <c r="O319" s="248"/>
      <c r="P319" s="248"/>
      <c r="Q319" s="1"/>
      <c r="R319" s="248"/>
      <c r="S319" s="248"/>
      <c r="T319" s="1"/>
      <c r="U319" s="200"/>
    </row>
    <row r="320" spans="1:21" s="23" customFormat="1" ht="17.25" x14ac:dyDescent="0.25">
      <c r="A320" s="63"/>
      <c r="B320" s="16"/>
      <c r="C320" s="248"/>
      <c r="D320" s="248"/>
      <c r="E320" s="25"/>
      <c r="F320" s="248"/>
      <c r="G320" s="248"/>
      <c r="H320" s="1"/>
      <c r="I320" s="248"/>
      <c r="J320" s="248"/>
      <c r="K320" s="1"/>
      <c r="L320" s="248"/>
      <c r="M320" s="248"/>
      <c r="N320" s="1"/>
      <c r="O320" s="248"/>
      <c r="P320" s="248"/>
      <c r="Q320" s="1"/>
      <c r="R320" s="248"/>
      <c r="S320" s="248"/>
      <c r="T320" s="1"/>
      <c r="U320" s="200"/>
    </row>
    <row r="321" spans="1:21" s="23" customFormat="1" x14ac:dyDescent="0.25">
      <c r="A321" s="349"/>
      <c r="B321" s="350"/>
      <c r="C321" s="350"/>
      <c r="D321" s="350"/>
      <c r="E321" s="350"/>
      <c r="F321" s="350"/>
      <c r="G321" s="350"/>
      <c r="H321" s="350"/>
      <c r="I321" s="350"/>
      <c r="J321" s="350"/>
      <c r="K321" s="350"/>
      <c r="L321" s="350"/>
      <c r="M321" s="350"/>
      <c r="N321" s="350"/>
      <c r="O321" s="350"/>
      <c r="P321" s="350"/>
      <c r="Q321" s="350"/>
      <c r="R321" s="350"/>
      <c r="S321" s="350"/>
      <c r="T321" s="351"/>
      <c r="U321" s="200"/>
    </row>
    <row r="322" spans="1:21" s="23" customFormat="1" ht="17.25" x14ac:dyDescent="0.25">
      <c r="A322" s="352" t="s">
        <v>248</v>
      </c>
      <c r="B322" s="353"/>
      <c r="C322" s="129">
        <f>SUM(C323:C329)</f>
        <v>229222</v>
      </c>
      <c r="D322" s="41">
        <f>SUM(D323:D329)</f>
        <v>380645</v>
      </c>
      <c r="E322" s="50">
        <f>C322/D322*100</f>
        <v>60.219364499730723</v>
      </c>
      <c r="F322" s="41">
        <f>SUM(F323:F329)</f>
        <v>89252</v>
      </c>
      <c r="G322" s="41">
        <f>SUM(G323:G329)</f>
        <v>81636</v>
      </c>
      <c r="H322" s="50">
        <f>F322/G322*100</f>
        <v>109.32921750208241</v>
      </c>
      <c r="I322" s="41">
        <f>SUM(I323:I329)</f>
        <v>230988</v>
      </c>
      <c r="J322" s="41">
        <f>SUM(J323:J329)</f>
        <v>380849</v>
      </c>
      <c r="K322" s="50">
        <f>I322/J322*100</f>
        <v>60.65080911332312</v>
      </c>
      <c r="L322" s="35">
        <f>SUM(L323:L329)</f>
        <v>0</v>
      </c>
      <c r="M322" s="35">
        <f>SUM(M323:M329)</f>
        <v>5882</v>
      </c>
      <c r="N322" s="6">
        <f t="shared" ref="N322:N329" si="154">L322/M322*100</f>
        <v>0</v>
      </c>
      <c r="O322" s="5">
        <f>SUM(O323:O329)</f>
        <v>0</v>
      </c>
      <c r="P322" s="5">
        <f>SUM(P323:P329)</f>
        <v>5882</v>
      </c>
      <c r="Q322" s="7">
        <f t="shared" ref="Q322:Q329" si="155">O322/P322*100</f>
        <v>0</v>
      </c>
      <c r="R322" s="5">
        <f>SUM(R323:R329)</f>
        <v>0</v>
      </c>
      <c r="S322" s="5">
        <f>SUM(S323:S329)</f>
        <v>0</v>
      </c>
      <c r="T322" s="6" t="e">
        <f t="shared" ref="T322:T329" si="156">R322/S322*100</f>
        <v>#DIV/0!</v>
      </c>
      <c r="U322" s="198">
        <f>SUM(U323:U329)</f>
        <v>76</v>
      </c>
    </row>
    <row r="323" spans="1:21" s="23" customFormat="1" ht="17.25" x14ac:dyDescent="0.25">
      <c r="A323" s="60">
        <v>1</v>
      </c>
      <c r="B323" s="8" t="s">
        <v>87</v>
      </c>
      <c r="C323" s="248"/>
      <c r="D323" s="248">
        <v>188218</v>
      </c>
      <c r="E323" s="1">
        <f t="shared" ref="E323:E329" si="157">C323/D323*100</f>
        <v>0</v>
      </c>
      <c r="F323" s="248"/>
      <c r="G323" s="248">
        <v>37288</v>
      </c>
      <c r="H323" s="1">
        <f t="shared" ref="H323:H329" si="158">F323/G323*100</f>
        <v>0</v>
      </c>
      <c r="I323" s="249"/>
      <c r="J323" s="249">
        <v>188218</v>
      </c>
      <c r="K323" s="1">
        <f t="shared" ref="K323:K329" si="159">I323/J323*100</f>
        <v>0</v>
      </c>
      <c r="L323" s="252"/>
      <c r="M323" s="252">
        <v>5882</v>
      </c>
      <c r="N323" s="1">
        <f t="shared" si="154"/>
        <v>0</v>
      </c>
      <c r="O323" s="252"/>
      <c r="P323" s="252">
        <v>5882</v>
      </c>
      <c r="Q323" s="1">
        <f t="shared" si="155"/>
        <v>0</v>
      </c>
      <c r="R323" s="252"/>
      <c r="S323" s="252">
        <v>0</v>
      </c>
      <c r="T323" s="1" t="e">
        <f t="shared" si="156"/>
        <v>#DIV/0!</v>
      </c>
      <c r="U323" s="199">
        <v>70</v>
      </c>
    </row>
    <row r="324" spans="1:21" s="23" customFormat="1" ht="17.25" x14ac:dyDescent="0.25">
      <c r="A324" s="61">
        <v>2</v>
      </c>
      <c r="B324" s="3" t="s">
        <v>88</v>
      </c>
      <c r="C324" s="248">
        <v>0</v>
      </c>
      <c r="D324" s="248">
        <v>0</v>
      </c>
      <c r="E324" s="45" t="e">
        <f t="shared" si="157"/>
        <v>#DIV/0!</v>
      </c>
      <c r="F324" s="248">
        <v>0</v>
      </c>
      <c r="G324" s="248">
        <v>0</v>
      </c>
      <c r="H324" s="45" t="e">
        <f t="shared" si="158"/>
        <v>#DIV/0!</v>
      </c>
      <c r="I324" s="249">
        <v>0</v>
      </c>
      <c r="J324" s="249">
        <v>0</v>
      </c>
      <c r="K324" s="45" t="e">
        <f t="shared" si="159"/>
        <v>#DIV/0!</v>
      </c>
      <c r="L324" s="252">
        <f t="shared" ref="L324:M328" si="160">O324+R324</f>
        <v>0</v>
      </c>
      <c r="M324" s="252">
        <f t="shared" si="160"/>
        <v>0</v>
      </c>
      <c r="N324" s="25" t="e">
        <f t="shared" si="154"/>
        <v>#DIV/0!</v>
      </c>
      <c r="O324" s="252">
        <v>0</v>
      </c>
      <c r="P324" s="252">
        <v>0</v>
      </c>
      <c r="Q324" s="25" t="e">
        <f t="shared" si="155"/>
        <v>#DIV/0!</v>
      </c>
      <c r="R324" s="252">
        <v>0</v>
      </c>
      <c r="S324" s="252">
        <v>0</v>
      </c>
      <c r="T324" s="1" t="e">
        <f t="shared" si="156"/>
        <v>#DIV/0!</v>
      </c>
      <c r="U324" s="199"/>
    </row>
    <row r="325" spans="1:21" s="23" customFormat="1" ht="17.25" x14ac:dyDescent="0.25">
      <c r="A325" s="61">
        <v>3</v>
      </c>
      <c r="B325" s="3" t="s">
        <v>89</v>
      </c>
      <c r="C325" s="248">
        <v>0</v>
      </c>
      <c r="D325" s="248">
        <v>0</v>
      </c>
      <c r="E325" s="45" t="e">
        <f t="shared" si="157"/>
        <v>#DIV/0!</v>
      </c>
      <c r="F325" s="248">
        <v>0</v>
      </c>
      <c r="G325" s="248">
        <v>0</v>
      </c>
      <c r="H325" s="45" t="e">
        <f t="shared" si="158"/>
        <v>#DIV/0!</v>
      </c>
      <c r="I325" s="249">
        <v>0</v>
      </c>
      <c r="J325" s="249">
        <v>0</v>
      </c>
      <c r="K325" s="45" t="e">
        <f t="shared" si="159"/>
        <v>#DIV/0!</v>
      </c>
      <c r="L325" s="252">
        <f t="shared" si="160"/>
        <v>0</v>
      </c>
      <c r="M325" s="252">
        <f t="shared" si="160"/>
        <v>0</v>
      </c>
      <c r="N325" s="25" t="e">
        <f t="shared" si="154"/>
        <v>#DIV/0!</v>
      </c>
      <c r="O325" s="252">
        <v>0</v>
      </c>
      <c r="P325" s="252">
        <v>0</v>
      </c>
      <c r="Q325" s="25" t="e">
        <f t="shared" si="155"/>
        <v>#DIV/0!</v>
      </c>
      <c r="R325" s="252">
        <v>0</v>
      </c>
      <c r="S325" s="252">
        <v>0</v>
      </c>
      <c r="T325" s="1" t="e">
        <f t="shared" si="156"/>
        <v>#DIV/0!</v>
      </c>
      <c r="U325" s="199"/>
    </row>
    <row r="326" spans="1:21" s="23" customFormat="1" ht="17.25" x14ac:dyDescent="0.25">
      <c r="A326" s="60">
        <v>4</v>
      </c>
      <c r="B326" s="8" t="s">
        <v>90</v>
      </c>
      <c r="C326" s="248">
        <v>5699</v>
      </c>
      <c r="D326" s="248">
        <v>7647</v>
      </c>
      <c r="E326" s="1">
        <f t="shared" si="157"/>
        <v>74.525957891983779</v>
      </c>
      <c r="F326" s="248">
        <v>283</v>
      </c>
      <c r="G326" s="248">
        <v>729</v>
      </c>
      <c r="H326" s="1">
        <f t="shared" si="158"/>
        <v>38.820301783264746</v>
      </c>
      <c r="I326" s="249">
        <v>7465</v>
      </c>
      <c r="J326" s="249">
        <v>7851</v>
      </c>
      <c r="K326" s="1">
        <f t="shared" si="159"/>
        <v>95.083428862565285</v>
      </c>
      <c r="L326" s="252">
        <f t="shared" si="160"/>
        <v>0</v>
      </c>
      <c r="M326" s="252">
        <f t="shared" si="160"/>
        <v>0</v>
      </c>
      <c r="N326" s="1" t="e">
        <f t="shared" si="154"/>
        <v>#DIV/0!</v>
      </c>
      <c r="O326" s="252">
        <v>0</v>
      </c>
      <c r="P326" s="252">
        <v>0</v>
      </c>
      <c r="Q326" s="1" t="e">
        <f t="shared" si="155"/>
        <v>#DIV/0!</v>
      </c>
      <c r="R326" s="248">
        <v>0</v>
      </c>
      <c r="S326" s="252">
        <v>0</v>
      </c>
      <c r="T326" s="1" t="e">
        <f t="shared" si="156"/>
        <v>#DIV/0!</v>
      </c>
      <c r="U326" s="199">
        <v>6</v>
      </c>
    </row>
    <row r="327" spans="1:21" s="23" customFormat="1" ht="17.25" x14ac:dyDescent="0.25">
      <c r="A327" s="61">
        <v>5</v>
      </c>
      <c r="B327" s="3" t="s">
        <v>91</v>
      </c>
      <c r="C327" s="248">
        <v>0</v>
      </c>
      <c r="D327" s="248">
        <v>0</v>
      </c>
      <c r="E327" s="45" t="e">
        <f t="shared" si="157"/>
        <v>#DIV/0!</v>
      </c>
      <c r="F327" s="248">
        <v>0</v>
      </c>
      <c r="G327" s="248">
        <v>0</v>
      </c>
      <c r="H327" s="45" t="e">
        <f t="shared" si="158"/>
        <v>#DIV/0!</v>
      </c>
      <c r="I327" s="249">
        <v>0</v>
      </c>
      <c r="J327" s="249">
        <v>0</v>
      </c>
      <c r="K327" s="45" t="e">
        <f t="shared" si="159"/>
        <v>#DIV/0!</v>
      </c>
      <c r="L327" s="252">
        <f t="shared" si="160"/>
        <v>0</v>
      </c>
      <c r="M327" s="252">
        <f t="shared" si="160"/>
        <v>0</v>
      </c>
      <c r="N327" s="25" t="e">
        <f t="shared" si="154"/>
        <v>#DIV/0!</v>
      </c>
      <c r="O327" s="252">
        <v>0</v>
      </c>
      <c r="P327" s="252">
        <v>0</v>
      </c>
      <c r="Q327" s="25" t="e">
        <f t="shared" si="155"/>
        <v>#DIV/0!</v>
      </c>
      <c r="R327" s="252">
        <v>0</v>
      </c>
      <c r="S327" s="252">
        <v>0</v>
      </c>
      <c r="T327" s="1" t="e">
        <f t="shared" si="156"/>
        <v>#DIV/0!</v>
      </c>
      <c r="U327" s="199"/>
    </row>
    <row r="328" spans="1:21" s="23" customFormat="1" ht="17.25" x14ac:dyDescent="0.25">
      <c r="A328" s="47">
        <v>6</v>
      </c>
      <c r="B328" s="4" t="s">
        <v>92</v>
      </c>
      <c r="C328" s="248">
        <v>0</v>
      </c>
      <c r="D328" s="248">
        <v>0</v>
      </c>
      <c r="E328" s="25" t="e">
        <f t="shared" si="157"/>
        <v>#DIV/0!</v>
      </c>
      <c r="F328" s="248">
        <v>0</v>
      </c>
      <c r="G328" s="248">
        <v>0</v>
      </c>
      <c r="H328" s="25" t="e">
        <f t="shared" si="158"/>
        <v>#DIV/0!</v>
      </c>
      <c r="I328" s="249">
        <v>0</v>
      </c>
      <c r="J328" s="249">
        <v>0</v>
      </c>
      <c r="K328" s="25" t="e">
        <f t="shared" si="159"/>
        <v>#DIV/0!</v>
      </c>
      <c r="L328" s="252">
        <f t="shared" si="160"/>
        <v>0</v>
      </c>
      <c r="M328" s="252">
        <f t="shared" si="160"/>
        <v>0</v>
      </c>
      <c r="N328" s="25" t="e">
        <f t="shared" si="154"/>
        <v>#DIV/0!</v>
      </c>
      <c r="O328" s="252">
        <v>0</v>
      </c>
      <c r="P328" s="252">
        <v>0</v>
      </c>
      <c r="Q328" s="25" t="e">
        <f t="shared" si="155"/>
        <v>#DIV/0!</v>
      </c>
      <c r="R328" s="252">
        <v>0</v>
      </c>
      <c r="S328" s="252">
        <v>0</v>
      </c>
      <c r="T328" s="25" t="e">
        <f t="shared" si="156"/>
        <v>#DIV/0!</v>
      </c>
      <c r="U328" s="199"/>
    </row>
    <row r="329" spans="1:21" s="23" customFormat="1" ht="17.25" x14ac:dyDescent="0.25">
      <c r="A329" s="47">
        <v>7</v>
      </c>
      <c r="B329" s="4" t="s">
        <v>454</v>
      </c>
      <c r="C329" s="248">
        <v>223523</v>
      </c>
      <c r="D329" s="248">
        <v>184780</v>
      </c>
      <c r="E329" s="25">
        <f t="shared" si="157"/>
        <v>120.96709600606125</v>
      </c>
      <c r="F329" s="248">
        <v>88969</v>
      </c>
      <c r="G329" s="248">
        <v>43619</v>
      </c>
      <c r="H329" s="25">
        <f t="shared" si="158"/>
        <v>203.96845411403288</v>
      </c>
      <c r="I329" s="249">
        <v>223523</v>
      </c>
      <c r="J329" s="249">
        <v>184780</v>
      </c>
      <c r="K329" s="25">
        <f t="shared" si="159"/>
        <v>120.96709600606125</v>
      </c>
      <c r="L329" s="252">
        <v>0</v>
      </c>
      <c r="M329" s="252">
        <v>0</v>
      </c>
      <c r="N329" s="25" t="e">
        <f t="shared" si="154"/>
        <v>#DIV/0!</v>
      </c>
      <c r="O329" s="252">
        <v>0</v>
      </c>
      <c r="P329" s="252">
        <v>0</v>
      </c>
      <c r="Q329" s="25" t="e">
        <f t="shared" si="155"/>
        <v>#DIV/0!</v>
      </c>
      <c r="R329" s="252">
        <v>0</v>
      </c>
      <c r="S329" s="252">
        <v>0</v>
      </c>
      <c r="T329" s="25" t="e">
        <f t="shared" si="156"/>
        <v>#DIV/0!</v>
      </c>
      <c r="U329" s="199"/>
    </row>
    <row r="330" spans="1:21" s="23" customFormat="1" ht="17.25" customHeight="1" x14ac:dyDescent="0.25">
      <c r="A330" s="349"/>
      <c r="B330" s="350"/>
      <c r="C330" s="350"/>
      <c r="D330" s="350"/>
      <c r="E330" s="350"/>
      <c r="F330" s="350"/>
      <c r="G330" s="350"/>
      <c r="H330" s="350"/>
      <c r="I330" s="350"/>
      <c r="J330" s="350"/>
      <c r="K330" s="350"/>
      <c r="L330" s="350"/>
      <c r="M330" s="350"/>
      <c r="N330" s="350"/>
      <c r="O330" s="350"/>
      <c r="P330" s="350"/>
      <c r="Q330" s="350"/>
      <c r="R330" s="350"/>
      <c r="S330" s="350"/>
      <c r="T330" s="351"/>
      <c r="U330" s="200"/>
    </row>
    <row r="331" spans="1:21" s="23" customFormat="1" ht="67.5" customHeight="1" x14ac:dyDescent="0.25">
      <c r="A331" s="352" t="s">
        <v>249</v>
      </c>
      <c r="B331" s="353"/>
      <c r="C331" s="129">
        <f>C332+C340+C354</f>
        <v>25080544.27</v>
      </c>
      <c r="D331" s="129">
        <f>D332+D340+D354</f>
        <v>26271212</v>
      </c>
      <c r="E331" s="50">
        <f>C331/D331*100</f>
        <v>95.467785308115964</v>
      </c>
      <c r="F331" s="129">
        <f>F332+F340+F354</f>
        <v>3095610.93</v>
      </c>
      <c r="G331" s="129">
        <f>G332+G340+G354</f>
        <v>2330509</v>
      </c>
      <c r="H331" s="50">
        <f>F331/G331*100</f>
        <v>132.82982086745858</v>
      </c>
      <c r="I331" s="129">
        <f>I332+I340+I354</f>
        <v>22304492.011</v>
      </c>
      <c r="J331" s="129">
        <f>J332+J340+J354</f>
        <v>21965688</v>
      </c>
      <c r="K331" s="50">
        <f>I331/J331*100</f>
        <v>101.54242385214613</v>
      </c>
      <c r="L331" s="129">
        <f>L332+L340+L354</f>
        <v>16139227</v>
      </c>
      <c r="M331" s="129">
        <f>M332+M340+M354</f>
        <v>16601198</v>
      </c>
      <c r="N331" s="6">
        <f t="shared" ref="N331:N338" si="161">L331/M331*100</f>
        <v>97.217242996559648</v>
      </c>
      <c r="O331" s="129">
        <f>O332+O340+O354</f>
        <v>12869332</v>
      </c>
      <c r="P331" s="129">
        <f>P332+P340+P354</f>
        <v>13560006</v>
      </c>
      <c r="Q331" s="7">
        <f t="shared" ref="Q331:Q338" si="162">O331/P331*100</f>
        <v>94.906536177048892</v>
      </c>
      <c r="R331" s="129">
        <f>R332+R340+R354</f>
        <v>3269895</v>
      </c>
      <c r="S331" s="129">
        <f>S332+S340+S354</f>
        <v>3041192</v>
      </c>
      <c r="T331" s="6">
        <f t="shared" ref="T331:T338" si="163">R331/S331*100</f>
        <v>107.52017629929318</v>
      </c>
      <c r="U331" s="199"/>
    </row>
    <row r="332" spans="1:21" s="23" customFormat="1" ht="66.75" customHeight="1" x14ac:dyDescent="0.25">
      <c r="A332" s="361" t="s">
        <v>250</v>
      </c>
      <c r="B332" s="362" t="s">
        <v>139</v>
      </c>
      <c r="C332" s="121">
        <f>SUM(C333:C338)</f>
        <v>1065329</v>
      </c>
      <c r="D332" s="121">
        <f>SUM(D333:D338)</f>
        <v>1226243</v>
      </c>
      <c r="E332" s="121">
        <f>C332/D332*100</f>
        <v>86.877478607421196</v>
      </c>
      <c r="F332" s="121">
        <f>SUM(F333:F338)</f>
        <v>136699</v>
      </c>
      <c r="G332" s="121">
        <f>SUM(G333:G338)</f>
        <v>96235</v>
      </c>
      <c r="H332" s="122">
        <f>F332/G332*100</f>
        <v>142.04707227100329</v>
      </c>
      <c r="I332" s="121">
        <f>SUM(I333:I338)</f>
        <v>1498989</v>
      </c>
      <c r="J332" s="121">
        <f>SUM(J333:J338)</f>
        <v>1567689</v>
      </c>
      <c r="K332" s="122">
        <f>I332/J332*100</f>
        <v>95.617753266113368</v>
      </c>
      <c r="L332" s="123">
        <f>SUM(L333:L338)</f>
        <v>974740</v>
      </c>
      <c r="M332" s="123">
        <f>SUM(M333:M338)</f>
        <v>1116519</v>
      </c>
      <c r="N332" s="124">
        <f t="shared" si="161"/>
        <v>87.301693925495229</v>
      </c>
      <c r="O332" s="125">
        <f>SUM(O333:O338)</f>
        <v>460039</v>
      </c>
      <c r="P332" s="125">
        <f>SUM(P333:P338)</f>
        <v>607308</v>
      </c>
      <c r="Q332" s="126">
        <f t="shared" si="162"/>
        <v>75.750525268891565</v>
      </c>
      <c r="R332" s="125">
        <f>SUM(R333:R338)</f>
        <v>514701</v>
      </c>
      <c r="S332" s="125">
        <f>SUM(S333:S338)</f>
        <v>509211</v>
      </c>
      <c r="T332" s="126">
        <f t="shared" si="163"/>
        <v>101.07813853196414</v>
      </c>
      <c r="U332" s="198">
        <f>SUM(U333:U338)</f>
        <v>149</v>
      </c>
    </row>
    <row r="333" spans="1:21" s="23" customFormat="1" ht="17.25" x14ac:dyDescent="0.25">
      <c r="A333" s="67">
        <v>1</v>
      </c>
      <c r="B333" s="10" t="s">
        <v>185</v>
      </c>
      <c r="C333" s="249">
        <v>374535</v>
      </c>
      <c r="D333" s="249">
        <v>494971</v>
      </c>
      <c r="E333" s="45">
        <f t="shared" ref="E333:E338" si="164">C333/D333*100</f>
        <v>75.668069442452179</v>
      </c>
      <c r="F333" s="68">
        <v>40013</v>
      </c>
      <c r="G333" s="68">
        <v>40808</v>
      </c>
      <c r="H333" s="45">
        <f t="shared" ref="H333:H338" si="165">F333/G333*100</f>
        <v>98.051852577925899</v>
      </c>
      <c r="I333" s="249">
        <v>672452</v>
      </c>
      <c r="J333" s="249">
        <v>727443</v>
      </c>
      <c r="K333" s="45">
        <f t="shared" ref="K333:K338" si="166">I333/J333*100</f>
        <v>92.440507366212884</v>
      </c>
      <c r="L333" s="253">
        <v>314485</v>
      </c>
      <c r="M333" s="253">
        <v>442948</v>
      </c>
      <c r="N333" s="25">
        <f t="shared" si="161"/>
        <v>70.998175858114266</v>
      </c>
      <c r="O333" s="248">
        <v>264704</v>
      </c>
      <c r="P333" s="248">
        <v>394229</v>
      </c>
      <c r="Q333" s="25">
        <f t="shared" si="162"/>
        <v>67.144730600742207</v>
      </c>
      <c r="R333" s="253">
        <v>49781</v>
      </c>
      <c r="S333" s="253">
        <v>48719</v>
      </c>
      <c r="T333" s="45">
        <f t="shared" si="163"/>
        <v>102.17984769802335</v>
      </c>
      <c r="U333" s="199">
        <v>66</v>
      </c>
    </row>
    <row r="334" spans="1:21" s="23" customFormat="1" ht="17.25" x14ac:dyDescent="0.25">
      <c r="A334" s="67">
        <v>2</v>
      </c>
      <c r="B334" s="10" t="s">
        <v>186</v>
      </c>
      <c r="C334" s="249"/>
      <c r="D334" s="249">
        <v>0</v>
      </c>
      <c r="E334" s="45" t="e">
        <f t="shared" si="164"/>
        <v>#DIV/0!</v>
      </c>
      <c r="F334" s="68"/>
      <c r="G334" s="68">
        <v>0</v>
      </c>
      <c r="H334" s="45" t="e">
        <f t="shared" si="165"/>
        <v>#DIV/0!</v>
      </c>
      <c r="I334" s="249"/>
      <c r="J334" s="249">
        <v>31255</v>
      </c>
      <c r="K334" s="45">
        <f t="shared" si="166"/>
        <v>0</v>
      </c>
      <c r="L334" s="253">
        <f>O334+R334</f>
        <v>0</v>
      </c>
      <c r="M334" s="253">
        <f>P334+S334</f>
        <v>0</v>
      </c>
      <c r="N334" s="25" t="e">
        <f t="shared" si="161"/>
        <v>#DIV/0!</v>
      </c>
      <c r="O334" s="248">
        <v>0</v>
      </c>
      <c r="P334" s="248">
        <v>0</v>
      </c>
      <c r="Q334" s="25" t="e">
        <f t="shared" si="162"/>
        <v>#DIV/0!</v>
      </c>
      <c r="R334" s="253">
        <v>0</v>
      </c>
      <c r="S334" s="253">
        <v>0</v>
      </c>
      <c r="T334" s="45" t="e">
        <f t="shared" si="163"/>
        <v>#DIV/0!</v>
      </c>
      <c r="U334" s="199">
        <v>14</v>
      </c>
    </row>
    <row r="335" spans="1:21" s="23" customFormat="1" ht="17.25" x14ac:dyDescent="0.25">
      <c r="A335" s="67">
        <v>3</v>
      </c>
      <c r="B335" s="10" t="s">
        <v>187</v>
      </c>
      <c r="C335" s="249">
        <v>0</v>
      </c>
      <c r="D335" s="249">
        <v>0</v>
      </c>
      <c r="E335" s="45" t="e">
        <f t="shared" si="164"/>
        <v>#DIV/0!</v>
      </c>
      <c r="F335" s="68">
        <v>0</v>
      </c>
      <c r="G335" s="68">
        <v>0</v>
      </c>
      <c r="H335" s="45" t="e">
        <f t="shared" si="165"/>
        <v>#DIV/0!</v>
      </c>
      <c r="I335" s="249">
        <v>0</v>
      </c>
      <c r="J335" s="249">
        <v>0</v>
      </c>
      <c r="K335" s="45" t="e">
        <f t="shared" si="166"/>
        <v>#DIV/0!</v>
      </c>
      <c r="L335" s="253">
        <f t="shared" ref="L335:M335" si="167">O335+R335</f>
        <v>0</v>
      </c>
      <c r="M335" s="253">
        <f t="shared" si="167"/>
        <v>0</v>
      </c>
      <c r="N335" s="25" t="e">
        <f t="shared" si="161"/>
        <v>#DIV/0!</v>
      </c>
      <c r="O335" s="248">
        <v>0</v>
      </c>
      <c r="P335" s="248">
        <v>0</v>
      </c>
      <c r="Q335" s="25" t="e">
        <f t="shared" si="162"/>
        <v>#DIV/0!</v>
      </c>
      <c r="R335" s="253">
        <v>0</v>
      </c>
      <c r="S335" s="253">
        <v>0</v>
      </c>
      <c r="T335" s="45" t="e">
        <f t="shared" si="163"/>
        <v>#DIV/0!</v>
      </c>
      <c r="U335" s="199"/>
    </row>
    <row r="336" spans="1:21" s="23" customFormat="1" ht="17.25" x14ac:dyDescent="0.25">
      <c r="A336" s="67">
        <v>4</v>
      </c>
      <c r="B336" s="10" t="s">
        <v>188</v>
      </c>
      <c r="C336" s="249">
        <v>545504</v>
      </c>
      <c r="D336" s="249">
        <v>519971</v>
      </c>
      <c r="E336" s="1">
        <f t="shared" si="164"/>
        <v>104.91046616061281</v>
      </c>
      <c r="F336" s="68">
        <v>61885</v>
      </c>
      <c r="G336" s="68">
        <v>39096</v>
      </c>
      <c r="H336" s="1">
        <f t="shared" si="165"/>
        <v>158.28985062410476</v>
      </c>
      <c r="I336" s="249">
        <v>545504</v>
      </c>
      <c r="J336" s="249">
        <v>519971</v>
      </c>
      <c r="K336" s="1">
        <f t="shared" si="166"/>
        <v>104.91046616061281</v>
      </c>
      <c r="L336" s="253">
        <v>545504</v>
      </c>
      <c r="M336" s="253">
        <v>519971</v>
      </c>
      <c r="N336" s="1">
        <f t="shared" si="161"/>
        <v>104.91046616061281</v>
      </c>
      <c r="O336" s="248">
        <v>195335</v>
      </c>
      <c r="P336" s="248">
        <v>213079</v>
      </c>
      <c r="Q336" s="1">
        <f t="shared" si="162"/>
        <v>91.672572144603649</v>
      </c>
      <c r="R336" s="253">
        <v>350169</v>
      </c>
      <c r="S336" s="253">
        <v>306892</v>
      </c>
      <c r="T336" s="1">
        <f t="shared" si="163"/>
        <v>114.10170353088382</v>
      </c>
      <c r="U336" s="199">
        <v>33</v>
      </c>
    </row>
    <row r="337" spans="1:188" s="23" customFormat="1" ht="34.5" x14ac:dyDescent="0.25">
      <c r="A337" s="67">
        <v>5</v>
      </c>
      <c r="B337" s="10" t="s">
        <v>265</v>
      </c>
      <c r="C337" s="249">
        <v>39372</v>
      </c>
      <c r="D337" s="249">
        <v>58879</v>
      </c>
      <c r="E337" s="1">
        <f t="shared" si="164"/>
        <v>66.869342210295684</v>
      </c>
      <c r="F337" s="68">
        <v>2321</v>
      </c>
      <c r="G337" s="68">
        <v>4465</v>
      </c>
      <c r="H337" s="1">
        <f t="shared" si="165"/>
        <v>51.982082866741322</v>
      </c>
      <c r="I337" s="249">
        <v>175115</v>
      </c>
      <c r="J337" s="249">
        <v>136598</v>
      </c>
      <c r="K337" s="1">
        <f t="shared" si="166"/>
        <v>128.19733817479027</v>
      </c>
      <c r="L337" s="253">
        <v>8833</v>
      </c>
      <c r="M337" s="253">
        <v>1178</v>
      </c>
      <c r="N337" s="1">
        <f t="shared" si="161"/>
        <v>749.830220713073</v>
      </c>
      <c r="O337" s="248">
        <v>0</v>
      </c>
      <c r="P337" s="248">
        <v>0</v>
      </c>
      <c r="Q337" s="1" t="e">
        <f t="shared" si="162"/>
        <v>#DIV/0!</v>
      </c>
      <c r="R337" s="253">
        <v>8833</v>
      </c>
      <c r="S337" s="253">
        <v>1178</v>
      </c>
      <c r="T337" s="1">
        <f t="shared" si="163"/>
        <v>749.830220713073</v>
      </c>
      <c r="U337" s="199">
        <v>20</v>
      </c>
    </row>
    <row r="338" spans="1:188" s="23" customFormat="1" ht="17.25" x14ac:dyDescent="0.25">
      <c r="A338" s="67">
        <v>6</v>
      </c>
      <c r="B338" s="221" t="s">
        <v>189</v>
      </c>
      <c r="C338" s="249">
        <v>105918</v>
      </c>
      <c r="D338" s="249">
        <v>152422</v>
      </c>
      <c r="E338" s="1">
        <f t="shared" si="164"/>
        <v>69.489968639697679</v>
      </c>
      <c r="F338" s="68">
        <v>32480</v>
      </c>
      <c r="G338" s="68">
        <v>11866</v>
      </c>
      <c r="H338" s="1">
        <f t="shared" si="165"/>
        <v>273.72324287881338</v>
      </c>
      <c r="I338" s="249">
        <v>105918</v>
      </c>
      <c r="J338" s="249">
        <v>152422</v>
      </c>
      <c r="K338" s="1">
        <f t="shared" si="166"/>
        <v>69.489968639697679</v>
      </c>
      <c r="L338" s="249">
        <v>105918</v>
      </c>
      <c r="M338" s="253">
        <v>152422</v>
      </c>
      <c r="N338" s="1">
        <f t="shared" si="161"/>
        <v>69.489968639697679</v>
      </c>
      <c r="O338" s="248">
        <v>0</v>
      </c>
      <c r="P338" s="248">
        <v>0</v>
      </c>
      <c r="Q338" s="1" t="e">
        <f t="shared" si="162"/>
        <v>#DIV/0!</v>
      </c>
      <c r="R338" s="249">
        <v>105918</v>
      </c>
      <c r="S338" s="253">
        <v>152422</v>
      </c>
      <c r="T338" s="1">
        <f t="shared" si="163"/>
        <v>69.489968639697679</v>
      </c>
      <c r="U338" s="199">
        <v>16</v>
      </c>
    </row>
    <row r="339" spans="1:188" s="23" customFormat="1" ht="17.25" customHeight="1" x14ac:dyDescent="0.25">
      <c r="A339" s="349"/>
      <c r="B339" s="350"/>
      <c r="C339" s="350"/>
      <c r="D339" s="350"/>
      <c r="E339" s="350"/>
      <c r="F339" s="350"/>
      <c r="G339" s="350"/>
      <c r="H339" s="350"/>
      <c r="I339" s="350"/>
      <c r="J339" s="350"/>
      <c r="K339" s="350"/>
      <c r="L339" s="350"/>
      <c r="M339" s="350"/>
      <c r="N339" s="350"/>
      <c r="O339" s="350"/>
      <c r="P339" s="350"/>
      <c r="Q339" s="350"/>
      <c r="R339" s="350"/>
      <c r="S339" s="350"/>
      <c r="T339" s="351"/>
      <c r="U339" s="200"/>
    </row>
    <row r="340" spans="1:188" s="23" customFormat="1" ht="17.25" x14ac:dyDescent="0.25">
      <c r="A340" s="354" t="s">
        <v>251</v>
      </c>
      <c r="B340" s="355" t="s">
        <v>139</v>
      </c>
      <c r="C340" s="121">
        <f>SUM(C341:C352)</f>
        <v>22022680</v>
      </c>
      <c r="D340" s="121">
        <f>SUM(D341:D352)</f>
        <v>24179673</v>
      </c>
      <c r="E340" s="121">
        <f>C340/D340*100</f>
        <v>91.079312776479654</v>
      </c>
      <c r="F340" s="121">
        <f>SUM(F341:F352)</f>
        <v>2709000</v>
      </c>
      <c r="G340" s="121">
        <f>SUM(G341:G352)</f>
        <v>2125654</v>
      </c>
      <c r="H340" s="121">
        <f>F340/G340*100</f>
        <v>127.44313044361877</v>
      </c>
      <c r="I340" s="121">
        <f>SUM(I341:I352)</f>
        <v>18917670</v>
      </c>
      <c r="J340" s="121">
        <f>SUM(J341:J352)</f>
        <v>19693573</v>
      </c>
      <c r="K340" s="121">
        <f>I340/J340*100</f>
        <v>96.0601207307582</v>
      </c>
      <c r="L340" s="121">
        <f>SUM(L341:L352)</f>
        <v>15164487</v>
      </c>
      <c r="M340" s="121">
        <f>SUM(M341:M352)</f>
        <v>15484679</v>
      </c>
      <c r="N340" s="125">
        <f t="shared" ref="N340:N352" si="168">L340/M340*100</f>
        <v>97.932201242273081</v>
      </c>
      <c r="O340" s="121">
        <f>SUM(O341:O352)</f>
        <v>12409293</v>
      </c>
      <c r="P340" s="121">
        <f>SUM(P341:P352)</f>
        <v>12952698</v>
      </c>
      <c r="Q340" s="125">
        <f t="shared" ref="Q340:Q352" si="169">O340/P340*100</f>
        <v>95.804696442393706</v>
      </c>
      <c r="R340" s="121">
        <f>SUM(R341:R352)</f>
        <v>2755194</v>
      </c>
      <c r="S340" s="121">
        <f>SUM(S341:S352)</f>
        <v>2531981</v>
      </c>
      <c r="T340" s="125">
        <f t="shared" ref="T340:T349" si="170">R340/S340*100</f>
        <v>108.81574545780556</v>
      </c>
      <c r="U340" s="198">
        <f>SUM(U341:U352)</f>
        <v>301</v>
      </c>
      <c r="V340"/>
      <c r="W340"/>
      <c r="X340"/>
      <c r="Y340"/>
      <c r="Z340"/>
      <c r="AA340"/>
      <c r="AB340"/>
      <c r="AC340"/>
    </row>
    <row r="341" spans="1:188" s="23" customFormat="1" ht="17.25" x14ac:dyDescent="0.25">
      <c r="A341" s="262">
        <v>1</v>
      </c>
      <c r="B341" s="10" t="s">
        <v>178</v>
      </c>
      <c r="C341" s="252">
        <v>204240</v>
      </c>
      <c r="D341" s="252">
        <v>512076</v>
      </c>
      <c r="E341" s="25">
        <f t="shared" ref="E341:E352" si="171">C341/D341*100</f>
        <v>39.884704614158835</v>
      </c>
      <c r="F341" s="252">
        <v>37447</v>
      </c>
      <c r="G341" s="252">
        <v>32961</v>
      </c>
      <c r="H341" s="25">
        <f t="shared" ref="H341:H344" si="172">F341/G341*100</f>
        <v>113.61002396771941</v>
      </c>
      <c r="I341" s="252">
        <v>204240</v>
      </c>
      <c r="J341" s="252">
        <v>512076</v>
      </c>
      <c r="K341" s="25">
        <f t="shared" ref="K341:K352" si="173">I341/J341*100</f>
        <v>39.884704614158835</v>
      </c>
      <c r="L341" s="252">
        <v>204240</v>
      </c>
      <c r="M341" s="252">
        <v>512076</v>
      </c>
      <c r="N341" s="25">
        <f t="shared" si="168"/>
        <v>39.884704614158835</v>
      </c>
      <c r="O341" s="252">
        <v>35508</v>
      </c>
      <c r="P341" s="252">
        <v>1988</v>
      </c>
      <c r="Q341" s="25">
        <f t="shared" si="169"/>
        <v>1786.1167002012073</v>
      </c>
      <c r="R341" s="252">
        <v>168732</v>
      </c>
      <c r="S341" s="252">
        <v>510088</v>
      </c>
      <c r="T341" s="25">
        <f t="shared" si="170"/>
        <v>33.078998133655368</v>
      </c>
      <c r="U341" s="199">
        <v>88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</row>
    <row r="342" spans="1:188" s="23" customFormat="1" ht="17.25" x14ac:dyDescent="0.25">
      <c r="A342" s="262">
        <v>2</v>
      </c>
      <c r="B342" s="10" t="s">
        <v>179</v>
      </c>
      <c r="C342" s="252">
        <v>0</v>
      </c>
      <c r="D342" s="252">
        <v>0</v>
      </c>
      <c r="E342" s="25" t="e">
        <f t="shared" si="171"/>
        <v>#DIV/0!</v>
      </c>
      <c r="F342" s="252">
        <v>0</v>
      </c>
      <c r="G342" s="252">
        <v>0</v>
      </c>
      <c r="H342" s="25" t="e">
        <f t="shared" si="172"/>
        <v>#DIV/0!</v>
      </c>
      <c r="I342" s="252">
        <v>0</v>
      </c>
      <c r="J342" s="252">
        <v>0</v>
      </c>
      <c r="K342" s="25" t="e">
        <f t="shared" si="173"/>
        <v>#DIV/0!</v>
      </c>
      <c r="L342" s="252">
        <v>0</v>
      </c>
      <c r="M342" s="252">
        <v>0</v>
      </c>
      <c r="N342" s="25" t="e">
        <f t="shared" si="168"/>
        <v>#DIV/0!</v>
      </c>
      <c r="O342" s="252">
        <v>0</v>
      </c>
      <c r="P342" s="252">
        <v>0</v>
      </c>
      <c r="Q342" s="25" t="e">
        <f t="shared" si="169"/>
        <v>#DIV/0!</v>
      </c>
      <c r="R342" s="252">
        <v>0</v>
      </c>
      <c r="S342" s="252">
        <v>0</v>
      </c>
      <c r="T342" s="25" t="e">
        <f t="shared" si="170"/>
        <v>#DIV/0!</v>
      </c>
      <c r="U342" s="199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</row>
    <row r="343" spans="1:188" s="23" customFormat="1" ht="17.25" x14ac:dyDescent="0.25">
      <c r="A343" s="262">
        <v>3</v>
      </c>
      <c r="B343" s="10" t="s">
        <v>180</v>
      </c>
      <c r="C343" s="252">
        <v>4027542</v>
      </c>
      <c r="D343" s="252">
        <v>3307836</v>
      </c>
      <c r="E343" s="1">
        <f t="shared" si="171"/>
        <v>121.75760829738837</v>
      </c>
      <c r="F343" s="252">
        <v>333679</v>
      </c>
      <c r="G343" s="252">
        <v>525966</v>
      </c>
      <c r="H343" s="1">
        <f t="shared" si="172"/>
        <v>63.441173003578179</v>
      </c>
      <c r="I343" s="252">
        <v>301692</v>
      </c>
      <c r="J343" s="252">
        <v>288149</v>
      </c>
      <c r="K343" s="1">
        <f t="shared" si="173"/>
        <v>104.69999895887196</v>
      </c>
      <c r="L343" s="252">
        <v>301692</v>
      </c>
      <c r="M343" s="252">
        <v>288149</v>
      </c>
      <c r="N343" s="1">
        <f t="shared" si="168"/>
        <v>104.69999895887196</v>
      </c>
      <c r="O343" s="252">
        <v>0</v>
      </c>
      <c r="P343" s="252">
        <v>0</v>
      </c>
      <c r="Q343" s="1" t="e">
        <f t="shared" si="169"/>
        <v>#DIV/0!</v>
      </c>
      <c r="R343" s="252">
        <v>301692</v>
      </c>
      <c r="S343" s="252">
        <v>288149</v>
      </c>
      <c r="T343" s="1">
        <f t="shared" si="170"/>
        <v>104.69999895887196</v>
      </c>
      <c r="U343" s="199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</row>
    <row r="344" spans="1:188" s="23" customFormat="1" ht="17.25" x14ac:dyDescent="0.25">
      <c r="A344" s="261">
        <v>4</v>
      </c>
      <c r="B344" s="16" t="s">
        <v>181</v>
      </c>
      <c r="C344" s="252">
        <v>1679295</v>
      </c>
      <c r="D344" s="252">
        <v>1048815</v>
      </c>
      <c r="E344" s="1">
        <f t="shared" si="171"/>
        <v>160.11355672830769</v>
      </c>
      <c r="F344" s="252">
        <v>180518</v>
      </c>
      <c r="G344" s="252">
        <v>66964</v>
      </c>
      <c r="H344" s="1">
        <f t="shared" si="172"/>
        <v>269.57469685203989</v>
      </c>
      <c r="I344" s="252">
        <v>1573187</v>
      </c>
      <c r="J344" s="252">
        <v>1054171</v>
      </c>
      <c r="K344" s="1">
        <f t="shared" si="173"/>
        <v>149.23451698064164</v>
      </c>
      <c r="L344" s="252">
        <v>1573187</v>
      </c>
      <c r="M344" s="252">
        <v>1054171</v>
      </c>
      <c r="N344" s="1">
        <f t="shared" si="168"/>
        <v>149.23451698064164</v>
      </c>
      <c r="O344" s="252">
        <v>0</v>
      </c>
      <c r="P344" s="252">
        <v>0</v>
      </c>
      <c r="Q344" s="1" t="e">
        <f t="shared" si="169"/>
        <v>#DIV/0!</v>
      </c>
      <c r="R344" s="252">
        <v>1573187</v>
      </c>
      <c r="S344" s="252">
        <v>1054171</v>
      </c>
      <c r="T344" s="1">
        <f t="shared" si="170"/>
        <v>149.23451698064164</v>
      </c>
      <c r="U344" s="199">
        <v>57</v>
      </c>
      <c r="V344"/>
      <c r="W344"/>
      <c r="X344"/>
      <c r="Y344"/>
      <c r="Z344"/>
      <c r="AA344"/>
      <c r="AB344"/>
      <c r="AC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</row>
    <row r="345" spans="1:188" s="23" customFormat="1" ht="17.25" x14ac:dyDescent="0.25">
      <c r="A345" s="262">
        <v>5</v>
      </c>
      <c r="B345" s="10" t="s">
        <v>182</v>
      </c>
      <c r="C345" s="252">
        <v>13962588</v>
      </c>
      <c r="D345" s="252">
        <v>14333573</v>
      </c>
      <c r="E345" s="45">
        <f t="shared" si="171"/>
        <v>97.411775835655206</v>
      </c>
      <c r="F345" s="252">
        <v>1859007</v>
      </c>
      <c r="G345" s="252">
        <v>1132847</v>
      </c>
      <c r="H345" s="45">
        <f>F345/G345*100</f>
        <v>164.10044780981013</v>
      </c>
      <c r="I345" s="162">
        <v>14534657</v>
      </c>
      <c r="J345" s="162">
        <v>14364424</v>
      </c>
      <c r="K345" s="1">
        <f t="shared" si="173"/>
        <v>101.18510147013204</v>
      </c>
      <c r="L345" s="252">
        <v>10782358</v>
      </c>
      <c r="M345" s="252">
        <v>10204962</v>
      </c>
      <c r="N345" s="25">
        <f t="shared" si="168"/>
        <v>105.65799265102605</v>
      </c>
      <c r="O345" s="252">
        <v>10782358</v>
      </c>
      <c r="P345" s="252">
        <v>10204962</v>
      </c>
      <c r="Q345" s="25">
        <f t="shared" si="169"/>
        <v>105.65799265102605</v>
      </c>
      <c r="R345" s="253">
        <v>0</v>
      </c>
      <c r="S345" s="253">
        <v>0</v>
      </c>
      <c r="T345" s="45" t="e">
        <f t="shared" si="170"/>
        <v>#DIV/0!</v>
      </c>
      <c r="U345" s="199">
        <v>58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</row>
    <row r="346" spans="1:188" s="23" customFormat="1" ht="17.25" x14ac:dyDescent="0.25">
      <c r="A346" s="261">
        <v>6</v>
      </c>
      <c r="B346" s="11" t="s">
        <v>183</v>
      </c>
      <c r="C346" s="252">
        <v>0</v>
      </c>
      <c r="D346" s="252">
        <v>0</v>
      </c>
      <c r="E346" s="45" t="e">
        <f t="shared" si="171"/>
        <v>#DIV/0!</v>
      </c>
      <c r="F346" s="252">
        <v>0</v>
      </c>
      <c r="G346" s="252">
        <v>0</v>
      </c>
      <c r="H346" s="45" t="e">
        <f t="shared" ref="H346:H349" si="174">F346/G346*100</f>
        <v>#DIV/0!</v>
      </c>
      <c r="I346" s="252">
        <v>0</v>
      </c>
      <c r="J346" s="252">
        <v>0</v>
      </c>
      <c r="K346" s="45" t="e">
        <f t="shared" si="173"/>
        <v>#DIV/0!</v>
      </c>
      <c r="L346" s="252">
        <v>0</v>
      </c>
      <c r="M346" s="252">
        <v>0</v>
      </c>
      <c r="N346" s="25" t="e">
        <f t="shared" si="168"/>
        <v>#DIV/0!</v>
      </c>
      <c r="O346" s="252">
        <v>0</v>
      </c>
      <c r="P346" s="252">
        <v>0</v>
      </c>
      <c r="Q346" s="25" t="e">
        <f t="shared" si="169"/>
        <v>#DIV/0!</v>
      </c>
      <c r="R346" s="249">
        <v>0</v>
      </c>
      <c r="S346" s="249">
        <v>0</v>
      </c>
      <c r="T346" s="45" t="e">
        <f t="shared" si="170"/>
        <v>#DIV/0!</v>
      </c>
      <c r="U346" s="199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</row>
    <row r="347" spans="1:188" s="23" customFormat="1" ht="17.25" x14ac:dyDescent="0.25">
      <c r="A347" s="265">
        <v>7</v>
      </c>
      <c r="B347" s="10" t="s">
        <v>279</v>
      </c>
      <c r="C347" s="252">
        <v>1231985</v>
      </c>
      <c r="D347" s="252">
        <v>2551102</v>
      </c>
      <c r="E347" s="1">
        <f t="shared" si="171"/>
        <v>48.292267420118833</v>
      </c>
      <c r="F347" s="252">
        <v>219126</v>
      </c>
      <c r="G347" s="252">
        <v>207324</v>
      </c>
      <c r="H347" s="1">
        <f t="shared" si="174"/>
        <v>105.69253921398392</v>
      </c>
      <c r="I347" s="252">
        <v>1493158</v>
      </c>
      <c r="J347" s="252">
        <v>2279927</v>
      </c>
      <c r="K347" s="1">
        <f t="shared" si="173"/>
        <v>65.491482841336591</v>
      </c>
      <c r="L347" s="252">
        <v>1492274</v>
      </c>
      <c r="M347" s="252">
        <v>2269968</v>
      </c>
      <c r="N347" s="1">
        <f t="shared" si="168"/>
        <v>65.739869460714857</v>
      </c>
      <c r="O347" s="252">
        <v>1334880</v>
      </c>
      <c r="P347" s="252">
        <v>2190481</v>
      </c>
      <c r="Q347" s="1">
        <f t="shared" si="169"/>
        <v>60.940040109911934</v>
      </c>
      <c r="R347" s="248">
        <v>157394</v>
      </c>
      <c r="S347" s="248">
        <v>79487</v>
      </c>
      <c r="T347" s="1">
        <f t="shared" si="170"/>
        <v>198.01225357605645</v>
      </c>
      <c r="U347" s="199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</row>
    <row r="348" spans="1:188" s="23" customFormat="1" ht="17.25" x14ac:dyDescent="0.25">
      <c r="A348" s="262">
        <v>8</v>
      </c>
      <c r="B348" s="10" t="s">
        <v>280</v>
      </c>
      <c r="C348" s="252">
        <v>129257</v>
      </c>
      <c r="D348" s="252">
        <v>555267</v>
      </c>
      <c r="E348" s="1">
        <f t="shared" si="171"/>
        <v>23.278350775392738</v>
      </c>
      <c r="F348" s="252">
        <v>16973</v>
      </c>
      <c r="G348" s="252">
        <v>16949</v>
      </c>
      <c r="H348" s="1">
        <f t="shared" si="174"/>
        <v>100.14160127441147</v>
      </c>
      <c r="I348" s="252">
        <v>129257</v>
      </c>
      <c r="J348" s="252">
        <v>555267</v>
      </c>
      <c r="K348" s="1">
        <f t="shared" si="173"/>
        <v>23.278350775392738</v>
      </c>
      <c r="L348" s="252">
        <v>129257</v>
      </c>
      <c r="M348" s="252">
        <v>555267</v>
      </c>
      <c r="N348" s="1">
        <f t="shared" si="168"/>
        <v>23.278350775392738</v>
      </c>
      <c r="O348" s="252">
        <v>129257</v>
      </c>
      <c r="P348" s="252">
        <v>555267</v>
      </c>
      <c r="Q348" s="1">
        <f t="shared" si="169"/>
        <v>23.278350775392738</v>
      </c>
      <c r="R348" s="248">
        <v>0</v>
      </c>
      <c r="S348" s="248">
        <v>0</v>
      </c>
      <c r="T348" s="1" t="e">
        <f t="shared" si="170"/>
        <v>#DIV/0!</v>
      </c>
      <c r="U348" s="199">
        <v>19</v>
      </c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</row>
    <row r="349" spans="1:188" s="23" customFormat="1" ht="34.5" x14ac:dyDescent="0.25">
      <c r="A349" s="263">
        <v>9</v>
      </c>
      <c r="B349" s="16" t="s">
        <v>281</v>
      </c>
      <c r="C349" s="248">
        <v>554189</v>
      </c>
      <c r="D349" s="248">
        <v>1374088</v>
      </c>
      <c r="E349" s="1">
        <f t="shared" si="171"/>
        <v>40.331405266620479</v>
      </c>
      <c r="F349" s="248">
        <v>62250</v>
      </c>
      <c r="G349" s="248">
        <v>142643</v>
      </c>
      <c r="H349" s="1">
        <f t="shared" si="174"/>
        <v>43.640416985060604</v>
      </c>
      <c r="I349" s="248">
        <v>554189</v>
      </c>
      <c r="J349" s="248">
        <v>142643</v>
      </c>
      <c r="K349" s="1">
        <f t="shared" si="173"/>
        <v>388.51468351058236</v>
      </c>
      <c r="L349" s="248">
        <v>554189</v>
      </c>
      <c r="M349" s="248">
        <v>142643</v>
      </c>
      <c r="N349" s="1">
        <f t="shared" si="168"/>
        <v>388.51468351058236</v>
      </c>
      <c r="O349" s="252">
        <v>0</v>
      </c>
      <c r="P349" s="252">
        <v>0</v>
      </c>
      <c r="Q349" s="1" t="e">
        <f t="shared" si="169"/>
        <v>#DIV/0!</v>
      </c>
      <c r="R349" s="248">
        <v>554189</v>
      </c>
      <c r="S349" s="248">
        <v>142643</v>
      </c>
      <c r="T349" s="1">
        <f t="shared" si="170"/>
        <v>388.51468351058236</v>
      </c>
      <c r="U349" s="199">
        <v>36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</row>
    <row r="350" spans="1:188" s="23" customFormat="1" ht="17.25" x14ac:dyDescent="0.25">
      <c r="A350" s="262">
        <v>10</v>
      </c>
      <c r="B350" s="10" t="s">
        <v>184</v>
      </c>
      <c r="C350" s="252">
        <v>0</v>
      </c>
      <c r="D350" s="252">
        <v>0</v>
      </c>
      <c r="E350" s="25" t="e">
        <f t="shared" si="171"/>
        <v>#DIV/0!</v>
      </c>
      <c r="F350" s="252">
        <v>0</v>
      </c>
      <c r="G350" s="252">
        <v>0</v>
      </c>
      <c r="H350" s="25" t="e">
        <f>F350/G350*100</f>
        <v>#DIV/0!</v>
      </c>
      <c r="I350" s="252">
        <v>0</v>
      </c>
      <c r="J350" s="252">
        <v>0</v>
      </c>
      <c r="K350" s="25" t="e">
        <f t="shared" si="173"/>
        <v>#DIV/0!</v>
      </c>
      <c r="L350" s="252">
        <v>0</v>
      </c>
      <c r="M350" s="252">
        <v>0</v>
      </c>
      <c r="N350" s="25" t="e">
        <f t="shared" si="168"/>
        <v>#DIV/0!</v>
      </c>
      <c r="O350" s="252">
        <v>0</v>
      </c>
      <c r="P350" s="252">
        <v>0</v>
      </c>
      <c r="Q350" s="25" t="e">
        <f t="shared" si="169"/>
        <v>#DIV/0!</v>
      </c>
      <c r="R350" s="252">
        <v>0</v>
      </c>
      <c r="S350" s="252">
        <v>0</v>
      </c>
      <c r="T350" s="25" t="e">
        <f>R350/S350*100</f>
        <v>#DIV/0!</v>
      </c>
      <c r="U350" s="199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</row>
    <row r="351" spans="1:188" s="23" customFormat="1" ht="17.25" x14ac:dyDescent="0.25">
      <c r="A351" s="62">
        <v>11</v>
      </c>
      <c r="B351" s="10" t="s">
        <v>284</v>
      </c>
      <c r="C351" s="252">
        <v>3925</v>
      </c>
      <c r="D351" s="252">
        <v>496916</v>
      </c>
      <c r="E351" s="25">
        <f t="shared" si="171"/>
        <v>0.78987193006463863</v>
      </c>
      <c r="F351" s="252">
        <v>0</v>
      </c>
      <c r="G351" s="252">
        <v>0</v>
      </c>
      <c r="H351" s="25" t="e">
        <f>F351/G351*100</f>
        <v>#DIV/0!</v>
      </c>
      <c r="I351" s="252">
        <v>0</v>
      </c>
      <c r="J351" s="252">
        <v>496916</v>
      </c>
      <c r="K351" s="25">
        <f t="shared" si="173"/>
        <v>0</v>
      </c>
      <c r="L351" s="252">
        <v>0</v>
      </c>
      <c r="M351" s="252">
        <v>457443</v>
      </c>
      <c r="N351" s="25">
        <f t="shared" si="168"/>
        <v>0</v>
      </c>
      <c r="O351" s="252">
        <v>0</v>
      </c>
      <c r="P351" s="252">
        <v>0</v>
      </c>
      <c r="Q351" s="25" t="e">
        <f t="shared" si="169"/>
        <v>#DIV/0!</v>
      </c>
      <c r="R351" s="252">
        <v>0</v>
      </c>
      <c r="S351" s="252">
        <v>457443</v>
      </c>
      <c r="T351" s="25">
        <f>R351/S351*100</f>
        <v>0</v>
      </c>
      <c r="U351" s="199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17.25" x14ac:dyDescent="0.25">
      <c r="A352" s="62">
        <v>12</v>
      </c>
      <c r="B352" s="16" t="s">
        <v>304</v>
      </c>
      <c r="C352" s="252">
        <v>229659</v>
      </c>
      <c r="D352" s="252">
        <v>0</v>
      </c>
      <c r="E352" s="25" t="e">
        <f t="shared" si="171"/>
        <v>#DIV/0!</v>
      </c>
      <c r="F352" s="252">
        <v>0</v>
      </c>
      <c r="G352" s="252">
        <v>0</v>
      </c>
      <c r="H352" s="25" t="e">
        <f>F352/G352*100</f>
        <v>#DIV/0!</v>
      </c>
      <c r="I352" s="252">
        <v>127290</v>
      </c>
      <c r="J352" s="252">
        <v>0</v>
      </c>
      <c r="K352" s="25" t="e">
        <f t="shared" si="173"/>
        <v>#DIV/0!</v>
      </c>
      <c r="L352" s="252">
        <v>127290</v>
      </c>
      <c r="M352" s="165">
        <v>0</v>
      </c>
      <c r="N352" s="25" t="e">
        <f t="shared" si="168"/>
        <v>#DIV/0!</v>
      </c>
      <c r="O352" s="252">
        <v>127290</v>
      </c>
      <c r="P352" s="252">
        <v>0</v>
      </c>
      <c r="Q352" s="25" t="e">
        <f t="shared" si="169"/>
        <v>#DIV/0!</v>
      </c>
      <c r="R352" s="252">
        <v>0</v>
      </c>
      <c r="S352" s="252">
        <v>0</v>
      </c>
      <c r="T352" s="25" t="e">
        <f>R352/S352*100</f>
        <v>#DIV/0!</v>
      </c>
      <c r="U352" s="199">
        <v>43</v>
      </c>
    </row>
    <row r="353" spans="1:203" s="23" customFormat="1" ht="17.25" x14ac:dyDescent="0.25">
      <c r="A353" s="102"/>
      <c r="B353" s="103"/>
      <c r="C353" s="104"/>
      <c r="D353" s="104"/>
      <c r="E353" s="105"/>
      <c r="F353" s="104"/>
      <c r="G353" s="104"/>
      <c r="H353" s="105"/>
      <c r="I353" s="104"/>
      <c r="J353" s="104"/>
      <c r="K353" s="105"/>
      <c r="L353" s="106"/>
      <c r="M353" s="106"/>
      <c r="N353" s="105"/>
      <c r="O353" s="104"/>
      <c r="P353" s="104"/>
      <c r="Q353" s="105"/>
      <c r="R353" s="104"/>
      <c r="S353" s="104"/>
      <c r="T353" s="105"/>
      <c r="U353" s="200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</row>
    <row r="354" spans="1:203" s="23" customFormat="1" ht="17.25" x14ac:dyDescent="0.25">
      <c r="A354" s="354" t="s">
        <v>252</v>
      </c>
      <c r="B354" s="355"/>
      <c r="C354" s="121">
        <f>SUM(C355:C363)</f>
        <v>1992535.27</v>
      </c>
      <c r="D354" s="121">
        <f>SUM(D355:D363)</f>
        <v>865296</v>
      </c>
      <c r="E354" s="121">
        <f>C354/D354*100</f>
        <v>230.27209995192396</v>
      </c>
      <c r="F354" s="121">
        <f>SUM(F355:F363)</f>
        <v>249911.93</v>
      </c>
      <c r="G354" s="121">
        <f>SUM(G355:G363)</f>
        <v>108620</v>
      </c>
      <c r="H354" s="121">
        <f>F354/G354*100</f>
        <v>230.07911066102005</v>
      </c>
      <c r="I354" s="121">
        <f>SUM(I355:I363)</f>
        <v>1887833.0109999999</v>
      </c>
      <c r="J354" s="121">
        <f>SUM(J355:J363)</f>
        <v>704426</v>
      </c>
      <c r="K354" s="121">
        <f>I354/J354*100</f>
        <v>267.99593016157837</v>
      </c>
      <c r="L354" s="121">
        <f>SUM(L355:L363)</f>
        <v>0</v>
      </c>
      <c r="M354" s="121">
        <f>SUM(M355:M363)</f>
        <v>0</v>
      </c>
      <c r="N354" s="125" t="e">
        <f t="shared" ref="N354:N363" si="175">L354/M354*100</f>
        <v>#DIV/0!</v>
      </c>
      <c r="O354" s="121">
        <f>SUM(O355:O363)</f>
        <v>0</v>
      </c>
      <c r="P354" s="121">
        <f>SUM(P355:P363)</f>
        <v>0</v>
      </c>
      <c r="Q354" s="125" t="e">
        <f t="shared" ref="Q354:Q363" si="176">O354/P354*100</f>
        <v>#DIV/0!</v>
      </c>
      <c r="R354" s="121">
        <f>SUM(R355:R363)</f>
        <v>0</v>
      </c>
      <c r="S354" s="121">
        <f>SUM(S355:S363)</f>
        <v>0</v>
      </c>
      <c r="T354" s="125" t="e">
        <f t="shared" ref="T354:T363" si="177">R354/S354*100</f>
        <v>#DIV/0!</v>
      </c>
      <c r="U354" s="198">
        <f>SUM(U355:U363)</f>
        <v>475</v>
      </c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</row>
    <row r="355" spans="1:203" s="23" customFormat="1" ht="34.5" x14ac:dyDescent="0.25">
      <c r="A355" s="2">
        <v>1</v>
      </c>
      <c r="B355" s="11" t="s">
        <v>190</v>
      </c>
      <c r="C355" s="252">
        <v>1819206.27</v>
      </c>
      <c r="D355" s="252">
        <v>651669</v>
      </c>
      <c r="E355" s="1">
        <f>C355/D355*100</f>
        <v>279.16108791426325</v>
      </c>
      <c r="F355" s="252">
        <v>227578.93</v>
      </c>
      <c r="G355" s="252">
        <v>86713</v>
      </c>
      <c r="H355" s="1">
        <f t="shared" ref="H355:H363" si="178">F355/G355*100</f>
        <v>262.45076286139334</v>
      </c>
      <c r="I355" s="252">
        <v>1871809.0109999999</v>
      </c>
      <c r="J355" s="252">
        <v>647480</v>
      </c>
      <c r="K355" s="249">
        <f t="shared" ref="K355:K363" si="179">I355/J355*100</f>
        <v>289.09140220547351</v>
      </c>
      <c r="L355" s="249">
        <v>0</v>
      </c>
      <c r="M355" s="249">
        <v>0</v>
      </c>
      <c r="N355" s="249" t="e">
        <f t="shared" si="175"/>
        <v>#DIV/0!</v>
      </c>
      <c r="O355" s="249">
        <v>0</v>
      </c>
      <c r="P355" s="249">
        <v>0</v>
      </c>
      <c r="Q355" s="249" t="e">
        <f t="shared" si="176"/>
        <v>#DIV/0!</v>
      </c>
      <c r="R355" s="249">
        <v>0</v>
      </c>
      <c r="S355" s="249">
        <v>0</v>
      </c>
      <c r="T355" s="45" t="e">
        <f t="shared" si="177"/>
        <v>#DIV/0!</v>
      </c>
      <c r="U355" s="205">
        <v>338</v>
      </c>
      <c r="V355"/>
      <c r="W355"/>
      <c r="X355"/>
      <c r="Y355"/>
      <c r="Z355"/>
      <c r="AA355"/>
      <c r="AB355"/>
      <c r="AC355"/>
    </row>
    <row r="356" spans="1:203" s="23" customFormat="1" ht="34.5" x14ac:dyDescent="0.25">
      <c r="A356" s="69">
        <v>2</v>
      </c>
      <c r="B356" s="11" t="s">
        <v>191</v>
      </c>
      <c r="C356" s="252">
        <v>116122</v>
      </c>
      <c r="D356" s="252">
        <v>121561</v>
      </c>
      <c r="E356" s="1">
        <f t="shared" ref="E356:E363" si="180">C356/D356*100</f>
        <v>95.525703144923128</v>
      </c>
      <c r="F356" s="252">
        <v>16564</v>
      </c>
      <c r="G356" s="252">
        <v>16553</v>
      </c>
      <c r="H356" s="1">
        <f t="shared" si="178"/>
        <v>100.06645321089833</v>
      </c>
      <c r="I356" s="252">
        <v>0</v>
      </c>
      <c r="J356" s="252">
        <v>0</v>
      </c>
      <c r="K356" s="249" t="e">
        <f t="shared" si="179"/>
        <v>#DIV/0!</v>
      </c>
      <c r="L356" s="249">
        <v>0</v>
      </c>
      <c r="M356" s="249">
        <v>0</v>
      </c>
      <c r="N356" s="249" t="e">
        <f t="shared" si="175"/>
        <v>#DIV/0!</v>
      </c>
      <c r="O356" s="249">
        <v>0</v>
      </c>
      <c r="P356" s="249">
        <v>0</v>
      </c>
      <c r="Q356" s="249" t="e">
        <f t="shared" si="176"/>
        <v>#DIV/0!</v>
      </c>
      <c r="R356" s="249">
        <v>0</v>
      </c>
      <c r="S356" s="249">
        <v>0</v>
      </c>
      <c r="T356" s="45" t="e">
        <f t="shared" si="177"/>
        <v>#DIV/0!</v>
      </c>
      <c r="U356" s="199">
        <v>82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</row>
    <row r="357" spans="1:203" s="23" customFormat="1" ht="34.5" x14ac:dyDescent="0.25">
      <c r="A357" s="2">
        <v>3</v>
      </c>
      <c r="B357" s="11" t="s">
        <v>192</v>
      </c>
      <c r="C357" s="252">
        <v>0</v>
      </c>
      <c r="D357" s="252">
        <v>0</v>
      </c>
      <c r="E357" s="1">
        <v>0</v>
      </c>
      <c r="F357" s="252">
        <v>0</v>
      </c>
      <c r="G357" s="252">
        <v>0</v>
      </c>
      <c r="H357" s="1" t="e">
        <f t="shared" si="178"/>
        <v>#DIV/0!</v>
      </c>
      <c r="I357" s="252">
        <v>0</v>
      </c>
      <c r="J357" s="252">
        <v>0</v>
      </c>
      <c r="K357" s="249">
        <v>0</v>
      </c>
      <c r="L357" s="249">
        <v>0</v>
      </c>
      <c r="M357" s="249">
        <v>0</v>
      </c>
      <c r="N357" s="249" t="e">
        <f t="shared" si="175"/>
        <v>#DIV/0!</v>
      </c>
      <c r="O357" s="249">
        <v>0</v>
      </c>
      <c r="P357" s="249">
        <v>0</v>
      </c>
      <c r="Q357" s="249" t="e">
        <f t="shared" si="176"/>
        <v>#DIV/0!</v>
      </c>
      <c r="R357" s="249">
        <v>0</v>
      </c>
      <c r="S357" s="249">
        <v>0</v>
      </c>
      <c r="T357" s="45" t="e">
        <f t="shared" si="177"/>
        <v>#DIV/0!</v>
      </c>
      <c r="U357" s="199">
        <v>6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</row>
    <row r="358" spans="1:203" s="23" customFormat="1" ht="17.25" x14ac:dyDescent="0.25">
      <c r="A358" s="69">
        <v>4</v>
      </c>
      <c r="B358" s="11" t="s">
        <v>193</v>
      </c>
      <c r="C358" s="252">
        <v>18990</v>
      </c>
      <c r="D358" s="252">
        <v>27858</v>
      </c>
      <c r="E358" s="1">
        <f t="shared" si="180"/>
        <v>68.167133318974805</v>
      </c>
      <c r="F358" s="252">
        <v>3525</v>
      </c>
      <c r="G358" s="252">
        <v>484</v>
      </c>
      <c r="H358" s="1">
        <f t="shared" si="178"/>
        <v>728.30578512396698</v>
      </c>
      <c r="I358" s="252">
        <v>0</v>
      </c>
      <c r="J358" s="252">
        <v>0</v>
      </c>
      <c r="K358" s="249" t="e">
        <f t="shared" si="179"/>
        <v>#DIV/0!</v>
      </c>
      <c r="L358" s="249">
        <v>0</v>
      </c>
      <c r="M358" s="249">
        <v>0</v>
      </c>
      <c r="N358" s="249" t="e">
        <f t="shared" si="175"/>
        <v>#DIV/0!</v>
      </c>
      <c r="O358" s="249">
        <v>0</v>
      </c>
      <c r="P358" s="249">
        <v>0</v>
      </c>
      <c r="Q358" s="249" t="e">
        <f t="shared" si="176"/>
        <v>#DIV/0!</v>
      </c>
      <c r="R358" s="249">
        <v>0</v>
      </c>
      <c r="S358" s="249">
        <v>0</v>
      </c>
      <c r="T358" s="45" t="e">
        <f t="shared" si="177"/>
        <v>#DIV/0!</v>
      </c>
      <c r="U358" s="199">
        <v>16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</row>
    <row r="359" spans="1:203" s="23" customFormat="1" ht="17.25" x14ac:dyDescent="0.25">
      <c r="A359" s="2">
        <v>5</v>
      </c>
      <c r="B359" s="11" t="s">
        <v>194</v>
      </c>
      <c r="C359" s="252">
        <v>0</v>
      </c>
      <c r="D359" s="252">
        <v>0</v>
      </c>
      <c r="E359" s="1" t="e">
        <f t="shared" si="180"/>
        <v>#DIV/0!</v>
      </c>
      <c r="F359" s="252">
        <v>0</v>
      </c>
      <c r="G359" s="252">
        <v>0</v>
      </c>
      <c r="H359" s="1" t="e">
        <f t="shared" si="178"/>
        <v>#DIV/0!</v>
      </c>
      <c r="I359" s="252">
        <v>0</v>
      </c>
      <c r="J359" s="252">
        <v>0</v>
      </c>
      <c r="K359" s="249" t="e">
        <f t="shared" si="179"/>
        <v>#DIV/0!</v>
      </c>
      <c r="L359" s="249">
        <v>0</v>
      </c>
      <c r="M359" s="249">
        <v>0</v>
      </c>
      <c r="N359" s="249" t="e">
        <f t="shared" si="175"/>
        <v>#DIV/0!</v>
      </c>
      <c r="O359" s="249">
        <v>0</v>
      </c>
      <c r="P359" s="249">
        <v>0</v>
      </c>
      <c r="Q359" s="249" t="e">
        <f t="shared" si="176"/>
        <v>#DIV/0!</v>
      </c>
      <c r="R359" s="249">
        <v>0</v>
      </c>
      <c r="S359" s="249">
        <v>0</v>
      </c>
      <c r="T359" s="45">
        <v>0</v>
      </c>
      <c r="U359" s="19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</row>
    <row r="360" spans="1:203" s="23" customFormat="1" ht="17.25" customHeight="1" x14ac:dyDescent="0.25">
      <c r="A360" s="69">
        <v>6</v>
      </c>
      <c r="B360" s="16" t="s">
        <v>195</v>
      </c>
      <c r="C360" s="252">
        <v>23000</v>
      </c>
      <c r="D360" s="252">
        <v>49410</v>
      </c>
      <c r="E360" s="1">
        <f t="shared" si="180"/>
        <v>46.549281521959117</v>
      </c>
      <c r="F360" s="252">
        <v>1000</v>
      </c>
      <c r="G360" s="252">
        <v>3000</v>
      </c>
      <c r="H360" s="1">
        <f t="shared" si="178"/>
        <v>33.333333333333329</v>
      </c>
      <c r="I360" s="252">
        <v>466</v>
      </c>
      <c r="J360" s="252">
        <v>43121</v>
      </c>
      <c r="K360" s="248">
        <f t="shared" si="179"/>
        <v>1.0806799471255304</v>
      </c>
      <c r="L360" s="248">
        <v>0</v>
      </c>
      <c r="M360" s="248">
        <v>0</v>
      </c>
      <c r="N360" s="248" t="e">
        <f t="shared" si="175"/>
        <v>#DIV/0!</v>
      </c>
      <c r="O360" s="248">
        <v>0</v>
      </c>
      <c r="P360" s="248">
        <v>0</v>
      </c>
      <c r="Q360" s="248" t="e">
        <f t="shared" si="176"/>
        <v>#DIV/0!</v>
      </c>
      <c r="R360" s="248">
        <v>0</v>
      </c>
      <c r="S360" s="248">
        <v>0</v>
      </c>
      <c r="T360" s="1" t="e">
        <f t="shared" si="177"/>
        <v>#DIV/0!</v>
      </c>
      <c r="U360" s="199">
        <v>22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 s="134"/>
      <c r="FS360" s="134"/>
      <c r="FT360" s="134"/>
      <c r="FU360" s="134"/>
      <c r="FV360" s="134"/>
      <c r="FW360" s="134"/>
      <c r="FX360" s="134"/>
      <c r="FY360" s="134"/>
      <c r="FZ360" s="134"/>
      <c r="GA360" s="134"/>
      <c r="GB360" s="134"/>
      <c r="GC360" s="134"/>
      <c r="GD360" s="134"/>
      <c r="GE360" s="134"/>
      <c r="GF360" s="134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52.5" customHeight="1" x14ac:dyDescent="0.25">
      <c r="A361" s="2">
        <v>7</v>
      </c>
      <c r="B361" s="11" t="s">
        <v>263</v>
      </c>
      <c r="C361" s="252">
        <v>0</v>
      </c>
      <c r="D361" s="252">
        <v>0</v>
      </c>
      <c r="E361" s="1" t="e">
        <f t="shared" si="180"/>
        <v>#DIV/0!</v>
      </c>
      <c r="F361" s="252">
        <v>0</v>
      </c>
      <c r="G361" s="252">
        <v>0</v>
      </c>
      <c r="H361" s="1" t="e">
        <f t="shared" si="178"/>
        <v>#DIV/0!</v>
      </c>
      <c r="I361" s="252">
        <v>0</v>
      </c>
      <c r="J361" s="252">
        <v>0</v>
      </c>
      <c r="K361" s="249" t="e">
        <f t="shared" si="179"/>
        <v>#DIV/0!</v>
      </c>
      <c r="L361" s="249">
        <v>0</v>
      </c>
      <c r="M361" s="249">
        <v>0</v>
      </c>
      <c r="N361" s="249" t="e">
        <f t="shared" si="175"/>
        <v>#DIV/0!</v>
      </c>
      <c r="O361" s="249">
        <v>0</v>
      </c>
      <c r="P361" s="249">
        <v>0</v>
      </c>
      <c r="Q361" s="249" t="e">
        <f t="shared" si="176"/>
        <v>#DIV/0!</v>
      </c>
      <c r="R361" s="249">
        <v>0</v>
      </c>
      <c r="S361" s="249">
        <v>0</v>
      </c>
      <c r="T361" s="45" t="e">
        <f t="shared" si="177"/>
        <v>#DIV/0!</v>
      </c>
      <c r="U361" s="199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 s="134"/>
      <c r="FS361" s="134"/>
      <c r="FT361" s="134"/>
      <c r="FU361" s="134"/>
      <c r="FV361" s="134"/>
      <c r="FW361" s="134"/>
      <c r="FX361" s="134"/>
      <c r="FY361" s="134"/>
      <c r="FZ361" s="134"/>
      <c r="GA361" s="134"/>
      <c r="GB361" s="134"/>
      <c r="GC361" s="134"/>
      <c r="GD361" s="134"/>
      <c r="GE361" s="134"/>
      <c r="GF361" s="134"/>
    </row>
    <row r="362" spans="1:203" s="23" customFormat="1" ht="17.25" x14ac:dyDescent="0.25">
      <c r="A362" s="69">
        <v>8</v>
      </c>
      <c r="B362" s="11" t="s">
        <v>196</v>
      </c>
      <c r="C362" s="252">
        <v>2900</v>
      </c>
      <c r="D362" s="252">
        <v>4880</v>
      </c>
      <c r="E362" s="1">
        <f>C362/D362*100</f>
        <v>59.426229508196727</v>
      </c>
      <c r="F362" s="252">
        <v>250</v>
      </c>
      <c r="G362" s="252">
        <v>925</v>
      </c>
      <c r="H362" s="1">
        <f t="shared" si="178"/>
        <v>27.027027027027028</v>
      </c>
      <c r="I362" s="252">
        <v>3241</v>
      </c>
      <c r="J362" s="252">
        <v>3907</v>
      </c>
      <c r="K362" s="249">
        <f t="shared" si="179"/>
        <v>82.9536728948042</v>
      </c>
      <c r="L362" s="249">
        <v>0</v>
      </c>
      <c r="M362" s="249">
        <v>0</v>
      </c>
      <c r="N362" s="249" t="e">
        <f t="shared" si="175"/>
        <v>#DIV/0!</v>
      </c>
      <c r="O362" s="249">
        <v>0</v>
      </c>
      <c r="P362" s="249">
        <v>0</v>
      </c>
      <c r="Q362" s="249" t="e">
        <f t="shared" si="176"/>
        <v>#DIV/0!</v>
      </c>
      <c r="R362" s="249">
        <v>0</v>
      </c>
      <c r="S362" s="249">
        <v>0</v>
      </c>
      <c r="T362" s="45" t="e">
        <f t="shared" si="177"/>
        <v>#DIV/0!</v>
      </c>
      <c r="U362" s="199">
        <v>5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 s="154"/>
      <c r="FS362" s="154"/>
      <c r="FT362" s="154"/>
      <c r="FU362" s="154"/>
      <c r="FV362" s="154"/>
      <c r="FW362" s="154"/>
      <c r="FX362" s="154"/>
      <c r="FY362" s="154"/>
      <c r="FZ362" s="154"/>
      <c r="GA362" s="154"/>
      <c r="GB362" s="154"/>
      <c r="GC362" s="154"/>
      <c r="GD362" s="154"/>
      <c r="GE362" s="154"/>
      <c r="GF362" s="154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s="23" customFormat="1" ht="17.25" x14ac:dyDescent="0.25">
      <c r="A363" s="2">
        <v>9</v>
      </c>
      <c r="B363" s="11" t="s">
        <v>197</v>
      </c>
      <c r="C363" s="252">
        <v>12317</v>
      </c>
      <c r="D363" s="252">
        <v>9918</v>
      </c>
      <c r="E363" s="1">
        <f t="shared" si="180"/>
        <v>124.18834442427908</v>
      </c>
      <c r="F363" s="252">
        <v>994</v>
      </c>
      <c r="G363" s="252">
        <v>945</v>
      </c>
      <c r="H363" s="1">
        <f t="shared" si="178"/>
        <v>105.18518518518518</v>
      </c>
      <c r="I363" s="252">
        <v>12317</v>
      </c>
      <c r="J363" s="252">
        <v>9918</v>
      </c>
      <c r="K363" s="249">
        <f t="shared" si="179"/>
        <v>124.18834442427908</v>
      </c>
      <c r="L363" s="249">
        <v>0</v>
      </c>
      <c r="M363" s="249">
        <v>0</v>
      </c>
      <c r="N363" s="249" t="e">
        <f t="shared" si="175"/>
        <v>#DIV/0!</v>
      </c>
      <c r="O363" s="249">
        <v>0</v>
      </c>
      <c r="P363" s="249">
        <v>0</v>
      </c>
      <c r="Q363" s="249" t="e">
        <f t="shared" si="176"/>
        <v>#DIV/0!</v>
      </c>
      <c r="R363" s="249">
        <v>0</v>
      </c>
      <c r="S363" s="249">
        <v>0</v>
      </c>
      <c r="T363" s="45" t="e">
        <f t="shared" si="177"/>
        <v>#DIV/0!</v>
      </c>
      <c r="U363" s="199">
        <v>6</v>
      </c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</row>
    <row r="364" spans="1:203" s="23" customFormat="1" ht="17.25" customHeight="1" x14ac:dyDescent="0.25">
      <c r="A364" s="349"/>
      <c r="B364" s="350"/>
      <c r="C364" s="350"/>
      <c r="D364" s="350"/>
      <c r="E364" s="350"/>
      <c r="F364" s="350"/>
      <c r="G364" s="350"/>
      <c r="H364" s="350"/>
      <c r="I364" s="350"/>
      <c r="J364" s="350"/>
      <c r="K364" s="350"/>
      <c r="L364" s="350"/>
      <c r="M364" s="350"/>
      <c r="N364" s="350"/>
      <c r="O364" s="350"/>
      <c r="P364" s="350"/>
      <c r="Q364" s="350"/>
      <c r="R364" s="350"/>
      <c r="S364" s="350"/>
      <c r="T364" s="351"/>
      <c r="U364" s="200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</row>
    <row r="365" spans="1:203" ht="57.75" customHeight="1" x14ac:dyDescent="0.25">
      <c r="A365" s="356" t="s">
        <v>254</v>
      </c>
      <c r="B365" s="357"/>
      <c r="C365" s="116">
        <f>C366+C384+C391</f>
        <v>211191477</v>
      </c>
      <c r="D365" s="116">
        <f>D366+D384+D391</f>
        <v>214075103</v>
      </c>
      <c r="E365" s="127">
        <f t="shared" ref="E365:E382" si="181">C365/D365*100</f>
        <v>98.652983948348265</v>
      </c>
      <c r="F365" s="116">
        <f>F366+F384+F391</f>
        <v>18126485</v>
      </c>
      <c r="G365" s="116">
        <f>G366+G384+G391</f>
        <v>21341948</v>
      </c>
      <c r="H365" s="127">
        <f t="shared" ref="H365" si="182">F365/G365*100</f>
        <v>84.933601187670405</v>
      </c>
      <c r="I365" s="116">
        <f>I366+I384+I391</f>
        <v>211191477</v>
      </c>
      <c r="J365" s="116">
        <f>J366+J384+J391</f>
        <v>214075103</v>
      </c>
      <c r="K365" s="127">
        <f t="shared" ref="K365:K382" si="183">I365/J365*100</f>
        <v>98.652983948348265</v>
      </c>
      <c r="L365" s="116">
        <f>L366+L384+L391</f>
        <v>23088818</v>
      </c>
      <c r="M365" s="116">
        <f>M366+M384+M391</f>
        <v>19537463</v>
      </c>
      <c r="N365" s="128">
        <f t="shared" ref="N365:N385" si="184">L365/M365*100</f>
        <v>118.17715534509266</v>
      </c>
      <c r="O365" s="116">
        <f>O366+O384+O391</f>
        <v>0</v>
      </c>
      <c r="P365" s="116">
        <f>P366+P384+P391</f>
        <v>0</v>
      </c>
      <c r="Q365" s="128" t="e">
        <f t="shared" ref="Q365:Q385" si="185">O365/P365*100</f>
        <v>#DIV/0!</v>
      </c>
      <c r="R365" s="116">
        <f>R366+R384+R391</f>
        <v>0</v>
      </c>
      <c r="S365" s="116">
        <f>S366+S384+S391</f>
        <v>0</v>
      </c>
      <c r="T365" s="128" t="e">
        <f t="shared" ref="T365:T385" si="186">R365/S365*100</f>
        <v>#DIV/0!</v>
      </c>
      <c r="U365" s="196"/>
      <c r="GG365" s="23"/>
      <c r="GH365" s="23"/>
      <c r="GI365" s="23"/>
      <c r="GJ365" s="23"/>
      <c r="GK365" s="23"/>
      <c r="GL365" s="23"/>
      <c r="GM365" s="23"/>
      <c r="GN365" s="23"/>
      <c r="GO365" s="23"/>
      <c r="GP365" s="23"/>
      <c r="GQ365" s="23"/>
      <c r="GR365" s="23"/>
      <c r="GS365" s="23"/>
      <c r="GT365" s="23"/>
      <c r="GU365" s="23"/>
    </row>
    <row r="366" spans="1:203" ht="75" customHeight="1" x14ac:dyDescent="0.25">
      <c r="A366" s="352" t="s">
        <v>255</v>
      </c>
      <c r="B366" s="353"/>
      <c r="C366" s="41">
        <f>SUM(C367:C382)</f>
        <v>211191477</v>
      </c>
      <c r="D366" s="41">
        <f>SUM(D367:D382)</f>
        <v>214075103</v>
      </c>
      <c r="E366" s="42">
        <f>C366/D366*100</f>
        <v>98.652983948348265</v>
      </c>
      <c r="F366" s="41">
        <f>SUM(F367:F382)</f>
        <v>18126485</v>
      </c>
      <c r="G366" s="41">
        <f>SUM(G367:G382)</f>
        <v>21341948</v>
      </c>
      <c r="H366" s="41">
        <f>F366/G366*100</f>
        <v>84.933601187670405</v>
      </c>
      <c r="I366" s="41">
        <f>SUM(I367:I382)</f>
        <v>211191477</v>
      </c>
      <c r="J366" s="41">
        <f>SUM(J367:J382)</f>
        <v>214075103</v>
      </c>
      <c r="K366" s="42">
        <f>I366/J366*100</f>
        <v>98.652983948348265</v>
      </c>
      <c r="L366" s="41">
        <f>SUM(L367:L382)</f>
        <v>23088818</v>
      </c>
      <c r="M366" s="41">
        <f>SUM(M367:M382)</f>
        <v>19537463</v>
      </c>
      <c r="N366" s="151">
        <f t="shared" si="184"/>
        <v>118.17715534509266</v>
      </c>
      <c r="O366" s="41">
        <f>SUM(O367:O382)</f>
        <v>0</v>
      </c>
      <c r="P366" s="41">
        <f>SUM(P367:P382)</f>
        <v>0</v>
      </c>
      <c r="Q366" s="5" t="e">
        <f t="shared" si="185"/>
        <v>#DIV/0!</v>
      </c>
      <c r="R366" s="41">
        <f>SUM(R367:R382)</f>
        <v>0</v>
      </c>
      <c r="S366" s="41">
        <f>SUM(S367:S382)</f>
        <v>0</v>
      </c>
      <c r="T366" s="5" t="e">
        <f t="shared" si="186"/>
        <v>#DIV/0!</v>
      </c>
      <c r="U366" s="198">
        <f>SUM(U367:U378)</f>
        <v>18337</v>
      </c>
      <c r="FR366" s="23"/>
      <c r="FS366" s="23"/>
      <c r="FT366" s="23"/>
      <c r="FU366" s="23"/>
      <c r="FV366" s="23"/>
      <c r="FW366" s="23"/>
      <c r="FX366" s="23"/>
      <c r="FY366" s="23"/>
      <c r="FZ366" s="23"/>
      <c r="GA366" s="23"/>
      <c r="GB366" s="23"/>
      <c r="GC366" s="23"/>
      <c r="GD366" s="23"/>
      <c r="GE366" s="23"/>
      <c r="GF366" s="23"/>
    </row>
    <row r="367" spans="1:203" ht="17.25" x14ac:dyDescent="0.25">
      <c r="A367" s="62">
        <v>1</v>
      </c>
      <c r="B367" s="12" t="s">
        <v>198</v>
      </c>
      <c r="C367" s="252">
        <v>22612035</v>
      </c>
      <c r="D367" s="252">
        <v>21709923</v>
      </c>
      <c r="E367" s="148">
        <f t="shared" si="181"/>
        <v>104.15529801740891</v>
      </c>
      <c r="F367" s="252">
        <v>2826004</v>
      </c>
      <c r="G367" s="252">
        <v>0</v>
      </c>
      <c r="H367" s="148" t="e">
        <f t="shared" ref="H367:H381" si="187">F367/G367*100</f>
        <v>#DIV/0!</v>
      </c>
      <c r="I367" s="252">
        <v>22612035</v>
      </c>
      <c r="J367" s="252">
        <v>21709923</v>
      </c>
      <c r="K367" s="148">
        <f t="shared" si="183"/>
        <v>104.15529801740891</v>
      </c>
      <c r="L367" s="252">
        <v>0</v>
      </c>
      <c r="M367" s="252">
        <v>0</v>
      </c>
      <c r="N367" s="68">
        <v>83.9</v>
      </c>
      <c r="O367" s="249">
        <v>0</v>
      </c>
      <c r="P367" s="249">
        <v>0</v>
      </c>
      <c r="Q367" s="68" t="e">
        <f t="shared" si="185"/>
        <v>#DIV/0!</v>
      </c>
      <c r="R367" s="68">
        <v>0</v>
      </c>
      <c r="S367" s="68">
        <v>0</v>
      </c>
      <c r="T367" s="68" t="e">
        <f t="shared" si="186"/>
        <v>#DIV/0!</v>
      </c>
      <c r="U367" s="256">
        <v>1794</v>
      </c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</row>
    <row r="368" spans="1:203" s="23" customFormat="1" ht="17.25" x14ac:dyDescent="0.25">
      <c r="A368" s="63">
        <v>2</v>
      </c>
      <c r="B368" s="9" t="s">
        <v>199</v>
      </c>
      <c r="C368" s="252">
        <v>34461425</v>
      </c>
      <c r="D368" s="252">
        <v>31755815</v>
      </c>
      <c r="E368" s="148">
        <f t="shared" si="181"/>
        <v>108.52004585616839</v>
      </c>
      <c r="F368" s="252">
        <v>3796412</v>
      </c>
      <c r="G368" s="252">
        <v>3613791</v>
      </c>
      <c r="H368" s="148">
        <f t="shared" si="187"/>
        <v>105.05344664370465</v>
      </c>
      <c r="I368" s="252">
        <v>34461425</v>
      </c>
      <c r="J368" s="252">
        <v>31755815</v>
      </c>
      <c r="K368" s="148">
        <f t="shared" si="183"/>
        <v>108.52004585616839</v>
      </c>
      <c r="L368" s="252">
        <v>14938250</v>
      </c>
      <c r="M368" s="252">
        <v>14964430</v>
      </c>
      <c r="N368" s="148">
        <f t="shared" si="184"/>
        <v>99.825051806183069</v>
      </c>
      <c r="O368" s="150">
        <v>0</v>
      </c>
      <c r="P368" s="150">
        <v>0</v>
      </c>
      <c r="Q368" s="68" t="e">
        <f t="shared" si="185"/>
        <v>#DIV/0!</v>
      </c>
      <c r="R368" s="68">
        <v>0</v>
      </c>
      <c r="S368" s="68">
        <v>0</v>
      </c>
      <c r="T368" s="68" t="e">
        <f t="shared" si="186"/>
        <v>#DIV/0!</v>
      </c>
      <c r="U368" s="255">
        <v>226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</row>
    <row r="369" spans="1:203" ht="17.25" x14ac:dyDescent="0.25">
      <c r="A369" s="62">
        <v>3</v>
      </c>
      <c r="B369" s="12" t="s">
        <v>258</v>
      </c>
      <c r="C369" s="252">
        <v>11013290</v>
      </c>
      <c r="D369" s="252">
        <v>12721624</v>
      </c>
      <c r="E369" s="148">
        <f t="shared" si="181"/>
        <v>86.571415724910594</v>
      </c>
      <c r="F369" s="252">
        <v>315187</v>
      </c>
      <c r="G369" s="252">
        <v>1798592</v>
      </c>
      <c r="H369" s="148">
        <f t="shared" si="187"/>
        <v>17.524096626694661</v>
      </c>
      <c r="I369" s="252">
        <v>11013290</v>
      </c>
      <c r="J369" s="252">
        <v>12721624</v>
      </c>
      <c r="K369" s="148">
        <f t="shared" si="183"/>
        <v>86.571415724910594</v>
      </c>
      <c r="L369" s="252">
        <v>0</v>
      </c>
      <c r="M369" s="252">
        <v>0</v>
      </c>
      <c r="N369" s="68" t="e">
        <f t="shared" si="184"/>
        <v>#DIV/0!</v>
      </c>
      <c r="O369" s="249">
        <v>0</v>
      </c>
      <c r="P369" s="249">
        <v>0</v>
      </c>
      <c r="Q369" s="68" t="e">
        <f t="shared" si="185"/>
        <v>#DIV/0!</v>
      </c>
      <c r="R369" s="68">
        <v>0</v>
      </c>
      <c r="S369" s="68">
        <v>0</v>
      </c>
      <c r="T369" s="68" t="e">
        <f t="shared" si="186"/>
        <v>#DIV/0!</v>
      </c>
      <c r="U369" s="256">
        <v>613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</row>
    <row r="370" spans="1:203" ht="86.25" x14ac:dyDescent="0.25">
      <c r="A370" s="62">
        <v>4</v>
      </c>
      <c r="B370" s="10" t="s">
        <v>276</v>
      </c>
      <c r="C370" s="252">
        <v>11248687</v>
      </c>
      <c r="D370" s="252">
        <v>10902267</v>
      </c>
      <c r="E370" s="148">
        <f t="shared" si="181"/>
        <v>103.1775042750283</v>
      </c>
      <c r="F370" s="252">
        <v>1175480</v>
      </c>
      <c r="G370" s="252">
        <v>1279112</v>
      </c>
      <c r="H370" s="148">
        <f t="shared" si="187"/>
        <v>91.898129327220758</v>
      </c>
      <c r="I370" s="252">
        <v>11248687</v>
      </c>
      <c r="J370" s="252">
        <v>10902267</v>
      </c>
      <c r="K370" s="148">
        <f t="shared" si="183"/>
        <v>103.1775042750283</v>
      </c>
      <c r="L370" s="252">
        <v>0</v>
      </c>
      <c r="M370" s="252">
        <v>0</v>
      </c>
      <c r="N370" s="68" t="e">
        <f t="shared" si="184"/>
        <v>#DIV/0!</v>
      </c>
      <c r="O370" s="150">
        <v>0</v>
      </c>
      <c r="P370" s="150">
        <v>0</v>
      </c>
      <c r="Q370" s="68" t="e">
        <f t="shared" si="185"/>
        <v>#DIV/0!</v>
      </c>
      <c r="R370" s="68">
        <v>0</v>
      </c>
      <c r="S370" s="68">
        <v>0</v>
      </c>
      <c r="T370" s="68" t="e">
        <f t="shared" si="186"/>
        <v>#DIV/0!</v>
      </c>
      <c r="U370" s="258">
        <v>174</v>
      </c>
      <c r="FR370" s="23"/>
      <c r="FS370" s="23"/>
      <c r="FT370" s="23"/>
      <c r="FU370" s="23"/>
      <c r="FV370" s="23"/>
      <c r="FW370" s="23"/>
      <c r="FX370" s="23"/>
      <c r="FY370" s="23"/>
      <c r="FZ370" s="23"/>
      <c r="GA370" s="23"/>
      <c r="GB370" s="23"/>
      <c r="GC370" s="23"/>
      <c r="GD370" s="23"/>
      <c r="GE370" s="23"/>
      <c r="GF370" s="23"/>
    </row>
    <row r="371" spans="1:203" ht="34.5" x14ac:dyDescent="0.25">
      <c r="A371" s="62">
        <v>5</v>
      </c>
      <c r="B371" s="10" t="s">
        <v>200</v>
      </c>
      <c r="C371" s="252">
        <v>5830374</v>
      </c>
      <c r="D371" s="252">
        <v>4029881</v>
      </c>
      <c r="E371" s="148">
        <f t="shared" si="181"/>
        <v>144.67856495018091</v>
      </c>
      <c r="F371" s="252">
        <v>270284</v>
      </c>
      <c r="G371" s="252">
        <v>237231</v>
      </c>
      <c r="H371" s="148">
        <f t="shared" si="187"/>
        <v>113.93283339867048</v>
      </c>
      <c r="I371" s="252">
        <v>5830374</v>
      </c>
      <c r="J371" s="252">
        <v>4029881</v>
      </c>
      <c r="K371" s="148">
        <f t="shared" si="183"/>
        <v>144.67856495018091</v>
      </c>
      <c r="L371" s="252">
        <v>0</v>
      </c>
      <c r="M371" s="252">
        <v>0</v>
      </c>
      <c r="N371" s="68" t="e">
        <f t="shared" si="184"/>
        <v>#DIV/0!</v>
      </c>
      <c r="O371" s="150">
        <v>0</v>
      </c>
      <c r="P371" s="150">
        <v>0</v>
      </c>
      <c r="Q371" s="68" t="e">
        <f t="shared" si="185"/>
        <v>#DIV/0!</v>
      </c>
      <c r="R371" s="68">
        <v>0</v>
      </c>
      <c r="S371" s="68">
        <v>0</v>
      </c>
      <c r="T371" s="68" t="e">
        <f t="shared" si="186"/>
        <v>#DIV/0!</v>
      </c>
      <c r="U371" s="256">
        <v>418</v>
      </c>
      <c r="FR371" s="23"/>
      <c r="FS371" s="23"/>
      <c r="FT371" s="23"/>
      <c r="FU371" s="23"/>
      <c r="FV371" s="23"/>
      <c r="FW371" s="23"/>
      <c r="FX371" s="23"/>
      <c r="FY371" s="23"/>
      <c r="FZ371" s="23"/>
      <c r="GA371" s="23"/>
      <c r="GB371" s="23"/>
      <c r="GC371" s="23"/>
      <c r="GD371" s="23"/>
      <c r="GE371" s="23"/>
      <c r="GF371" s="23"/>
      <c r="GG371" s="134"/>
      <c r="GH371" s="134"/>
      <c r="GI371" s="134"/>
      <c r="GJ371" s="134"/>
      <c r="GK371" s="134"/>
      <c r="GL371" s="134"/>
      <c r="GM371" s="134"/>
      <c r="GN371" s="134"/>
      <c r="GO371" s="134"/>
      <c r="GP371" s="134"/>
      <c r="GQ371" s="134"/>
      <c r="GR371" s="134"/>
      <c r="GS371" s="134"/>
      <c r="GT371" s="134"/>
      <c r="GU371" s="134"/>
    </row>
    <row r="372" spans="1:203" s="23" customFormat="1" ht="37.5" customHeight="1" x14ac:dyDescent="0.25">
      <c r="A372" s="63">
        <v>6</v>
      </c>
      <c r="B372" s="16" t="s">
        <v>201</v>
      </c>
      <c r="C372" s="252">
        <v>17666233</v>
      </c>
      <c r="D372" s="252">
        <v>9687638</v>
      </c>
      <c r="E372" s="148">
        <f t="shared" si="181"/>
        <v>182.35851711222074</v>
      </c>
      <c r="F372" s="252">
        <v>335907</v>
      </c>
      <c r="G372" s="252">
        <v>6832180</v>
      </c>
      <c r="H372" s="148">
        <f t="shared" si="187"/>
        <v>4.9165420114809617</v>
      </c>
      <c r="I372" s="252">
        <v>17666233</v>
      </c>
      <c r="J372" s="252">
        <v>9687638</v>
      </c>
      <c r="K372" s="148">
        <f t="shared" si="183"/>
        <v>182.35851711222074</v>
      </c>
      <c r="L372" s="252">
        <v>8150568</v>
      </c>
      <c r="M372" s="252">
        <v>4573033</v>
      </c>
      <c r="N372" s="148">
        <f t="shared" si="184"/>
        <v>178.23112144609496</v>
      </c>
      <c r="O372" s="150">
        <v>0</v>
      </c>
      <c r="P372" s="150">
        <v>0</v>
      </c>
      <c r="Q372" s="68" t="e">
        <f t="shared" si="185"/>
        <v>#DIV/0!</v>
      </c>
      <c r="R372" s="68">
        <v>0</v>
      </c>
      <c r="S372" s="68">
        <v>0</v>
      </c>
      <c r="T372" s="68" t="e">
        <f t="shared" si="186"/>
        <v>#DIV/0!</v>
      </c>
      <c r="U372" s="255">
        <v>375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</row>
    <row r="373" spans="1:203" ht="21.75" customHeight="1" x14ac:dyDescent="0.25">
      <c r="A373" s="62">
        <v>7</v>
      </c>
      <c r="B373" s="12" t="s">
        <v>202</v>
      </c>
      <c r="C373" s="252">
        <v>16459047</v>
      </c>
      <c r="D373" s="252">
        <v>17892076</v>
      </c>
      <c r="E373" s="148">
        <f t="shared" si="181"/>
        <v>91.99070582977626</v>
      </c>
      <c r="F373" s="252">
        <v>1219717</v>
      </c>
      <c r="G373" s="252">
        <v>1021836</v>
      </c>
      <c r="H373" s="148">
        <f t="shared" si="187"/>
        <v>119.36524060612466</v>
      </c>
      <c r="I373" s="252">
        <v>16459047</v>
      </c>
      <c r="J373" s="252">
        <v>17892076</v>
      </c>
      <c r="K373" s="148">
        <f t="shared" si="183"/>
        <v>91.99070582977626</v>
      </c>
      <c r="L373" s="252">
        <v>0</v>
      </c>
      <c r="M373" s="252">
        <v>0</v>
      </c>
      <c r="N373" s="68" t="e">
        <f t="shared" si="184"/>
        <v>#DIV/0!</v>
      </c>
      <c r="O373" s="249">
        <v>0</v>
      </c>
      <c r="P373" s="249">
        <v>0</v>
      </c>
      <c r="Q373" s="68" t="e">
        <f t="shared" si="185"/>
        <v>#DIV/0!</v>
      </c>
      <c r="R373" s="68">
        <v>0</v>
      </c>
      <c r="S373" s="68">
        <v>0</v>
      </c>
      <c r="T373" s="68" t="e">
        <f t="shared" si="186"/>
        <v>#DIV/0!</v>
      </c>
      <c r="U373" s="258">
        <v>1499</v>
      </c>
      <c r="GG373" s="134"/>
      <c r="GH373" s="134"/>
      <c r="GI373" s="134"/>
      <c r="GJ373" s="134"/>
      <c r="GK373" s="134"/>
      <c r="GL373" s="134"/>
      <c r="GM373" s="134"/>
      <c r="GN373" s="134"/>
      <c r="GO373" s="134"/>
      <c r="GP373" s="134"/>
      <c r="GQ373" s="134"/>
      <c r="GR373" s="134"/>
      <c r="GS373" s="134"/>
      <c r="GT373" s="134"/>
      <c r="GU373" s="134"/>
    </row>
    <row r="374" spans="1:203" ht="27" customHeight="1" x14ac:dyDescent="0.25">
      <c r="A374" s="62">
        <v>8</v>
      </c>
      <c r="B374" s="12" t="s">
        <v>203</v>
      </c>
      <c r="C374" s="252">
        <v>9562263</v>
      </c>
      <c r="D374" s="252">
        <v>4981088</v>
      </c>
      <c r="E374" s="148">
        <f t="shared" si="181"/>
        <v>191.97137251941746</v>
      </c>
      <c r="F374" s="252">
        <v>920414</v>
      </c>
      <c r="G374" s="252">
        <v>684933</v>
      </c>
      <c r="H374" s="148">
        <f t="shared" si="187"/>
        <v>134.3801510512707</v>
      </c>
      <c r="I374" s="252">
        <v>9562263</v>
      </c>
      <c r="J374" s="252">
        <v>4981088</v>
      </c>
      <c r="K374" s="148">
        <f t="shared" si="183"/>
        <v>191.97137251941746</v>
      </c>
      <c r="L374" s="252">
        <v>0</v>
      </c>
      <c r="M374" s="252">
        <v>0</v>
      </c>
      <c r="N374" s="68" t="e">
        <f t="shared" si="184"/>
        <v>#DIV/0!</v>
      </c>
      <c r="O374" s="150">
        <v>0</v>
      </c>
      <c r="P374" s="150">
        <v>0</v>
      </c>
      <c r="Q374" s="68" t="e">
        <f t="shared" si="185"/>
        <v>#DIV/0!</v>
      </c>
      <c r="R374" s="68">
        <v>0</v>
      </c>
      <c r="S374" s="68">
        <v>0</v>
      </c>
      <c r="T374" s="68" t="e">
        <f t="shared" si="186"/>
        <v>#DIV/0!</v>
      </c>
      <c r="U374" s="256">
        <v>856</v>
      </c>
      <c r="GG374" s="134"/>
      <c r="GH374" s="134"/>
      <c r="GI374" s="134"/>
      <c r="GJ374" s="134"/>
      <c r="GK374" s="134"/>
      <c r="GL374" s="134"/>
      <c r="GM374" s="134"/>
      <c r="GN374" s="134"/>
      <c r="GO374" s="134"/>
      <c r="GP374" s="134"/>
      <c r="GQ374" s="134"/>
      <c r="GR374" s="134"/>
      <c r="GS374" s="134"/>
      <c r="GT374" s="134"/>
      <c r="GU374" s="134"/>
    </row>
    <row r="375" spans="1:203" s="23" customFormat="1" ht="34.5" x14ac:dyDescent="0.25">
      <c r="A375" s="63">
        <v>9</v>
      </c>
      <c r="B375" s="16" t="s">
        <v>204</v>
      </c>
      <c r="C375" s="252">
        <v>45992693</v>
      </c>
      <c r="D375" s="252">
        <v>61390197</v>
      </c>
      <c r="E375" s="148">
        <f t="shared" si="181"/>
        <v>74.918627480540579</v>
      </c>
      <c r="F375" s="252">
        <v>4784368</v>
      </c>
      <c r="G375" s="252">
        <v>1333267</v>
      </c>
      <c r="H375" s="148">
        <f t="shared" si="187"/>
        <v>358.84545256126495</v>
      </c>
      <c r="I375" s="252">
        <v>45992693</v>
      </c>
      <c r="J375" s="252">
        <v>61390197</v>
      </c>
      <c r="K375" s="148">
        <f t="shared" si="183"/>
        <v>74.918627480540579</v>
      </c>
      <c r="L375" s="252">
        <v>0</v>
      </c>
      <c r="M375" s="252">
        <v>0</v>
      </c>
      <c r="N375" s="68" t="e">
        <f t="shared" si="184"/>
        <v>#DIV/0!</v>
      </c>
      <c r="O375" s="150">
        <v>0</v>
      </c>
      <c r="P375" s="150">
        <v>0</v>
      </c>
      <c r="Q375" s="68" t="e">
        <f t="shared" si="185"/>
        <v>#DIV/0!</v>
      </c>
      <c r="R375" s="68">
        <v>0</v>
      </c>
      <c r="S375" s="68">
        <v>0</v>
      </c>
      <c r="T375" s="68" t="e">
        <f t="shared" si="186"/>
        <v>#DIV/0!</v>
      </c>
      <c r="U375" s="255">
        <v>7102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 s="154"/>
      <c r="GH375" s="154"/>
      <c r="GI375" s="154"/>
      <c r="GJ375" s="154"/>
      <c r="GK375" s="154"/>
      <c r="GL375" s="154"/>
      <c r="GM375" s="154"/>
      <c r="GN375" s="154"/>
      <c r="GO375" s="154"/>
      <c r="GP375" s="154"/>
      <c r="GQ375" s="154"/>
      <c r="GR375" s="154"/>
      <c r="GS375" s="154"/>
      <c r="GT375" s="154"/>
      <c r="GU375" s="154"/>
    </row>
    <row r="376" spans="1:203" s="23" customFormat="1" ht="34.5" x14ac:dyDescent="0.25">
      <c r="A376" s="63">
        <v>10</v>
      </c>
      <c r="B376" s="254" t="s">
        <v>439</v>
      </c>
      <c r="C376" s="252">
        <v>34513065</v>
      </c>
      <c r="D376" s="252">
        <v>37408867</v>
      </c>
      <c r="E376" s="148">
        <f t="shared" si="181"/>
        <v>92.259049171417033</v>
      </c>
      <c r="F376" s="252">
        <v>2309269</v>
      </c>
      <c r="G376" s="252">
        <v>4365820</v>
      </c>
      <c r="H376" s="148"/>
      <c r="I376" s="252">
        <v>34513065</v>
      </c>
      <c r="J376" s="252">
        <v>37408867</v>
      </c>
      <c r="K376" s="148">
        <f t="shared" si="183"/>
        <v>92.259049171417033</v>
      </c>
      <c r="L376" s="252">
        <v>0</v>
      </c>
      <c r="M376" s="252">
        <v>0</v>
      </c>
      <c r="N376" s="68" t="e">
        <f t="shared" si="184"/>
        <v>#DIV/0!</v>
      </c>
      <c r="O376" s="150">
        <v>0</v>
      </c>
      <c r="P376" s="150">
        <v>0</v>
      </c>
      <c r="Q376" s="68" t="e">
        <f t="shared" si="185"/>
        <v>#DIV/0!</v>
      </c>
      <c r="R376" s="68">
        <v>0</v>
      </c>
      <c r="S376" s="68">
        <v>0</v>
      </c>
      <c r="T376" s="68" t="e">
        <f t="shared" si="186"/>
        <v>#DIV/0!</v>
      </c>
      <c r="U376" s="256">
        <v>5033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 s="154"/>
      <c r="GH376" s="154"/>
      <c r="GI376" s="154"/>
      <c r="GJ376" s="154"/>
      <c r="GK376" s="154"/>
      <c r="GL376" s="154"/>
      <c r="GM376" s="154"/>
      <c r="GN376" s="154"/>
      <c r="GO376" s="154"/>
      <c r="GP376" s="154"/>
      <c r="GQ376" s="154"/>
      <c r="GR376" s="154"/>
      <c r="GS376" s="154"/>
      <c r="GT376" s="154"/>
      <c r="GU376" s="154"/>
    </row>
    <row r="377" spans="1:203" ht="33" customHeight="1" x14ac:dyDescent="0.25">
      <c r="A377" s="62">
        <v>11</v>
      </c>
      <c r="B377" s="10" t="s">
        <v>206</v>
      </c>
      <c r="C377" s="252">
        <v>404649</v>
      </c>
      <c r="D377" s="252">
        <v>348898</v>
      </c>
      <c r="E377" s="148">
        <f t="shared" si="181"/>
        <v>115.97916869686841</v>
      </c>
      <c r="F377" s="252">
        <v>38415</v>
      </c>
      <c r="G377" s="252">
        <v>37008</v>
      </c>
      <c r="H377" s="148">
        <f t="shared" si="187"/>
        <v>103.80188067444878</v>
      </c>
      <c r="I377" s="252">
        <v>404649</v>
      </c>
      <c r="J377" s="252">
        <v>348898</v>
      </c>
      <c r="K377" s="148">
        <f t="shared" si="183"/>
        <v>115.97916869686841</v>
      </c>
      <c r="L377" s="252">
        <v>0</v>
      </c>
      <c r="M377" s="252">
        <v>0</v>
      </c>
      <c r="N377" s="68" t="e">
        <f t="shared" si="184"/>
        <v>#DIV/0!</v>
      </c>
      <c r="O377" s="150">
        <v>0</v>
      </c>
      <c r="P377" s="150">
        <v>0</v>
      </c>
      <c r="Q377" s="68" t="e">
        <f t="shared" si="185"/>
        <v>#DIV/0!</v>
      </c>
      <c r="R377" s="68">
        <v>0</v>
      </c>
      <c r="S377" s="68">
        <v>0</v>
      </c>
      <c r="T377" s="68" t="e">
        <f t="shared" si="186"/>
        <v>#DIV/0!</v>
      </c>
      <c r="U377" s="256">
        <v>56</v>
      </c>
    </row>
    <row r="378" spans="1:203" ht="52.5" thickBot="1" x14ac:dyDescent="0.3">
      <c r="A378" s="130">
        <v>12</v>
      </c>
      <c r="B378" s="131" t="s">
        <v>207</v>
      </c>
      <c r="C378" s="252">
        <v>1427716</v>
      </c>
      <c r="D378" s="252">
        <v>1246829</v>
      </c>
      <c r="E378" s="148">
        <f t="shared" si="181"/>
        <v>114.50776329392403</v>
      </c>
      <c r="F378" s="252">
        <v>135028</v>
      </c>
      <c r="G378" s="252">
        <v>138178</v>
      </c>
      <c r="H378" s="148">
        <f t="shared" si="187"/>
        <v>97.720331746008767</v>
      </c>
      <c r="I378" s="252">
        <v>1427716</v>
      </c>
      <c r="J378" s="252">
        <v>1246829</v>
      </c>
      <c r="K378" s="148">
        <f t="shared" si="183"/>
        <v>114.50776329392403</v>
      </c>
      <c r="L378" s="252">
        <v>0</v>
      </c>
      <c r="M378" s="252">
        <v>0</v>
      </c>
      <c r="N378" s="68" t="e">
        <f t="shared" si="184"/>
        <v>#DIV/0!</v>
      </c>
      <c r="O378" s="150">
        <v>0</v>
      </c>
      <c r="P378" s="150">
        <v>0</v>
      </c>
      <c r="Q378" s="68" t="e">
        <f t="shared" si="185"/>
        <v>#DIV/0!</v>
      </c>
      <c r="R378" s="68">
        <v>0</v>
      </c>
      <c r="S378" s="68">
        <v>0</v>
      </c>
      <c r="T378" s="68" t="e">
        <f t="shared" si="186"/>
        <v>#DIV/0!</v>
      </c>
      <c r="U378" s="257">
        <v>191</v>
      </c>
    </row>
    <row r="379" spans="1:203" s="134" customFormat="1" ht="33.75" customHeight="1" x14ac:dyDescent="0.25">
      <c r="A379" s="62">
        <v>13</v>
      </c>
      <c r="B379" s="10" t="s">
        <v>208</v>
      </c>
      <c r="C379" s="252"/>
      <c r="D379" s="252"/>
      <c r="E379" s="148" t="e">
        <f t="shared" si="181"/>
        <v>#DIV/0!</v>
      </c>
      <c r="F379" s="252"/>
      <c r="G379" s="252"/>
      <c r="H379" s="68" t="e">
        <f t="shared" si="187"/>
        <v>#DIV/0!</v>
      </c>
      <c r="I379" s="252"/>
      <c r="J379" s="252"/>
      <c r="K379" s="148" t="e">
        <f t="shared" si="183"/>
        <v>#DIV/0!</v>
      </c>
      <c r="L379" s="249"/>
      <c r="M379" s="249"/>
      <c r="N379" s="68" t="e">
        <f t="shared" si="184"/>
        <v>#DIV/0!</v>
      </c>
      <c r="O379" s="68"/>
      <c r="P379" s="68"/>
      <c r="Q379" s="68" t="e">
        <f t="shared" si="185"/>
        <v>#DIV/0!</v>
      </c>
      <c r="R379" s="68"/>
      <c r="S379" s="68"/>
      <c r="T379" s="68"/>
      <c r="U379" s="196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</row>
    <row r="380" spans="1:203" s="134" customFormat="1" ht="17.25" x14ac:dyDescent="0.25">
      <c r="A380" s="62">
        <v>14</v>
      </c>
      <c r="B380" s="12" t="s">
        <v>209</v>
      </c>
      <c r="C380" s="252"/>
      <c r="D380" s="252"/>
      <c r="E380" s="148" t="e">
        <f t="shared" si="181"/>
        <v>#DIV/0!</v>
      </c>
      <c r="F380" s="252"/>
      <c r="G380" s="252"/>
      <c r="H380" s="68" t="e">
        <f t="shared" si="187"/>
        <v>#DIV/0!</v>
      </c>
      <c r="I380" s="68"/>
      <c r="J380" s="68"/>
      <c r="K380" s="148" t="e">
        <f t="shared" si="183"/>
        <v>#DIV/0!</v>
      </c>
      <c r="L380" s="149"/>
      <c r="M380" s="149"/>
      <c r="N380" s="68" t="e">
        <f t="shared" si="184"/>
        <v>#DIV/0!</v>
      </c>
      <c r="O380" s="68"/>
      <c r="P380" s="68"/>
      <c r="Q380" s="68" t="e">
        <f t="shared" si="185"/>
        <v>#DIV/0!</v>
      </c>
      <c r="R380" s="68"/>
      <c r="S380" s="68"/>
      <c r="T380" s="68" t="e">
        <f t="shared" si="186"/>
        <v>#DIV/0!</v>
      </c>
      <c r="U380" s="196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</row>
    <row r="381" spans="1:203" s="134" customFormat="1" ht="17.25" x14ac:dyDescent="0.25">
      <c r="A381" s="62">
        <v>15</v>
      </c>
      <c r="B381" s="12" t="s">
        <v>210</v>
      </c>
      <c r="C381" s="252"/>
      <c r="D381" s="252"/>
      <c r="E381" s="148" t="e">
        <f t="shared" si="181"/>
        <v>#DIV/0!</v>
      </c>
      <c r="F381" s="68"/>
      <c r="G381" s="68"/>
      <c r="H381" s="68" t="e">
        <f t="shared" si="187"/>
        <v>#DIV/0!</v>
      </c>
      <c r="I381" s="68"/>
      <c r="J381" s="68"/>
      <c r="K381" s="148" t="e">
        <f t="shared" si="183"/>
        <v>#DIV/0!</v>
      </c>
      <c r="L381" s="149"/>
      <c r="M381" s="149"/>
      <c r="N381" s="68" t="e">
        <f t="shared" si="184"/>
        <v>#DIV/0!</v>
      </c>
      <c r="O381" s="68"/>
      <c r="P381" s="68"/>
      <c r="Q381" s="68" t="e">
        <f t="shared" si="185"/>
        <v>#DIV/0!</v>
      </c>
      <c r="R381" s="68"/>
      <c r="S381" s="68"/>
      <c r="T381" s="68" t="e">
        <f t="shared" si="186"/>
        <v>#DIV/0!</v>
      </c>
      <c r="U381" s="196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</row>
    <row r="382" spans="1:203" s="134" customFormat="1" ht="51.75" x14ac:dyDescent="0.25">
      <c r="A382" s="62">
        <v>16</v>
      </c>
      <c r="B382" s="10" t="s">
        <v>211</v>
      </c>
      <c r="C382" s="68"/>
      <c r="D382" s="68"/>
      <c r="E382" s="148" t="e">
        <f t="shared" si="181"/>
        <v>#DIV/0!</v>
      </c>
      <c r="F382" s="68"/>
      <c r="G382" s="68"/>
      <c r="H382" s="68" t="e">
        <f>F382/G382*100</f>
        <v>#DIV/0!</v>
      </c>
      <c r="I382" s="68"/>
      <c r="J382" s="68"/>
      <c r="K382" s="148" t="e">
        <f t="shared" si="183"/>
        <v>#DIV/0!</v>
      </c>
      <c r="L382" s="68"/>
      <c r="M382" s="68"/>
      <c r="N382" s="68" t="e">
        <f t="shared" si="184"/>
        <v>#DIV/0!</v>
      </c>
      <c r="O382" s="68"/>
      <c r="P382" s="68"/>
      <c r="Q382" s="68" t="e">
        <f t="shared" si="185"/>
        <v>#DIV/0!</v>
      </c>
      <c r="R382" s="68"/>
      <c r="S382" s="68"/>
      <c r="T382" s="68" t="e">
        <f t="shared" si="186"/>
        <v>#DIV/0!</v>
      </c>
      <c r="U382" s="196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s="154" customFormat="1" ht="17.25" customHeight="1" x14ac:dyDescent="0.25">
      <c r="A383" s="358"/>
      <c r="B383" s="359"/>
      <c r="C383" s="359"/>
      <c r="D383" s="359"/>
      <c r="E383" s="359"/>
      <c r="F383" s="359"/>
      <c r="G383" s="359"/>
      <c r="H383" s="359"/>
      <c r="I383" s="359"/>
      <c r="J383" s="359"/>
      <c r="K383" s="360"/>
      <c r="L383" s="153"/>
      <c r="M383" s="153"/>
      <c r="N383" s="153"/>
      <c r="O383" s="153"/>
      <c r="P383" s="153"/>
      <c r="Q383" s="153"/>
      <c r="R383" s="153"/>
      <c r="S383" s="153"/>
      <c r="T383" s="153"/>
      <c r="U383" s="201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ht="84.75" customHeight="1" x14ac:dyDescent="0.25">
      <c r="A384" s="347" t="s">
        <v>256</v>
      </c>
      <c r="B384" s="348"/>
      <c r="C384" s="132">
        <f>SUM(C385:C385)</f>
        <v>0</v>
      </c>
      <c r="D384" s="132">
        <f>SUM(D385:D385)</f>
        <v>0</v>
      </c>
      <c r="E384" s="132" t="e">
        <f>C384/D384*100</f>
        <v>#DIV/0!</v>
      </c>
      <c r="F384" s="132">
        <f>SUM(F385:F385)</f>
        <v>0</v>
      </c>
      <c r="G384" s="132">
        <f>SUM(G385:G385)</f>
        <v>0</v>
      </c>
      <c r="H384" s="132" t="e">
        <f>F384/G384*100</f>
        <v>#DIV/0!</v>
      </c>
      <c r="I384" s="132">
        <f>SUM(I385:I385)</f>
        <v>0</v>
      </c>
      <c r="J384" s="132">
        <f>SUM(J385:J385)</f>
        <v>0</v>
      </c>
      <c r="K384" s="132" t="e">
        <f>I384/J384*100</f>
        <v>#DIV/0!</v>
      </c>
      <c r="L384" s="132">
        <f>SUM(L385:L385)</f>
        <v>0</v>
      </c>
      <c r="M384" s="132">
        <f>SUM(M385:M385)</f>
        <v>0</v>
      </c>
      <c r="N384" s="133" t="e">
        <f t="shared" si="184"/>
        <v>#DIV/0!</v>
      </c>
      <c r="O384" s="132">
        <f>SUM(O385:O385)</f>
        <v>0</v>
      </c>
      <c r="P384" s="132">
        <f>SUM(P385:P385)</f>
        <v>0</v>
      </c>
      <c r="Q384" s="133" t="e">
        <f t="shared" si="185"/>
        <v>#DIV/0!</v>
      </c>
      <c r="R384" s="132">
        <f>SUM(R385:R385)</f>
        <v>0</v>
      </c>
      <c r="S384" s="132">
        <f>SUM(S385:S385)</f>
        <v>0</v>
      </c>
      <c r="T384" s="133" t="e">
        <f t="shared" si="186"/>
        <v>#DIV/0!</v>
      </c>
      <c r="U384" s="198">
        <f>SUM(U385:U385)</f>
        <v>0</v>
      </c>
      <c r="GG384" s="23"/>
      <c r="GH384" s="23"/>
      <c r="GI384" s="23"/>
      <c r="GJ384" s="23"/>
      <c r="GK384" s="23"/>
      <c r="GL384" s="23"/>
      <c r="GM384" s="23"/>
      <c r="GN384" s="23"/>
      <c r="GO384" s="23"/>
      <c r="GP384" s="23"/>
      <c r="GQ384" s="23"/>
      <c r="GR384" s="23"/>
      <c r="GS384" s="23"/>
      <c r="GT384" s="23"/>
      <c r="GU384" s="23"/>
    </row>
    <row r="385" spans="1:203" ht="17.25" x14ac:dyDescent="0.25">
      <c r="A385" s="62">
        <v>2</v>
      </c>
      <c r="B385" s="12" t="s">
        <v>212</v>
      </c>
      <c r="C385" s="20"/>
      <c r="D385" s="20"/>
      <c r="E385" s="25" t="e">
        <f t="shared" ref="E385" si="188">C385/D385*100</f>
        <v>#DIV/0!</v>
      </c>
      <c r="F385" s="252"/>
      <c r="G385" s="252"/>
      <c r="H385" s="20" t="e">
        <f t="shared" ref="H385" si="189">F385/G385*100</f>
        <v>#DIV/0!</v>
      </c>
      <c r="I385" s="252"/>
      <c r="J385" s="252"/>
      <c r="K385" s="25" t="e">
        <f t="shared" ref="K385" si="190">I385/J385*100</f>
        <v>#DIV/0!</v>
      </c>
      <c r="L385" s="34"/>
      <c r="M385" s="34"/>
      <c r="N385" s="30" t="e">
        <f t="shared" si="184"/>
        <v>#DIV/0!</v>
      </c>
      <c r="O385" s="20"/>
      <c r="P385" s="20"/>
      <c r="Q385" s="30" t="e">
        <f t="shared" si="185"/>
        <v>#DIV/0!</v>
      </c>
      <c r="R385" s="20"/>
      <c r="S385" s="20"/>
      <c r="T385" s="20" t="e">
        <f t="shared" si="186"/>
        <v>#DIV/0!</v>
      </c>
      <c r="U385" s="134"/>
      <c r="GG385" s="23"/>
      <c r="GH385" s="23"/>
      <c r="GI385" s="23"/>
      <c r="GJ385" s="23"/>
      <c r="GK385" s="23"/>
      <c r="GL385" s="23"/>
      <c r="GM385" s="23"/>
      <c r="GN385" s="23"/>
      <c r="GO385" s="23"/>
      <c r="GP385" s="23"/>
      <c r="GQ385" s="23"/>
      <c r="GR385" s="23"/>
      <c r="GS385" s="23"/>
      <c r="GT385" s="23"/>
      <c r="GU385" s="23"/>
    </row>
    <row r="386" spans="1:203" s="23" customFormat="1" ht="17.25" x14ac:dyDescent="0.25">
      <c r="A386" s="63"/>
      <c r="B386" s="16"/>
      <c r="C386" s="248"/>
      <c r="D386" s="248"/>
      <c r="E386" s="1"/>
      <c r="F386" s="252"/>
      <c r="G386" s="252"/>
      <c r="H386" s="1"/>
      <c r="I386" s="248"/>
      <c r="J386" s="248"/>
      <c r="K386" s="1"/>
      <c r="L386" s="248"/>
      <c r="M386" s="248"/>
      <c r="N386" s="1"/>
      <c r="O386" s="248"/>
      <c r="P386" s="248"/>
      <c r="Q386" s="1"/>
      <c r="R386" s="248"/>
      <c r="S386" s="248"/>
      <c r="T386" s="1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</row>
    <row r="387" spans="1:203" s="23" customFormat="1" ht="17.25" x14ac:dyDescent="0.25">
      <c r="A387" s="63"/>
      <c r="B387" s="16"/>
      <c r="C387" s="248"/>
      <c r="D387" s="248"/>
      <c r="E387" s="1"/>
      <c r="F387" s="248"/>
      <c r="G387" s="248"/>
      <c r="H387" s="1"/>
      <c r="I387" s="248"/>
      <c r="J387" s="248"/>
      <c r="K387" s="1"/>
      <c r="L387" s="248"/>
      <c r="M387" s="248"/>
      <c r="N387" s="1"/>
      <c r="O387" s="248"/>
      <c r="P387" s="248"/>
      <c r="Q387" s="1"/>
      <c r="R387" s="248"/>
      <c r="S387" s="248"/>
      <c r="T387" s="1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</row>
    <row r="388" spans="1:203" s="23" customFormat="1" ht="17.25" x14ac:dyDescent="0.25">
      <c r="A388" s="63"/>
      <c r="B388" s="16"/>
      <c r="C388" s="248"/>
      <c r="D388" s="248"/>
      <c r="E388" s="1"/>
      <c r="F388" s="248"/>
      <c r="G388" s="248"/>
      <c r="H388" s="1"/>
      <c r="I388" s="248"/>
      <c r="J388" s="248"/>
      <c r="K388" s="1"/>
      <c r="L388" s="248"/>
      <c r="M388" s="248"/>
      <c r="N388" s="1"/>
      <c r="O388" s="248"/>
      <c r="P388" s="248"/>
      <c r="Q388" s="1"/>
      <c r="R388" s="248"/>
      <c r="S388" s="248"/>
      <c r="T388" s="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7.25" x14ac:dyDescent="0.25">
      <c r="A389" s="63"/>
      <c r="B389" s="16"/>
      <c r="C389" s="248"/>
      <c r="D389" s="248"/>
      <c r="E389" s="1"/>
      <c r="F389" s="248"/>
      <c r="G389" s="248"/>
      <c r="H389" s="1"/>
      <c r="I389" s="248"/>
      <c r="J389" s="248"/>
      <c r="K389" s="1"/>
      <c r="L389" s="248"/>
      <c r="M389" s="248"/>
      <c r="N389" s="1"/>
      <c r="O389" s="248"/>
      <c r="P389" s="248"/>
      <c r="Q389" s="1"/>
      <c r="R389" s="248"/>
      <c r="S389" s="248"/>
      <c r="T389" s="1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x14ac:dyDescent="0.25">
      <c r="A390" s="349"/>
      <c r="B390" s="350"/>
      <c r="C390" s="350"/>
      <c r="D390" s="350"/>
      <c r="E390" s="350"/>
      <c r="F390" s="350"/>
      <c r="G390" s="350"/>
      <c r="H390" s="350"/>
      <c r="I390" s="350"/>
      <c r="J390" s="350"/>
      <c r="K390" s="350"/>
      <c r="L390" s="350"/>
      <c r="M390" s="350"/>
      <c r="N390" s="350"/>
      <c r="O390" s="350"/>
      <c r="P390" s="350"/>
      <c r="Q390" s="350"/>
      <c r="R390" s="350"/>
      <c r="S390" s="350"/>
      <c r="T390" s="351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s="23" customFormat="1" ht="17.25" customHeight="1" x14ac:dyDescent="0.25">
      <c r="A391" s="352" t="s">
        <v>257</v>
      </c>
      <c r="B391" s="353"/>
      <c r="C391" s="41">
        <f>SUM(C392:C399)</f>
        <v>0</v>
      </c>
      <c r="D391" s="41">
        <f>SUM(D392:D399)</f>
        <v>0</v>
      </c>
      <c r="E391" s="41" t="e">
        <f>C391/D391*100</f>
        <v>#DIV/0!</v>
      </c>
      <c r="F391" s="41">
        <f>SUM(F392:F399)</f>
        <v>0</v>
      </c>
      <c r="G391" s="41">
        <f>SUM(G392:G399)</f>
        <v>0</v>
      </c>
      <c r="H391" s="41" t="e">
        <f>F391/G391*100</f>
        <v>#DIV/0!</v>
      </c>
      <c r="I391" s="41">
        <f>SUM(I392:I399)</f>
        <v>0</v>
      </c>
      <c r="J391" s="41">
        <f>SUM(J392:J399)</f>
        <v>0</v>
      </c>
      <c r="K391" s="41" t="e">
        <f>I391/J391*100</f>
        <v>#DIV/0!</v>
      </c>
      <c r="L391" s="35">
        <f>SUM(L392:L399)</f>
        <v>0</v>
      </c>
      <c r="M391" s="35">
        <f>SUM(M392:M399)</f>
        <v>0</v>
      </c>
      <c r="N391" s="5" t="e">
        <f t="shared" ref="N391" si="191">L391/M391*100</f>
        <v>#DIV/0!</v>
      </c>
      <c r="O391" s="5">
        <f>SUM(O392:O399)</f>
        <v>0</v>
      </c>
      <c r="P391" s="5">
        <f>SUM(P392:P399)</f>
        <v>0</v>
      </c>
      <c r="Q391" s="5" t="e">
        <f t="shared" ref="Q391" si="192">O391/P391*100</f>
        <v>#DIV/0!</v>
      </c>
      <c r="R391" s="5">
        <f>SUM(R392:R399)</f>
        <v>0</v>
      </c>
      <c r="S391" s="5">
        <f>SUM(S392:S399)</f>
        <v>0</v>
      </c>
      <c r="T391" s="5" t="e">
        <f t="shared" ref="T391" si="193">R391/S391*100</f>
        <v>#DIV/0!</v>
      </c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</row>
    <row r="392" spans="1:203" s="23" customFormat="1" ht="18" customHeight="1" x14ac:dyDescent="0.2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6"/>
      <c r="M392" s="136"/>
      <c r="N392" s="136"/>
      <c r="O392" s="136"/>
      <c r="P392" s="136"/>
      <c r="Q392" s="136"/>
      <c r="R392" s="136"/>
      <c r="S392" s="136"/>
      <c r="T392" s="136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</row>
    <row r="393" spans="1:203" ht="18" customHeight="1" x14ac:dyDescent="0.2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6"/>
      <c r="M393" s="136"/>
      <c r="N393" s="136"/>
      <c r="O393" s="136"/>
      <c r="P393" s="136"/>
      <c r="Q393" s="136"/>
      <c r="R393" s="136"/>
      <c r="S393" s="136"/>
      <c r="T393" s="136"/>
    </row>
    <row r="394" spans="1:203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</row>
    <row r="395" spans="1:203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  <row r="402" spans="1:20" x14ac:dyDescent="0.2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6"/>
      <c r="M402" s="136"/>
      <c r="N402" s="136"/>
      <c r="O402" s="136"/>
      <c r="P402" s="136"/>
      <c r="Q402" s="136"/>
      <c r="R402" s="136"/>
      <c r="S402" s="136"/>
      <c r="T402" s="136"/>
    </row>
    <row r="403" spans="1:20" x14ac:dyDescent="0.2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6"/>
      <c r="M403" s="136"/>
      <c r="N403" s="136"/>
      <c r="O403" s="136"/>
      <c r="P403" s="136"/>
      <c r="Q403" s="136"/>
      <c r="R403" s="136"/>
      <c r="S403" s="136"/>
      <c r="T403" s="136"/>
    </row>
  </sheetData>
  <mergeCells count="115">
    <mergeCell ref="A384:B384"/>
    <mergeCell ref="A390:T390"/>
    <mergeCell ref="A391:B391"/>
    <mergeCell ref="A340:B340"/>
    <mergeCell ref="A354:B354"/>
    <mergeCell ref="A364:T364"/>
    <mergeCell ref="A365:B365"/>
    <mergeCell ref="A366:B366"/>
    <mergeCell ref="A383:K383"/>
    <mergeCell ref="A321:T321"/>
    <mergeCell ref="A322:B322"/>
    <mergeCell ref="A330:T330"/>
    <mergeCell ref="A331:B331"/>
    <mergeCell ref="A332:B332"/>
    <mergeCell ref="A339:T339"/>
    <mergeCell ref="A268:B268"/>
    <mergeCell ref="A281:T281"/>
    <mergeCell ref="A282:B282"/>
    <mergeCell ref="A292:B292"/>
    <mergeCell ref="A313:T313"/>
    <mergeCell ref="A314:B314"/>
    <mergeCell ref="A240:B240"/>
    <mergeCell ref="A252:T252"/>
    <mergeCell ref="A253:B253"/>
    <mergeCell ref="A261:T261"/>
    <mergeCell ref="A262:B262"/>
    <mergeCell ref="A267:T267"/>
    <mergeCell ref="A216:B216"/>
    <mergeCell ref="A223:T223"/>
    <mergeCell ref="A224:B224"/>
    <mergeCell ref="A232:T232"/>
    <mergeCell ref="A233:B233"/>
    <mergeCell ref="A239:T239"/>
    <mergeCell ref="A193:B193"/>
    <mergeCell ref="A201:T201"/>
    <mergeCell ref="A202:B202"/>
    <mergeCell ref="A207:T207"/>
    <mergeCell ref="A208:B208"/>
    <mergeCell ref="A215:T215"/>
    <mergeCell ref="A154:T154"/>
    <mergeCell ref="A155:B155"/>
    <mergeCell ref="A166:T166"/>
    <mergeCell ref="A167:B167"/>
    <mergeCell ref="A183:T183"/>
    <mergeCell ref="A184:B184"/>
    <mergeCell ref="A69:B69"/>
    <mergeCell ref="A70:B70"/>
    <mergeCell ref="A116:T116"/>
    <mergeCell ref="A117:B117"/>
    <mergeCell ref="A148:T148"/>
    <mergeCell ref="A149:B149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5"/>
  <sheetViews>
    <sheetView topLeftCell="A128" zoomScale="70" zoomScaleNormal="70" workbookViewId="0">
      <selection activeCell="C136" sqref="C136:U136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140625" customWidth="1"/>
    <col min="4" max="4" width="14.42578125" customWidth="1"/>
    <col min="5" max="5" width="11" customWidth="1"/>
    <col min="6" max="6" width="13.42578125" customWidth="1"/>
    <col min="7" max="7" width="14.140625" customWidth="1"/>
    <col min="8" max="8" width="11.28515625" customWidth="1"/>
    <col min="9" max="9" width="14.7109375" customWidth="1"/>
    <col min="10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5" width="14.28515625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8" x14ac:dyDescent="0.25">
      <c r="A1" s="402" t="s">
        <v>477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8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8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8" ht="16.5" customHeight="1" x14ac:dyDescent="0.25">
      <c r="A4" s="405"/>
      <c r="B4" s="408"/>
      <c r="C4" s="394" t="s">
        <v>470</v>
      </c>
      <c r="D4" s="394" t="s">
        <v>471</v>
      </c>
      <c r="E4" s="394" t="s">
        <v>5</v>
      </c>
      <c r="F4" s="394" t="s">
        <v>472</v>
      </c>
      <c r="G4" s="394" t="s">
        <v>302</v>
      </c>
      <c r="H4" s="394" t="s">
        <v>5</v>
      </c>
      <c r="I4" s="394" t="s">
        <v>470</v>
      </c>
      <c r="J4" s="394" t="s">
        <v>471</v>
      </c>
      <c r="K4" s="394" t="s">
        <v>5</v>
      </c>
      <c r="L4" s="394" t="s">
        <v>470</v>
      </c>
      <c r="M4" s="394" t="s">
        <v>471</v>
      </c>
      <c r="N4" s="394" t="s">
        <v>5</v>
      </c>
      <c r="O4" s="384" t="s">
        <v>473</v>
      </c>
      <c r="P4" s="384" t="s">
        <v>474</v>
      </c>
      <c r="Q4" s="394" t="s">
        <v>5</v>
      </c>
      <c r="R4" s="384" t="s">
        <v>475</v>
      </c>
      <c r="S4" s="384" t="s">
        <v>476</v>
      </c>
      <c r="T4" s="394" t="s">
        <v>5</v>
      </c>
    </row>
    <row r="5" spans="1:28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8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8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8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8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  <c r="V9" s="154"/>
      <c r="W9" s="154"/>
    </row>
    <row r="10" spans="1:28" s="23" customFormat="1" ht="43.5" customHeight="1" thickBot="1" x14ac:dyDescent="0.3">
      <c r="A10" s="388" t="s">
        <v>6</v>
      </c>
      <c r="B10" s="389"/>
      <c r="C10" s="109">
        <f>C11+C38</f>
        <v>1117.7040617600001</v>
      </c>
      <c r="D10" s="109">
        <f>D11+D38</f>
        <v>975.88041299999998</v>
      </c>
      <c r="E10" s="110">
        <f>C10/D10*100</f>
        <v>114.53289223461442</v>
      </c>
      <c r="F10" s="109">
        <f>F11+F38</f>
        <v>113.56869098999999</v>
      </c>
      <c r="G10" s="109">
        <f>G11+G38</f>
        <v>101.660374</v>
      </c>
      <c r="H10" s="110">
        <f>F10/G10*100</f>
        <v>111.71382370676699</v>
      </c>
      <c r="I10" s="109">
        <f>I11+I38</f>
        <v>1098.9252170980001</v>
      </c>
      <c r="J10" s="109">
        <f>J11+J38</f>
        <v>963.63245499999994</v>
      </c>
      <c r="K10" s="111">
        <f>I10/J10*100</f>
        <v>114.03987188227281</v>
      </c>
      <c r="L10" s="174">
        <f>L11+L38</f>
        <v>597.06058099999996</v>
      </c>
      <c r="M10" s="172">
        <f>M11+M38</f>
        <v>509.77754600000003</v>
      </c>
      <c r="N10" s="173">
        <f>L10/M10*100</f>
        <v>117.12178884395192</v>
      </c>
      <c r="O10" s="173">
        <f>O11+O38</f>
        <v>112.05424300000001</v>
      </c>
      <c r="P10" s="173">
        <f>P11+P38</f>
        <v>83.569942000000012</v>
      </c>
      <c r="Q10" s="173">
        <f>O10/P10*100</f>
        <v>134.08438526856941</v>
      </c>
      <c r="R10" s="172">
        <f>R11+R38</f>
        <v>459.42430100000001</v>
      </c>
      <c r="S10" s="172">
        <f>S11+S38</f>
        <v>404.666743</v>
      </c>
      <c r="T10" s="175">
        <f t="shared" ref="T10:T40" si="0">R10/S10*100</f>
        <v>113.53151919380733</v>
      </c>
      <c r="V10" s="98">
        <v>246.9</v>
      </c>
      <c r="W10" s="98">
        <v>215.1</v>
      </c>
      <c r="X10" s="98">
        <v>190.5</v>
      </c>
      <c r="Y10" s="98">
        <v>172.9</v>
      </c>
      <c r="Z10" s="98">
        <f>V10-X10</f>
        <v>56.400000000000006</v>
      </c>
      <c r="AA10" s="98">
        <f>W10-Y10</f>
        <v>42.199999999999989</v>
      </c>
      <c r="AB10" s="98">
        <f>Z10*100/AA10</f>
        <v>133.64928909952613</v>
      </c>
    </row>
    <row r="11" spans="1:28" ht="38.25" customHeight="1" thickBot="1" x14ac:dyDescent="0.3">
      <c r="A11" s="390" t="s">
        <v>7</v>
      </c>
      <c r="B11" s="391"/>
      <c r="C11" s="89">
        <f>C12+C13</f>
        <v>885.14841576000003</v>
      </c>
      <c r="D11" s="89">
        <f>D12+D13</f>
        <v>737.07046600000001</v>
      </c>
      <c r="E11" s="89">
        <f>C11/D11*100</f>
        <v>120.09006690548907</v>
      </c>
      <c r="F11" s="89">
        <f>F12+F13</f>
        <v>92.204521989999989</v>
      </c>
      <c r="G11" s="89">
        <f>G12+G13</f>
        <v>76.925530000000009</v>
      </c>
      <c r="H11" s="89">
        <f>F11/G11*100</f>
        <v>119.86205618602821</v>
      </c>
      <c r="I11" s="89">
        <f>I12+I13</f>
        <v>866.36957109800005</v>
      </c>
      <c r="J11" s="89">
        <f>J12+J13</f>
        <v>724.82250799999997</v>
      </c>
      <c r="K11" s="90">
        <f>I11/J11*100</f>
        <v>119.52851374449868</v>
      </c>
      <c r="L11" s="91">
        <f>L12+L13</f>
        <v>571.47854399999994</v>
      </c>
      <c r="M11" s="91">
        <f>M12+M13</f>
        <v>488.24053900000001</v>
      </c>
      <c r="N11" s="92">
        <f t="shared" ref="N11:N13" si="1">L11/M11*100</f>
        <v>117.04856486732658</v>
      </c>
      <c r="O11" s="89">
        <f>O12+O13</f>
        <v>112.05424300000001</v>
      </c>
      <c r="P11" s="89">
        <f>P12+P13</f>
        <v>83.569942000000012</v>
      </c>
      <c r="Q11" s="92">
        <f>O11/P11*100</f>
        <v>134.08438526856941</v>
      </c>
      <c r="R11" s="89">
        <f>R12+R13</f>
        <v>459.42430100000001</v>
      </c>
      <c r="S11" s="89">
        <f>S12+S13</f>
        <v>404.666743</v>
      </c>
      <c r="T11" s="93">
        <f t="shared" si="0"/>
        <v>113.53151919380733</v>
      </c>
      <c r="V11" s="98">
        <v>236.3</v>
      </c>
      <c r="W11" s="98">
        <v>203</v>
      </c>
      <c r="X11" s="98">
        <v>183.3</v>
      </c>
      <c r="Y11" s="98">
        <v>162.6</v>
      </c>
      <c r="Z11" s="98">
        <f t="shared" ref="Z11:AA14" si="2">V11-X11</f>
        <v>53</v>
      </c>
      <c r="AA11" s="98">
        <f t="shared" si="2"/>
        <v>40.400000000000006</v>
      </c>
      <c r="AB11" s="98">
        <f t="shared" ref="AB11:AB14" si="3">Z11*100/AA11</f>
        <v>131.18811881188117</v>
      </c>
    </row>
    <row r="12" spans="1:28" ht="54.75" customHeight="1" thickBot="1" x14ac:dyDescent="0.3">
      <c r="A12" s="392" t="s">
        <v>259</v>
      </c>
      <c r="B12" s="393"/>
      <c r="C12" s="113">
        <f>C46/1000000</f>
        <v>284.08995199999998</v>
      </c>
      <c r="D12" s="113">
        <f>D46/1000000</f>
        <v>212.0866</v>
      </c>
      <c r="E12" s="113">
        <f>C12/D12*100</f>
        <v>133.94997703768178</v>
      </c>
      <c r="F12" s="112">
        <f>F46/1000000</f>
        <v>28.643395000000002</v>
      </c>
      <c r="G12" s="112">
        <f>G46/1000000</f>
        <v>21.096036000000002</v>
      </c>
      <c r="H12" s="113">
        <f>F12/G12*100</f>
        <v>135.77619511077816</v>
      </c>
      <c r="I12" s="112">
        <f>I46/1000000</f>
        <v>277.76187499999997</v>
      </c>
      <c r="J12" s="112">
        <f>J46/1000000</f>
        <v>205.37102999999999</v>
      </c>
      <c r="K12" s="113">
        <f>I12/J12*100</f>
        <v>135.24881040914096</v>
      </c>
      <c r="L12" s="112">
        <f>L46/1000000</f>
        <v>211.89310599999999</v>
      </c>
      <c r="M12" s="112">
        <f>M46/1000000</f>
        <v>184.90524500000001</v>
      </c>
      <c r="N12" s="113">
        <f t="shared" si="1"/>
        <v>114.59550863470638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211.89310599999999</v>
      </c>
      <c r="S12" s="112">
        <f>S46/1000000</f>
        <v>184.90524500000001</v>
      </c>
      <c r="T12" s="114">
        <f t="shared" si="0"/>
        <v>114.59550863470638</v>
      </c>
      <c r="V12" s="98">
        <v>81.41</v>
      </c>
      <c r="W12" s="98">
        <v>78.790000000000006</v>
      </c>
      <c r="X12" s="98">
        <v>63.5</v>
      </c>
      <c r="Y12" s="98">
        <v>63.6</v>
      </c>
      <c r="Z12" s="98">
        <f t="shared" si="2"/>
        <v>17.909999999999997</v>
      </c>
      <c r="AA12" s="98">
        <f t="shared" si="2"/>
        <v>15.190000000000005</v>
      </c>
      <c r="AB12" s="98">
        <f t="shared" si="3"/>
        <v>117.90651744568788</v>
      </c>
    </row>
    <row r="13" spans="1:28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601.05846376</v>
      </c>
      <c r="D13" s="115">
        <f>D14+D15+D16+D17+D18+D19+D20+D21+D22+D23+D24+D25+D26+D27+D28+D29+D30+D31+D32+D33+D34+D37</f>
        <v>524.98386600000003</v>
      </c>
      <c r="E13" s="113">
        <f t="shared" ref="E13:E40" si="4">C13/D13*100</f>
        <v>114.49084489769822</v>
      </c>
      <c r="F13" s="115">
        <f>F14+F15+F16+F17+F18+F19+F20+F21+F22+F23+F24+F25+F26+F27+F28+F29+F30+F31+F32+F33+F34+F37</f>
        <v>63.561126989999991</v>
      </c>
      <c r="G13" s="115">
        <f>G14+G15+G16+G17+G18+G19+G20+G21+G22+G23+G24+G25+G26+G27+G28+G29+G30+G31+G32+G33+G34+G37</f>
        <v>55.829494000000011</v>
      </c>
      <c r="H13" s="113">
        <f t="shared" ref="H13:H40" si="5">F13/G13*100</f>
        <v>113.84865316887876</v>
      </c>
      <c r="I13" s="115">
        <f>I14+I15+I16+I17+I18+I19+I20+I21+I22+I23+I24+I25+I26+I27+I28+I29+I30+I31+I32+I33+I34+I37</f>
        <v>588.60769609800013</v>
      </c>
      <c r="J13" s="115">
        <f>J14+J15+J16+J17+J18+J19+J20+J21+J22+J23+J24+J25+J26+J27+J28+J29+J30+J31+J32+J33+J34+J37</f>
        <v>519.45147799999995</v>
      </c>
      <c r="K13" s="113">
        <f t="shared" ref="K13:K40" si="6">I13/J13*100</f>
        <v>113.31331626281371</v>
      </c>
      <c r="L13" s="115">
        <f>L14+L15+L16+L17+L18+L19+L20+L21+L22+L23+L24+L25+L26+L27+L28+L29+L30+L31+L32+L33+L34+L37</f>
        <v>359.58543799999995</v>
      </c>
      <c r="M13" s="115">
        <f>M14+M15+M16+M17+M18+M19+M20+M21+M22+M23+M24+M25+M26+M27+M28+M29+M30+M31+M32+M33+M34+M37</f>
        <v>303.33529399999998</v>
      </c>
      <c r="N13" s="113">
        <f t="shared" si="1"/>
        <v>118.54388365371027</v>
      </c>
      <c r="O13" s="115">
        <f>O14+O15+O16+O17+O18+O19+O20+O21+O22+O23+O24+O25+O26+O27+O28+O29+O30+O31+O32+O33+O34+O37</f>
        <v>112.05424300000001</v>
      </c>
      <c r="P13" s="115">
        <f>P14+P15+P16+P17+P18+P19+P20+P21+P22+P23+P24+P25+P26+P27+P28+P29+P30+P31+P32+P33+P34+P37</f>
        <v>83.569942000000012</v>
      </c>
      <c r="Q13" s="113">
        <f t="shared" ref="Q13:Q40" si="7">O13/P13*100</f>
        <v>134.08438526856941</v>
      </c>
      <c r="R13" s="115">
        <f>R14+R15+R16+R17+R18+R19+R20+R21+R22+R23+R24+R25+R26+R27+R28+R29+R30+R31+R32+R33+R34+R37</f>
        <v>247.53119500000003</v>
      </c>
      <c r="S13" s="115">
        <f>S14+S15+S16+S17+S18+S19+S20+S21+S22+S23+S24+S25+S26+S27+S28+S29+S30+S31+S32+S33+S34+S37</f>
        <v>219.76149799999996</v>
      </c>
      <c r="T13" s="114">
        <f t="shared" si="0"/>
        <v>112.63628854586716</v>
      </c>
      <c r="V13" s="98">
        <v>154.9</v>
      </c>
      <c r="W13" s="98">
        <v>124.2</v>
      </c>
      <c r="X13" s="98">
        <v>119.9</v>
      </c>
      <c r="Y13" s="98">
        <v>99</v>
      </c>
      <c r="Z13" s="98">
        <f t="shared" si="2"/>
        <v>35</v>
      </c>
      <c r="AA13" s="98">
        <f t="shared" si="2"/>
        <v>25.200000000000003</v>
      </c>
      <c r="AB13" s="98">
        <f t="shared" si="3"/>
        <v>138.88888888888889</v>
      </c>
    </row>
    <row r="14" spans="1:28" ht="40.5" customHeight="1" thickBot="1" x14ac:dyDescent="0.3">
      <c r="A14" s="371" t="s">
        <v>228</v>
      </c>
      <c r="B14" s="372" t="s">
        <v>111</v>
      </c>
      <c r="C14" s="94">
        <f>C70/1000000</f>
        <v>121.37006700000001</v>
      </c>
      <c r="D14" s="94">
        <f>D70/1000000</f>
        <v>114.992333</v>
      </c>
      <c r="E14" s="94">
        <f t="shared" si="4"/>
        <v>105.54622541661105</v>
      </c>
      <c r="F14" s="94">
        <f>F70/1000000</f>
        <v>11.251201</v>
      </c>
      <c r="G14" s="94">
        <f>G70/1000000</f>
        <v>11.404602000000001</v>
      </c>
      <c r="H14" s="94">
        <f t="shared" si="5"/>
        <v>98.654920180467499</v>
      </c>
      <c r="I14" s="94">
        <f>I70/1000000</f>
        <v>118.513448</v>
      </c>
      <c r="J14" s="94">
        <f>J70/1000000</f>
        <v>117.925781</v>
      </c>
      <c r="K14" s="95">
        <f t="shared" si="6"/>
        <v>100.49833632223304</v>
      </c>
      <c r="L14" s="94">
        <f>L70/1000000</f>
        <v>14.299355</v>
      </c>
      <c r="M14" s="94">
        <f>M70/1000000</f>
        <v>9.1275220000000008</v>
      </c>
      <c r="N14" s="94">
        <f>L14/M14*100</f>
        <v>156.66196148308379</v>
      </c>
      <c r="O14" s="94">
        <f>O70/1000000</f>
        <v>10.467498000000001</v>
      </c>
      <c r="P14" s="94">
        <f>P70/1000000</f>
        <v>5.5741180000000004</v>
      </c>
      <c r="Q14" s="94">
        <f t="shared" si="7"/>
        <v>187.78752082392228</v>
      </c>
      <c r="R14" s="94">
        <f>R70/1000000</f>
        <v>3.8318569999999998</v>
      </c>
      <c r="S14" s="94">
        <f>S70/1000000</f>
        <v>3.553404</v>
      </c>
      <c r="T14" s="95">
        <f t="shared" si="0"/>
        <v>107.83623252520682</v>
      </c>
      <c r="V14" s="98">
        <v>10.6</v>
      </c>
      <c r="W14" s="98">
        <v>12.1</v>
      </c>
      <c r="X14" s="98">
        <v>7.1</v>
      </c>
      <c r="Y14" s="98">
        <v>10.4</v>
      </c>
      <c r="Z14" s="98">
        <f t="shared" si="2"/>
        <v>3.5</v>
      </c>
      <c r="AA14" s="98">
        <f t="shared" si="2"/>
        <v>1.6999999999999993</v>
      </c>
      <c r="AB14" s="98">
        <f t="shared" si="3"/>
        <v>205.88235294117655</v>
      </c>
    </row>
    <row r="15" spans="1:28" ht="19.5" customHeight="1" thickBot="1" x14ac:dyDescent="0.3">
      <c r="A15" s="382" t="s">
        <v>229</v>
      </c>
      <c r="B15" s="383" t="s">
        <v>111</v>
      </c>
      <c r="C15" s="94">
        <f>C117/1000000</f>
        <v>102.284921</v>
      </c>
      <c r="D15" s="94">
        <f>D117/1000000</f>
        <v>78.194209999999998</v>
      </c>
      <c r="E15" s="94">
        <f t="shared" si="4"/>
        <v>130.80881691879745</v>
      </c>
      <c r="F15" s="94">
        <f>F117/1000000</f>
        <v>9.5471900000000005</v>
      </c>
      <c r="G15" s="94">
        <f>G117/1000000</f>
        <v>9.9838439999999995</v>
      </c>
      <c r="H15" s="94">
        <f t="shared" si="5"/>
        <v>95.62639400214988</v>
      </c>
      <c r="I15" s="94">
        <f>I117/1000000</f>
        <v>104.255188</v>
      </c>
      <c r="J15" s="94">
        <f>J117/1000000</f>
        <v>77.450117000000006</v>
      </c>
      <c r="K15" s="95">
        <f t="shared" si="6"/>
        <v>134.60946482495305</v>
      </c>
      <c r="L15" s="94">
        <f>L117/1000000</f>
        <v>74.500452999999993</v>
      </c>
      <c r="M15" s="94">
        <f>M117/1000000</f>
        <v>53.549770000000002</v>
      </c>
      <c r="N15" s="94">
        <f t="shared" ref="N15:N40" si="8">L15/M15*100</f>
        <v>139.12375907496892</v>
      </c>
      <c r="O15" s="94">
        <f>O117/1000000</f>
        <v>64.632970999999998</v>
      </c>
      <c r="P15" s="94">
        <f>P117/1000000</f>
        <v>44.647424999999998</v>
      </c>
      <c r="Q15" s="94">
        <f t="shared" si="7"/>
        <v>144.76304288545197</v>
      </c>
      <c r="R15" s="94">
        <f>R117/1000000</f>
        <v>9.8674820000000008</v>
      </c>
      <c r="S15" s="94">
        <f>S117/1000000</f>
        <v>8.9023450000000004</v>
      </c>
      <c r="T15" s="95">
        <f t="shared" si="0"/>
        <v>110.84137943429513</v>
      </c>
    </row>
    <row r="16" spans="1:28" ht="19.5" customHeight="1" thickBot="1" x14ac:dyDescent="0.3">
      <c r="A16" s="371" t="s">
        <v>230</v>
      </c>
      <c r="B16" s="372" t="s">
        <v>139</v>
      </c>
      <c r="C16" s="94">
        <f>C149/1000000</f>
        <v>137.134005</v>
      </c>
      <c r="D16" s="94">
        <f>D149/1000000</f>
        <v>119.281243</v>
      </c>
      <c r="E16" s="94">
        <f t="shared" si="4"/>
        <v>114.96694832397077</v>
      </c>
      <c r="F16" s="94">
        <f>F149/1000000</f>
        <v>16.836751</v>
      </c>
      <c r="G16" s="94">
        <f>G149/1000000</f>
        <v>13.775017999999999</v>
      </c>
      <c r="H16" s="94">
        <f t="shared" si="5"/>
        <v>122.22670779813139</v>
      </c>
      <c r="I16" s="94">
        <f>I149/1000000</f>
        <v>127.141417</v>
      </c>
      <c r="J16" s="94">
        <f>J149/1000000</f>
        <v>118.143412</v>
      </c>
      <c r="K16" s="95">
        <f t="shared" si="6"/>
        <v>107.61617160675874</v>
      </c>
      <c r="L16" s="94">
        <f>L149/1000000</f>
        <v>96.673146000000003</v>
      </c>
      <c r="M16" s="94">
        <f>M149/1000000</f>
        <v>86.197466000000006</v>
      </c>
      <c r="N16" s="94">
        <f t="shared" si="8"/>
        <v>112.1531182830827</v>
      </c>
      <c r="O16" s="94">
        <f>O149/1000000</f>
        <v>9.6290800000000001</v>
      </c>
      <c r="P16" s="94">
        <f>P149/1000000</f>
        <v>5.4576589999999996</v>
      </c>
      <c r="Q16" s="94">
        <f t="shared" si="7"/>
        <v>176.43242276587821</v>
      </c>
      <c r="R16" s="94">
        <f>R149/1000000</f>
        <v>87.044066000000001</v>
      </c>
      <c r="S16" s="94">
        <f>S149/1000000</f>
        <v>80.739806999999999</v>
      </c>
      <c r="T16" s="95">
        <f t="shared" si="0"/>
        <v>107.80811750020656</v>
      </c>
    </row>
    <row r="17" spans="1:20" ht="56.25" customHeight="1" thickBot="1" x14ac:dyDescent="0.3">
      <c r="A17" s="371" t="s">
        <v>231</v>
      </c>
      <c r="B17" s="372"/>
      <c r="C17" s="142">
        <f>C155/1000000</f>
        <v>0.21881200000000001</v>
      </c>
      <c r="D17" s="142">
        <f>D155/1000000</f>
        <v>0.14321500000000001</v>
      </c>
      <c r="E17" s="94">
        <f t="shared" si="4"/>
        <v>152.78567189191077</v>
      </c>
      <c r="F17" s="142">
        <f>F155/1000000</f>
        <v>3.304E-2</v>
      </c>
      <c r="G17" s="142">
        <f>G155/1000000</f>
        <v>5.0871E-2</v>
      </c>
      <c r="H17" s="94">
        <f t="shared" si="5"/>
        <v>64.948595466965457</v>
      </c>
      <c r="I17" s="142">
        <f>I155/1000000</f>
        <v>0.27154899999999998</v>
      </c>
      <c r="J17" s="142">
        <f>J155/1000000</f>
        <v>0.28207599999999999</v>
      </c>
      <c r="K17" s="95">
        <f t="shared" si="6"/>
        <v>96.268027056537946</v>
      </c>
      <c r="L17" s="94">
        <f>L155/1000000</f>
        <v>0</v>
      </c>
      <c r="M17" s="94">
        <f>M155/1000000</f>
        <v>5.9649999999999998E-3</v>
      </c>
      <c r="N17" s="94">
        <f t="shared" si="8"/>
        <v>0</v>
      </c>
      <c r="O17" s="94">
        <f>O155/1000000</f>
        <v>0</v>
      </c>
      <c r="P17" s="94">
        <f>P155/1000000</f>
        <v>5.9649999999999998E-3</v>
      </c>
      <c r="Q17" s="94">
        <f t="shared" si="7"/>
        <v>0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9.3217649999999992</v>
      </c>
      <c r="D18" s="94">
        <f>D167/1000000</f>
        <v>6.0502529999999997</v>
      </c>
      <c r="E18" s="94">
        <f t="shared" si="4"/>
        <v>154.07231730640024</v>
      </c>
      <c r="F18" s="94">
        <f>F167/1000000</f>
        <v>1.042063</v>
      </c>
      <c r="G18" s="94">
        <f>G167/1000000</f>
        <v>0.54757500000000003</v>
      </c>
      <c r="H18" s="94">
        <f t="shared" si="5"/>
        <v>190.30507236451626</v>
      </c>
      <c r="I18" s="141">
        <f>I167/1000000</f>
        <v>9.4736709999999995</v>
      </c>
      <c r="J18" s="141">
        <f>J167/1000000</f>
        <v>5.9461529999999998</v>
      </c>
      <c r="K18" s="95">
        <f t="shared" si="6"/>
        <v>159.32437325443863</v>
      </c>
      <c r="L18" s="141">
        <f>L167/1000000</f>
        <v>7.322057</v>
      </c>
      <c r="M18" s="141">
        <f>M167/1000000</f>
        <v>4.4077029999999997</v>
      </c>
      <c r="N18" s="94">
        <f t="shared" si="8"/>
        <v>166.1195638635362</v>
      </c>
      <c r="O18" s="94">
        <f>O167/1000000</f>
        <v>4.1893469999999997</v>
      </c>
      <c r="P18" s="94">
        <f>P167/1000000</f>
        <v>1.162312</v>
      </c>
      <c r="Q18" s="94">
        <f t="shared" si="7"/>
        <v>360.43222473828018</v>
      </c>
      <c r="R18" s="94">
        <f>R167/1000000</f>
        <v>3.1327099999999999</v>
      </c>
      <c r="S18" s="94">
        <f>S167/1000000</f>
        <v>3.2453910000000001</v>
      </c>
      <c r="T18" s="95">
        <f t="shared" si="0"/>
        <v>96.527968432771274</v>
      </c>
    </row>
    <row r="19" spans="1:20" ht="63" customHeight="1" thickBot="1" x14ac:dyDescent="0.3">
      <c r="A19" s="371" t="s">
        <v>233</v>
      </c>
      <c r="B19" s="372"/>
      <c r="C19" s="143">
        <f>C184/1000000</f>
        <v>0.60590999999999995</v>
      </c>
      <c r="D19" s="143">
        <f>D184/1000000</f>
        <v>0.19511800000000001</v>
      </c>
      <c r="E19" s="94">
        <f t="shared" si="4"/>
        <v>310.53516333705755</v>
      </c>
      <c r="F19" s="143">
        <f>F184/1000000</f>
        <v>2.3900000000000001E-2</v>
      </c>
      <c r="G19" s="143">
        <f>G184/1000000</f>
        <v>2.4435999999999999E-2</v>
      </c>
      <c r="H19" s="94">
        <f t="shared" si="5"/>
        <v>97.806514977901458</v>
      </c>
      <c r="I19" s="142">
        <f>I184/1000000</f>
        <v>0.65161999999999998</v>
      </c>
      <c r="J19" s="142">
        <f>J184/1000000</f>
        <v>0.37322</v>
      </c>
      <c r="K19" s="95">
        <f t="shared" si="6"/>
        <v>174.5940732007931</v>
      </c>
      <c r="L19" s="143">
        <f>L184/1000000</f>
        <v>0.43399100000000002</v>
      </c>
      <c r="M19" s="143">
        <f>M184/1000000</f>
        <v>0.12042700000000001</v>
      </c>
      <c r="N19" s="94">
        <f t="shared" si="8"/>
        <v>360.37682579487989</v>
      </c>
      <c r="O19" s="142">
        <f>O184/1000000</f>
        <v>0.122124</v>
      </c>
      <c r="P19" s="142">
        <f>P184/1000000</f>
        <v>0.116393</v>
      </c>
      <c r="Q19" s="94">
        <f t="shared" si="7"/>
        <v>104.92383562585378</v>
      </c>
      <c r="R19" s="142">
        <f>R184/1000000</f>
        <v>0.31186700000000001</v>
      </c>
      <c r="S19" s="142">
        <f>S184/1000000</f>
        <v>4.0340000000000003E-3</v>
      </c>
      <c r="T19" s="95">
        <f t="shared" si="0"/>
        <v>7730.9618244918202</v>
      </c>
    </row>
    <row r="20" spans="1:20" ht="88.5" customHeight="1" thickBot="1" x14ac:dyDescent="0.3">
      <c r="A20" s="371" t="s">
        <v>235</v>
      </c>
      <c r="B20" s="372"/>
      <c r="C20" s="94">
        <f>C194/1000000</f>
        <v>0</v>
      </c>
      <c r="D20" s="94">
        <f>D194/1000000</f>
        <v>0</v>
      </c>
      <c r="E20" s="94" t="e">
        <f t="shared" si="4"/>
        <v>#DIV/0!</v>
      </c>
      <c r="F20" s="94">
        <f>F194/1000000</f>
        <v>0</v>
      </c>
      <c r="G20" s="94">
        <f>G194/1000000</f>
        <v>0</v>
      </c>
      <c r="H20" s="94" t="e">
        <f t="shared" si="5"/>
        <v>#DIV/0!</v>
      </c>
      <c r="I20" s="94">
        <f>I194/1000000</f>
        <v>0</v>
      </c>
      <c r="J20" s="94">
        <f>J194/1000000</f>
        <v>0</v>
      </c>
      <c r="K20" s="95" t="e">
        <f t="shared" si="6"/>
        <v>#DIV/0!</v>
      </c>
      <c r="L20" s="94">
        <f>L194/1000000</f>
        <v>0</v>
      </c>
      <c r="M20" s="94">
        <f>M194/1000000</f>
        <v>0</v>
      </c>
      <c r="N20" s="94" t="e">
        <f t="shared" si="8"/>
        <v>#DIV/0!</v>
      </c>
      <c r="O20" s="94">
        <f>O194/1000000</f>
        <v>0</v>
      </c>
      <c r="P20" s="94">
        <f>P194/1000000</f>
        <v>0</v>
      </c>
      <c r="Q20" s="94" t="e">
        <f t="shared" si="7"/>
        <v>#DIV/0!</v>
      </c>
      <c r="R20" s="94">
        <f>R194/1000000</f>
        <v>0</v>
      </c>
      <c r="S20" s="94">
        <f>S194/1000000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C203/1000000</f>
        <v>0</v>
      </c>
      <c r="D21" s="94">
        <f>D203/1000000</f>
        <v>0</v>
      </c>
      <c r="E21" s="94" t="e">
        <f t="shared" si="4"/>
        <v>#DIV/0!</v>
      </c>
      <c r="F21" s="94">
        <f>F203/1000000</f>
        <v>0</v>
      </c>
      <c r="G21" s="94">
        <f>G203/1000000</f>
        <v>0</v>
      </c>
      <c r="H21" s="94" t="e">
        <f t="shared" si="5"/>
        <v>#DIV/0!</v>
      </c>
      <c r="I21" s="94">
        <f>I203/1000000</f>
        <v>0</v>
      </c>
      <c r="J21" s="94">
        <f>J203/1000000</f>
        <v>0</v>
      </c>
      <c r="K21" s="95" t="e">
        <f t="shared" si="6"/>
        <v>#DIV/0!</v>
      </c>
      <c r="L21" s="94">
        <f>L203/1000000</f>
        <v>0</v>
      </c>
      <c r="M21" s="94">
        <f>M203/1000000</f>
        <v>0</v>
      </c>
      <c r="N21" s="94" t="e">
        <f t="shared" si="8"/>
        <v>#DIV/0!</v>
      </c>
      <c r="O21" s="94">
        <f>O203/1000000</f>
        <v>0</v>
      </c>
      <c r="P21" s="94">
        <f>P203/1000000</f>
        <v>0</v>
      </c>
      <c r="Q21" s="94" t="e">
        <f t="shared" si="7"/>
        <v>#DIV/0!</v>
      </c>
      <c r="R21" s="94">
        <f>R203/1000000</f>
        <v>0</v>
      </c>
      <c r="S21" s="94">
        <f>S203/1000000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C209/1000000</f>
        <v>1.048908</v>
      </c>
      <c r="D22" s="142">
        <f>D209/1000000</f>
        <v>0.88205900000000004</v>
      </c>
      <c r="E22" s="94">
        <f t="shared" si="4"/>
        <v>118.91585483510738</v>
      </c>
      <c r="F22" s="142">
        <f>F209/1000000</f>
        <v>4.3275000000000001E-2</v>
      </c>
      <c r="G22" s="142">
        <f>G209/1000000</f>
        <v>4.7446000000000002E-2</v>
      </c>
      <c r="H22" s="94">
        <f t="shared" si="5"/>
        <v>91.208953336424571</v>
      </c>
      <c r="I22" s="142">
        <f>I209/1000000</f>
        <v>1.123486</v>
      </c>
      <c r="J22" s="142">
        <f>J209/1000000</f>
        <v>0.93726100000000001</v>
      </c>
      <c r="K22" s="95">
        <f t="shared" si="6"/>
        <v>119.86906528704384</v>
      </c>
      <c r="L22" s="94">
        <f>L209/1000000</f>
        <v>0</v>
      </c>
      <c r="M22" s="94">
        <f>M209/1000000</f>
        <v>0</v>
      </c>
      <c r="N22" s="94" t="e">
        <f t="shared" si="8"/>
        <v>#DIV/0!</v>
      </c>
      <c r="O22" s="94">
        <f>O209/1000000</f>
        <v>0</v>
      </c>
      <c r="P22" s="94">
        <f>P209/1000000</f>
        <v>0</v>
      </c>
      <c r="Q22" s="94" t="e">
        <f t="shared" si="7"/>
        <v>#DIV/0!</v>
      </c>
      <c r="R22" s="94">
        <f>R209/1000000</f>
        <v>0</v>
      </c>
      <c r="S22" s="94">
        <f>S209/1000000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C217/1000000</f>
        <v>0.39345799999999997</v>
      </c>
      <c r="D23" s="141">
        <f>D217/1000000</f>
        <v>0.67877299999999996</v>
      </c>
      <c r="E23" s="94">
        <f t="shared" si="4"/>
        <v>57.966065238304999</v>
      </c>
      <c r="F23" s="141">
        <f>F217/1000000</f>
        <v>5.8625999999999998E-2</v>
      </c>
      <c r="G23" s="141">
        <f>G217/1000000</f>
        <v>5.7729999999999997E-2</v>
      </c>
      <c r="H23" s="94">
        <f t="shared" si="5"/>
        <v>101.5520526589295</v>
      </c>
      <c r="I23" s="141">
        <f>I217/1000000</f>
        <v>0.46830100000000002</v>
      </c>
      <c r="J23" s="141">
        <f>J217/1000000</f>
        <v>0.68483099999999997</v>
      </c>
      <c r="K23" s="95">
        <f t="shared" si="6"/>
        <v>68.38198037179977</v>
      </c>
      <c r="L23" s="142">
        <f>L217/1000000</f>
        <v>0.212118</v>
      </c>
      <c r="M23" s="142">
        <f>M217/1000000</f>
        <v>0.25913700000000001</v>
      </c>
      <c r="N23" s="94">
        <f t="shared" si="8"/>
        <v>81.855543592771383</v>
      </c>
      <c r="O23" s="142">
        <f>O217/1000000</f>
        <v>1.1476E-2</v>
      </c>
      <c r="P23" s="142">
        <f>P217/1000000</f>
        <v>0.13836799999999999</v>
      </c>
      <c r="Q23" s="94">
        <f t="shared" si="7"/>
        <v>8.2938251618871419</v>
      </c>
      <c r="R23" s="142">
        <f>R217/1000000</f>
        <v>0.20064199999999999</v>
      </c>
      <c r="S23" s="142">
        <f>S217/1000000</f>
        <v>0.120769</v>
      </c>
      <c r="T23" s="95">
        <f t="shared" si="0"/>
        <v>166.13700535733506</v>
      </c>
    </row>
    <row r="24" spans="1:20" ht="47.25" customHeight="1" thickBot="1" x14ac:dyDescent="0.3">
      <c r="A24" s="371" t="s">
        <v>239</v>
      </c>
      <c r="B24" s="372"/>
      <c r="C24" s="141">
        <f>C225/1000000</f>
        <v>7.5306230000000003</v>
      </c>
      <c r="D24" s="141">
        <f>D225/1000000</f>
        <v>6.0126359999999996</v>
      </c>
      <c r="E24" s="94">
        <f t="shared" si="4"/>
        <v>125.24661396432448</v>
      </c>
      <c r="F24" s="141">
        <f>F225/1000000</f>
        <v>0.72657499999999997</v>
      </c>
      <c r="G24" s="141">
        <f>G225/1000000</f>
        <v>0.68546799999999997</v>
      </c>
      <c r="H24" s="94">
        <f t="shared" si="5"/>
        <v>105.99692472879842</v>
      </c>
      <c r="I24" s="141">
        <f>I225/1000000</f>
        <v>6.7945409999999997</v>
      </c>
      <c r="J24" s="141">
        <f>J225/1000000</f>
        <v>5.789676</v>
      </c>
      <c r="K24" s="95">
        <f t="shared" si="6"/>
        <v>117.35615257226829</v>
      </c>
      <c r="L24" s="141">
        <f>L225/1000000</f>
        <v>3.879343</v>
      </c>
      <c r="M24" s="141">
        <f>M225/1000000</f>
        <v>3.2843110000000002</v>
      </c>
      <c r="N24" s="94">
        <f t="shared" si="8"/>
        <v>118.11740727354992</v>
      </c>
      <c r="O24" s="141">
        <f>O225/1000000</f>
        <v>2.7742360000000001</v>
      </c>
      <c r="P24" s="141">
        <f>P225/1000000</f>
        <v>2.0909330000000002</v>
      </c>
      <c r="Q24" s="94">
        <f t="shared" si="7"/>
        <v>132.67933501456048</v>
      </c>
      <c r="R24" s="142">
        <f>R225/1000000</f>
        <v>1.1051070000000001</v>
      </c>
      <c r="S24" s="142">
        <f>S225/1000000</f>
        <v>1.193378</v>
      </c>
      <c r="T24" s="95">
        <f t="shared" si="0"/>
        <v>92.603265687820624</v>
      </c>
    </row>
    <row r="25" spans="1:20" ht="58.5" customHeight="1" thickBot="1" x14ac:dyDescent="0.3">
      <c r="A25" s="371" t="s">
        <v>240</v>
      </c>
      <c r="B25" s="372"/>
      <c r="C25" s="142">
        <f>C234/1000000</f>
        <v>4.1922940000000004</v>
      </c>
      <c r="D25" s="142">
        <f>D234/1000000</f>
        <v>3.429665</v>
      </c>
      <c r="E25" s="94">
        <f t="shared" si="4"/>
        <v>122.23625339501089</v>
      </c>
      <c r="F25" s="142">
        <f>F234/1000000</f>
        <v>0.37983</v>
      </c>
      <c r="G25" s="142">
        <f>G234/1000000</f>
        <v>0.34914099999999998</v>
      </c>
      <c r="H25" s="94">
        <f t="shared" si="5"/>
        <v>108.78985853852743</v>
      </c>
      <c r="I25" s="141">
        <f>I234/1000000</f>
        <v>4.7009340000000002</v>
      </c>
      <c r="J25" s="141">
        <f>J234/1000000</f>
        <v>3.6365340000000002</v>
      </c>
      <c r="K25" s="95">
        <f t="shared" si="6"/>
        <v>129.26962871789456</v>
      </c>
      <c r="L25" s="94">
        <f>L234/1000000</f>
        <v>0.156804</v>
      </c>
      <c r="M25" s="94">
        <f>M234/1000000</f>
        <v>0.141767</v>
      </c>
      <c r="N25" s="94">
        <f t="shared" si="8"/>
        <v>110.6068408021613</v>
      </c>
      <c r="O25" s="94">
        <f>O234/1000000</f>
        <v>0</v>
      </c>
      <c r="P25" s="94">
        <f>P234/1000000</f>
        <v>0</v>
      </c>
      <c r="Q25" s="94" t="e">
        <f t="shared" si="7"/>
        <v>#DIV/0!</v>
      </c>
      <c r="R25" s="94">
        <f>R234/1000000</f>
        <v>0.156804</v>
      </c>
      <c r="S25" s="94">
        <f>S234/1000000</f>
        <v>0.141767</v>
      </c>
      <c r="T25" s="95">
        <f t="shared" si="0"/>
        <v>110.6068408021613</v>
      </c>
    </row>
    <row r="26" spans="1:20" ht="69" customHeight="1" thickBot="1" x14ac:dyDescent="0.3">
      <c r="A26" s="371" t="s">
        <v>241</v>
      </c>
      <c r="B26" s="372"/>
      <c r="C26" s="94">
        <f>C241/1000000</f>
        <v>23.827414999999998</v>
      </c>
      <c r="D26" s="94">
        <f>D241/1000000</f>
        <v>18.866019999999999</v>
      </c>
      <c r="E26" s="94">
        <f t="shared" si="4"/>
        <v>126.29804802496764</v>
      </c>
      <c r="F26" s="94">
        <f>F241/1000000</f>
        <v>2.8100109999999998</v>
      </c>
      <c r="G26" s="94">
        <f>G241/1000000</f>
        <v>1.3816900000000001</v>
      </c>
      <c r="H26" s="94">
        <f t="shared" si="5"/>
        <v>203.37492491079763</v>
      </c>
      <c r="I26" s="94">
        <f>I241/1000000</f>
        <v>23.644041000000001</v>
      </c>
      <c r="J26" s="94">
        <f>J241/1000000</f>
        <v>18.255084</v>
      </c>
      <c r="K26" s="95">
        <f t="shared" si="6"/>
        <v>129.52030787697279</v>
      </c>
      <c r="L26" s="141">
        <f>L241/1000000</f>
        <v>4.1470640000000003</v>
      </c>
      <c r="M26" s="141">
        <f>M241/1000000</f>
        <v>7.8908719999999999</v>
      </c>
      <c r="N26" s="94">
        <f t="shared" si="8"/>
        <v>52.555205559030739</v>
      </c>
      <c r="O26" s="94">
        <f>O241/1000000</f>
        <v>4.0082610000000001</v>
      </c>
      <c r="P26" s="94">
        <f>P241/1000000</f>
        <v>7.8675639999999998</v>
      </c>
      <c r="Q26" s="94">
        <f t="shared" si="7"/>
        <v>50.946658965850169</v>
      </c>
      <c r="R26" s="94">
        <f>R241/1000000</f>
        <v>0.13880300000000001</v>
      </c>
      <c r="S26" s="94">
        <f>S241/1000000</f>
        <v>2.3307999999999999E-2</v>
      </c>
      <c r="T26" s="95">
        <f t="shared" si="0"/>
        <v>595.51656083748071</v>
      </c>
    </row>
    <row r="27" spans="1:20" ht="37.5" customHeight="1" thickBot="1" x14ac:dyDescent="0.3">
      <c r="A27" s="371" t="s">
        <v>242</v>
      </c>
      <c r="B27" s="372"/>
      <c r="C27" s="94">
        <f>C255/1000000</f>
        <v>155.781544</v>
      </c>
      <c r="D27" s="94">
        <f>D255/1000000</f>
        <v>137.10183799999999</v>
      </c>
      <c r="E27" s="94">
        <f t="shared" si="4"/>
        <v>113.62469407594669</v>
      </c>
      <c r="F27" s="94">
        <f>F255/1000000</f>
        <v>17.042501999999999</v>
      </c>
      <c r="G27" s="94">
        <f>G255/1000000</f>
        <v>14.280075999999999</v>
      </c>
      <c r="H27" s="94">
        <f t="shared" si="5"/>
        <v>119.34461693341127</v>
      </c>
      <c r="I27" s="94">
        <f>I255/1000000</f>
        <v>155.48190500000001</v>
      </c>
      <c r="J27" s="94">
        <f>J255/1000000</f>
        <v>132.89322799999999</v>
      </c>
      <c r="K27" s="95">
        <f t="shared" si="6"/>
        <v>116.99761330201115</v>
      </c>
      <c r="L27" s="94">
        <f>L255/1000000</f>
        <v>138.55407500000001</v>
      </c>
      <c r="M27" s="94">
        <f>M255/1000000</f>
        <v>117.06551</v>
      </c>
      <c r="N27" s="94">
        <f t="shared" si="8"/>
        <v>118.35601707112539</v>
      </c>
      <c r="O27" s="94">
        <f>O255/1000000</f>
        <v>0.64396699999999996</v>
      </c>
      <c r="P27" s="94">
        <f>P255/1000000</f>
        <v>0</v>
      </c>
      <c r="Q27" s="94" t="e">
        <f t="shared" si="7"/>
        <v>#DIV/0!</v>
      </c>
      <c r="R27" s="94">
        <f>R255/1000000</f>
        <v>137.91010800000001</v>
      </c>
      <c r="S27" s="94">
        <f>S255/1000000</f>
        <v>117.06551</v>
      </c>
      <c r="T27" s="95">
        <f t="shared" si="0"/>
        <v>117.80592592984902</v>
      </c>
    </row>
    <row r="28" spans="1:20" ht="83.25" customHeight="1" thickBot="1" x14ac:dyDescent="0.3">
      <c r="A28" s="371" t="s">
        <v>243</v>
      </c>
      <c r="B28" s="372"/>
      <c r="C28" s="94">
        <f>C264/1000000</f>
        <v>4.9542780000000004</v>
      </c>
      <c r="D28" s="94">
        <f>D264/1000000</f>
        <v>5.5251409999999996</v>
      </c>
      <c r="E28" s="94">
        <f t="shared" si="4"/>
        <v>89.667901687938837</v>
      </c>
      <c r="F28" s="94">
        <f>F264/1000000</f>
        <v>0.43857099999999999</v>
      </c>
      <c r="G28" s="94">
        <f>G264/1000000</f>
        <v>0.46632400000000002</v>
      </c>
      <c r="H28" s="94">
        <f t="shared" si="5"/>
        <v>94.048558512965229</v>
      </c>
      <c r="I28" s="94">
        <f>I264/1000000</f>
        <v>6.5679460000000001</v>
      </c>
      <c r="J28" s="94">
        <f>J264/1000000</f>
        <v>6.4670920000000001</v>
      </c>
      <c r="K28" s="95">
        <f t="shared" si="6"/>
        <v>101.55949536515021</v>
      </c>
      <c r="L28" s="94">
        <f>L264/1000000</f>
        <v>0</v>
      </c>
      <c r="M28" s="94">
        <f>M264/1000000</f>
        <v>0</v>
      </c>
      <c r="N28" s="94" t="e">
        <f t="shared" si="8"/>
        <v>#DIV/0!</v>
      </c>
      <c r="O28" s="94">
        <f>O264/1000000</f>
        <v>0</v>
      </c>
      <c r="P28" s="94">
        <f>P264/1000000</f>
        <v>0</v>
      </c>
      <c r="Q28" s="94" t="e">
        <f t="shared" si="7"/>
        <v>#DIV/0!</v>
      </c>
      <c r="R28" s="94">
        <f>R264/1000000</f>
        <v>0</v>
      </c>
      <c r="S28" s="94">
        <f>S264/1000000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C270/1000000</f>
        <v>2.0410870000000001</v>
      </c>
      <c r="D29" s="94">
        <f>D270/1000000</f>
        <v>2.7608160000000002</v>
      </c>
      <c r="E29" s="94">
        <f t="shared" si="4"/>
        <v>73.930569802551133</v>
      </c>
      <c r="F29" s="94">
        <f>F270/1000000</f>
        <v>0.31013400000000002</v>
      </c>
      <c r="G29" s="94">
        <f>G270/1000000</f>
        <v>0.27931</v>
      </c>
      <c r="H29" s="94">
        <f t="shared" si="5"/>
        <v>111.03576671082311</v>
      </c>
      <c r="I29" s="94">
        <f>I270/1000000</f>
        <v>2.1689799999999999</v>
      </c>
      <c r="J29" s="94">
        <f>J270/1000000</f>
        <v>2.925583</v>
      </c>
      <c r="K29" s="95">
        <f t="shared" si="6"/>
        <v>74.138385408993685</v>
      </c>
      <c r="L29" s="141">
        <f>L270/1000000</f>
        <v>0.61946599999999996</v>
      </c>
      <c r="M29" s="141">
        <f>M270/1000000</f>
        <v>1.0149349999999999</v>
      </c>
      <c r="N29" s="94">
        <f t="shared" si="8"/>
        <v>61.035041652913733</v>
      </c>
      <c r="O29" s="94">
        <f>O270/1000000</f>
        <v>0.49198599999999998</v>
      </c>
      <c r="P29" s="94">
        <f>P270/1000000</f>
        <v>0.88272499999999998</v>
      </c>
      <c r="Q29" s="94">
        <f t="shared" si="7"/>
        <v>55.734911778866582</v>
      </c>
      <c r="R29" s="94">
        <f>R270/1000000</f>
        <v>0.12748000000000001</v>
      </c>
      <c r="S29" s="94">
        <f>S270/1000000</f>
        <v>0.13220999999999999</v>
      </c>
      <c r="T29" s="95">
        <f t="shared" si="0"/>
        <v>96.422358369261048</v>
      </c>
    </row>
    <row r="30" spans="1:20" ht="33" customHeight="1" thickBot="1" x14ac:dyDescent="0.3">
      <c r="A30" s="371" t="s">
        <v>245</v>
      </c>
      <c r="B30" s="372"/>
      <c r="C30" s="141">
        <f>C284/1000000</f>
        <v>0.82551399999999997</v>
      </c>
      <c r="D30" s="141">
        <f>D284/1000000</f>
        <v>0.74094000000000004</v>
      </c>
      <c r="E30" s="94">
        <f t="shared" si="4"/>
        <v>111.41441952114882</v>
      </c>
      <c r="F30" s="141">
        <f>F284/1000000</f>
        <v>8.4504999999999997E-2</v>
      </c>
      <c r="G30" s="141">
        <f>G284/1000000</f>
        <v>7.2554999999999994E-2</v>
      </c>
      <c r="H30" s="94">
        <f t="shared" si="5"/>
        <v>116.47026393770244</v>
      </c>
      <c r="I30" s="141">
        <f>I284/1000000</f>
        <v>1.0486660000000001</v>
      </c>
      <c r="J30" s="141">
        <f>J284/1000000</f>
        <v>0.83971200000000001</v>
      </c>
      <c r="K30" s="95">
        <f t="shared" si="6"/>
        <v>124.8840078503106</v>
      </c>
      <c r="L30" s="143">
        <f>L284/1000000</f>
        <v>0.34313900000000003</v>
      </c>
      <c r="M30" s="142">
        <f>M284/1000000</f>
        <v>0.25230999999999998</v>
      </c>
      <c r="N30" s="94">
        <f t="shared" si="8"/>
        <v>135.99896952162024</v>
      </c>
      <c r="O30" s="141">
        <f>O284/1000000</f>
        <v>0.34313900000000003</v>
      </c>
      <c r="P30" s="141">
        <f>P284/1000000</f>
        <v>0.23285900000000001</v>
      </c>
      <c r="Q30" s="94">
        <f t="shared" si="7"/>
        <v>147.35913149158935</v>
      </c>
      <c r="R30" s="141">
        <f>R284/1000000</f>
        <v>0</v>
      </c>
      <c r="S30" s="141">
        <f>S284/1000000</f>
        <v>1.9451E-2</v>
      </c>
      <c r="T30" s="95">
        <f t="shared" si="0"/>
        <v>0</v>
      </c>
    </row>
    <row r="31" spans="1:20" ht="71.25" customHeight="1" thickBot="1" x14ac:dyDescent="0.3">
      <c r="A31" s="371" t="s">
        <v>246</v>
      </c>
      <c r="B31" s="372"/>
      <c r="C31" s="141">
        <f>C294/1000000</f>
        <v>1.5653280000000001</v>
      </c>
      <c r="D31" s="141">
        <f>D294/1000000</f>
        <v>1.6068880000000001</v>
      </c>
      <c r="E31" s="94">
        <f t="shared" si="4"/>
        <v>97.413634304319899</v>
      </c>
      <c r="F31" s="141">
        <f>F294/1000000</f>
        <v>0.29410599999999998</v>
      </c>
      <c r="G31" s="141">
        <f>G294/1000000</f>
        <v>0.21320500000000001</v>
      </c>
      <c r="H31" s="94">
        <f t="shared" si="5"/>
        <v>137.9451701414132</v>
      </c>
      <c r="I31" s="141">
        <f>I294/1000000</f>
        <v>1.543784</v>
      </c>
      <c r="J31" s="141">
        <f>J294/1000000</f>
        <v>1.5548010000000001</v>
      </c>
      <c r="K31" s="95">
        <f t="shared" si="6"/>
        <v>99.291420574079893</v>
      </c>
      <c r="L31" s="142">
        <f>L294/1000000</f>
        <v>0.419543</v>
      </c>
      <c r="M31" s="142">
        <f>M294/1000000</f>
        <v>0.59470199999999995</v>
      </c>
      <c r="N31" s="94">
        <f t="shared" si="8"/>
        <v>70.54676123503873</v>
      </c>
      <c r="O31" s="141">
        <f>O294/1000000</f>
        <v>0.337198</v>
      </c>
      <c r="P31" s="141">
        <f>P294/1000000</f>
        <v>0.484767</v>
      </c>
      <c r="Q31" s="94">
        <f t="shared" si="7"/>
        <v>69.558777722080904</v>
      </c>
      <c r="R31" s="142">
        <f>R294/1000000</f>
        <v>8.2345000000000002E-2</v>
      </c>
      <c r="S31" s="142">
        <f>S294/1000000</f>
        <v>0.10608099999999999</v>
      </c>
      <c r="T31" s="95">
        <f t="shared" si="0"/>
        <v>77.624645318200251</v>
      </c>
    </row>
    <row r="32" spans="1:20" ht="53.25" customHeight="1" thickBot="1" x14ac:dyDescent="0.3">
      <c r="A32" s="371" t="s">
        <v>247</v>
      </c>
      <c r="B32" s="372"/>
      <c r="C32" s="94">
        <f>C316/1000000</f>
        <v>0</v>
      </c>
      <c r="D32" s="94">
        <f>D316/1000000</f>
        <v>0</v>
      </c>
      <c r="E32" s="94" t="e">
        <f t="shared" si="4"/>
        <v>#DIV/0!</v>
      </c>
      <c r="F32" s="94">
        <f>F316/1000000</f>
        <v>0</v>
      </c>
      <c r="G32" s="94">
        <f>G316/1000000</f>
        <v>0</v>
      </c>
      <c r="H32" s="94" t="e">
        <f t="shared" si="5"/>
        <v>#DIV/0!</v>
      </c>
      <c r="I32" s="94">
        <f>I316/1000000</f>
        <v>0</v>
      </c>
      <c r="J32" s="94">
        <f>J316/1000000</f>
        <v>0</v>
      </c>
      <c r="K32" s="95" t="e">
        <f t="shared" si="6"/>
        <v>#DIV/0!</v>
      </c>
      <c r="L32" s="94">
        <f>L316/1000000</f>
        <v>0</v>
      </c>
      <c r="M32" s="94">
        <f>M316/1000000</f>
        <v>0</v>
      </c>
      <c r="N32" s="94" t="e">
        <f t="shared" si="8"/>
        <v>#DIV/0!</v>
      </c>
      <c r="O32" s="94">
        <f>O316/1000000</f>
        <v>0</v>
      </c>
      <c r="P32" s="94">
        <f>P316/1000000</f>
        <v>0</v>
      </c>
      <c r="Q32" s="94" t="e">
        <f t="shared" si="7"/>
        <v>#DIV/0!</v>
      </c>
      <c r="R32" s="94">
        <f>R316/1000000</f>
        <v>0</v>
      </c>
      <c r="S32" s="94">
        <f>S316/1000000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C324/1000000</f>
        <v>0.25574599999999997</v>
      </c>
      <c r="D33" s="142">
        <f>D324/1000000</f>
        <v>0.22777700000000001</v>
      </c>
      <c r="E33" s="94">
        <f t="shared" si="4"/>
        <v>112.2791150994174</v>
      </c>
      <c r="F33" s="142">
        <f>F324/1000000</f>
        <v>2.6519000000000001E-2</v>
      </c>
      <c r="G33" s="142">
        <f>G324/1000000</f>
        <v>3.5348999999999998E-2</v>
      </c>
      <c r="H33" s="94">
        <f t="shared" si="5"/>
        <v>75.020509773968143</v>
      </c>
      <c r="I33" s="142">
        <f>I324/1000000</f>
        <v>0.25750800000000001</v>
      </c>
      <c r="J33" s="94">
        <f>J324/1000000</f>
        <v>0.22790199999999999</v>
      </c>
      <c r="K33" s="95">
        <f t="shared" si="6"/>
        <v>112.99067142894754</v>
      </c>
      <c r="L33" s="94">
        <f>L324/1000000</f>
        <v>0</v>
      </c>
      <c r="M33" s="94">
        <f>M324/1000000</f>
        <v>0</v>
      </c>
      <c r="N33" s="94" t="e">
        <f t="shared" si="8"/>
        <v>#DIV/0!</v>
      </c>
      <c r="O33" s="94">
        <f>O324/1000000</f>
        <v>0</v>
      </c>
      <c r="P33" s="94">
        <f>P324/1000000</f>
        <v>0</v>
      </c>
      <c r="Q33" s="94" t="e">
        <f t="shared" si="7"/>
        <v>#DIV/0!</v>
      </c>
      <c r="R33" s="94">
        <f>R324/1000000</f>
        <v>0</v>
      </c>
      <c r="S33" s="94">
        <f>S324/1000000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C333/1000000</f>
        <v>27.706788759999998</v>
      </c>
      <c r="D34" s="141">
        <f>D333/1000000</f>
        <v>28.294941000000001</v>
      </c>
      <c r="E34" s="94">
        <f t="shared" si="4"/>
        <v>97.921351947685622</v>
      </c>
      <c r="F34" s="141">
        <f>F333/1000000</f>
        <v>2.6123279900000003</v>
      </c>
      <c r="G34" s="141">
        <f>G333/1000000</f>
        <v>2.1748539999999998</v>
      </c>
      <c r="H34" s="94">
        <f t="shared" si="5"/>
        <v>120.11509692144855</v>
      </c>
      <c r="I34" s="94">
        <f>I333/1000000</f>
        <v>24.500711098</v>
      </c>
      <c r="J34" s="94">
        <f>J333/1000000</f>
        <v>25.119015000000001</v>
      </c>
      <c r="K34" s="95">
        <f t="shared" si="6"/>
        <v>97.538502596538905</v>
      </c>
      <c r="L34" s="141">
        <f>L333/1000000</f>
        <v>18.024884</v>
      </c>
      <c r="M34" s="141">
        <f>M333/1000000</f>
        <v>19.422896999999999</v>
      </c>
      <c r="N34" s="94">
        <f t="shared" si="8"/>
        <v>92.802242631467394</v>
      </c>
      <c r="O34" s="94">
        <f>O333/1000000</f>
        <v>14.40296</v>
      </c>
      <c r="P34" s="94">
        <f>P333/1000000</f>
        <v>14.908854</v>
      </c>
      <c r="Q34" s="94">
        <f t="shared" si="7"/>
        <v>96.606754617088612</v>
      </c>
      <c r="R34" s="94">
        <f>R333/1000000</f>
        <v>3.6219239999999999</v>
      </c>
      <c r="S34" s="94">
        <f>S333/1000000</f>
        <v>4.514043</v>
      </c>
      <c r="T34" s="95">
        <f t="shared" si="0"/>
        <v>80.236807668868011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C334/1000000</f>
        <v>1.199611</v>
      </c>
      <c r="D35" s="158">
        <f>D334/1000000</f>
        <v>1.3911819999999999</v>
      </c>
      <c r="E35" s="139">
        <f t="shared" si="4"/>
        <v>86.229623442511482</v>
      </c>
      <c r="F35" s="158">
        <f>F334/1000000</f>
        <v>0.12380099999999999</v>
      </c>
      <c r="G35" s="158">
        <f>G334/1000000</f>
        <v>0.164939</v>
      </c>
      <c r="H35" s="139">
        <f t="shared" si="5"/>
        <v>75.058658049339442</v>
      </c>
      <c r="I35" s="158">
        <f>I334/1000000</f>
        <v>1.673222</v>
      </c>
      <c r="J35" s="158">
        <f>J334/1000000</f>
        <v>1.758615</v>
      </c>
      <c r="K35" s="140">
        <f t="shared" si="6"/>
        <v>95.144303898238107</v>
      </c>
      <c r="L35" s="158">
        <f>L334/1000000</f>
        <v>1.079094</v>
      </c>
      <c r="M35" s="158">
        <f>M334/1000000</f>
        <v>1.246793</v>
      </c>
      <c r="N35" s="139">
        <f t="shared" si="8"/>
        <v>86.549571580847811</v>
      </c>
      <c r="O35" s="139">
        <f>O334/1000000</f>
        <v>0.51633300000000004</v>
      </c>
      <c r="P35" s="139">
        <f>P334/1000000</f>
        <v>0.66237000000000001</v>
      </c>
      <c r="Q35" s="139">
        <f t="shared" si="7"/>
        <v>77.952352914534174</v>
      </c>
      <c r="R35" s="139">
        <f>R334/1000000</f>
        <v>0.56276099999999996</v>
      </c>
      <c r="S35" s="139">
        <f>S334/1000000</f>
        <v>0.58442300000000003</v>
      </c>
      <c r="T35" s="140">
        <f t="shared" si="0"/>
        <v>96.293438143262648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C342/1000000</f>
        <v>24.275738</v>
      </c>
      <c r="D36" s="158">
        <f>D342/1000000</f>
        <v>25.889831999999998</v>
      </c>
      <c r="E36" s="139">
        <f t="shared" si="4"/>
        <v>93.765529262607814</v>
      </c>
      <c r="F36" s="158">
        <f>F342/1000000</f>
        <v>2.2530559999999999</v>
      </c>
      <c r="G36" s="158">
        <f>G342/1000000</f>
        <v>1.868584</v>
      </c>
      <c r="H36" s="139">
        <f t="shared" si="5"/>
        <v>120.57558022545413</v>
      </c>
      <c r="I36" s="139">
        <f>I342/1000000</f>
        <v>20.698972999999999</v>
      </c>
      <c r="J36" s="139">
        <f>J342/1000000</f>
        <v>22.524972999999999</v>
      </c>
      <c r="K36" s="140">
        <f t="shared" si="6"/>
        <v>91.893442003237908</v>
      </c>
      <c r="L36" s="139">
        <f>L342/1000000</f>
        <v>16.945789999999999</v>
      </c>
      <c r="M36" s="139">
        <f>M342/1000000</f>
        <v>18.176103999999999</v>
      </c>
      <c r="N36" s="139">
        <f t="shared" si="8"/>
        <v>93.231145684465716</v>
      </c>
      <c r="O36" s="139">
        <f>O342/1000000</f>
        <v>13.886627000000001</v>
      </c>
      <c r="P36" s="139">
        <f>P342/1000000</f>
        <v>14.246484000000001</v>
      </c>
      <c r="Q36" s="139">
        <f t="shared" si="7"/>
        <v>97.474064477944182</v>
      </c>
      <c r="R36" s="139">
        <f>R342/1000000</f>
        <v>3.0591629999999999</v>
      </c>
      <c r="S36" s="139">
        <f>S342/1000000</f>
        <v>3.9296199999999999</v>
      </c>
      <c r="T36" s="140">
        <f t="shared" si="0"/>
        <v>77.848825077233926</v>
      </c>
    </row>
    <row r="37" spans="1:21" ht="58.5" customHeight="1" thickBot="1" x14ac:dyDescent="0.3">
      <c r="A37" s="371" t="s">
        <v>253</v>
      </c>
      <c r="B37" s="372"/>
      <c r="C37" s="141">
        <f>C363/1000000</f>
        <v>0</v>
      </c>
      <c r="D37" s="141">
        <f>D363/1000000</f>
        <v>0</v>
      </c>
      <c r="E37" s="94" t="e">
        <f t="shared" si="4"/>
        <v>#DIV/0!</v>
      </c>
      <c r="F37" s="94">
        <f>F363/1000000</f>
        <v>0</v>
      </c>
      <c r="G37" s="94">
        <f>G363/1000000</f>
        <v>0</v>
      </c>
      <c r="H37" s="94" t="e">
        <f t="shared" si="5"/>
        <v>#DIV/0!</v>
      </c>
      <c r="I37" s="94">
        <f>I363/1000000</f>
        <v>0</v>
      </c>
      <c r="J37" s="94">
        <f>J363/1000000</f>
        <v>0</v>
      </c>
      <c r="K37" s="95" t="e">
        <f t="shared" si="6"/>
        <v>#DIV/0!</v>
      </c>
      <c r="L37" s="94">
        <f>L363/1000000</f>
        <v>0</v>
      </c>
      <c r="M37" s="94">
        <f>M363/1000000</f>
        <v>0</v>
      </c>
      <c r="N37" s="94" t="e">
        <f t="shared" si="8"/>
        <v>#DIV/0!</v>
      </c>
      <c r="O37" s="94">
        <f>O363/1000000</f>
        <v>0</v>
      </c>
      <c r="P37" s="94">
        <f>P363/1000000</f>
        <v>0</v>
      </c>
      <c r="Q37" s="94" t="e">
        <f t="shared" si="7"/>
        <v>#DIV/0!</v>
      </c>
      <c r="R37" s="94">
        <f>R363/1000000</f>
        <v>0</v>
      </c>
      <c r="S37" s="94">
        <f>S363/1000000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C367/1000000</f>
        <v>232.555646</v>
      </c>
      <c r="D38" s="137">
        <f>D367/1000000</f>
        <v>238.80994699999999</v>
      </c>
      <c r="E38" s="137">
        <f t="shared" si="4"/>
        <v>97.381055069703606</v>
      </c>
      <c r="F38" s="137">
        <f>F367/1000000</f>
        <v>21.364169</v>
      </c>
      <c r="G38" s="137">
        <f>G367/1000000</f>
        <v>24.734843999999999</v>
      </c>
      <c r="H38" s="137">
        <f t="shared" si="5"/>
        <v>86.372766288722104</v>
      </c>
      <c r="I38" s="137">
        <f>I367/1000000</f>
        <v>232.555646</v>
      </c>
      <c r="J38" s="137">
        <f>J367/1000000</f>
        <v>238.80994699999999</v>
      </c>
      <c r="K38" s="138">
        <f t="shared" si="6"/>
        <v>97.381055069703606</v>
      </c>
      <c r="L38" s="137">
        <f>L367/1000000</f>
        <v>25.582037</v>
      </c>
      <c r="M38" s="137">
        <f>M367/1000000</f>
        <v>21.537006999999999</v>
      </c>
      <c r="N38" s="137">
        <f t="shared" si="8"/>
        <v>118.78176480139511</v>
      </c>
      <c r="O38" s="137">
        <f>O367/1000000</f>
        <v>0</v>
      </c>
      <c r="P38" s="137">
        <f>P367/1000000</f>
        <v>0</v>
      </c>
      <c r="Q38" s="137" t="e">
        <f t="shared" si="7"/>
        <v>#DIV/0!</v>
      </c>
      <c r="R38" s="137">
        <f>R367/1000000</f>
        <v>0</v>
      </c>
      <c r="S38" s="137">
        <f>S367/1000000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C368/1000000</f>
        <v>232.555646</v>
      </c>
      <c r="D39" s="94">
        <f>D368/1000000</f>
        <v>238.80994699999999</v>
      </c>
      <c r="E39" s="94">
        <f t="shared" si="4"/>
        <v>97.381055069703606</v>
      </c>
      <c r="F39" s="94">
        <f>F368/1000000</f>
        <v>21.364169</v>
      </c>
      <c r="G39" s="94">
        <f>G368/1000000</f>
        <v>24.734843999999999</v>
      </c>
      <c r="H39" s="94">
        <f t="shared" si="5"/>
        <v>86.372766288722104</v>
      </c>
      <c r="I39" s="94">
        <f>I368/1000000</f>
        <v>232.555646</v>
      </c>
      <c r="J39" s="94">
        <f>J368/1000000</f>
        <v>238.80994699999999</v>
      </c>
      <c r="K39" s="95">
        <f t="shared" si="6"/>
        <v>97.381055069703606</v>
      </c>
      <c r="L39" s="94">
        <f>L368/1000000</f>
        <v>25.582037</v>
      </c>
      <c r="M39" s="94">
        <f>M368/1000000</f>
        <v>21.537006999999999</v>
      </c>
      <c r="N39" s="94">
        <f t="shared" si="8"/>
        <v>118.78176480139511</v>
      </c>
      <c r="O39" s="94">
        <f>O368/1000000</f>
        <v>0</v>
      </c>
      <c r="P39" s="94">
        <f>P368/1000000</f>
        <v>0</v>
      </c>
      <c r="Q39" s="94" t="e">
        <f t="shared" si="7"/>
        <v>#DIV/0!</v>
      </c>
      <c r="R39" s="94">
        <f>R368/1000000</f>
        <v>0</v>
      </c>
      <c r="S39" s="94">
        <f>S368/1000000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C386/1000000</f>
        <v>0</v>
      </c>
      <c r="D40" s="94">
        <f>D386/1000000</f>
        <v>0</v>
      </c>
      <c r="E40" s="94" t="e">
        <f t="shared" si="4"/>
        <v>#DIV/0!</v>
      </c>
      <c r="F40" s="94">
        <f>F386/1000000</f>
        <v>0</v>
      </c>
      <c r="G40" s="94">
        <f>G386/1000000</f>
        <v>0</v>
      </c>
      <c r="H40" s="94" t="e">
        <f t="shared" si="5"/>
        <v>#DIV/0!</v>
      </c>
      <c r="I40" s="94">
        <f>I386/1000000</f>
        <v>0</v>
      </c>
      <c r="J40" s="94">
        <f>J386/1000000</f>
        <v>0</v>
      </c>
      <c r="K40" s="95" t="e">
        <f t="shared" si="6"/>
        <v>#DIV/0!</v>
      </c>
      <c r="L40" s="94">
        <f>L386/1000000</f>
        <v>0</v>
      </c>
      <c r="M40" s="94">
        <f>M386/1000000</f>
        <v>0</v>
      </c>
      <c r="N40" s="94" t="e">
        <f t="shared" si="8"/>
        <v>#DIV/0!</v>
      </c>
      <c r="O40" s="94">
        <f>O386/1000000</f>
        <v>0</v>
      </c>
      <c r="P40" s="94">
        <f>P386/1000000</f>
        <v>0</v>
      </c>
      <c r="Q40" s="94" t="e">
        <f t="shared" si="7"/>
        <v>#DIV/0!</v>
      </c>
      <c r="R40" s="94">
        <f>R386/1000000</f>
        <v>0</v>
      </c>
      <c r="S40" s="94">
        <f>S386/1000000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470</v>
      </c>
      <c r="D44" s="38" t="s">
        <v>471</v>
      </c>
      <c r="E44" s="38" t="s">
        <v>10</v>
      </c>
      <c r="F44" s="38" t="s">
        <v>478</v>
      </c>
      <c r="G44" s="38" t="s">
        <v>479</v>
      </c>
      <c r="H44" s="38" t="s">
        <v>10</v>
      </c>
      <c r="I44" s="38" t="s">
        <v>470</v>
      </c>
      <c r="J44" s="38" t="s">
        <v>471</v>
      </c>
      <c r="K44" s="38" t="s">
        <v>10</v>
      </c>
      <c r="L44" s="38" t="s">
        <v>470</v>
      </c>
      <c r="M44" s="38" t="s">
        <v>471</v>
      </c>
      <c r="N44" s="159" t="s">
        <v>10</v>
      </c>
      <c r="O44" s="160" t="s">
        <v>480</v>
      </c>
      <c r="P44" s="160" t="s">
        <v>481</v>
      </c>
      <c r="Q44" s="160" t="s">
        <v>5</v>
      </c>
      <c r="R44" s="160" t="s">
        <v>482</v>
      </c>
      <c r="S44" s="160" t="s">
        <v>483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284089952</v>
      </c>
      <c r="D46" s="116">
        <f>D47+D55</f>
        <v>212086600</v>
      </c>
      <c r="E46" s="117">
        <f>C46/D46*100</f>
        <v>133.94997703768178</v>
      </c>
      <c r="F46" s="116">
        <f>F47+F55</f>
        <v>28643395</v>
      </c>
      <c r="G46" s="116">
        <f>G47+G55</f>
        <v>21096036</v>
      </c>
      <c r="H46" s="117">
        <f>F46/G46*100</f>
        <v>135.77619511077816</v>
      </c>
      <c r="I46" s="116">
        <f>I47+I55</f>
        <v>277761875</v>
      </c>
      <c r="J46" s="116">
        <f>J47+J55</f>
        <v>205371030</v>
      </c>
      <c r="K46" s="117">
        <f>I46/J46*100</f>
        <v>135.24881040914096</v>
      </c>
      <c r="L46" s="118">
        <f>L47+L55</f>
        <v>211893106</v>
      </c>
      <c r="M46" s="118">
        <f>M47+M55</f>
        <v>184905245</v>
      </c>
      <c r="N46" s="119">
        <f t="shared" ref="N46:N53" si="9">L46/M46*100</f>
        <v>114.59550863470638</v>
      </c>
      <c r="O46" s="120">
        <f>O47+O55</f>
        <v>0</v>
      </c>
      <c r="P46" s="120">
        <f>P47+P55</f>
        <v>0</v>
      </c>
      <c r="Q46" s="120" t="e">
        <f t="shared" ref="Q46:Q53" si="10">O46/P46*100</f>
        <v>#DIV/0!</v>
      </c>
      <c r="R46" s="120">
        <f>R47+R55</f>
        <v>211893106</v>
      </c>
      <c r="S46" s="120">
        <f>S47+S55</f>
        <v>184905245</v>
      </c>
      <c r="T46" s="119">
        <f t="shared" ref="T46:T53" si="11">R46/S46*100</f>
        <v>114.59550863470638</v>
      </c>
      <c r="U46" s="203">
        <f>U47+U55+U70+U117+U149+U155+U167+U184+U209+U217+U225+U234+U241+U255+U264+U270+U284+U294+U324+U334+U342+U356+U368+U386</f>
        <v>51053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284028538</v>
      </c>
      <c r="D47" s="41">
        <f>SUM(D48:D53)</f>
        <v>212007444</v>
      </c>
      <c r="E47" s="50">
        <f>C47/D47*100</f>
        <v>133.97102131942123</v>
      </c>
      <c r="F47" s="41">
        <f>SUM(F48:F53)</f>
        <v>28628302</v>
      </c>
      <c r="G47" s="41">
        <f>SUM(G48:G53)</f>
        <v>21081032</v>
      </c>
      <c r="H47" s="50">
        <f>F47/G47*100</f>
        <v>135.80123591672361</v>
      </c>
      <c r="I47" s="41">
        <f>SUM(I48:I53)</f>
        <v>277700461</v>
      </c>
      <c r="J47" s="41">
        <f>SUM(J48:J53)</f>
        <v>205293786</v>
      </c>
      <c r="K47" s="50">
        <f>I47/J47*100</f>
        <v>135.26978405473997</v>
      </c>
      <c r="L47" s="41">
        <f>SUM(L48:L53)</f>
        <v>211893106</v>
      </c>
      <c r="M47" s="41">
        <f>SUM(M48:M53)</f>
        <v>184905245</v>
      </c>
      <c r="N47" s="6">
        <f t="shared" si="9"/>
        <v>114.59550863470638</v>
      </c>
      <c r="O47" s="41">
        <f>SUM(O48:O53)</f>
        <v>0</v>
      </c>
      <c r="P47" s="41">
        <f>SUM(P48:P53)</f>
        <v>0</v>
      </c>
      <c r="Q47" s="5" t="e">
        <f t="shared" si="10"/>
        <v>#DIV/0!</v>
      </c>
      <c r="R47" s="41">
        <f>SUM(R48:R53)</f>
        <v>211893106</v>
      </c>
      <c r="S47" s="41">
        <f>SUM(S48:S53)</f>
        <v>184905245</v>
      </c>
      <c r="T47" s="6">
        <f t="shared" si="11"/>
        <v>114.59550863470638</v>
      </c>
      <c r="U47" s="196">
        <f>SUM(U48:U53)</f>
        <v>6683</v>
      </c>
    </row>
    <row r="48" spans="1:21" ht="18.75" customHeight="1" x14ac:dyDescent="0.25">
      <c r="A48" s="62">
        <v>1</v>
      </c>
      <c r="B48" s="4" t="s">
        <v>94</v>
      </c>
      <c r="C48" s="249">
        <v>169699542</v>
      </c>
      <c r="D48" s="249">
        <v>118621860</v>
      </c>
      <c r="E48" s="45">
        <f t="shared" ref="E48:E53" si="12">C48/D48*100</f>
        <v>143.05924894450314</v>
      </c>
      <c r="F48" s="249">
        <v>15216405</v>
      </c>
      <c r="G48" s="249">
        <v>11921354</v>
      </c>
      <c r="H48" s="45">
        <f t="shared" ref="H48:H53" si="13">F48/G48*100</f>
        <v>127.6399056684333</v>
      </c>
      <c r="I48" s="249">
        <v>169366658</v>
      </c>
      <c r="J48" s="249">
        <v>115853048</v>
      </c>
      <c r="K48" s="45">
        <f t="shared" ref="K48:K53" si="14">I48/J48*100</f>
        <v>146.1909383687514</v>
      </c>
      <c r="L48" s="249">
        <v>131423621</v>
      </c>
      <c r="M48" s="249">
        <v>113316498</v>
      </c>
      <c r="N48" s="25">
        <f t="shared" si="9"/>
        <v>115.97924690542413</v>
      </c>
      <c r="O48" s="163">
        <v>0</v>
      </c>
      <c r="P48" s="249">
        <v>0</v>
      </c>
      <c r="Q48" s="25" t="e">
        <f t="shared" si="10"/>
        <v>#DIV/0!</v>
      </c>
      <c r="R48" s="249">
        <v>131423621</v>
      </c>
      <c r="S48" s="249">
        <v>113316498</v>
      </c>
      <c r="T48" s="45">
        <f t="shared" si="11"/>
        <v>115.97924690542413</v>
      </c>
      <c r="U48" s="196">
        <v>3245</v>
      </c>
    </row>
    <row r="49" spans="1:35" ht="27.75" customHeight="1" x14ac:dyDescent="0.25">
      <c r="A49" s="62">
        <v>2</v>
      </c>
      <c r="B49" s="4" t="s">
        <v>95</v>
      </c>
      <c r="C49" s="249">
        <v>17418246</v>
      </c>
      <c r="D49" s="249">
        <v>15370469</v>
      </c>
      <c r="E49" s="45">
        <f t="shared" si="12"/>
        <v>113.32280101537566</v>
      </c>
      <c r="F49" s="249">
        <v>2512532</v>
      </c>
      <c r="G49" s="249">
        <v>1601049</v>
      </c>
      <c r="H49" s="45">
        <f t="shared" si="13"/>
        <v>156.93036253106555</v>
      </c>
      <c r="I49" s="249">
        <v>11852552</v>
      </c>
      <c r="J49" s="249">
        <v>10758322</v>
      </c>
      <c r="K49" s="45">
        <f t="shared" si="14"/>
        <v>110.17100994002595</v>
      </c>
      <c r="L49" s="249">
        <v>11852552</v>
      </c>
      <c r="M49" s="249">
        <v>10758322</v>
      </c>
      <c r="N49" s="25">
        <f t="shared" si="9"/>
        <v>110.17100994002595</v>
      </c>
      <c r="O49" s="163">
        <v>0</v>
      </c>
      <c r="P49" s="249">
        <v>0</v>
      </c>
      <c r="Q49" s="25" t="e">
        <f t="shared" si="10"/>
        <v>#DIV/0!</v>
      </c>
      <c r="R49" s="249">
        <v>11852552</v>
      </c>
      <c r="S49" s="249">
        <v>10758322</v>
      </c>
      <c r="T49" s="45">
        <f t="shared" si="11"/>
        <v>110.17100994002595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249">
        <v>27180697</v>
      </c>
      <c r="D50" s="249">
        <v>17802276</v>
      </c>
      <c r="E50" s="45">
        <f t="shared" si="12"/>
        <v>152.68102235916353</v>
      </c>
      <c r="F50" s="249">
        <v>3068281</v>
      </c>
      <c r="G50" s="249">
        <v>1353584</v>
      </c>
      <c r="H50" s="45">
        <f t="shared" si="13"/>
        <v>226.67828520431686</v>
      </c>
      <c r="I50" s="249">
        <v>26924808</v>
      </c>
      <c r="J50" s="249">
        <v>18531406</v>
      </c>
      <c r="K50" s="45">
        <f t="shared" si="14"/>
        <v>145.29285041836545</v>
      </c>
      <c r="L50" s="249">
        <v>26924808</v>
      </c>
      <c r="M50" s="249">
        <v>18531406</v>
      </c>
      <c r="N50" s="25">
        <f t="shared" si="9"/>
        <v>145.29285041836545</v>
      </c>
      <c r="O50" s="163">
        <v>0</v>
      </c>
      <c r="P50" s="249">
        <v>0</v>
      </c>
      <c r="Q50" s="25" t="e">
        <f t="shared" si="10"/>
        <v>#DIV/0!</v>
      </c>
      <c r="R50" s="249">
        <v>26924808</v>
      </c>
      <c r="S50" s="249">
        <v>18531406</v>
      </c>
      <c r="T50" s="45">
        <f t="shared" si="11"/>
        <v>145.29285041836545</v>
      </c>
      <c r="U50" s="196">
        <v>993</v>
      </c>
    </row>
    <row r="51" spans="1:35" ht="21.75" customHeight="1" x14ac:dyDescent="0.25">
      <c r="A51" s="62">
        <v>4</v>
      </c>
      <c r="B51" s="3" t="s">
        <v>96</v>
      </c>
      <c r="C51" s="249">
        <v>6040670</v>
      </c>
      <c r="D51" s="249">
        <v>2866817</v>
      </c>
      <c r="E51" s="45">
        <f t="shared" si="12"/>
        <v>210.70999648739354</v>
      </c>
      <c r="F51" s="249">
        <v>662287</v>
      </c>
      <c r="G51" s="249">
        <v>343531</v>
      </c>
      <c r="H51" s="45">
        <f t="shared" si="13"/>
        <v>192.78813265760587</v>
      </c>
      <c r="I51" s="249">
        <v>5548190</v>
      </c>
      <c r="J51" s="249">
        <v>2665039</v>
      </c>
      <c r="K51" s="45">
        <f t="shared" si="14"/>
        <v>208.18419542828454</v>
      </c>
      <c r="L51" s="249">
        <v>5548190</v>
      </c>
      <c r="M51" s="249">
        <v>2665039</v>
      </c>
      <c r="N51" s="25">
        <f t="shared" si="9"/>
        <v>208.18419542828454</v>
      </c>
      <c r="O51" s="163">
        <v>0</v>
      </c>
      <c r="P51" s="249">
        <v>0</v>
      </c>
      <c r="Q51" s="25" t="e">
        <f t="shared" si="10"/>
        <v>#DIV/0!</v>
      </c>
      <c r="R51" s="249">
        <v>5548190</v>
      </c>
      <c r="S51" s="249">
        <v>2665039</v>
      </c>
      <c r="T51" s="45">
        <f t="shared" si="11"/>
        <v>208.18419542828454</v>
      </c>
      <c r="U51" s="196">
        <v>392</v>
      </c>
    </row>
    <row r="52" spans="1:35" ht="21" customHeight="1" x14ac:dyDescent="0.25">
      <c r="A52" s="62">
        <v>5</v>
      </c>
      <c r="B52" s="4" t="s">
        <v>97</v>
      </c>
      <c r="C52" s="249">
        <v>0</v>
      </c>
      <c r="D52" s="249">
        <v>0</v>
      </c>
      <c r="E52" s="45">
        <v>0</v>
      </c>
      <c r="F52" s="249">
        <v>0</v>
      </c>
      <c r="G52" s="249">
        <v>0</v>
      </c>
      <c r="H52" s="45">
        <v>0</v>
      </c>
      <c r="I52" s="249">
        <v>0</v>
      </c>
      <c r="J52" s="249">
        <v>0</v>
      </c>
      <c r="K52" s="45">
        <v>0</v>
      </c>
      <c r="L52" s="249">
        <v>0</v>
      </c>
      <c r="M52" s="249">
        <v>0</v>
      </c>
      <c r="N52" s="25">
        <v>0</v>
      </c>
      <c r="O52" s="163">
        <v>0</v>
      </c>
      <c r="P52" s="249">
        <v>0</v>
      </c>
      <c r="Q52" s="25">
        <v>0</v>
      </c>
      <c r="R52" s="249">
        <v>0</v>
      </c>
      <c r="S52" s="249">
        <v>0</v>
      </c>
      <c r="T52" s="45" t="e">
        <f t="shared" si="11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249">
        <v>63689383</v>
      </c>
      <c r="D53" s="249">
        <v>57346022</v>
      </c>
      <c r="E53" s="25">
        <f t="shared" si="12"/>
        <v>111.06155366801205</v>
      </c>
      <c r="F53" s="249">
        <v>7168797</v>
      </c>
      <c r="G53" s="249">
        <v>5861514</v>
      </c>
      <c r="H53" s="25">
        <f t="shared" si="13"/>
        <v>122.30282142122326</v>
      </c>
      <c r="I53" s="249">
        <v>64008253</v>
      </c>
      <c r="J53" s="249">
        <v>57485971</v>
      </c>
      <c r="K53" s="25">
        <f t="shared" si="14"/>
        <v>111.34586732474258</v>
      </c>
      <c r="L53" s="249">
        <v>36143935</v>
      </c>
      <c r="M53" s="249">
        <v>39633980</v>
      </c>
      <c r="N53" s="25">
        <f t="shared" si="9"/>
        <v>91.194311043200798</v>
      </c>
      <c r="O53" s="249">
        <v>0</v>
      </c>
      <c r="P53" s="249">
        <v>0</v>
      </c>
      <c r="Q53" s="252" t="e">
        <f t="shared" si="10"/>
        <v>#DIV/0!</v>
      </c>
      <c r="R53" s="249">
        <v>36143935</v>
      </c>
      <c r="S53" s="249">
        <v>39633980</v>
      </c>
      <c r="T53" s="25">
        <f t="shared" si="11"/>
        <v>91.194311043200798</v>
      </c>
      <c r="U53" s="197">
        <v>1131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61414</v>
      </c>
      <c r="D55" s="41">
        <f>SUM(D56:D67)</f>
        <v>79156</v>
      </c>
      <c r="E55" s="50">
        <f>C55/D55*100</f>
        <v>77.586032644398401</v>
      </c>
      <c r="F55" s="41">
        <f>SUM(F56:F67)</f>
        <v>15093</v>
      </c>
      <c r="G55" s="41">
        <f>SUM(G56:G67)</f>
        <v>15004</v>
      </c>
      <c r="H55" s="50">
        <f>F55/G55*100</f>
        <v>100.59317515329245</v>
      </c>
      <c r="I55" s="41">
        <f>SUM(I56:I67)</f>
        <v>61414</v>
      </c>
      <c r="J55" s="41">
        <f>SUM(J56:J67)</f>
        <v>77244</v>
      </c>
      <c r="K55" s="50">
        <f>I55/J55*100</f>
        <v>79.50649888664492</v>
      </c>
      <c r="L55" s="41">
        <f>SUM(L56:L67)</f>
        <v>0</v>
      </c>
      <c r="M55" s="41">
        <f>SUM(M56:M67)</f>
        <v>0</v>
      </c>
      <c r="N55" s="6" t="e">
        <f t="shared" ref="N55" si="15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6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7">R55/S55*100</f>
        <v>#DIV/0!</v>
      </c>
      <c r="U55" s="198">
        <f>SUM(U56:U58)</f>
        <v>33</v>
      </c>
      <c r="V55" s="168"/>
      <c r="W55" s="168"/>
      <c r="X55" s="168"/>
      <c r="Y55" s="168"/>
      <c r="Z55" s="168"/>
      <c r="AA55" s="168"/>
      <c r="AB55" s="168"/>
      <c r="AC55" s="168"/>
    </row>
    <row r="56" spans="1:35" s="249" customFormat="1" ht="18.75" customHeight="1" x14ac:dyDescent="0.25">
      <c r="A56" s="252">
        <v>1</v>
      </c>
      <c r="B56" s="4" t="s">
        <v>266</v>
      </c>
      <c r="C56" s="248">
        <v>26695</v>
      </c>
      <c r="D56" s="248">
        <v>27513</v>
      </c>
      <c r="E56" s="249">
        <f>C56/D56*100</f>
        <v>97.026860029804098</v>
      </c>
      <c r="F56" s="248">
        <v>5650</v>
      </c>
      <c r="G56" s="248">
        <v>2561</v>
      </c>
      <c r="H56" s="249">
        <f>F56/G56*100</f>
        <v>220.61694650527136</v>
      </c>
      <c r="I56" s="248">
        <v>26695</v>
      </c>
      <c r="J56" s="248">
        <v>27513</v>
      </c>
      <c r="K56" s="249">
        <f>I56/J56*100</f>
        <v>97.026860029804098</v>
      </c>
      <c r="L56" s="248">
        <f>O56+R56</f>
        <v>0</v>
      </c>
      <c r="M56" s="248">
        <f>P56+S56</f>
        <v>0</v>
      </c>
      <c r="N56" s="249" t="e">
        <f>L56/M56*100</f>
        <v>#DIV/0!</v>
      </c>
      <c r="O56" s="248">
        <v>0</v>
      </c>
      <c r="P56" s="248">
        <v>0</v>
      </c>
      <c r="Q56" s="249" t="e">
        <f>O56/P56*100</f>
        <v>#DIV/0!</v>
      </c>
      <c r="R56" s="248">
        <v>0</v>
      </c>
      <c r="S56" s="248">
        <v>0</v>
      </c>
      <c r="T56" s="249" t="e">
        <f>R56/S56*100</f>
        <v>#DIV/0!</v>
      </c>
      <c r="U56" s="249">
        <v>21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252">
        <v>2</v>
      </c>
      <c r="B57" s="4" t="s">
        <v>291</v>
      </c>
      <c r="C57" s="248">
        <v>34719</v>
      </c>
      <c r="D57" s="248">
        <v>51643</v>
      </c>
      <c r="E57" s="249">
        <f>C57/D57*100</f>
        <v>67.228859671204233</v>
      </c>
      <c r="F57" s="248">
        <v>9443</v>
      </c>
      <c r="G57" s="248">
        <v>12443</v>
      </c>
      <c r="H57" s="249">
        <f>F57/G57*100</f>
        <v>75.890058667523903</v>
      </c>
      <c r="I57" s="248">
        <v>34719</v>
      </c>
      <c r="J57" s="248">
        <v>49731</v>
      </c>
      <c r="K57" s="249">
        <f>I57/J57*100</f>
        <v>69.813597152681425</v>
      </c>
      <c r="L57" s="248">
        <f t="shared" ref="L57:M58" si="18">O57+R57</f>
        <v>0</v>
      </c>
      <c r="M57" s="248">
        <f t="shared" si="18"/>
        <v>0</v>
      </c>
      <c r="N57" s="249" t="e">
        <f>L57/M57*100</f>
        <v>#DIV/0!</v>
      </c>
      <c r="O57" s="248">
        <v>0</v>
      </c>
      <c r="P57" s="248">
        <v>0</v>
      </c>
      <c r="Q57" s="249" t="e">
        <f>O57/P57*100</f>
        <v>#DIV/0!</v>
      </c>
      <c r="R57" s="248">
        <v>0</v>
      </c>
      <c r="S57" s="248">
        <v>0</v>
      </c>
      <c r="T57" s="249" t="e">
        <f>R57/S57*100</f>
        <v>#DIV/0!</v>
      </c>
      <c r="U57" s="249">
        <v>12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248">
        <v>0</v>
      </c>
      <c r="D58" s="248">
        <v>0</v>
      </c>
      <c r="E58" s="1" t="e">
        <f t="shared" ref="E58" si="19">C58/D58*100</f>
        <v>#DIV/0!</v>
      </c>
      <c r="F58" s="248">
        <v>0</v>
      </c>
      <c r="G58" s="248">
        <v>0</v>
      </c>
      <c r="H58" s="1" t="e">
        <f t="shared" ref="H58" si="20">F58/G58*100</f>
        <v>#DIV/0!</v>
      </c>
      <c r="I58" s="248">
        <v>0</v>
      </c>
      <c r="J58" s="248">
        <v>0</v>
      </c>
      <c r="K58" s="1" t="e">
        <f t="shared" ref="K58" si="21">I58/J58*100</f>
        <v>#DIV/0!</v>
      </c>
      <c r="L58" s="248">
        <f t="shared" si="18"/>
        <v>0</v>
      </c>
      <c r="M58" s="248">
        <f t="shared" si="18"/>
        <v>0</v>
      </c>
      <c r="N58" s="1" t="e">
        <f t="shared" ref="N58" si="22">L58/M58*100</f>
        <v>#DIV/0!</v>
      </c>
      <c r="O58" s="248">
        <v>0</v>
      </c>
      <c r="P58" s="248">
        <v>0</v>
      </c>
      <c r="Q58" s="1" t="e">
        <f t="shared" ref="Q58" si="23">O58/P58*100</f>
        <v>#DIV/0!</v>
      </c>
      <c r="R58" s="248">
        <v>0</v>
      </c>
      <c r="S58" s="248">
        <v>0</v>
      </c>
      <c r="T58" s="1" t="e">
        <f t="shared" ref="T58" si="24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C70+C117+C149+C155+C167+C184+C194+C203+C209+C217+C225+C234+C241+C255+C264+C270+C284+C294+C316+C324+C333+C363</f>
        <v>601058463.75999999</v>
      </c>
      <c r="D69" s="116">
        <f>D70+D117+D149+D155+D167+D184+D194+D203+D209+D217+D225+D234+D241+D255+D264+D270+D284+D294+D316+D324+D333+D363</f>
        <v>524983866</v>
      </c>
      <c r="E69" s="117">
        <f>C69/D69*100</f>
        <v>114.49084489769825</v>
      </c>
      <c r="F69" s="116">
        <f>F70+F117+F149+F155+F167+F184+F194+F203+F209+F217+F225+F234+F241+F255+F264+F270+F284+F294+F316+F324+F333+F363</f>
        <v>63561126.990000002</v>
      </c>
      <c r="G69" s="116">
        <f>G70+G117+G149+G155+G167+G184+G194+G203+G209+G217+G225+G234+G241+G255+G264+G270+G284+G294+G316+G324+G333+G363</f>
        <v>55829494</v>
      </c>
      <c r="H69" s="117">
        <f>F69/G69*100</f>
        <v>113.8486531688788</v>
      </c>
      <c r="I69" s="116">
        <f>I70+I117+I149+I155+I167+I184+I194+I203+I209+I217+I225+I234+I241+I255+I264+I270+I284+I294+I316+I324+I333+I363</f>
        <v>588607696.09800005</v>
      </c>
      <c r="J69" s="116">
        <f>J70+J117+J149+J155+J167+J184+J194+J203+J209+J217+J225+J234+J241+J255+J264+J270+J284+J294+J316+J324+J333+J363</f>
        <v>519451478</v>
      </c>
      <c r="K69" s="117">
        <f>I69/J69*100</f>
        <v>113.31331626281369</v>
      </c>
      <c r="L69" s="116">
        <f>L70+L117+L149+L155+L167+L184+L194+L203+L209+L217+L225+L234+L241+L255+L264+L270+L284+L294+L316+L324+L333+L363</f>
        <v>359585438</v>
      </c>
      <c r="M69" s="116">
        <f>M70+M117+M149+M155+M167+M184+M194+M203+M209+M217+M225+M234+M241+M255+M264+M270+M284+M294+M316+M324+M333+M363</f>
        <v>303335294</v>
      </c>
      <c r="N69" s="119">
        <f t="shared" ref="N69:N138" si="25">L69/M69*100</f>
        <v>118.54388365371027</v>
      </c>
      <c r="O69" s="116">
        <f>O70+O117+O149+O155+O167+O184+O194+O203+O209+O217+O225+O234+O241+O255+O264+O270+O284+O294+O316+O324+O333+O363</f>
        <v>112054243</v>
      </c>
      <c r="P69" s="116">
        <f>P70+P117+P149+P155+P167+P184+P194+P203+P209+P217+P225+P234+P241+P255+P264+P270+P284+P294+P316+P324+P333+P363</f>
        <v>83569942</v>
      </c>
      <c r="Q69" s="120">
        <f t="shared" ref="Q69:Q138" si="26">O69/P69*100</f>
        <v>134.08438526856941</v>
      </c>
      <c r="R69" s="116">
        <f>R70+R117+R149+R155+R167+R184+R194+R203+R209+R217+R225+R234+R241+R255+R264+R270+R284+R294+R316+R324+R333+R363</f>
        <v>247531195</v>
      </c>
      <c r="S69" s="116">
        <f>S70+S117+S149+S155+S167+S184+S194+S203+S209+S217+S225+S234+S241+S255+S264+S270+S284+S294+S316+S324+S333+S363</f>
        <v>219761498</v>
      </c>
      <c r="T69" s="119">
        <f t="shared" ref="T69:T136" si="27">R69/S69*100</f>
        <v>112.63628854586712</v>
      </c>
    </row>
    <row r="70" spans="1:35" ht="39.75" customHeight="1" x14ac:dyDescent="0.25">
      <c r="A70" s="352" t="s">
        <v>228</v>
      </c>
      <c r="B70" s="353" t="s">
        <v>111</v>
      </c>
      <c r="C70" s="41">
        <f>SUM(C71:C115)</f>
        <v>121370067</v>
      </c>
      <c r="D70" s="41">
        <f>SUM(D71:D115)</f>
        <v>114992333</v>
      </c>
      <c r="E70" s="50">
        <f>C70/D70*100</f>
        <v>105.54622541661102</v>
      </c>
      <c r="F70" s="41">
        <f>SUM(F71:F115)</f>
        <v>11251201</v>
      </c>
      <c r="G70" s="41">
        <f>SUM(G71:G115)</f>
        <v>11404602</v>
      </c>
      <c r="H70" s="50">
        <f>F70/G70*100</f>
        <v>98.654920180467499</v>
      </c>
      <c r="I70" s="41">
        <f>SUM(I71:I115)</f>
        <v>118513448</v>
      </c>
      <c r="J70" s="41">
        <f>SUM(J71:J115)</f>
        <v>117925781</v>
      </c>
      <c r="K70" s="50">
        <f>I70/J70*100</f>
        <v>100.49833632223304</v>
      </c>
      <c r="L70" s="41">
        <f>SUM(L71:L115)</f>
        <v>14299355</v>
      </c>
      <c r="M70" s="41">
        <f>SUM(M71:M115)</f>
        <v>9127522</v>
      </c>
      <c r="N70" s="6">
        <f t="shared" si="25"/>
        <v>156.66196148308381</v>
      </c>
      <c r="O70" s="41">
        <f>SUM(O71:O115)</f>
        <v>10467498</v>
      </c>
      <c r="P70" s="41">
        <f>SUM(P71:P115)</f>
        <v>5574118</v>
      </c>
      <c r="Q70" s="5">
        <f t="shared" si="26"/>
        <v>187.78752082392228</v>
      </c>
      <c r="R70" s="41">
        <f>SUM(R71:R115)</f>
        <v>3831857</v>
      </c>
      <c r="S70" s="41">
        <f>SUM(S71:S115)</f>
        <v>3553404</v>
      </c>
      <c r="T70" s="6">
        <f t="shared" si="27"/>
        <v>107.83623252520682</v>
      </c>
      <c r="U70" s="198">
        <f>SUM(U71:U115)</f>
        <v>5961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248">
        <v>45583</v>
      </c>
      <c r="D71" s="248">
        <v>45274</v>
      </c>
      <c r="E71" s="45">
        <f t="shared" ref="E71:E104" si="28">C71/D71*100</f>
        <v>100.68251093342757</v>
      </c>
      <c r="F71" s="248">
        <v>7849</v>
      </c>
      <c r="G71" s="248">
        <v>10229</v>
      </c>
      <c r="H71" s="45">
        <f t="shared" ref="H71:H74" si="29">F71/G71*100</f>
        <v>76.732818457327213</v>
      </c>
      <c r="I71" s="248">
        <v>58031</v>
      </c>
      <c r="J71" s="248">
        <v>56004</v>
      </c>
      <c r="K71" s="45">
        <f t="shared" ref="K71:K93" si="30">I71/J71*100</f>
        <v>103.61938432969073</v>
      </c>
      <c r="L71" s="248">
        <v>54624</v>
      </c>
      <c r="M71" s="248">
        <v>54742</v>
      </c>
      <c r="N71" s="25">
        <f t="shared" si="25"/>
        <v>99.784443388988336</v>
      </c>
      <c r="O71" s="248">
        <v>50216</v>
      </c>
      <c r="P71" s="248">
        <v>39946</v>
      </c>
      <c r="Q71" s="25">
        <f t="shared" si="26"/>
        <v>125.70970810594302</v>
      </c>
      <c r="R71" s="248">
        <v>4408</v>
      </c>
      <c r="S71" s="248">
        <v>14796</v>
      </c>
      <c r="T71" s="45">
        <f t="shared" si="27"/>
        <v>29.79183563125169</v>
      </c>
      <c r="U71" s="196">
        <v>20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4" customFormat="1" ht="34.5" x14ac:dyDescent="0.25">
      <c r="A72" s="62">
        <v>2</v>
      </c>
      <c r="B72" s="10" t="s">
        <v>145</v>
      </c>
      <c r="C72" s="248">
        <v>1187190</v>
      </c>
      <c r="D72" s="248">
        <v>2228926</v>
      </c>
      <c r="E72" s="25">
        <f t="shared" si="28"/>
        <v>53.262871894356302</v>
      </c>
      <c r="F72" s="248">
        <v>121981</v>
      </c>
      <c r="G72" s="248">
        <v>182312</v>
      </c>
      <c r="H72" s="25">
        <f t="shared" si="29"/>
        <v>66.907828338233358</v>
      </c>
      <c r="I72" s="248">
        <v>1430682</v>
      </c>
      <c r="J72" s="248">
        <v>1793376</v>
      </c>
      <c r="K72" s="25">
        <f t="shared" si="30"/>
        <v>79.775908677265676</v>
      </c>
      <c r="L72" s="248">
        <v>971837</v>
      </c>
      <c r="M72" s="248">
        <v>1092366</v>
      </c>
      <c r="N72" s="25">
        <f t="shared" si="25"/>
        <v>88.966243914585405</v>
      </c>
      <c r="O72" s="64">
        <v>870572</v>
      </c>
      <c r="P72" s="64">
        <v>1032197</v>
      </c>
      <c r="Q72" s="25">
        <f t="shared" si="26"/>
        <v>84.341651835841418</v>
      </c>
      <c r="R72" s="249">
        <v>101265</v>
      </c>
      <c r="S72" s="249">
        <v>60169</v>
      </c>
      <c r="T72" s="25">
        <f t="shared" si="27"/>
        <v>168.30095231763863</v>
      </c>
      <c r="U72" s="197">
        <v>250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s="23" customFormat="1" ht="17.25" x14ac:dyDescent="0.25">
      <c r="A73" s="62">
        <v>3</v>
      </c>
      <c r="B73" s="10" t="s">
        <v>300</v>
      </c>
      <c r="C73" s="248">
        <v>397615</v>
      </c>
      <c r="D73" s="248">
        <v>565835</v>
      </c>
      <c r="E73" s="25">
        <f t="shared" si="28"/>
        <v>70.270485212120136</v>
      </c>
      <c r="F73" s="248">
        <v>66211</v>
      </c>
      <c r="G73" s="248">
        <v>25592</v>
      </c>
      <c r="H73" s="1">
        <f t="shared" si="29"/>
        <v>258.71756798999684</v>
      </c>
      <c r="I73" s="248">
        <v>745435</v>
      </c>
      <c r="J73" s="248">
        <v>810226</v>
      </c>
      <c r="K73" s="1">
        <f t="shared" si="30"/>
        <v>92.003342277339911</v>
      </c>
      <c r="L73" s="248">
        <v>666228</v>
      </c>
      <c r="M73" s="248">
        <v>735323</v>
      </c>
      <c r="N73" s="1">
        <f t="shared" si="25"/>
        <v>90.603449096519483</v>
      </c>
      <c r="O73" s="248">
        <v>132353</v>
      </c>
      <c r="P73" s="248">
        <v>137998</v>
      </c>
      <c r="Q73" s="1">
        <f t="shared" si="26"/>
        <v>95.909361005231958</v>
      </c>
      <c r="R73" s="248">
        <v>533875</v>
      </c>
      <c r="S73" s="248">
        <v>597325</v>
      </c>
      <c r="T73" s="1">
        <f t="shared" si="27"/>
        <v>89.377641987192902</v>
      </c>
      <c r="U73" s="199">
        <v>179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248">
        <v>1960412</v>
      </c>
      <c r="D74" s="248">
        <v>1975566</v>
      </c>
      <c r="E74" s="1">
        <f t="shared" si="28"/>
        <v>99.23292868980333</v>
      </c>
      <c r="F74" s="248">
        <v>115340</v>
      </c>
      <c r="G74" s="248">
        <v>274481</v>
      </c>
      <c r="H74" s="1">
        <f t="shared" si="29"/>
        <v>42.021123502173189</v>
      </c>
      <c r="I74" s="248">
        <v>1940147</v>
      </c>
      <c r="J74" s="248">
        <v>2034326</v>
      </c>
      <c r="K74" s="1">
        <f t="shared" si="30"/>
        <v>95.370506005428823</v>
      </c>
      <c r="L74" s="248">
        <v>1530007</v>
      </c>
      <c r="M74" s="248">
        <v>1373430</v>
      </c>
      <c r="N74" s="1">
        <f t="shared" si="25"/>
        <v>111.40043540624566</v>
      </c>
      <c r="O74" s="248">
        <v>1019629</v>
      </c>
      <c r="P74" s="248">
        <v>1067650</v>
      </c>
      <c r="Q74" s="1">
        <f t="shared" si="26"/>
        <v>95.502177679951288</v>
      </c>
      <c r="R74" s="248">
        <v>510378</v>
      </c>
      <c r="S74" s="248">
        <v>305780</v>
      </c>
      <c r="T74" s="1">
        <f t="shared" si="27"/>
        <v>166.91019687356922</v>
      </c>
      <c r="U74" s="199">
        <v>200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3" customFormat="1" ht="17.25" x14ac:dyDescent="0.25">
      <c r="A75" s="62">
        <v>5</v>
      </c>
      <c r="B75" s="10" t="s">
        <v>147</v>
      </c>
      <c r="C75" s="248">
        <v>0</v>
      </c>
      <c r="D75" s="248">
        <v>39967833</v>
      </c>
      <c r="E75" s="1">
        <f t="shared" si="28"/>
        <v>0</v>
      </c>
      <c r="F75" s="248">
        <v>0</v>
      </c>
      <c r="G75" s="248">
        <v>2948332</v>
      </c>
      <c r="H75" s="1">
        <f>F75/G75*100</f>
        <v>0</v>
      </c>
      <c r="I75" s="248">
        <v>0</v>
      </c>
      <c r="J75" s="248">
        <v>39070796</v>
      </c>
      <c r="K75" s="1">
        <f t="shared" si="30"/>
        <v>0</v>
      </c>
      <c r="L75" s="248">
        <v>0</v>
      </c>
      <c r="M75" s="248">
        <v>224236</v>
      </c>
      <c r="N75" s="1">
        <f t="shared" si="25"/>
        <v>0</v>
      </c>
      <c r="O75" s="248">
        <v>0</v>
      </c>
      <c r="P75" s="248">
        <v>0</v>
      </c>
      <c r="Q75" s="1" t="e">
        <f t="shared" si="26"/>
        <v>#DIV/0!</v>
      </c>
      <c r="R75" s="248">
        <v>0</v>
      </c>
      <c r="S75" s="248">
        <v>224236</v>
      </c>
      <c r="T75" s="1">
        <f t="shared" si="27"/>
        <v>0</v>
      </c>
      <c r="U75" s="199"/>
    </row>
    <row r="76" spans="1:35" s="24" customFormat="1" ht="17.25" x14ac:dyDescent="0.25">
      <c r="A76" s="62">
        <v>6</v>
      </c>
      <c r="B76" s="10" t="s">
        <v>359</v>
      </c>
      <c r="C76" s="248">
        <v>38109252</v>
      </c>
      <c r="D76" s="248">
        <v>0</v>
      </c>
      <c r="E76" s="25" t="e">
        <f t="shared" si="28"/>
        <v>#DIV/0!</v>
      </c>
      <c r="F76" s="248">
        <v>1920557</v>
      </c>
      <c r="G76" s="248">
        <v>0</v>
      </c>
      <c r="H76" s="25" t="e">
        <f>F76/G76*100</f>
        <v>#DIV/0!</v>
      </c>
      <c r="I76" s="248">
        <v>28585132</v>
      </c>
      <c r="J76" s="248">
        <v>0</v>
      </c>
      <c r="K76" s="25" t="e">
        <f t="shared" si="30"/>
        <v>#DIV/0!</v>
      </c>
      <c r="L76" s="248">
        <v>210697</v>
      </c>
      <c r="M76" s="248">
        <v>0</v>
      </c>
      <c r="N76" s="25" t="e">
        <f t="shared" si="25"/>
        <v>#DIV/0!</v>
      </c>
      <c r="O76" s="248">
        <v>0</v>
      </c>
      <c r="P76" s="249">
        <v>0</v>
      </c>
      <c r="Q76" s="1" t="e">
        <f t="shared" si="26"/>
        <v>#DIV/0!</v>
      </c>
      <c r="R76" s="248">
        <v>210697</v>
      </c>
      <c r="S76" s="249">
        <v>0</v>
      </c>
      <c r="T76" s="25" t="e">
        <f t="shared" si="27"/>
        <v>#DIV/0!</v>
      </c>
      <c r="U76" s="197">
        <v>645</v>
      </c>
      <c r="AD76"/>
      <c r="AE76"/>
      <c r="AF76"/>
      <c r="AG76"/>
      <c r="AH76"/>
      <c r="AI76"/>
    </row>
    <row r="77" spans="1:35" s="24" customFormat="1" ht="17.25" x14ac:dyDescent="0.25">
      <c r="A77" s="62">
        <v>7</v>
      </c>
      <c r="B77" s="10" t="s">
        <v>301</v>
      </c>
      <c r="C77" s="252">
        <v>0</v>
      </c>
      <c r="D77" s="248">
        <v>4652872</v>
      </c>
      <c r="E77" s="25">
        <f t="shared" si="28"/>
        <v>0</v>
      </c>
      <c r="F77" s="252">
        <v>0</v>
      </c>
      <c r="G77" s="248">
        <v>465010</v>
      </c>
      <c r="H77" s="25">
        <f t="shared" ref="H77:H89" si="31">F77/G77*100</f>
        <v>0</v>
      </c>
      <c r="I77" s="252">
        <v>0</v>
      </c>
      <c r="J77" s="248">
        <v>4128655</v>
      </c>
      <c r="K77" s="25">
        <f t="shared" si="30"/>
        <v>0</v>
      </c>
      <c r="L77" s="252">
        <v>0</v>
      </c>
      <c r="M77" s="248">
        <v>38046</v>
      </c>
      <c r="N77" s="25">
        <f t="shared" si="25"/>
        <v>0</v>
      </c>
      <c r="O77" s="252">
        <v>0</v>
      </c>
      <c r="P77" s="248">
        <v>32434</v>
      </c>
      <c r="Q77" s="25">
        <f t="shared" si="26"/>
        <v>0</v>
      </c>
      <c r="R77" s="252">
        <v>0</v>
      </c>
      <c r="S77" s="248">
        <v>5612</v>
      </c>
      <c r="T77" s="25">
        <f t="shared" si="27"/>
        <v>0</v>
      </c>
      <c r="U77" s="197"/>
    </row>
    <row r="78" spans="1:35" s="24" customFormat="1" ht="17.25" x14ac:dyDescent="0.25">
      <c r="A78" s="62">
        <v>8</v>
      </c>
      <c r="B78" s="10" t="s">
        <v>148</v>
      </c>
      <c r="C78" s="248">
        <v>583653</v>
      </c>
      <c r="D78" s="248">
        <v>1352377</v>
      </c>
      <c r="E78" s="25">
        <f t="shared" si="28"/>
        <v>43.157566270352127</v>
      </c>
      <c r="F78" s="248">
        <v>0</v>
      </c>
      <c r="G78" s="248">
        <v>86458</v>
      </c>
      <c r="H78" s="25">
        <f t="shared" si="31"/>
        <v>0</v>
      </c>
      <c r="I78" s="248">
        <v>778787</v>
      </c>
      <c r="J78" s="248">
        <v>1484805</v>
      </c>
      <c r="K78" s="25">
        <f t="shared" si="30"/>
        <v>52.450456457245231</v>
      </c>
      <c r="L78" s="248">
        <v>214995</v>
      </c>
      <c r="M78" s="248">
        <v>427296</v>
      </c>
      <c r="N78" s="25">
        <f t="shared" si="25"/>
        <v>50.315238148730622</v>
      </c>
      <c r="O78" s="248">
        <v>43627</v>
      </c>
      <c r="P78" s="248">
        <v>364337</v>
      </c>
      <c r="Q78" s="25">
        <f t="shared" si="26"/>
        <v>11.974353414558498</v>
      </c>
      <c r="R78" s="248">
        <v>171368</v>
      </c>
      <c r="S78" s="248">
        <v>62959</v>
      </c>
      <c r="T78" s="25">
        <f t="shared" si="27"/>
        <v>272.1898378309694</v>
      </c>
      <c r="U78" s="197">
        <v>5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248">
        <v>31141</v>
      </c>
      <c r="D79" s="248">
        <v>55137</v>
      </c>
      <c r="E79" s="1">
        <f t="shared" si="28"/>
        <v>56.479315160418594</v>
      </c>
      <c r="F79" s="248">
        <v>1899</v>
      </c>
      <c r="G79" s="248">
        <v>1218</v>
      </c>
      <c r="H79" s="1">
        <f t="shared" si="31"/>
        <v>155.91133004926107</v>
      </c>
      <c r="I79" s="248">
        <v>43106</v>
      </c>
      <c r="J79" s="248">
        <v>98489</v>
      </c>
      <c r="K79" s="1">
        <f t="shared" si="30"/>
        <v>43.767324269715402</v>
      </c>
      <c r="L79" s="248">
        <v>8085</v>
      </c>
      <c r="M79" s="248">
        <v>29675</v>
      </c>
      <c r="N79" s="1">
        <f t="shared" si="25"/>
        <v>27.245155855096883</v>
      </c>
      <c r="O79" s="248">
        <v>0</v>
      </c>
      <c r="P79" s="248">
        <v>0</v>
      </c>
      <c r="Q79" s="1" t="e">
        <f t="shared" si="26"/>
        <v>#DIV/0!</v>
      </c>
      <c r="R79" s="248">
        <v>8085</v>
      </c>
      <c r="S79" s="248">
        <v>29675</v>
      </c>
      <c r="T79" s="1">
        <f t="shared" si="27"/>
        <v>27.245155855096883</v>
      </c>
      <c r="U79" s="199">
        <v>11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248">
        <v>5237788</v>
      </c>
      <c r="D80" s="248">
        <v>3609232</v>
      </c>
      <c r="E80" s="25">
        <f t="shared" si="28"/>
        <v>145.12195392260736</v>
      </c>
      <c r="F80" s="248">
        <v>683817</v>
      </c>
      <c r="G80" s="248">
        <v>527391</v>
      </c>
      <c r="H80" s="25">
        <f t="shared" si="31"/>
        <v>129.66034687736422</v>
      </c>
      <c r="I80" s="248">
        <v>5234492</v>
      </c>
      <c r="J80" s="248">
        <v>3606013</v>
      </c>
      <c r="K80" s="25">
        <f t="shared" si="30"/>
        <v>145.16009786986348</v>
      </c>
      <c r="L80" s="248">
        <v>181748</v>
      </c>
      <c r="M80" s="248">
        <v>185762</v>
      </c>
      <c r="N80" s="25">
        <f t="shared" si="25"/>
        <v>97.839170551565985</v>
      </c>
      <c r="O80" s="248">
        <v>0</v>
      </c>
      <c r="P80" s="248">
        <v>0</v>
      </c>
      <c r="Q80" s="25" t="e">
        <f t="shared" si="26"/>
        <v>#DIV/0!</v>
      </c>
      <c r="R80" s="248">
        <v>181748</v>
      </c>
      <c r="S80" s="248">
        <v>185762</v>
      </c>
      <c r="T80" s="25">
        <f t="shared" si="27"/>
        <v>97.839170551565985</v>
      </c>
      <c r="U80" s="197">
        <v>355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248">
        <v>1983156</v>
      </c>
      <c r="D81" s="248">
        <v>1540760</v>
      </c>
      <c r="E81" s="1">
        <f t="shared" si="28"/>
        <v>128.71284301253928</v>
      </c>
      <c r="F81" s="248">
        <v>152688</v>
      </c>
      <c r="G81" s="248">
        <v>144001</v>
      </c>
      <c r="H81" s="1">
        <f t="shared" si="31"/>
        <v>106.03259699585419</v>
      </c>
      <c r="I81" s="248">
        <v>1983156</v>
      </c>
      <c r="J81" s="248">
        <v>1540760</v>
      </c>
      <c r="K81" s="1">
        <f t="shared" si="30"/>
        <v>128.71284301253928</v>
      </c>
      <c r="L81" s="248">
        <v>1682658</v>
      </c>
      <c r="M81" s="248">
        <v>818015</v>
      </c>
      <c r="N81" s="1">
        <f t="shared" si="25"/>
        <v>205.70013997298338</v>
      </c>
      <c r="O81" s="248">
        <v>1496443</v>
      </c>
      <c r="P81" s="248">
        <v>563540</v>
      </c>
      <c r="Q81" s="1">
        <f t="shared" si="26"/>
        <v>265.54335096000284</v>
      </c>
      <c r="R81" s="248">
        <v>186215</v>
      </c>
      <c r="S81" s="248">
        <v>254475</v>
      </c>
      <c r="T81" s="1">
        <f t="shared" si="27"/>
        <v>73.176146969250425</v>
      </c>
      <c r="U81" s="199">
        <v>117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248">
        <v>317308</v>
      </c>
      <c r="D82" s="248">
        <v>258743</v>
      </c>
      <c r="E82" s="25">
        <f t="shared" si="28"/>
        <v>122.63442875749296</v>
      </c>
      <c r="F82" s="248">
        <v>33819</v>
      </c>
      <c r="G82" s="248">
        <v>33498</v>
      </c>
      <c r="H82" s="25">
        <f t="shared" si="31"/>
        <v>100.95826616514418</v>
      </c>
      <c r="I82" s="248">
        <v>317232</v>
      </c>
      <c r="J82" s="248">
        <v>258743</v>
      </c>
      <c r="K82" s="25">
        <f t="shared" si="30"/>
        <v>122.60505598219082</v>
      </c>
      <c r="L82" s="248">
        <v>126087</v>
      </c>
      <c r="M82" s="248">
        <v>0</v>
      </c>
      <c r="N82" s="25" t="e">
        <f t="shared" si="25"/>
        <v>#DIV/0!</v>
      </c>
      <c r="O82" s="248">
        <v>126087</v>
      </c>
      <c r="P82" s="248">
        <v>0</v>
      </c>
      <c r="Q82" s="25" t="e">
        <f t="shared" si="26"/>
        <v>#DIV/0!</v>
      </c>
      <c r="R82" s="248">
        <v>0</v>
      </c>
      <c r="S82" s="248">
        <v>0</v>
      </c>
      <c r="T82" s="25" t="e">
        <f t="shared" si="27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248">
        <v>2375335</v>
      </c>
      <c r="D83" s="248">
        <v>1370524</v>
      </c>
      <c r="E83" s="25">
        <f t="shared" si="28"/>
        <v>173.31582664732613</v>
      </c>
      <c r="F83" s="248">
        <v>212974</v>
      </c>
      <c r="G83" s="248">
        <v>135633</v>
      </c>
      <c r="H83" s="25">
        <f t="shared" si="31"/>
        <v>157.02225859488473</v>
      </c>
      <c r="I83" s="248">
        <v>2378319</v>
      </c>
      <c r="J83" s="248">
        <v>2195073</v>
      </c>
      <c r="K83" s="25">
        <f t="shared" si="30"/>
        <v>108.34805949506008</v>
      </c>
      <c r="L83" s="248">
        <v>146067</v>
      </c>
      <c r="M83" s="248">
        <v>135705</v>
      </c>
      <c r="N83" s="25">
        <f t="shared" si="25"/>
        <v>107.635680336023</v>
      </c>
      <c r="O83" s="248">
        <v>0</v>
      </c>
      <c r="P83" s="248">
        <v>135705</v>
      </c>
      <c r="Q83" s="25">
        <f t="shared" si="26"/>
        <v>0</v>
      </c>
      <c r="R83" s="248">
        <v>146067</v>
      </c>
      <c r="S83" s="248">
        <v>0</v>
      </c>
      <c r="T83" s="25" t="e">
        <f t="shared" si="27"/>
        <v>#DIV/0!</v>
      </c>
      <c r="U83" s="197">
        <v>101</v>
      </c>
    </row>
    <row r="84" spans="1:636" s="24" customFormat="1" ht="17.25" x14ac:dyDescent="0.25">
      <c r="A84" s="62">
        <v>14</v>
      </c>
      <c r="B84" s="10" t="s">
        <v>154</v>
      </c>
      <c r="C84" s="248">
        <v>1098446</v>
      </c>
      <c r="D84" s="248">
        <v>1076305</v>
      </c>
      <c r="E84" s="25">
        <f t="shared" si="28"/>
        <v>102.05713064605293</v>
      </c>
      <c r="F84" s="248">
        <v>65330</v>
      </c>
      <c r="G84" s="248">
        <v>197738</v>
      </c>
      <c r="H84" s="25">
        <f t="shared" si="31"/>
        <v>33.038667327473725</v>
      </c>
      <c r="I84" s="248">
        <v>1077451</v>
      </c>
      <c r="J84" s="248">
        <v>948697</v>
      </c>
      <c r="K84" s="25">
        <f t="shared" si="30"/>
        <v>113.5716672446524</v>
      </c>
      <c r="L84" s="248">
        <v>0</v>
      </c>
      <c r="M84" s="248">
        <v>0</v>
      </c>
      <c r="N84" s="25" t="e">
        <f t="shared" si="25"/>
        <v>#DIV/0!</v>
      </c>
      <c r="O84" s="248">
        <v>0</v>
      </c>
      <c r="P84" s="248">
        <v>0</v>
      </c>
      <c r="Q84" s="25" t="e">
        <f t="shared" si="26"/>
        <v>#DIV/0!</v>
      </c>
      <c r="R84" s="248">
        <v>0</v>
      </c>
      <c r="S84" s="248">
        <v>0</v>
      </c>
      <c r="T84" s="25" t="e">
        <f t="shared" si="27"/>
        <v>#DIV/0!</v>
      </c>
      <c r="U84" s="197">
        <v>80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248">
        <v>28306</v>
      </c>
      <c r="D85" s="248">
        <v>27817</v>
      </c>
      <c r="E85" s="25">
        <f t="shared" si="28"/>
        <v>101.75791782003812</v>
      </c>
      <c r="F85" s="248">
        <v>5062</v>
      </c>
      <c r="G85" s="248">
        <v>8229</v>
      </c>
      <c r="H85" s="25">
        <f t="shared" si="31"/>
        <v>61.514157248754408</v>
      </c>
      <c r="I85" s="248">
        <v>40538</v>
      </c>
      <c r="J85" s="248">
        <v>39862</v>
      </c>
      <c r="K85" s="25">
        <f t="shared" si="30"/>
        <v>101.69585068486278</v>
      </c>
      <c r="L85" s="248">
        <v>0</v>
      </c>
      <c r="M85" s="248">
        <v>0</v>
      </c>
      <c r="N85" s="25" t="e">
        <f t="shared" si="25"/>
        <v>#DIV/0!</v>
      </c>
      <c r="O85" s="248">
        <v>0</v>
      </c>
      <c r="P85" s="248">
        <v>0</v>
      </c>
      <c r="Q85" s="25" t="e">
        <f t="shared" si="26"/>
        <v>#DIV/0!</v>
      </c>
      <c r="R85" s="248">
        <v>0</v>
      </c>
      <c r="S85" s="248">
        <v>0</v>
      </c>
      <c r="T85" s="25" t="e">
        <f t="shared" si="27"/>
        <v>#DIV/0!</v>
      </c>
      <c r="U85" s="197">
        <v>18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248">
        <v>2647530</v>
      </c>
      <c r="D86" s="248">
        <v>2187077</v>
      </c>
      <c r="E86" s="1">
        <f t="shared" si="28"/>
        <v>121.05335111658162</v>
      </c>
      <c r="F86" s="248">
        <v>337167</v>
      </c>
      <c r="G86" s="248">
        <v>208859</v>
      </c>
      <c r="H86" s="1">
        <f t="shared" si="31"/>
        <v>161.43283267659044</v>
      </c>
      <c r="I86" s="248">
        <v>2382428</v>
      </c>
      <c r="J86" s="248">
        <v>2029309</v>
      </c>
      <c r="K86" s="1">
        <f t="shared" si="30"/>
        <v>117.40094781031377</v>
      </c>
      <c r="L86" s="248">
        <v>0</v>
      </c>
      <c r="M86" s="248">
        <v>0</v>
      </c>
      <c r="N86" s="1" t="e">
        <f t="shared" si="25"/>
        <v>#DIV/0!</v>
      </c>
      <c r="O86" s="248">
        <v>0</v>
      </c>
      <c r="P86" s="248">
        <v>0</v>
      </c>
      <c r="Q86" s="25" t="e">
        <f t="shared" si="26"/>
        <v>#DIV/0!</v>
      </c>
      <c r="R86" s="248">
        <v>0</v>
      </c>
      <c r="S86" s="248">
        <v>0</v>
      </c>
      <c r="T86" s="1" t="e">
        <f t="shared" si="27"/>
        <v>#DIV/0!</v>
      </c>
      <c r="U86" s="199">
        <v>320</v>
      </c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248">
        <v>21966207</v>
      </c>
      <c r="D87" s="248">
        <v>18164166</v>
      </c>
      <c r="E87" s="45">
        <f t="shared" si="28"/>
        <v>120.93154731133815</v>
      </c>
      <c r="F87" s="248">
        <v>2695683</v>
      </c>
      <c r="G87" s="248">
        <v>2180161</v>
      </c>
      <c r="H87" s="45">
        <f t="shared" si="31"/>
        <v>123.64605182828241</v>
      </c>
      <c r="I87" s="248">
        <v>22391785</v>
      </c>
      <c r="J87" s="248">
        <v>18585644</v>
      </c>
      <c r="K87" s="45">
        <f t="shared" si="30"/>
        <v>120.47892986651418</v>
      </c>
      <c r="L87" s="248">
        <v>3955305</v>
      </c>
      <c r="M87" s="248">
        <v>1596491</v>
      </c>
      <c r="N87" s="25">
        <f t="shared" si="25"/>
        <v>247.74990901921777</v>
      </c>
      <c r="O87" s="248">
        <v>2639946</v>
      </c>
      <c r="P87" s="248">
        <v>315564</v>
      </c>
      <c r="Q87" s="25">
        <f t="shared" si="26"/>
        <v>836.58021827584901</v>
      </c>
      <c r="R87" s="248">
        <v>1315359</v>
      </c>
      <c r="S87" s="248">
        <v>1280927</v>
      </c>
      <c r="T87" s="45">
        <f t="shared" si="27"/>
        <v>102.68805326142707</v>
      </c>
      <c r="U87" s="196">
        <v>1475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248">
        <v>108505</v>
      </c>
      <c r="D88" s="248">
        <v>73796</v>
      </c>
      <c r="E88" s="1">
        <f t="shared" si="28"/>
        <v>147.03371456447505</v>
      </c>
      <c r="F88" s="248">
        <v>2608</v>
      </c>
      <c r="G88" s="248">
        <v>7120</v>
      </c>
      <c r="H88" s="1">
        <f t="shared" si="31"/>
        <v>36.629213483146067</v>
      </c>
      <c r="I88" s="248">
        <v>128330</v>
      </c>
      <c r="J88" s="248">
        <v>82285</v>
      </c>
      <c r="K88" s="1">
        <f t="shared" si="30"/>
        <v>155.95795102388041</v>
      </c>
      <c r="L88" s="248">
        <v>0</v>
      </c>
      <c r="M88" s="248">
        <v>0</v>
      </c>
      <c r="N88" s="1" t="e">
        <f t="shared" si="25"/>
        <v>#DIV/0!</v>
      </c>
      <c r="O88" s="248">
        <v>0</v>
      </c>
      <c r="P88" s="248">
        <v>0</v>
      </c>
      <c r="Q88" s="1" t="e">
        <f t="shared" si="26"/>
        <v>#DIV/0!</v>
      </c>
      <c r="R88" s="248">
        <v>0</v>
      </c>
      <c r="S88" s="248">
        <v>0</v>
      </c>
      <c r="T88" s="1" t="e">
        <f t="shared" si="27"/>
        <v>#DIV/0!</v>
      </c>
      <c r="U88" s="199">
        <v>18</v>
      </c>
    </row>
    <row r="89" spans="1:636" s="23" customFormat="1" ht="17.25" x14ac:dyDescent="0.25">
      <c r="A89" s="62">
        <v>19</v>
      </c>
      <c r="B89" s="10" t="s">
        <v>158</v>
      </c>
      <c r="C89" s="248">
        <v>0</v>
      </c>
      <c r="D89" s="248">
        <v>0</v>
      </c>
      <c r="E89" s="1" t="e">
        <f t="shared" si="28"/>
        <v>#DIV/0!</v>
      </c>
      <c r="F89" s="248">
        <v>0</v>
      </c>
      <c r="G89" s="248">
        <v>0</v>
      </c>
      <c r="H89" s="1" t="e">
        <f t="shared" si="31"/>
        <v>#DIV/0!</v>
      </c>
      <c r="I89" s="248">
        <v>0</v>
      </c>
      <c r="J89" s="248">
        <v>0</v>
      </c>
      <c r="K89" s="1" t="e">
        <f t="shared" si="30"/>
        <v>#DIV/0!</v>
      </c>
      <c r="L89" s="248">
        <v>0</v>
      </c>
      <c r="M89" s="248">
        <v>0</v>
      </c>
      <c r="N89" s="1" t="e">
        <f t="shared" si="25"/>
        <v>#DIV/0!</v>
      </c>
      <c r="O89" s="248">
        <v>0</v>
      </c>
      <c r="P89" s="248">
        <v>0</v>
      </c>
      <c r="Q89" s="1" t="e">
        <f t="shared" si="26"/>
        <v>#DIV/0!</v>
      </c>
      <c r="R89" s="248">
        <v>0</v>
      </c>
      <c r="S89" s="248">
        <v>0</v>
      </c>
      <c r="T89" s="1" t="e">
        <f t="shared" si="27"/>
        <v>#DIV/0!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248">
        <v>15459569</v>
      </c>
      <c r="D90" s="248">
        <v>15201905</v>
      </c>
      <c r="E90" s="1">
        <f t="shared" si="28"/>
        <v>101.69494546900538</v>
      </c>
      <c r="F90" s="248">
        <v>1677048</v>
      </c>
      <c r="G90" s="248">
        <v>1104548</v>
      </c>
      <c r="H90" s="1">
        <f>F90/G90*100</f>
        <v>151.83115627387855</v>
      </c>
      <c r="I90" s="248">
        <v>21290461</v>
      </c>
      <c r="J90" s="248">
        <v>18710310</v>
      </c>
      <c r="K90" s="1">
        <f>I90/J90*100</f>
        <v>113.78999599685949</v>
      </c>
      <c r="L90" s="248">
        <v>0</v>
      </c>
      <c r="M90" s="248">
        <v>0</v>
      </c>
      <c r="N90" s="1" t="e">
        <f t="shared" si="25"/>
        <v>#DIV/0!</v>
      </c>
      <c r="O90" s="248">
        <v>0</v>
      </c>
      <c r="P90" s="248">
        <v>0</v>
      </c>
      <c r="Q90" s="1" t="e">
        <f t="shared" si="26"/>
        <v>#DIV/0!</v>
      </c>
      <c r="R90" s="248">
        <v>0</v>
      </c>
      <c r="S90" s="248">
        <v>0</v>
      </c>
      <c r="T90" s="1" t="e">
        <f t="shared" si="27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248">
        <v>1147289</v>
      </c>
      <c r="D91" s="248">
        <v>1207078</v>
      </c>
      <c r="E91" s="25">
        <f t="shared" si="28"/>
        <v>95.046798964110025</v>
      </c>
      <c r="F91" s="248">
        <v>110865</v>
      </c>
      <c r="G91" s="248">
        <v>126811</v>
      </c>
      <c r="H91" s="25">
        <f t="shared" ref="H91:H107" si="32">F91/G91*100</f>
        <v>87.425381078928481</v>
      </c>
      <c r="I91" s="248">
        <v>1171190</v>
      </c>
      <c r="J91" s="248">
        <v>1141089</v>
      </c>
      <c r="K91" s="25">
        <f t="shared" si="30"/>
        <v>102.6379186899532</v>
      </c>
      <c r="L91" s="248">
        <v>13368</v>
      </c>
      <c r="M91" s="248">
        <v>391</v>
      </c>
      <c r="N91" s="25">
        <f t="shared" si="25"/>
        <v>3418.9258312020465</v>
      </c>
      <c r="O91" s="248">
        <v>1635</v>
      </c>
      <c r="P91" s="248">
        <v>391</v>
      </c>
      <c r="Q91" s="25">
        <f t="shared" si="26"/>
        <v>418.15856777493605</v>
      </c>
      <c r="R91" s="248">
        <v>11733</v>
      </c>
      <c r="S91" s="248">
        <v>0</v>
      </c>
      <c r="T91" s="25" t="e">
        <f t="shared" si="27"/>
        <v>#DIV/0!</v>
      </c>
      <c r="U91" s="197">
        <v>333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248">
        <v>898098</v>
      </c>
      <c r="D92" s="248">
        <v>460404</v>
      </c>
      <c r="E92" s="1">
        <f t="shared" si="28"/>
        <v>195.06737560924753</v>
      </c>
      <c r="F92" s="248">
        <v>73770</v>
      </c>
      <c r="G92" s="248">
        <v>54497</v>
      </c>
      <c r="H92" s="1">
        <f t="shared" si="32"/>
        <v>135.36524946327322</v>
      </c>
      <c r="I92" s="248">
        <v>1006883</v>
      </c>
      <c r="J92" s="248">
        <v>520248</v>
      </c>
      <c r="K92" s="1">
        <f t="shared" si="30"/>
        <v>193.53904291799296</v>
      </c>
      <c r="L92" s="248">
        <v>282376</v>
      </c>
      <c r="M92" s="248">
        <v>92575</v>
      </c>
      <c r="N92" s="1">
        <f t="shared" si="25"/>
        <v>305.02403456656765</v>
      </c>
      <c r="O92" s="248">
        <v>282376</v>
      </c>
      <c r="P92" s="248">
        <v>92575</v>
      </c>
      <c r="Q92" s="1">
        <f t="shared" si="26"/>
        <v>305.02403456656765</v>
      </c>
      <c r="R92" s="248">
        <v>0</v>
      </c>
      <c r="S92" s="248">
        <v>0</v>
      </c>
      <c r="T92" s="1" t="e">
        <f t="shared" si="27"/>
        <v>#DIV/0!</v>
      </c>
      <c r="U92" s="199">
        <v>59</v>
      </c>
      <c r="AD92" s="24"/>
      <c r="AE92" s="24"/>
      <c r="AF92" s="24"/>
      <c r="AG92" s="24"/>
      <c r="AH92" s="24"/>
      <c r="AI92" s="24"/>
    </row>
    <row r="93" spans="1:636" ht="17.25" x14ac:dyDescent="0.25">
      <c r="A93" s="62">
        <v>23</v>
      </c>
      <c r="B93" s="10" t="s">
        <v>161</v>
      </c>
      <c r="C93" s="248">
        <v>5295258</v>
      </c>
      <c r="D93" s="248">
        <v>4889924</v>
      </c>
      <c r="E93" s="25">
        <f t="shared" si="28"/>
        <v>108.28916768440573</v>
      </c>
      <c r="F93" s="248">
        <v>546960</v>
      </c>
      <c r="G93" s="248">
        <v>999722</v>
      </c>
      <c r="H93" s="25">
        <f t="shared" si="32"/>
        <v>54.711209716301134</v>
      </c>
      <c r="I93" s="248">
        <v>5077694</v>
      </c>
      <c r="J93" s="248">
        <v>4252201</v>
      </c>
      <c r="K93" s="25">
        <f t="shared" si="30"/>
        <v>119.4133108947578</v>
      </c>
      <c r="L93" s="248">
        <v>348787</v>
      </c>
      <c r="M93" s="248">
        <v>119565</v>
      </c>
      <c r="N93" s="25">
        <f t="shared" si="25"/>
        <v>291.71329402417092</v>
      </c>
      <c r="O93" s="248">
        <v>348787</v>
      </c>
      <c r="P93" s="248">
        <v>119565</v>
      </c>
      <c r="Q93" s="25">
        <f>O93/P93*100</f>
        <v>291.71329402417092</v>
      </c>
      <c r="R93" s="248">
        <v>0</v>
      </c>
      <c r="S93" s="248">
        <v>0</v>
      </c>
      <c r="T93" s="25" t="e">
        <f>R93/S93*100</f>
        <v>#DIV/0!</v>
      </c>
      <c r="U93" s="196">
        <v>280</v>
      </c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248">
        <v>83614</v>
      </c>
      <c r="D94" s="248">
        <v>65337</v>
      </c>
      <c r="E94" s="1">
        <f t="shared" si="28"/>
        <v>127.97343006259854</v>
      </c>
      <c r="F94" s="248">
        <v>9378</v>
      </c>
      <c r="G94" s="248">
        <v>6452</v>
      </c>
      <c r="H94" s="1">
        <f t="shared" si="32"/>
        <v>145.35027898326101</v>
      </c>
      <c r="I94" s="248">
        <v>84520</v>
      </c>
      <c r="J94" s="248">
        <v>65480</v>
      </c>
      <c r="K94" s="1">
        <f>I94/J94*100</f>
        <v>129.07758094074526</v>
      </c>
      <c r="L94" s="248">
        <v>0</v>
      </c>
      <c r="M94" s="248">
        <v>0</v>
      </c>
      <c r="N94" s="1" t="e">
        <f t="shared" si="25"/>
        <v>#DIV/0!</v>
      </c>
      <c r="O94" s="248">
        <v>0</v>
      </c>
      <c r="P94" s="248">
        <v>0</v>
      </c>
      <c r="Q94" s="1" t="e">
        <f t="shared" si="26"/>
        <v>#DIV/0!</v>
      </c>
      <c r="R94" s="248">
        <v>0</v>
      </c>
      <c r="S94" s="248">
        <v>0</v>
      </c>
      <c r="T94" s="1" t="e">
        <f t="shared" si="27"/>
        <v>#DIV/0!</v>
      </c>
      <c r="U94" s="199">
        <v>7</v>
      </c>
    </row>
    <row r="95" spans="1:636" s="23" customFormat="1" ht="17.25" x14ac:dyDescent="0.25">
      <c r="A95" s="62">
        <v>25</v>
      </c>
      <c r="B95" s="10" t="s">
        <v>163</v>
      </c>
      <c r="C95" s="248">
        <v>717532</v>
      </c>
      <c r="D95" s="248">
        <v>641114</v>
      </c>
      <c r="E95" s="1">
        <f t="shared" si="28"/>
        <v>111.91956500715941</v>
      </c>
      <c r="F95" s="248">
        <v>35668</v>
      </c>
      <c r="G95" s="248">
        <v>45423</v>
      </c>
      <c r="H95" s="1">
        <f t="shared" si="32"/>
        <v>78.524095722431369</v>
      </c>
      <c r="I95" s="248">
        <v>906186</v>
      </c>
      <c r="J95" s="248">
        <v>694326</v>
      </c>
      <c r="K95" s="1">
        <f t="shared" ref="K95:K103" si="33">I95/J95*100</f>
        <v>130.51304430483663</v>
      </c>
      <c r="L95" s="248">
        <v>309163</v>
      </c>
      <c r="M95" s="248">
        <v>337048</v>
      </c>
      <c r="N95" s="1">
        <f t="shared" si="25"/>
        <v>91.726697681042467</v>
      </c>
      <c r="O95" s="248">
        <v>267991</v>
      </c>
      <c r="P95" s="248">
        <v>258375</v>
      </c>
      <c r="Q95" s="1">
        <f t="shared" si="26"/>
        <v>103.72172230285437</v>
      </c>
      <c r="R95" s="248">
        <v>41172</v>
      </c>
      <c r="S95" s="248">
        <v>78673</v>
      </c>
      <c r="T95" s="1">
        <f t="shared" si="27"/>
        <v>52.333074879564776</v>
      </c>
      <c r="U95" s="199">
        <v>41</v>
      </c>
    </row>
    <row r="96" spans="1:636" s="23" customFormat="1" ht="34.5" x14ac:dyDescent="0.25">
      <c r="A96" s="62">
        <v>26</v>
      </c>
      <c r="B96" s="10" t="s">
        <v>164</v>
      </c>
      <c r="C96" s="248">
        <v>1042639</v>
      </c>
      <c r="D96" s="248">
        <v>729113</v>
      </c>
      <c r="E96" s="1">
        <f t="shared" si="28"/>
        <v>143.00101630337136</v>
      </c>
      <c r="F96" s="248">
        <v>299180</v>
      </c>
      <c r="G96" s="248">
        <v>221521</v>
      </c>
      <c r="H96" s="1">
        <f t="shared" si="32"/>
        <v>135.05717290911471</v>
      </c>
      <c r="I96" s="248">
        <v>986465</v>
      </c>
      <c r="J96" s="248">
        <v>870499</v>
      </c>
      <c r="K96" s="1">
        <f t="shared" si="33"/>
        <v>113.3217844018201</v>
      </c>
      <c r="L96" s="248">
        <v>343857</v>
      </c>
      <c r="M96" s="248">
        <v>144775</v>
      </c>
      <c r="N96" s="1">
        <f t="shared" si="25"/>
        <v>237.51131065446381</v>
      </c>
      <c r="O96" s="248">
        <v>270557</v>
      </c>
      <c r="P96" s="248">
        <v>70575</v>
      </c>
      <c r="Q96" s="1">
        <f t="shared" si="26"/>
        <v>383.3609635139922</v>
      </c>
      <c r="R96" s="248">
        <v>73300</v>
      </c>
      <c r="S96" s="248">
        <v>74200</v>
      </c>
      <c r="T96" s="1">
        <f t="shared" si="27"/>
        <v>98.787061994609161</v>
      </c>
      <c r="U96" s="199">
        <v>50</v>
      </c>
    </row>
    <row r="97" spans="1:636" s="23" customFormat="1" ht="17.25" x14ac:dyDescent="0.25">
      <c r="A97" s="62">
        <v>27</v>
      </c>
      <c r="B97" s="10" t="s">
        <v>166</v>
      </c>
      <c r="C97" s="248">
        <v>0</v>
      </c>
      <c r="D97" s="248">
        <v>0</v>
      </c>
      <c r="E97" s="1" t="e">
        <f t="shared" si="28"/>
        <v>#DIV/0!</v>
      </c>
      <c r="F97" s="248">
        <v>0</v>
      </c>
      <c r="G97" s="248">
        <v>0</v>
      </c>
      <c r="H97" s="1" t="e">
        <f t="shared" si="32"/>
        <v>#DIV/0!</v>
      </c>
      <c r="I97" s="248">
        <v>0</v>
      </c>
      <c r="J97" s="248">
        <v>0</v>
      </c>
      <c r="K97" s="1" t="e">
        <f t="shared" si="33"/>
        <v>#DIV/0!</v>
      </c>
      <c r="L97" s="248">
        <v>0</v>
      </c>
      <c r="M97" s="248">
        <v>0</v>
      </c>
      <c r="N97" s="1" t="e">
        <f t="shared" si="25"/>
        <v>#DIV/0!</v>
      </c>
      <c r="O97" s="248">
        <v>0</v>
      </c>
      <c r="P97" s="64">
        <v>0</v>
      </c>
      <c r="Q97" s="1" t="e">
        <f t="shared" si="26"/>
        <v>#DIV/0!</v>
      </c>
      <c r="R97" s="248">
        <v>0</v>
      </c>
      <c r="S97" s="249">
        <v>0</v>
      </c>
      <c r="T97" s="1" t="e">
        <f t="shared" si="27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248">
        <v>2110170</v>
      </c>
      <c r="D98" s="248">
        <v>2034086</v>
      </c>
      <c r="E98" s="1">
        <f t="shared" si="28"/>
        <v>103.74045148533544</v>
      </c>
      <c r="F98" s="248">
        <v>281816</v>
      </c>
      <c r="G98" s="248">
        <v>258874</v>
      </c>
      <c r="H98" s="1">
        <f t="shared" si="32"/>
        <v>108.86222641130433</v>
      </c>
      <c r="I98" s="248">
        <v>2098206</v>
      </c>
      <c r="J98" s="248">
        <v>2079182</v>
      </c>
      <c r="K98" s="1">
        <f t="shared" si="33"/>
        <v>100.91497521621484</v>
      </c>
      <c r="L98" s="248">
        <v>22840</v>
      </c>
      <c r="M98" s="248">
        <v>9256</v>
      </c>
      <c r="N98" s="1">
        <f t="shared" si="25"/>
        <v>246.7588591184097</v>
      </c>
      <c r="O98" s="248">
        <v>0</v>
      </c>
      <c r="P98" s="248">
        <v>0</v>
      </c>
      <c r="Q98" s="1" t="e">
        <f t="shared" si="26"/>
        <v>#DIV/0!</v>
      </c>
      <c r="R98" s="248">
        <v>22840</v>
      </c>
      <c r="S98" s="248">
        <v>9256</v>
      </c>
      <c r="T98" s="1">
        <f t="shared" si="27"/>
        <v>246.7588591184097</v>
      </c>
      <c r="U98" s="199">
        <v>311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248">
        <v>248455</v>
      </c>
      <c r="D99" s="248">
        <v>122921</v>
      </c>
      <c r="E99" s="45">
        <f t="shared" si="28"/>
        <v>202.12575556658342</v>
      </c>
      <c r="F99" s="248">
        <v>19210</v>
      </c>
      <c r="G99" s="248">
        <v>17091</v>
      </c>
      <c r="H99" s="45">
        <f t="shared" si="32"/>
        <v>112.39833830671114</v>
      </c>
      <c r="I99" s="248">
        <v>248455</v>
      </c>
      <c r="J99" s="248">
        <v>122921</v>
      </c>
      <c r="K99" s="45">
        <f t="shared" si="33"/>
        <v>202.12575556658342</v>
      </c>
      <c r="L99" s="248">
        <v>0</v>
      </c>
      <c r="M99" s="248">
        <v>0</v>
      </c>
      <c r="N99" s="25" t="e">
        <f t="shared" si="25"/>
        <v>#DIV/0!</v>
      </c>
      <c r="O99" s="248">
        <v>0</v>
      </c>
      <c r="P99" s="248">
        <v>0</v>
      </c>
      <c r="Q99" s="25" t="e">
        <f t="shared" si="26"/>
        <v>#DIV/0!</v>
      </c>
      <c r="R99" s="248">
        <v>0</v>
      </c>
      <c r="S99" s="248">
        <v>0</v>
      </c>
      <c r="T99" s="45" t="e">
        <f t="shared" si="27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0" t="s">
        <v>169</v>
      </c>
      <c r="C100" s="248">
        <v>119567</v>
      </c>
      <c r="D100" s="248">
        <v>112909</v>
      </c>
      <c r="E100" s="45">
        <f t="shared" si="28"/>
        <v>105.89678413589705</v>
      </c>
      <c r="F100" s="248">
        <v>12763</v>
      </c>
      <c r="G100" s="248">
        <v>10762</v>
      </c>
      <c r="H100" s="45">
        <f t="shared" si="32"/>
        <v>118.59319829028061</v>
      </c>
      <c r="I100" s="248">
        <v>119567</v>
      </c>
      <c r="J100" s="248">
        <v>112909</v>
      </c>
      <c r="K100" s="45">
        <f t="shared" si="33"/>
        <v>105.89678413589705</v>
      </c>
      <c r="L100" s="248">
        <v>0</v>
      </c>
      <c r="M100" s="248">
        <v>0</v>
      </c>
      <c r="N100" s="25" t="e">
        <f t="shared" si="25"/>
        <v>#DIV/0!</v>
      </c>
      <c r="O100" s="248">
        <v>0</v>
      </c>
      <c r="P100" s="248">
        <v>0</v>
      </c>
      <c r="Q100" s="25" t="e">
        <f t="shared" si="26"/>
        <v>#DIV/0!</v>
      </c>
      <c r="R100" s="248">
        <v>0</v>
      </c>
      <c r="S100" s="248">
        <v>0</v>
      </c>
      <c r="T100" s="45" t="e">
        <f t="shared" si="27"/>
        <v>#DIV/0!</v>
      </c>
      <c r="U100" s="196">
        <v>6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4" customFormat="1" ht="34.5" x14ac:dyDescent="0.25">
      <c r="A101" s="62">
        <v>31</v>
      </c>
      <c r="B101" s="10" t="s">
        <v>170</v>
      </c>
      <c r="C101" s="252">
        <v>117355</v>
      </c>
      <c r="D101" s="252">
        <v>58400</v>
      </c>
      <c r="E101" s="25">
        <f t="shared" si="28"/>
        <v>200.95034246575341</v>
      </c>
      <c r="F101" s="252">
        <v>6007</v>
      </c>
      <c r="G101" s="252">
        <v>4137</v>
      </c>
      <c r="H101" s="25">
        <f t="shared" si="32"/>
        <v>145.20183708000965</v>
      </c>
      <c r="I101" s="252">
        <v>60817</v>
      </c>
      <c r="J101" s="252">
        <v>46004</v>
      </c>
      <c r="K101" s="25">
        <f t="shared" si="33"/>
        <v>132.19937396748108</v>
      </c>
      <c r="L101" s="252">
        <v>2623</v>
      </c>
      <c r="M101" s="252">
        <v>1911</v>
      </c>
      <c r="N101" s="25">
        <f t="shared" si="25"/>
        <v>137.25798011512299</v>
      </c>
      <c r="O101" s="252">
        <v>0</v>
      </c>
      <c r="P101" s="252">
        <v>0</v>
      </c>
      <c r="Q101" s="25" t="e">
        <f t="shared" si="26"/>
        <v>#DIV/0!</v>
      </c>
      <c r="R101" s="252">
        <v>2623</v>
      </c>
      <c r="S101" s="252">
        <v>1911</v>
      </c>
      <c r="T101" s="25">
        <f t="shared" si="27"/>
        <v>137.25798011512299</v>
      </c>
      <c r="U101" s="197">
        <v>14</v>
      </c>
    </row>
    <row r="102" spans="1:636" ht="34.5" x14ac:dyDescent="0.25">
      <c r="A102" s="62">
        <v>32</v>
      </c>
      <c r="B102" s="10" t="s">
        <v>171</v>
      </c>
      <c r="C102" s="248">
        <v>232217</v>
      </c>
      <c r="D102" s="248">
        <v>178074</v>
      </c>
      <c r="E102" s="45">
        <f t="shared" si="28"/>
        <v>130.40477554275191</v>
      </c>
      <c r="F102" s="248">
        <v>11646</v>
      </c>
      <c r="G102" s="248">
        <v>8962</v>
      </c>
      <c r="H102" s="45">
        <f t="shared" si="32"/>
        <v>129.94867217139031</v>
      </c>
      <c r="I102" s="248">
        <v>234361</v>
      </c>
      <c r="J102" s="248">
        <v>181543</v>
      </c>
      <c r="K102" s="45">
        <f t="shared" si="33"/>
        <v>129.09393366860743</v>
      </c>
      <c r="L102" s="248">
        <v>0</v>
      </c>
      <c r="M102" s="248">
        <v>0</v>
      </c>
      <c r="N102" s="25" t="e">
        <f t="shared" si="25"/>
        <v>#DIV/0!</v>
      </c>
      <c r="O102" s="248">
        <v>0</v>
      </c>
      <c r="P102" s="248">
        <v>0</v>
      </c>
      <c r="Q102" s="1" t="e">
        <f t="shared" si="26"/>
        <v>#DIV/0!</v>
      </c>
      <c r="R102" s="248">
        <v>0</v>
      </c>
      <c r="S102" s="248">
        <v>0</v>
      </c>
      <c r="T102" s="45" t="e">
        <f t="shared" si="27"/>
        <v>#DIV/0!</v>
      </c>
      <c r="U102" s="196">
        <v>20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17.25" x14ac:dyDescent="0.25">
      <c r="A103" s="62">
        <v>33</v>
      </c>
      <c r="B103" s="10" t="s">
        <v>438</v>
      </c>
      <c r="C103" s="248">
        <v>172760</v>
      </c>
      <c r="D103" s="248">
        <v>100775</v>
      </c>
      <c r="E103" s="1">
        <f t="shared" si="28"/>
        <v>171.43140659885884</v>
      </c>
      <c r="F103" s="248">
        <v>14279</v>
      </c>
      <c r="G103" s="248">
        <v>7057</v>
      </c>
      <c r="H103" s="1">
        <f t="shared" si="32"/>
        <v>202.33810401020261</v>
      </c>
      <c r="I103" s="248">
        <v>205076</v>
      </c>
      <c r="J103" s="248">
        <v>142899</v>
      </c>
      <c r="K103" s="1">
        <f t="shared" si="33"/>
        <v>143.51115123268883</v>
      </c>
      <c r="L103" s="248">
        <v>91150</v>
      </c>
      <c r="M103" s="248">
        <v>0</v>
      </c>
      <c r="N103" s="25" t="e">
        <f t="shared" si="25"/>
        <v>#DIV/0!</v>
      </c>
      <c r="O103" s="248">
        <v>91150</v>
      </c>
      <c r="P103" s="248">
        <v>0</v>
      </c>
      <c r="Q103" s="1" t="e">
        <f t="shared" si="26"/>
        <v>#DIV/0!</v>
      </c>
      <c r="R103" s="248">
        <v>0</v>
      </c>
      <c r="S103" s="248">
        <v>0</v>
      </c>
      <c r="T103" s="1" t="e">
        <f t="shared" si="27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ht="17.25" x14ac:dyDescent="0.25">
      <c r="A104" s="62">
        <v>34</v>
      </c>
      <c r="B104" s="10" t="s">
        <v>173</v>
      </c>
      <c r="C104" s="248">
        <v>0</v>
      </c>
      <c r="D104" s="248">
        <v>0</v>
      </c>
      <c r="E104" s="45" t="e">
        <f t="shared" si="28"/>
        <v>#DIV/0!</v>
      </c>
      <c r="F104" s="248">
        <v>0</v>
      </c>
      <c r="G104" s="248">
        <v>0</v>
      </c>
      <c r="H104" s="45" t="e">
        <f t="shared" si="32"/>
        <v>#DIV/0!</v>
      </c>
      <c r="I104" s="248">
        <v>0</v>
      </c>
      <c r="J104" s="248">
        <v>0</v>
      </c>
      <c r="K104" s="45" t="e">
        <f>I104/J104*100</f>
        <v>#DIV/0!</v>
      </c>
      <c r="L104" s="248">
        <v>0</v>
      </c>
      <c r="M104" s="248">
        <v>0</v>
      </c>
      <c r="N104" s="25" t="e">
        <f t="shared" si="25"/>
        <v>#DIV/0!</v>
      </c>
      <c r="O104" s="248">
        <v>0</v>
      </c>
      <c r="P104" s="248">
        <v>0</v>
      </c>
      <c r="Q104" s="25" t="e">
        <f t="shared" si="26"/>
        <v>#DIV/0!</v>
      </c>
      <c r="R104" s="248">
        <v>0</v>
      </c>
      <c r="S104" s="248">
        <v>0</v>
      </c>
      <c r="T104" s="45" t="e">
        <f t="shared" si="27"/>
        <v>#DIV/0!</v>
      </c>
      <c r="U104" s="196"/>
      <c r="V104" s="24"/>
      <c r="W104" s="24"/>
      <c r="X104" s="24"/>
      <c r="Y104" s="24"/>
      <c r="Z104" s="24"/>
      <c r="AA104" s="24"/>
      <c r="AB104" s="24"/>
      <c r="AC104" s="24"/>
      <c r="AD104" s="23"/>
      <c r="AE104" s="23"/>
      <c r="AF104" s="23"/>
      <c r="AG104" s="23"/>
      <c r="AH104" s="23"/>
      <c r="AI104" s="23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 x14ac:dyDescent="0.25">
      <c r="A105" s="62">
        <v>35</v>
      </c>
      <c r="B105" s="10" t="s">
        <v>174</v>
      </c>
      <c r="C105" s="248">
        <v>414963</v>
      </c>
      <c r="D105" s="248">
        <v>388968</v>
      </c>
      <c r="E105" s="1">
        <f>C105/D105*100</f>
        <v>106.68306904424014</v>
      </c>
      <c r="F105" s="248">
        <v>45793</v>
      </c>
      <c r="G105" s="248">
        <v>35526</v>
      </c>
      <c r="H105" s="1">
        <f t="shared" si="32"/>
        <v>128.89996059224228</v>
      </c>
      <c r="I105" s="248">
        <v>414963</v>
      </c>
      <c r="J105" s="248">
        <v>688968</v>
      </c>
      <c r="K105" s="1">
        <f t="shared" ref="K105:K113" si="34">I105/J105*100</f>
        <v>60.229647821088939</v>
      </c>
      <c r="L105" s="248">
        <v>0</v>
      </c>
      <c r="M105" s="248">
        <v>0</v>
      </c>
      <c r="N105" s="1" t="e">
        <f t="shared" si="25"/>
        <v>#DIV/0!</v>
      </c>
      <c r="O105" s="248">
        <v>0</v>
      </c>
      <c r="P105" s="248">
        <v>0</v>
      </c>
      <c r="Q105" s="1" t="e">
        <f t="shared" si="26"/>
        <v>#DIV/0!</v>
      </c>
      <c r="R105" s="248">
        <v>0</v>
      </c>
      <c r="S105" s="248">
        <v>0</v>
      </c>
      <c r="T105" s="1" t="e">
        <f t="shared" si="27"/>
        <v>#DIV/0!</v>
      </c>
      <c r="U105" s="199">
        <v>143</v>
      </c>
      <c r="AD105" s="24"/>
      <c r="AE105" s="24"/>
      <c r="AF105" s="24"/>
      <c r="AG105" s="24"/>
      <c r="AH105" s="24"/>
      <c r="AI105" s="2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</row>
    <row r="106" spans="1:636" s="23" customFormat="1" ht="17.25" x14ac:dyDescent="0.25">
      <c r="A106" s="62">
        <v>36</v>
      </c>
      <c r="B106" s="10" t="s">
        <v>358</v>
      </c>
      <c r="C106" s="248">
        <v>9285015</v>
      </c>
      <c r="D106" s="248">
        <v>5983550</v>
      </c>
      <c r="E106" s="1">
        <f>C106/D106*100</f>
        <v>155.17569001679604</v>
      </c>
      <c r="F106" s="248">
        <v>1148695</v>
      </c>
      <c r="G106" s="248">
        <v>764150</v>
      </c>
      <c r="H106" s="1">
        <f t="shared" si="32"/>
        <v>150.32323496695673</v>
      </c>
      <c r="I106" s="248">
        <v>9264717</v>
      </c>
      <c r="J106" s="248">
        <v>5775898</v>
      </c>
      <c r="K106" s="1">
        <f t="shared" si="34"/>
        <v>160.40305767172481</v>
      </c>
      <c r="L106" s="248">
        <v>263960</v>
      </c>
      <c r="M106" s="248">
        <v>326519</v>
      </c>
      <c r="N106" s="1">
        <f t="shared" si="25"/>
        <v>80.840624894722822</v>
      </c>
      <c r="O106" s="248">
        <v>161221</v>
      </c>
      <c r="P106" s="248">
        <v>215054</v>
      </c>
      <c r="Q106" s="1">
        <f t="shared" si="26"/>
        <v>74.967682535549201</v>
      </c>
      <c r="R106" s="248">
        <v>102739</v>
      </c>
      <c r="S106" s="248">
        <v>111465</v>
      </c>
      <c r="T106" s="1">
        <f t="shared" si="27"/>
        <v>92.171533665276101</v>
      </c>
      <c r="U106" s="199">
        <v>431</v>
      </c>
      <c r="V106" s="24"/>
      <c r="W106" s="24"/>
      <c r="X106" s="24"/>
      <c r="Y106" s="24"/>
      <c r="Z106" s="24"/>
      <c r="AA106" s="24"/>
      <c r="AB106" s="24"/>
      <c r="AC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</row>
    <row r="107" spans="1:636" ht="17.25" x14ac:dyDescent="0.25">
      <c r="A107" s="65">
        <v>37</v>
      </c>
      <c r="B107" s="10" t="s">
        <v>175</v>
      </c>
      <c r="C107" s="248">
        <v>0</v>
      </c>
      <c r="D107" s="248">
        <v>0</v>
      </c>
      <c r="E107" s="45" t="e">
        <f>C107/D107*100</f>
        <v>#DIV/0!</v>
      </c>
      <c r="F107" s="248">
        <v>0</v>
      </c>
      <c r="G107" s="248">
        <v>0</v>
      </c>
      <c r="H107" s="1" t="e">
        <f t="shared" si="32"/>
        <v>#DIV/0!</v>
      </c>
      <c r="I107" s="248">
        <v>0</v>
      </c>
      <c r="J107" s="248">
        <v>0</v>
      </c>
      <c r="K107" s="1" t="e">
        <f t="shared" si="34"/>
        <v>#DIV/0!</v>
      </c>
      <c r="L107" s="248">
        <v>0</v>
      </c>
      <c r="M107" s="248">
        <v>0</v>
      </c>
      <c r="N107" s="25" t="e">
        <f t="shared" si="25"/>
        <v>#DIV/0!</v>
      </c>
      <c r="O107" s="248">
        <v>0</v>
      </c>
      <c r="P107" s="248">
        <v>0</v>
      </c>
      <c r="Q107" s="25" t="e">
        <f t="shared" si="26"/>
        <v>#DIV/0!</v>
      </c>
      <c r="R107" s="248">
        <v>0</v>
      </c>
      <c r="S107" s="248">
        <v>0</v>
      </c>
      <c r="T107" s="1" t="e">
        <f t="shared" si="27"/>
        <v>#DIV/0!</v>
      </c>
      <c r="U107" s="196"/>
      <c r="AD107" s="24"/>
      <c r="AE107" s="24"/>
      <c r="AF107" s="24"/>
      <c r="AG107" s="24"/>
      <c r="AH107" s="24"/>
      <c r="AI107" s="24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248" customFormat="1" ht="21" customHeight="1" x14ac:dyDescent="0.25">
      <c r="A108" s="252">
        <v>38</v>
      </c>
      <c r="B108" s="10" t="s">
        <v>176</v>
      </c>
      <c r="C108" s="248">
        <v>1434879</v>
      </c>
      <c r="D108" s="248">
        <v>1150139</v>
      </c>
      <c r="E108" s="45">
        <f>C108/D108*100</f>
        <v>124.75700763125153</v>
      </c>
      <c r="F108" s="248">
        <v>57269</v>
      </c>
      <c r="G108" s="248">
        <v>82225</v>
      </c>
      <c r="H108" s="248">
        <f>F108/G108*100</f>
        <v>69.649133475220438</v>
      </c>
      <c r="I108" s="248">
        <v>1435225</v>
      </c>
      <c r="J108" s="248">
        <v>1144239</v>
      </c>
      <c r="K108" s="248">
        <f t="shared" si="34"/>
        <v>125.43052631486952</v>
      </c>
      <c r="L108" s="248">
        <v>73784</v>
      </c>
      <c r="M108" s="248">
        <v>101897</v>
      </c>
      <c r="N108" s="248">
        <f t="shared" si="25"/>
        <v>72.410375182782616</v>
      </c>
      <c r="O108" s="248">
        <v>3800</v>
      </c>
      <c r="P108" s="248">
        <v>6657</v>
      </c>
      <c r="Q108" s="248">
        <f t="shared" si="26"/>
        <v>57.082770016523966</v>
      </c>
      <c r="R108" s="248">
        <v>69984</v>
      </c>
      <c r="S108" s="248">
        <v>95240</v>
      </c>
      <c r="T108" s="248">
        <f t="shared" si="27"/>
        <v>73.481730365392693</v>
      </c>
      <c r="U108" s="248">
        <v>211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</row>
    <row r="109" spans="1:636" s="24" customFormat="1" ht="17.25" x14ac:dyDescent="0.25">
      <c r="A109" s="63">
        <v>39</v>
      </c>
      <c r="B109" s="10" t="s">
        <v>177</v>
      </c>
      <c r="C109" s="248">
        <v>66478</v>
      </c>
      <c r="D109" s="248">
        <v>72249</v>
      </c>
      <c r="E109" s="25">
        <f>C109/D109*100</f>
        <v>92.012346191642791</v>
      </c>
      <c r="F109" s="248">
        <v>6941</v>
      </c>
      <c r="G109" s="248">
        <v>6084</v>
      </c>
      <c r="H109" s="25">
        <f>F109/G109*100</f>
        <v>114.08612754766601</v>
      </c>
      <c r="I109" s="248">
        <v>66478</v>
      </c>
      <c r="J109" s="248">
        <v>72249</v>
      </c>
      <c r="K109" s="25">
        <f t="shared" si="34"/>
        <v>92.012346191642791</v>
      </c>
      <c r="L109" s="248">
        <v>0</v>
      </c>
      <c r="M109" s="248">
        <v>0</v>
      </c>
      <c r="N109" s="25" t="e">
        <f t="shared" si="25"/>
        <v>#DIV/0!</v>
      </c>
      <c r="O109" s="248">
        <v>0</v>
      </c>
      <c r="P109" s="248">
        <v>0</v>
      </c>
      <c r="Q109" s="25" t="e">
        <f t="shared" si="26"/>
        <v>#DIV/0!</v>
      </c>
      <c r="R109" s="248">
        <v>0</v>
      </c>
      <c r="S109" s="248">
        <v>0</v>
      </c>
      <c r="T109" s="25" t="e">
        <f t="shared" si="27"/>
        <v>#DIV/0!</v>
      </c>
      <c r="U109" s="197">
        <v>11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</row>
    <row r="110" spans="1:636" s="23" customFormat="1" ht="17.25" x14ac:dyDescent="0.25">
      <c r="A110" s="252">
        <v>40</v>
      </c>
      <c r="B110" s="155" t="s">
        <v>133</v>
      </c>
      <c r="C110" s="248">
        <v>416239</v>
      </c>
      <c r="D110" s="248">
        <v>258814</v>
      </c>
      <c r="E110" s="1">
        <f t="shared" ref="E110:E113" si="35">C110/D110*100</f>
        <v>160.82553494015005</v>
      </c>
      <c r="F110" s="248">
        <v>62198</v>
      </c>
      <c r="G110" s="248">
        <v>30193</v>
      </c>
      <c r="H110" s="1">
        <f t="shared" ref="H110:H113" si="36">F110/G110*100</f>
        <v>206.00139105090585</v>
      </c>
      <c r="I110" s="248">
        <v>485151</v>
      </c>
      <c r="J110" s="248">
        <v>247562</v>
      </c>
      <c r="K110" s="1">
        <f t="shared" si="34"/>
        <v>195.9715142065422</v>
      </c>
      <c r="L110" s="248">
        <v>0</v>
      </c>
      <c r="M110" s="248">
        <v>0</v>
      </c>
      <c r="N110" s="1" t="e">
        <f t="shared" si="25"/>
        <v>#DIV/0!</v>
      </c>
      <c r="O110" s="248">
        <v>0</v>
      </c>
      <c r="P110" s="248">
        <v>0</v>
      </c>
      <c r="Q110" s="1" t="e">
        <f t="shared" si="26"/>
        <v>#DIV/0!</v>
      </c>
      <c r="R110" s="248">
        <v>0</v>
      </c>
      <c r="S110" s="248">
        <v>0</v>
      </c>
      <c r="T110" s="1" t="e">
        <f t="shared" si="27"/>
        <v>#DIV/0!</v>
      </c>
      <c r="U110" s="199">
        <v>7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 s="145"/>
      <c r="DM110" s="145"/>
      <c r="DN110" s="145"/>
      <c r="DO110" s="145"/>
      <c r="DP110" s="145"/>
      <c r="DQ110" s="145"/>
      <c r="DR110" s="145"/>
      <c r="DS110" s="145"/>
      <c r="DT110" s="145"/>
      <c r="DU110" s="145"/>
      <c r="DV110" s="145"/>
      <c r="DW110" s="145"/>
      <c r="DX110" s="145"/>
      <c r="DY110" s="145"/>
      <c r="DZ110" s="145"/>
      <c r="EA110" s="145"/>
      <c r="EB110" s="145"/>
      <c r="EC110" s="145"/>
      <c r="ED110" s="145"/>
      <c r="EE110" s="145"/>
      <c r="EF110" s="145"/>
      <c r="EG110" s="145"/>
      <c r="EH110" s="145"/>
      <c r="EI110" s="145"/>
      <c r="EJ110" s="145"/>
      <c r="EK110" s="145"/>
      <c r="EL110" s="145"/>
      <c r="EM110" s="145"/>
      <c r="EN110" s="145"/>
      <c r="EO110" s="145"/>
      <c r="EP110" s="145"/>
      <c r="EQ110" s="145"/>
      <c r="ER110" s="145"/>
      <c r="ES110" s="145"/>
      <c r="ET110" s="145"/>
      <c r="EU110" s="145"/>
      <c r="EV110" s="145"/>
      <c r="EW110" s="145"/>
      <c r="EX110" s="145"/>
      <c r="EY110" s="145"/>
      <c r="EZ110" s="145"/>
      <c r="FA110" s="145"/>
      <c r="FB110" s="145"/>
      <c r="FC110" s="145"/>
      <c r="FD110" s="145"/>
      <c r="FE110" s="145"/>
      <c r="FF110" s="145"/>
      <c r="FG110" s="145"/>
      <c r="FH110" s="145"/>
      <c r="FI110" s="145"/>
      <c r="FJ110" s="145"/>
      <c r="FK110" s="145"/>
      <c r="FL110" s="145"/>
      <c r="FM110" s="145"/>
      <c r="FN110" s="145"/>
      <c r="FO110" s="145"/>
      <c r="FP110" s="145"/>
      <c r="FQ110" s="145"/>
    </row>
    <row r="111" spans="1:636" s="23" customFormat="1" ht="17.25" x14ac:dyDescent="0.25">
      <c r="A111" s="62">
        <v>41</v>
      </c>
      <c r="B111" s="10" t="s">
        <v>220</v>
      </c>
      <c r="C111" s="248">
        <v>412427</v>
      </c>
      <c r="D111" s="248">
        <v>542737</v>
      </c>
      <c r="E111" s="1">
        <f t="shared" si="35"/>
        <v>75.990212570729469</v>
      </c>
      <c r="F111" s="248">
        <v>94826</v>
      </c>
      <c r="G111" s="248">
        <v>46551</v>
      </c>
      <c r="H111" s="1">
        <f t="shared" si="36"/>
        <v>203.70346501686322</v>
      </c>
      <c r="I111" s="248">
        <v>397092</v>
      </c>
      <c r="J111" s="248">
        <v>527537</v>
      </c>
      <c r="K111" s="1">
        <f t="shared" si="34"/>
        <v>75.272824465392958</v>
      </c>
      <c r="L111" s="248">
        <v>0</v>
      </c>
      <c r="M111" s="248">
        <v>0</v>
      </c>
      <c r="N111" s="1" t="e">
        <f t="shared" si="25"/>
        <v>#DIV/0!</v>
      </c>
      <c r="O111" s="248">
        <v>0</v>
      </c>
      <c r="P111" s="248">
        <v>0</v>
      </c>
      <c r="Q111" s="1" t="e">
        <f t="shared" si="26"/>
        <v>#DIV/0!</v>
      </c>
      <c r="R111" s="248">
        <v>0</v>
      </c>
      <c r="S111" s="248">
        <v>0</v>
      </c>
      <c r="T111" s="1" t="e">
        <f t="shared" si="27"/>
        <v>#DIV/0!</v>
      </c>
      <c r="U111" s="199">
        <v>43</v>
      </c>
      <c r="V111" s="24"/>
      <c r="W111" s="24"/>
      <c r="X111" s="24"/>
      <c r="Y111" s="24"/>
      <c r="Z111" s="24"/>
      <c r="AA111" s="24"/>
      <c r="AB111" s="24"/>
      <c r="AC111" s="2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</row>
    <row r="112" spans="1:636" s="23" customFormat="1" ht="17.25" x14ac:dyDescent="0.25">
      <c r="A112" s="252">
        <v>42</v>
      </c>
      <c r="B112" s="155" t="s">
        <v>299</v>
      </c>
      <c r="C112" s="248">
        <v>0</v>
      </c>
      <c r="D112" s="248">
        <v>0</v>
      </c>
      <c r="E112" s="1" t="e">
        <f t="shared" si="35"/>
        <v>#DIV/0!</v>
      </c>
      <c r="F112" s="248">
        <v>0</v>
      </c>
      <c r="G112" s="248">
        <v>0</v>
      </c>
      <c r="H112" s="1" t="e">
        <f t="shared" si="36"/>
        <v>#DIV/0!</v>
      </c>
      <c r="I112" s="248">
        <v>0</v>
      </c>
      <c r="J112" s="248">
        <v>0</v>
      </c>
      <c r="K112" s="1" t="e">
        <f t="shared" si="34"/>
        <v>#DIV/0!</v>
      </c>
      <c r="L112" s="248">
        <v>0</v>
      </c>
      <c r="M112" s="248">
        <v>0</v>
      </c>
      <c r="N112" s="1" t="e">
        <f t="shared" si="25"/>
        <v>#DIV/0!</v>
      </c>
      <c r="O112" s="248">
        <v>0</v>
      </c>
      <c r="P112" s="248">
        <v>0</v>
      </c>
      <c r="Q112" s="1" t="e">
        <f t="shared" si="26"/>
        <v>#DIV/0!</v>
      </c>
      <c r="R112" s="248">
        <v>0</v>
      </c>
      <c r="S112" s="248">
        <v>0</v>
      </c>
      <c r="T112" s="1" t="e">
        <f t="shared" si="27"/>
        <v>#DIV/0!</v>
      </c>
      <c r="U112" s="199"/>
      <c r="AD112" s="24"/>
      <c r="AE112" s="24"/>
      <c r="AF112" s="24"/>
      <c r="AG112" s="24"/>
      <c r="AH112" s="24"/>
      <c r="AI112" s="24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177">
        <v>43</v>
      </c>
      <c r="B113" s="176" t="s">
        <v>298</v>
      </c>
      <c r="C113" s="104">
        <v>0</v>
      </c>
      <c r="D113" s="104">
        <v>52389</v>
      </c>
      <c r="E113" s="178">
        <f t="shared" si="35"/>
        <v>0</v>
      </c>
      <c r="F113" s="104">
        <v>0</v>
      </c>
      <c r="G113" s="104">
        <v>345</v>
      </c>
      <c r="H113" s="178">
        <f t="shared" si="36"/>
        <v>0</v>
      </c>
      <c r="I113" s="104"/>
      <c r="J113" s="104">
        <v>144986</v>
      </c>
      <c r="K113" s="178">
        <f t="shared" si="34"/>
        <v>0</v>
      </c>
      <c r="L113" s="177">
        <v>0</v>
      </c>
      <c r="M113" s="177">
        <v>126729</v>
      </c>
      <c r="N113" s="178">
        <f t="shared" si="25"/>
        <v>0</v>
      </c>
      <c r="O113" s="177">
        <v>0</v>
      </c>
      <c r="P113" s="177">
        <v>126729</v>
      </c>
      <c r="Q113" s="178">
        <f t="shared" si="26"/>
        <v>0</v>
      </c>
      <c r="R113" s="177">
        <v>0</v>
      </c>
      <c r="S113" s="177">
        <v>0</v>
      </c>
      <c r="T113" s="178" t="e">
        <f t="shared" si="27"/>
        <v>#DIV/0!</v>
      </c>
      <c r="U113" s="199">
        <v>16</v>
      </c>
      <c r="V113" s="24"/>
      <c r="W113" s="24"/>
      <c r="X113" s="24"/>
      <c r="Y113" s="24"/>
      <c r="Z113" s="24"/>
      <c r="AA113" s="24"/>
      <c r="AB113" s="24"/>
      <c r="AC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252">
        <v>44</v>
      </c>
      <c r="B114" s="10" t="s">
        <v>297</v>
      </c>
      <c r="C114" s="248">
        <v>938590</v>
      </c>
      <c r="D114" s="248">
        <v>458789</v>
      </c>
      <c r="E114" s="1">
        <f>C114/D114*100</f>
        <v>204.57988312710199</v>
      </c>
      <c r="F114" s="248">
        <v>101710</v>
      </c>
      <c r="G114" s="248">
        <v>20468</v>
      </c>
      <c r="H114" s="248">
        <f>F114/G114*100</f>
        <v>496.922024623803</v>
      </c>
      <c r="I114" s="248">
        <v>765364</v>
      </c>
      <c r="J114" s="248">
        <v>491250</v>
      </c>
      <c r="K114" s="248">
        <f>I114/J114*100</f>
        <v>155.79928753180661</v>
      </c>
      <c r="L114" s="248">
        <v>464219</v>
      </c>
      <c r="M114" s="248">
        <v>371032</v>
      </c>
      <c r="N114" s="248">
        <f>L114/M114*100</f>
        <v>125.11562345026843</v>
      </c>
      <c r="O114" s="248">
        <v>326218</v>
      </c>
      <c r="P114" s="248">
        <v>210089</v>
      </c>
      <c r="Q114" s="248">
        <f>O114/P114*100</f>
        <v>155.27609727306046</v>
      </c>
      <c r="R114" s="248">
        <v>138001</v>
      </c>
      <c r="S114" s="248">
        <v>160943</v>
      </c>
      <c r="T114" s="248">
        <f>R114/S114*100</f>
        <v>85.745263851177128</v>
      </c>
      <c r="U114" s="199">
        <v>37</v>
      </c>
      <c r="V114"/>
      <c r="W114"/>
      <c r="X114"/>
      <c r="Y114"/>
      <c r="Z114"/>
      <c r="AA114"/>
      <c r="AB114"/>
      <c r="AC114"/>
      <c r="AD114" s="24"/>
      <c r="AE114" s="24"/>
      <c r="AF114" s="24"/>
      <c r="AG114" s="24"/>
      <c r="AH114" s="24"/>
      <c r="AI114" s="24"/>
    </row>
    <row r="115" spans="1:173" s="23" customFormat="1" ht="26.25" customHeight="1" x14ac:dyDescent="0.25">
      <c r="A115" s="252">
        <v>45</v>
      </c>
      <c r="B115" s="10" t="s">
        <v>303</v>
      </c>
      <c r="C115" s="248">
        <v>2679526</v>
      </c>
      <c r="D115" s="248">
        <v>1130418</v>
      </c>
      <c r="E115" s="1">
        <f>C115/D115*100</f>
        <v>237.03851141790028</v>
      </c>
      <c r="F115" s="248">
        <v>212194</v>
      </c>
      <c r="G115" s="248">
        <v>116941</v>
      </c>
      <c r="H115" s="248">
        <f>F115/G115*100</f>
        <v>181.45389555416833</v>
      </c>
      <c r="I115" s="248">
        <v>2679526</v>
      </c>
      <c r="J115" s="248">
        <v>1130418</v>
      </c>
      <c r="K115" s="248">
        <f>I115/J115*100</f>
        <v>237.03851141790028</v>
      </c>
      <c r="L115" s="248">
        <v>2334890</v>
      </c>
      <c r="M115" s="248">
        <v>784737</v>
      </c>
      <c r="N115" s="248">
        <f>L115/M115*100</f>
        <v>297.53790123315201</v>
      </c>
      <c r="O115" s="248">
        <v>2334890</v>
      </c>
      <c r="P115" s="248">
        <v>784737</v>
      </c>
      <c r="Q115" s="248">
        <f>O115/P115*100</f>
        <v>297.53790123315201</v>
      </c>
      <c r="R115" s="248">
        <v>0</v>
      </c>
      <c r="S115" s="248">
        <v>0</v>
      </c>
      <c r="T115" s="248" t="e">
        <f>R115/S115*100</f>
        <v>#DIV/0!</v>
      </c>
      <c r="U115" s="199">
        <v>61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</row>
    <row r="116" spans="1:173" s="23" customFormat="1" ht="17.25" customHeight="1" x14ac:dyDescent="0.25">
      <c r="A116" s="349"/>
      <c r="B116" s="350"/>
      <c r="C116" s="350"/>
      <c r="D116" s="350"/>
      <c r="E116" s="350"/>
      <c r="F116" s="350"/>
      <c r="G116" s="350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1"/>
      <c r="U116" s="200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</row>
    <row r="117" spans="1:173" ht="29.25" customHeight="1" x14ac:dyDescent="0.25">
      <c r="A117" s="366" t="s">
        <v>229</v>
      </c>
      <c r="B117" s="367" t="s">
        <v>111</v>
      </c>
      <c r="C117" s="41">
        <f>SUM(C118:C147)</f>
        <v>102284921</v>
      </c>
      <c r="D117" s="41">
        <f>SUM(D118:D147)</f>
        <v>78194210</v>
      </c>
      <c r="E117" s="50">
        <f>C117/D117*100</f>
        <v>130.80881691879745</v>
      </c>
      <c r="F117" s="41">
        <f>SUM(F118:F147)</f>
        <v>9547190</v>
      </c>
      <c r="G117" s="41">
        <f>SUM(G118:G147)</f>
        <v>9983844</v>
      </c>
      <c r="H117" s="50">
        <f>F117/G117*100</f>
        <v>95.62639400214988</v>
      </c>
      <c r="I117" s="41">
        <f>SUM(I118:I147)</f>
        <v>104255188</v>
      </c>
      <c r="J117" s="41">
        <f>SUM(J118:J147)</f>
        <v>77450117</v>
      </c>
      <c r="K117" s="50">
        <f>I117/J117*100</f>
        <v>134.60946482495305</v>
      </c>
      <c r="L117" s="41">
        <f>SUM(L118:L147)</f>
        <v>74500453</v>
      </c>
      <c r="M117" s="41">
        <f>SUM(M118:M147)</f>
        <v>53549770</v>
      </c>
      <c r="N117" s="6">
        <f t="shared" si="25"/>
        <v>139.12375907496894</v>
      </c>
      <c r="O117" s="41">
        <f>SUM(O118:O147)</f>
        <v>64632971</v>
      </c>
      <c r="P117" s="41">
        <f>SUM(P118:P147)</f>
        <v>44647425</v>
      </c>
      <c r="Q117" s="5">
        <f t="shared" si="26"/>
        <v>144.76304288545197</v>
      </c>
      <c r="R117" s="41">
        <f>SUM(R118:R147)</f>
        <v>9867482</v>
      </c>
      <c r="S117" s="41">
        <f>SUM(S118:S147)</f>
        <v>8902345</v>
      </c>
      <c r="T117" s="6">
        <f t="shared" si="27"/>
        <v>110.84137943429513</v>
      </c>
      <c r="U117" s="198">
        <f>SUM(U118:U145)</f>
        <v>3713</v>
      </c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</row>
    <row r="118" spans="1:173" ht="36.75" customHeight="1" x14ac:dyDescent="0.25">
      <c r="A118" s="146">
        <v>1</v>
      </c>
      <c r="B118" s="10" t="s">
        <v>112</v>
      </c>
      <c r="C118" s="248">
        <v>29443334</v>
      </c>
      <c r="D118" s="248">
        <v>21079852</v>
      </c>
      <c r="E118" s="45">
        <f t="shared" ref="E118:E143" si="37">C118/D118*100</f>
        <v>139.67524060415604</v>
      </c>
      <c r="F118" s="248">
        <v>2636352</v>
      </c>
      <c r="G118" s="248">
        <v>2924421</v>
      </c>
      <c r="H118" s="45">
        <f t="shared" ref="H118:H143" si="38">F118/G118*100</f>
        <v>90.14953729302313</v>
      </c>
      <c r="I118" s="248">
        <v>30687807</v>
      </c>
      <c r="J118" s="248">
        <v>21401366</v>
      </c>
      <c r="K118" s="45">
        <f t="shared" ref="K118:K126" si="39">I118/J118*100</f>
        <v>143.3918143355896</v>
      </c>
      <c r="L118" s="248">
        <v>26573519</v>
      </c>
      <c r="M118" s="248">
        <v>18877697</v>
      </c>
      <c r="N118" s="25">
        <f t="shared" si="25"/>
        <v>140.76674183296828</v>
      </c>
      <c r="O118" s="248">
        <v>23004212</v>
      </c>
      <c r="P118" s="248">
        <v>16809853</v>
      </c>
      <c r="Q118" s="25">
        <f t="shared" si="26"/>
        <v>136.84957268811334</v>
      </c>
      <c r="R118" s="248">
        <v>3569307</v>
      </c>
      <c r="S118" s="248">
        <v>2067844</v>
      </c>
      <c r="T118" s="45">
        <f t="shared" si="27"/>
        <v>172.61007116591</v>
      </c>
      <c r="U118" s="196">
        <v>235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73" ht="17.25" x14ac:dyDescent="0.25">
      <c r="A119" s="146">
        <v>2</v>
      </c>
      <c r="B119" s="9" t="s">
        <v>113</v>
      </c>
      <c r="C119" s="248">
        <v>2069215</v>
      </c>
      <c r="D119" s="248">
        <v>2210256</v>
      </c>
      <c r="E119" s="1">
        <f t="shared" si="37"/>
        <v>93.61879347912641</v>
      </c>
      <c r="F119" s="248">
        <v>129299</v>
      </c>
      <c r="G119" s="248">
        <v>206866</v>
      </c>
      <c r="H119" s="1">
        <f t="shared" si="38"/>
        <v>62.50374638654975</v>
      </c>
      <c r="I119" s="248">
        <v>2057578</v>
      </c>
      <c r="J119" s="248">
        <v>2199176</v>
      </c>
      <c r="K119" s="1">
        <f t="shared" si="39"/>
        <v>93.561315692786749</v>
      </c>
      <c r="L119" s="248">
        <v>1721267</v>
      </c>
      <c r="M119" s="248">
        <v>1768288</v>
      </c>
      <c r="N119" s="25">
        <f t="shared" si="25"/>
        <v>97.340874337212028</v>
      </c>
      <c r="O119" s="248">
        <v>1465693</v>
      </c>
      <c r="P119" s="248">
        <v>1554541</v>
      </c>
      <c r="Q119" s="25">
        <f t="shared" si="26"/>
        <v>94.284615201528936</v>
      </c>
      <c r="R119" s="248">
        <v>255574</v>
      </c>
      <c r="S119" s="248">
        <v>213747</v>
      </c>
      <c r="T119" s="1">
        <f t="shared" si="27"/>
        <v>119.56846177958053</v>
      </c>
      <c r="U119" s="196">
        <v>101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s="24" customFormat="1" ht="21.75" customHeight="1" x14ac:dyDescent="0.25">
      <c r="A120" s="146">
        <v>3</v>
      </c>
      <c r="B120" s="12" t="s">
        <v>114</v>
      </c>
      <c r="C120" s="248">
        <v>1465014</v>
      </c>
      <c r="D120" s="248">
        <v>1286417</v>
      </c>
      <c r="E120" s="25">
        <f t="shared" si="37"/>
        <v>113.88328978861442</v>
      </c>
      <c r="F120" s="248">
        <v>149362</v>
      </c>
      <c r="G120" s="248">
        <v>33379</v>
      </c>
      <c r="H120" s="25">
        <f t="shared" si="38"/>
        <v>447.47296204200245</v>
      </c>
      <c r="I120" s="248">
        <v>2435013</v>
      </c>
      <c r="J120" s="248">
        <v>1804076</v>
      </c>
      <c r="K120" s="25">
        <f t="shared" si="39"/>
        <v>134.97286145373033</v>
      </c>
      <c r="L120" s="248">
        <v>2421491</v>
      </c>
      <c r="M120" s="248">
        <v>1804076</v>
      </c>
      <c r="N120" s="25">
        <f t="shared" si="25"/>
        <v>134.22333648915011</v>
      </c>
      <c r="O120" s="248">
        <v>2421491</v>
      </c>
      <c r="P120" s="248">
        <v>1794715</v>
      </c>
      <c r="Q120" s="25">
        <f t="shared" si="26"/>
        <v>134.92342795374196</v>
      </c>
      <c r="R120" s="248">
        <v>0</v>
      </c>
      <c r="S120" s="248">
        <v>9361</v>
      </c>
      <c r="T120" s="25">
        <f t="shared" si="27"/>
        <v>0</v>
      </c>
      <c r="U120" s="197">
        <v>60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</row>
    <row r="121" spans="1:173" s="23" customFormat="1" ht="17.25" x14ac:dyDescent="0.25">
      <c r="A121" s="146">
        <v>4</v>
      </c>
      <c r="B121" s="12" t="s">
        <v>115</v>
      </c>
      <c r="C121" s="248">
        <v>1948114</v>
      </c>
      <c r="D121" s="248">
        <v>1694766</v>
      </c>
      <c r="E121" s="1">
        <f t="shared" si="37"/>
        <v>114.94884839558972</v>
      </c>
      <c r="F121" s="248">
        <v>267947</v>
      </c>
      <c r="G121" s="248">
        <v>145853</v>
      </c>
      <c r="H121" s="1">
        <f t="shared" si="38"/>
        <v>183.71031106662187</v>
      </c>
      <c r="I121" s="248">
        <v>2753485</v>
      </c>
      <c r="J121" s="248">
        <v>1943804</v>
      </c>
      <c r="K121" s="1">
        <f t="shared" si="39"/>
        <v>141.65445693084283</v>
      </c>
      <c r="L121" s="248">
        <v>1875011</v>
      </c>
      <c r="M121" s="248">
        <v>1405289</v>
      </c>
      <c r="N121" s="1">
        <f t="shared" si="25"/>
        <v>133.42529543745093</v>
      </c>
      <c r="O121" s="248">
        <v>1131663</v>
      </c>
      <c r="P121" s="248">
        <v>1131663</v>
      </c>
      <c r="Q121" s="1">
        <f t="shared" si="26"/>
        <v>100</v>
      </c>
      <c r="R121" s="248">
        <v>743348</v>
      </c>
      <c r="S121" s="248">
        <v>273626</v>
      </c>
      <c r="T121" s="25">
        <f t="shared" si="27"/>
        <v>271.66570428248781</v>
      </c>
      <c r="U121" s="199">
        <v>163</v>
      </c>
      <c r="V121"/>
      <c r="W121"/>
      <c r="X121"/>
      <c r="Y121"/>
      <c r="Z121"/>
      <c r="AA121"/>
      <c r="AB121"/>
      <c r="AC121"/>
    </row>
    <row r="122" spans="1:173" s="24" customFormat="1" ht="33.75" customHeight="1" x14ac:dyDescent="0.25">
      <c r="A122" s="146">
        <v>5</v>
      </c>
      <c r="B122" s="10" t="s">
        <v>116</v>
      </c>
      <c r="C122" s="252">
        <v>11327937</v>
      </c>
      <c r="D122" s="252">
        <v>7679263</v>
      </c>
      <c r="E122" s="25">
        <f t="shared" si="37"/>
        <v>147.51333558962625</v>
      </c>
      <c r="F122" s="252">
        <v>426047</v>
      </c>
      <c r="G122" s="252">
        <v>1143516</v>
      </c>
      <c r="H122" s="25">
        <f t="shared" si="38"/>
        <v>37.257633474302068</v>
      </c>
      <c r="I122" s="252">
        <v>10824621</v>
      </c>
      <c r="J122" s="252">
        <v>7505091</v>
      </c>
      <c r="K122" s="25">
        <f t="shared" si="39"/>
        <v>144.23037642048578</v>
      </c>
      <c r="L122" s="252">
        <v>10376833</v>
      </c>
      <c r="M122" s="252">
        <v>7208896</v>
      </c>
      <c r="N122" s="25">
        <f t="shared" si="25"/>
        <v>143.94482872273369</v>
      </c>
      <c r="O122" s="252">
        <v>10174890</v>
      </c>
      <c r="P122" s="252">
        <v>6959699</v>
      </c>
      <c r="Q122" s="25">
        <f t="shared" si="26"/>
        <v>146.19727088772086</v>
      </c>
      <c r="R122" s="252">
        <v>201943</v>
      </c>
      <c r="S122" s="252">
        <v>249197</v>
      </c>
      <c r="T122" s="25">
        <f t="shared" si="27"/>
        <v>81.03749242567126</v>
      </c>
      <c r="U122" s="197">
        <v>310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</row>
    <row r="123" spans="1:173" ht="42.75" customHeight="1" x14ac:dyDescent="0.25">
      <c r="A123" s="146">
        <v>6</v>
      </c>
      <c r="B123" s="10" t="s">
        <v>117</v>
      </c>
      <c r="C123" s="248">
        <v>14604834</v>
      </c>
      <c r="D123" s="248">
        <v>7480910</v>
      </c>
      <c r="E123" s="25">
        <f t="shared" si="37"/>
        <v>195.22804043893055</v>
      </c>
      <c r="F123" s="248">
        <v>1967636</v>
      </c>
      <c r="G123" s="248">
        <v>1196057</v>
      </c>
      <c r="H123" s="25">
        <f t="shared" si="38"/>
        <v>164.51021983066025</v>
      </c>
      <c r="I123" s="248">
        <v>14604834</v>
      </c>
      <c r="J123" s="248">
        <v>7480910</v>
      </c>
      <c r="K123" s="25">
        <f t="shared" si="39"/>
        <v>195.22804043893055</v>
      </c>
      <c r="L123" s="248">
        <v>10131055</v>
      </c>
      <c r="M123" s="248">
        <v>5380540</v>
      </c>
      <c r="N123" s="25">
        <f t="shared" si="25"/>
        <v>188.29067342683078</v>
      </c>
      <c r="O123" s="248">
        <v>6903433</v>
      </c>
      <c r="P123" s="248">
        <v>2322274</v>
      </c>
      <c r="Q123" s="25">
        <f t="shared" si="26"/>
        <v>297.27039100467903</v>
      </c>
      <c r="R123" s="248">
        <v>3227622</v>
      </c>
      <c r="S123" s="248">
        <v>3058266</v>
      </c>
      <c r="T123" s="25">
        <f t="shared" si="27"/>
        <v>105.53764780434403</v>
      </c>
      <c r="U123" s="196">
        <v>704</v>
      </c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s="145" customFormat="1" ht="16.5" customHeight="1" x14ac:dyDescent="0.25">
      <c r="A124" s="166">
        <v>7</v>
      </c>
      <c r="B124" s="10" t="s">
        <v>118</v>
      </c>
      <c r="C124" s="248">
        <v>1956995</v>
      </c>
      <c r="D124" s="248">
        <v>4203412</v>
      </c>
      <c r="E124" s="248">
        <f t="shared" si="37"/>
        <v>46.557296786515337</v>
      </c>
      <c r="F124" s="248">
        <v>0</v>
      </c>
      <c r="G124" s="248">
        <v>211015</v>
      </c>
      <c r="H124" s="248">
        <f t="shared" si="38"/>
        <v>0</v>
      </c>
      <c r="I124" s="248">
        <v>2140711</v>
      </c>
      <c r="J124" s="248">
        <v>3357997</v>
      </c>
      <c r="K124" s="248">
        <f t="shared" si="39"/>
        <v>63.749640038391931</v>
      </c>
      <c r="L124" s="248">
        <v>1019541</v>
      </c>
      <c r="M124" s="248">
        <v>1749172</v>
      </c>
      <c r="N124" s="248">
        <f t="shared" si="25"/>
        <v>58.287063822197013</v>
      </c>
      <c r="O124" s="248">
        <v>0</v>
      </c>
      <c r="P124" s="248">
        <v>0</v>
      </c>
      <c r="Q124" s="248" t="e">
        <f t="shared" si="26"/>
        <v>#DIV/0!</v>
      </c>
      <c r="R124" s="248">
        <v>1019541</v>
      </c>
      <c r="S124" s="248">
        <v>1749172</v>
      </c>
      <c r="T124" s="248">
        <f t="shared" si="27"/>
        <v>58.287063822197013</v>
      </c>
      <c r="V124" s="23"/>
      <c r="W124" s="23"/>
      <c r="X124" s="23"/>
      <c r="Y124" s="23"/>
      <c r="Z124" s="23"/>
      <c r="AA124" s="23"/>
      <c r="AB124" s="23"/>
      <c r="AC124" s="23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ht="21.75" customHeight="1" x14ac:dyDescent="0.25">
      <c r="A125" s="146">
        <v>8</v>
      </c>
      <c r="B125" s="13" t="s">
        <v>119</v>
      </c>
      <c r="C125" s="248">
        <v>2802431</v>
      </c>
      <c r="D125" s="248">
        <v>2498721</v>
      </c>
      <c r="E125" s="25">
        <f t="shared" si="37"/>
        <v>112.15461830272366</v>
      </c>
      <c r="F125" s="248">
        <v>169504</v>
      </c>
      <c r="G125" s="248">
        <v>117094</v>
      </c>
      <c r="H125" s="25">
        <f t="shared" si="38"/>
        <v>144.75891164363674</v>
      </c>
      <c r="I125" s="248">
        <v>2625163</v>
      </c>
      <c r="J125" s="248">
        <v>2552968</v>
      </c>
      <c r="K125" s="25">
        <f t="shared" si="39"/>
        <v>102.82788503420332</v>
      </c>
      <c r="L125" s="248">
        <v>71056</v>
      </c>
      <c r="M125" s="248">
        <v>51205</v>
      </c>
      <c r="N125" s="25">
        <f t="shared" si="25"/>
        <v>138.7676984669466</v>
      </c>
      <c r="O125" s="248">
        <v>65259</v>
      </c>
      <c r="P125" s="248">
        <v>42926</v>
      </c>
      <c r="Q125" s="25">
        <f t="shared" si="26"/>
        <v>152.02674369845781</v>
      </c>
      <c r="R125" s="248">
        <v>5797</v>
      </c>
      <c r="S125" s="248">
        <v>8279</v>
      </c>
      <c r="T125" s="25">
        <f t="shared" si="27"/>
        <v>70.020533880903486</v>
      </c>
      <c r="U125" s="196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173" ht="35.25" customHeight="1" x14ac:dyDescent="0.25">
      <c r="A126" s="2">
        <v>9</v>
      </c>
      <c r="B126" s="14" t="s">
        <v>120</v>
      </c>
      <c r="C126" s="248">
        <v>5201338</v>
      </c>
      <c r="D126" s="248">
        <v>3222555</v>
      </c>
      <c r="E126" s="45">
        <f t="shared" si="37"/>
        <v>161.40416532844279</v>
      </c>
      <c r="F126" s="248">
        <v>416302</v>
      </c>
      <c r="G126" s="248">
        <v>574002</v>
      </c>
      <c r="H126" s="45">
        <f t="shared" si="38"/>
        <v>72.526228131609287</v>
      </c>
      <c r="I126" s="248">
        <v>5201338</v>
      </c>
      <c r="J126" s="248">
        <v>3222555</v>
      </c>
      <c r="K126" s="45">
        <f t="shared" si="39"/>
        <v>161.40416532844279</v>
      </c>
      <c r="L126" s="248">
        <v>3921613</v>
      </c>
      <c r="M126" s="248">
        <v>2354642</v>
      </c>
      <c r="N126" s="25">
        <f t="shared" si="25"/>
        <v>166.54816316025961</v>
      </c>
      <c r="O126" s="248">
        <v>3727234</v>
      </c>
      <c r="P126" s="248">
        <v>2159632</v>
      </c>
      <c r="Q126" s="25">
        <f t="shared" si="26"/>
        <v>172.58653326122229</v>
      </c>
      <c r="R126" s="248">
        <v>194379</v>
      </c>
      <c r="S126" s="248">
        <v>195010</v>
      </c>
      <c r="T126" s="45">
        <f t="shared" si="27"/>
        <v>99.676426849905127</v>
      </c>
      <c r="U126" s="196">
        <v>100</v>
      </c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73" ht="31.5" customHeight="1" x14ac:dyDescent="0.25">
      <c r="A127" s="2">
        <v>10</v>
      </c>
      <c r="B127" s="14" t="s">
        <v>121</v>
      </c>
      <c r="C127" s="248">
        <v>1701631</v>
      </c>
      <c r="D127" s="248">
        <v>1205939</v>
      </c>
      <c r="E127" s="45">
        <f t="shared" si="37"/>
        <v>141.10423495715787</v>
      </c>
      <c r="F127" s="248">
        <v>296063</v>
      </c>
      <c r="G127" s="248">
        <v>249064</v>
      </c>
      <c r="H127" s="45">
        <f t="shared" si="38"/>
        <v>118.87025021681174</v>
      </c>
      <c r="I127" s="248">
        <v>1639661</v>
      </c>
      <c r="J127" s="248">
        <v>1144411</v>
      </c>
      <c r="K127" s="45">
        <f>I127/J127*100</f>
        <v>143.27553649868796</v>
      </c>
      <c r="L127" s="248">
        <v>1089759</v>
      </c>
      <c r="M127" s="248">
        <v>669761</v>
      </c>
      <c r="N127" s="25">
        <f t="shared" si="25"/>
        <v>162.70863785738493</v>
      </c>
      <c r="O127" s="248">
        <v>1084759</v>
      </c>
      <c r="P127" s="248">
        <v>662653</v>
      </c>
      <c r="Q127" s="25">
        <f t="shared" si="26"/>
        <v>163.69940225125367</v>
      </c>
      <c r="R127" s="248">
        <v>5000</v>
      </c>
      <c r="S127" s="248">
        <v>7108</v>
      </c>
      <c r="T127" s="45">
        <f t="shared" si="27"/>
        <v>70.343275182892512</v>
      </c>
      <c r="U127" s="196">
        <v>162</v>
      </c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s="23" customFormat="1" ht="34.5" x14ac:dyDescent="0.25">
      <c r="A128" s="2">
        <v>11</v>
      </c>
      <c r="B128" s="215" t="s">
        <v>122</v>
      </c>
      <c r="C128" s="248">
        <v>64915</v>
      </c>
      <c r="D128" s="248">
        <v>48802</v>
      </c>
      <c r="E128" s="1">
        <f t="shared" si="37"/>
        <v>133.01708946354657</v>
      </c>
      <c r="F128" s="248">
        <v>9964</v>
      </c>
      <c r="G128" s="248">
        <v>2364</v>
      </c>
      <c r="H128" s="1">
        <f t="shared" si="38"/>
        <v>421.48900169204734</v>
      </c>
      <c r="I128" s="248">
        <v>64915</v>
      </c>
      <c r="J128" s="248">
        <v>48802</v>
      </c>
      <c r="K128" s="1">
        <f t="shared" ref="K128:K143" si="40">I128/J128*100</f>
        <v>133.01708946354657</v>
      </c>
      <c r="L128" s="248">
        <v>19682</v>
      </c>
      <c r="M128" s="248">
        <v>17723</v>
      </c>
      <c r="N128" s="1">
        <f t="shared" si="25"/>
        <v>111.05343339163798</v>
      </c>
      <c r="O128" s="248">
        <v>19682</v>
      </c>
      <c r="P128" s="248">
        <v>17723</v>
      </c>
      <c r="Q128" s="1">
        <f t="shared" si="26"/>
        <v>111.05343339163798</v>
      </c>
      <c r="R128" s="248">
        <v>0</v>
      </c>
      <c r="S128" s="248">
        <v>0</v>
      </c>
      <c r="T128" s="1" t="e">
        <f>R128/S128*100</f>
        <v>#DIV/0!</v>
      </c>
      <c r="U128" s="199">
        <v>9</v>
      </c>
    </row>
    <row r="129" spans="1:173" s="24" customFormat="1" ht="29.25" customHeight="1" x14ac:dyDescent="0.25">
      <c r="A129" s="146">
        <v>12</v>
      </c>
      <c r="B129" s="13" t="s">
        <v>123</v>
      </c>
      <c r="C129" s="248">
        <v>4396883</v>
      </c>
      <c r="D129" s="248">
        <v>4181196</v>
      </c>
      <c r="E129" s="25">
        <f t="shared" si="37"/>
        <v>105.15850010379806</v>
      </c>
      <c r="F129" s="248">
        <v>276467</v>
      </c>
      <c r="G129" s="248">
        <v>276065</v>
      </c>
      <c r="H129" s="25">
        <f t="shared" si="38"/>
        <v>100.14561787984712</v>
      </c>
      <c r="I129" s="248">
        <v>4340081</v>
      </c>
      <c r="J129" s="248">
        <v>4112576</v>
      </c>
      <c r="K129" s="25">
        <f t="shared" si="40"/>
        <v>105.53193424267417</v>
      </c>
      <c r="L129" s="248">
        <v>739034</v>
      </c>
      <c r="M129" s="248">
        <v>710053</v>
      </c>
      <c r="N129" s="25">
        <f t="shared" si="25"/>
        <v>104.08152630859951</v>
      </c>
      <c r="O129" s="248">
        <v>642885</v>
      </c>
      <c r="P129" s="248">
        <v>556919</v>
      </c>
      <c r="Q129" s="25">
        <f t="shared" si="26"/>
        <v>115.43599697622096</v>
      </c>
      <c r="R129" s="248">
        <v>96149</v>
      </c>
      <c r="S129" s="248">
        <v>153134</v>
      </c>
      <c r="T129" s="25">
        <f t="shared" si="27"/>
        <v>62.787493306515863</v>
      </c>
      <c r="U129" s="197">
        <v>589</v>
      </c>
      <c r="V129"/>
      <c r="W129"/>
      <c r="X129"/>
      <c r="Y129"/>
      <c r="Z129"/>
      <c r="AA129"/>
      <c r="AB129"/>
      <c r="AC129"/>
      <c r="AD129" s="23"/>
      <c r="AE129" s="23"/>
      <c r="AF129" s="23"/>
      <c r="AG129" s="23"/>
      <c r="AH129" s="23"/>
      <c r="AI129" s="2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</row>
    <row r="130" spans="1:173" s="23" customFormat="1" ht="34.5" x14ac:dyDescent="0.25">
      <c r="A130" s="146">
        <v>13</v>
      </c>
      <c r="B130" s="14" t="s">
        <v>124</v>
      </c>
      <c r="C130" s="248">
        <v>92076</v>
      </c>
      <c r="D130" s="248">
        <v>29289</v>
      </c>
      <c r="E130" s="1">
        <f t="shared" si="37"/>
        <v>314.37058281266002</v>
      </c>
      <c r="F130" s="248">
        <v>8840</v>
      </c>
      <c r="G130" s="248">
        <v>5949</v>
      </c>
      <c r="H130" s="1">
        <f t="shared" si="38"/>
        <v>148.59640275676585</v>
      </c>
      <c r="I130" s="248">
        <v>92076</v>
      </c>
      <c r="J130" s="248">
        <v>29289</v>
      </c>
      <c r="K130" s="1">
        <f t="shared" si="40"/>
        <v>314.37058281266002</v>
      </c>
      <c r="L130" s="248">
        <v>0</v>
      </c>
      <c r="M130" s="248">
        <v>1922</v>
      </c>
      <c r="N130" s="1">
        <f t="shared" si="25"/>
        <v>0</v>
      </c>
      <c r="O130" s="248">
        <v>0</v>
      </c>
      <c r="P130" s="248">
        <v>0</v>
      </c>
      <c r="Q130" s="25" t="e">
        <f t="shared" si="26"/>
        <v>#DIV/0!</v>
      </c>
      <c r="R130" s="248">
        <v>0</v>
      </c>
      <c r="S130" s="248">
        <v>1922</v>
      </c>
      <c r="T130" s="1">
        <f>R130/S130*100</f>
        <v>0</v>
      </c>
      <c r="U130" s="199">
        <v>8</v>
      </c>
      <c r="V130" s="24"/>
      <c r="W130" s="24"/>
      <c r="X130" s="24"/>
      <c r="Y130" s="24"/>
      <c r="Z130" s="24"/>
      <c r="AA130" s="24"/>
      <c r="AB130" s="24"/>
      <c r="AC130" s="24"/>
      <c r="AD130"/>
      <c r="AE130"/>
      <c r="AF130"/>
      <c r="AG130"/>
      <c r="AH130"/>
      <c r="AI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</row>
    <row r="131" spans="1:173" s="24" customFormat="1" ht="24.75" customHeight="1" x14ac:dyDescent="0.25">
      <c r="A131" s="146">
        <v>14</v>
      </c>
      <c r="B131" s="13" t="s">
        <v>125</v>
      </c>
      <c r="C131" s="248">
        <v>2380208</v>
      </c>
      <c r="D131" s="248">
        <v>1642218</v>
      </c>
      <c r="E131" s="25">
        <f t="shared" si="37"/>
        <v>144.93861350929049</v>
      </c>
      <c r="F131" s="248">
        <v>213161</v>
      </c>
      <c r="G131" s="248">
        <v>257085</v>
      </c>
      <c r="H131" s="25">
        <f t="shared" si="38"/>
        <v>82.914600229496088</v>
      </c>
      <c r="I131" s="248">
        <v>2380208</v>
      </c>
      <c r="J131" s="248">
        <v>1642218</v>
      </c>
      <c r="K131" s="25">
        <f t="shared" si="40"/>
        <v>144.93861350929049</v>
      </c>
      <c r="L131" s="248">
        <v>1917577</v>
      </c>
      <c r="M131" s="248">
        <v>1339767</v>
      </c>
      <c r="N131" s="25">
        <f t="shared" si="25"/>
        <v>143.12764831496821</v>
      </c>
      <c r="O131" s="248">
        <v>1831397</v>
      </c>
      <c r="P131" s="248">
        <v>1218208</v>
      </c>
      <c r="Q131" s="25">
        <f t="shared" si="26"/>
        <v>150.33532861383279</v>
      </c>
      <c r="R131" s="248">
        <v>86180</v>
      </c>
      <c r="S131" s="248">
        <v>121559</v>
      </c>
      <c r="T131" s="25">
        <f t="shared" si="27"/>
        <v>70.89561447527538</v>
      </c>
      <c r="U131" s="197">
        <v>72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ht="27" customHeight="1" x14ac:dyDescent="0.25">
      <c r="A132" s="2">
        <v>15</v>
      </c>
      <c r="B132" s="15" t="s">
        <v>126</v>
      </c>
      <c r="C132" s="248">
        <v>6037375</v>
      </c>
      <c r="D132" s="248">
        <v>5806045</v>
      </c>
      <c r="E132" s="25">
        <f t="shared" si="37"/>
        <v>103.98429567803902</v>
      </c>
      <c r="F132" s="248">
        <v>618895</v>
      </c>
      <c r="G132" s="248">
        <v>497710</v>
      </c>
      <c r="H132" s="25">
        <f t="shared" si="38"/>
        <v>124.3485162042153</v>
      </c>
      <c r="I132" s="248">
        <v>5988476</v>
      </c>
      <c r="J132" s="248">
        <v>5496013</v>
      </c>
      <c r="K132" s="25">
        <f t="shared" si="40"/>
        <v>108.96036817962403</v>
      </c>
      <c r="L132" s="248">
        <v>2074703</v>
      </c>
      <c r="M132" s="248">
        <v>1753971</v>
      </c>
      <c r="N132" s="25">
        <f t="shared" si="25"/>
        <v>118.28604919921708</v>
      </c>
      <c r="O132" s="248">
        <v>1765078</v>
      </c>
      <c r="P132" s="248">
        <v>1558420</v>
      </c>
      <c r="Q132" s="25">
        <f t="shared" si="26"/>
        <v>113.26073844021509</v>
      </c>
      <c r="R132" s="248">
        <v>309625</v>
      </c>
      <c r="S132" s="248">
        <v>195551</v>
      </c>
      <c r="T132" s="25">
        <f t="shared" si="27"/>
        <v>158.33465438683513</v>
      </c>
      <c r="U132" s="196">
        <v>339</v>
      </c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</row>
    <row r="133" spans="1:173" ht="34.5" x14ac:dyDescent="0.25">
      <c r="A133" s="2">
        <v>16</v>
      </c>
      <c r="B133" s="16" t="s">
        <v>127</v>
      </c>
      <c r="C133" s="248">
        <v>2872242</v>
      </c>
      <c r="D133" s="248">
        <v>2437190</v>
      </c>
      <c r="E133" s="45">
        <f t="shared" si="37"/>
        <v>117.85055740422372</v>
      </c>
      <c r="F133" s="248">
        <v>324311</v>
      </c>
      <c r="G133" s="248">
        <v>348781</v>
      </c>
      <c r="H133" s="45">
        <f t="shared" si="38"/>
        <v>92.984136177142673</v>
      </c>
      <c r="I133" s="248">
        <v>2758526</v>
      </c>
      <c r="J133" s="248">
        <v>2359562</v>
      </c>
      <c r="K133" s="45">
        <f t="shared" si="40"/>
        <v>116.90839232026961</v>
      </c>
      <c r="L133" s="248">
        <v>0</v>
      </c>
      <c r="M133" s="248">
        <v>236611</v>
      </c>
      <c r="N133" s="25">
        <f t="shared" si="25"/>
        <v>0</v>
      </c>
      <c r="O133" s="248">
        <v>0</v>
      </c>
      <c r="P133" s="248">
        <v>1737</v>
      </c>
      <c r="Q133" s="25">
        <f t="shared" si="26"/>
        <v>0</v>
      </c>
      <c r="R133" s="248">
        <v>0</v>
      </c>
      <c r="S133" s="248">
        <v>234874</v>
      </c>
      <c r="T133" s="45">
        <f t="shared" si="27"/>
        <v>0</v>
      </c>
      <c r="U133" s="196">
        <v>143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</row>
    <row r="134" spans="1:173" s="23" customFormat="1" ht="17.25" x14ac:dyDescent="0.25">
      <c r="A134" s="2">
        <v>17</v>
      </c>
      <c r="B134" s="9" t="s">
        <v>128</v>
      </c>
      <c r="C134" s="248">
        <v>254228</v>
      </c>
      <c r="D134" s="248">
        <v>184586</v>
      </c>
      <c r="E134" s="1">
        <f t="shared" si="37"/>
        <v>137.72875516019633</v>
      </c>
      <c r="F134" s="248">
        <v>15690</v>
      </c>
      <c r="G134" s="248">
        <v>555</v>
      </c>
      <c r="H134" s="1">
        <f t="shared" si="38"/>
        <v>2827.0270270270271</v>
      </c>
      <c r="I134" s="248">
        <v>254228</v>
      </c>
      <c r="J134" s="248">
        <v>184586</v>
      </c>
      <c r="K134" s="1">
        <f t="shared" si="40"/>
        <v>137.72875516019633</v>
      </c>
      <c r="L134" s="248">
        <v>254228</v>
      </c>
      <c r="M134" s="248">
        <v>184586</v>
      </c>
      <c r="N134" s="1">
        <f t="shared" si="25"/>
        <v>137.72875516019633</v>
      </c>
      <c r="O134" s="248">
        <v>207855</v>
      </c>
      <c r="P134" s="248">
        <v>140834</v>
      </c>
      <c r="Q134" s="1">
        <f t="shared" si="26"/>
        <v>147.58865046792678</v>
      </c>
      <c r="R134" s="248">
        <v>46373</v>
      </c>
      <c r="S134" s="248">
        <v>43752</v>
      </c>
      <c r="T134" s="1">
        <f t="shared" si="27"/>
        <v>105.99058328762115</v>
      </c>
      <c r="U134" s="199">
        <v>10</v>
      </c>
      <c r="AD134"/>
      <c r="AE134"/>
      <c r="AF134"/>
      <c r="AG134"/>
      <c r="AH134"/>
      <c r="AI13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</row>
    <row r="135" spans="1:173" s="23" customFormat="1" ht="34.5" x14ac:dyDescent="0.25">
      <c r="A135" s="2">
        <v>18</v>
      </c>
      <c r="B135" s="16" t="s">
        <v>129</v>
      </c>
      <c r="C135" s="248">
        <v>3105743</v>
      </c>
      <c r="D135" s="248">
        <v>2775348</v>
      </c>
      <c r="E135" s="1">
        <f t="shared" si="37"/>
        <v>111.90463322077086</v>
      </c>
      <c r="F135" s="248">
        <v>411521</v>
      </c>
      <c r="G135" s="248">
        <v>281434</v>
      </c>
      <c r="H135" s="1">
        <f t="shared" si="38"/>
        <v>146.22291549706148</v>
      </c>
      <c r="I135" s="248">
        <v>2699166</v>
      </c>
      <c r="J135" s="248">
        <v>2406294</v>
      </c>
      <c r="K135" s="1">
        <f t="shared" si="40"/>
        <v>112.17108133918798</v>
      </c>
      <c r="L135" s="248">
        <v>273994</v>
      </c>
      <c r="M135" s="248">
        <v>170508</v>
      </c>
      <c r="N135" s="1">
        <f t="shared" si="25"/>
        <v>160.69275341919439</v>
      </c>
      <c r="O135" s="248">
        <v>219609</v>
      </c>
      <c r="P135" s="248">
        <v>142980</v>
      </c>
      <c r="Q135" s="1">
        <f t="shared" si="26"/>
        <v>153.59420898027696</v>
      </c>
      <c r="R135" s="248">
        <v>54385</v>
      </c>
      <c r="S135" s="248">
        <v>27528</v>
      </c>
      <c r="T135" s="1">
        <f t="shared" si="27"/>
        <v>197.56248183667537</v>
      </c>
      <c r="U135" s="199">
        <v>324</v>
      </c>
      <c r="V135"/>
      <c r="W135"/>
      <c r="X135"/>
      <c r="Y135"/>
      <c r="Z135"/>
      <c r="AA135"/>
      <c r="AB135"/>
      <c r="AC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146">
        <v>19</v>
      </c>
      <c r="B136" s="147" t="s">
        <v>130</v>
      </c>
      <c r="C136" s="248">
        <v>2495</v>
      </c>
      <c r="D136" s="248">
        <v>0</v>
      </c>
      <c r="E136" s="1" t="e">
        <f t="shared" si="37"/>
        <v>#DIV/0!</v>
      </c>
      <c r="F136" s="248">
        <v>2495</v>
      </c>
      <c r="G136" s="248">
        <v>0</v>
      </c>
      <c r="H136" s="1" t="e">
        <f t="shared" si="38"/>
        <v>#DIV/0!</v>
      </c>
      <c r="I136" s="248">
        <v>2495</v>
      </c>
      <c r="J136" s="248">
        <v>0</v>
      </c>
      <c r="K136" s="1" t="e">
        <f t="shared" si="40"/>
        <v>#DIV/0!</v>
      </c>
      <c r="L136" s="248">
        <v>0</v>
      </c>
      <c r="M136" s="248">
        <v>0</v>
      </c>
      <c r="N136" s="1" t="e">
        <f t="shared" si="25"/>
        <v>#DIV/0!</v>
      </c>
      <c r="O136" s="248">
        <v>0</v>
      </c>
      <c r="P136" s="248">
        <v>0</v>
      </c>
      <c r="Q136" s="1" t="e">
        <f t="shared" si="26"/>
        <v>#DIV/0!</v>
      </c>
      <c r="R136" s="248">
        <v>0</v>
      </c>
      <c r="S136" s="248">
        <v>0</v>
      </c>
      <c r="T136" s="1" t="e">
        <f t="shared" si="27"/>
        <v>#DIV/0!</v>
      </c>
      <c r="U136" s="199">
        <v>4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20</v>
      </c>
      <c r="B137" s="147" t="s">
        <v>131</v>
      </c>
      <c r="C137" s="248">
        <v>591850</v>
      </c>
      <c r="D137" s="248">
        <v>248433</v>
      </c>
      <c r="E137" s="1">
        <f t="shared" si="37"/>
        <v>238.23324598583926</v>
      </c>
      <c r="F137" s="248">
        <v>157398</v>
      </c>
      <c r="G137" s="248">
        <v>90363</v>
      </c>
      <c r="H137" s="1">
        <f t="shared" si="38"/>
        <v>174.18412403306661</v>
      </c>
      <c r="I137" s="248">
        <v>591850</v>
      </c>
      <c r="J137" s="248">
        <v>248433</v>
      </c>
      <c r="K137" s="1">
        <f t="shared" si="40"/>
        <v>238.23324598583926</v>
      </c>
      <c r="L137" s="248">
        <v>591850</v>
      </c>
      <c r="M137" s="248">
        <v>248433</v>
      </c>
      <c r="N137" s="1">
        <f t="shared" si="25"/>
        <v>238.23324598583926</v>
      </c>
      <c r="O137" s="248">
        <v>591850</v>
      </c>
      <c r="P137" s="248">
        <v>248433</v>
      </c>
      <c r="Q137" s="1">
        <f t="shared" si="26"/>
        <v>238.23324598583926</v>
      </c>
      <c r="R137" s="248">
        <v>0</v>
      </c>
      <c r="S137" s="248">
        <v>0</v>
      </c>
      <c r="T137" s="1" t="e">
        <f t="shared" ref="T137:T144" si="41">R137/S137*100</f>
        <v>#DIV/0!</v>
      </c>
      <c r="U137" s="199">
        <v>30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</row>
    <row r="138" spans="1:173" s="23" customFormat="1" ht="17.25" x14ac:dyDescent="0.25">
      <c r="A138" s="146">
        <v>21</v>
      </c>
      <c r="B138" s="147" t="s">
        <v>132</v>
      </c>
      <c r="C138" s="248">
        <v>200641</v>
      </c>
      <c r="D138" s="248">
        <v>164222</v>
      </c>
      <c r="E138" s="25">
        <f t="shared" si="37"/>
        <v>122.17668765451646</v>
      </c>
      <c r="F138" s="248">
        <v>15736</v>
      </c>
      <c r="G138" s="248">
        <v>16977</v>
      </c>
      <c r="H138" s="25">
        <f t="shared" si="38"/>
        <v>92.690110149025145</v>
      </c>
      <c r="I138" s="248">
        <v>200641</v>
      </c>
      <c r="J138" s="248">
        <v>164222</v>
      </c>
      <c r="K138" s="25">
        <f t="shared" si="40"/>
        <v>122.17668765451646</v>
      </c>
      <c r="L138" s="248">
        <v>147982</v>
      </c>
      <c r="M138" s="248">
        <v>124395</v>
      </c>
      <c r="N138" s="25">
        <f t="shared" si="25"/>
        <v>118.96137304554043</v>
      </c>
      <c r="O138" s="248">
        <v>147982</v>
      </c>
      <c r="P138" s="248">
        <v>124395</v>
      </c>
      <c r="Q138" s="25">
        <f t="shared" si="26"/>
        <v>118.96137304554043</v>
      </c>
      <c r="R138" s="248">
        <v>0</v>
      </c>
      <c r="S138" s="248">
        <v>0</v>
      </c>
      <c r="T138" s="25" t="e">
        <f t="shared" si="41"/>
        <v>#DIV/0!</v>
      </c>
      <c r="U138" s="199">
        <v>12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</row>
    <row r="139" spans="1:173" ht="34.5" x14ac:dyDescent="0.25">
      <c r="A139" s="146">
        <v>22</v>
      </c>
      <c r="B139" s="147" t="s">
        <v>134</v>
      </c>
      <c r="C139" s="248">
        <v>7106241</v>
      </c>
      <c r="D139" s="248">
        <v>4815899</v>
      </c>
      <c r="E139" s="45">
        <f t="shared" si="37"/>
        <v>147.55793258953312</v>
      </c>
      <c r="F139" s="248">
        <v>657930</v>
      </c>
      <c r="G139" s="248">
        <v>794827</v>
      </c>
      <c r="H139" s="45">
        <f t="shared" si="38"/>
        <v>82.776503566184843</v>
      </c>
      <c r="I139" s="248">
        <v>7106241</v>
      </c>
      <c r="J139" s="248">
        <v>4815899</v>
      </c>
      <c r="K139" s="45">
        <f t="shared" si="40"/>
        <v>147.55793258953312</v>
      </c>
      <c r="L139" s="248">
        <v>7100797</v>
      </c>
      <c r="M139" s="248">
        <v>4777014</v>
      </c>
      <c r="N139" s="25">
        <f t="shared" ref="N139:N144" si="42">L139/M139*100</f>
        <v>148.64509503216863</v>
      </c>
      <c r="O139" s="248">
        <v>7100797</v>
      </c>
      <c r="P139" s="248">
        <v>4777014</v>
      </c>
      <c r="Q139" s="25">
        <f t="shared" ref="Q139:Q144" si="43">O139/P139*100</f>
        <v>148.64509503216863</v>
      </c>
      <c r="R139" s="248">
        <v>0</v>
      </c>
      <c r="S139" s="248">
        <v>0</v>
      </c>
      <c r="T139" s="45" t="e">
        <f t="shared" si="41"/>
        <v>#DIV/0!</v>
      </c>
      <c r="U139" s="196">
        <v>40</v>
      </c>
    </row>
    <row r="140" spans="1:173" ht="34.5" x14ac:dyDescent="0.25">
      <c r="A140" s="2">
        <v>23</v>
      </c>
      <c r="B140" s="17" t="s">
        <v>135</v>
      </c>
      <c r="C140" s="248">
        <v>147891</v>
      </c>
      <c r="D140" s="248">
        <v>246365</v>
      </c>
      <c r="E140" s="25">
        <f t="shared" si="37"/>
        <v>60.029224930489313</v>
      </c>
      <c r="F140" s="248">
        <v>42400</v>
      </c>
      <c r="G140" s="248">
        <v>50517</v>
      </c>
      <c r="H140" s="25">
        <f t="shared" si="38"/>
        <v>83.932141655284369</v>
      </c>
      <c r="I140" s="248">
        <v>147891</v>
      </c>
      <c r="J140" s="248">
        <v>246365</v>
      </c>
      <c r="K140" s="25">
        <f t="shared" si="40"/>
        <v>60.029224930489313</v>
      </c>
      <c r="L140" s="248">
        <v>139767</v>
      </c>
      <c r="M140" s="248">
        <v>238739</v>
      </c>
      <c r="N140" s="25">
        <f t="shared" si="42"/>
        <v>58.543849140693396</v>
      </c>
      <c r="O140" s="248">
        <v>139767</v>
      </c>
      <c r="P140" s="248">
        <v>238739</v>
      </c>
      <c r="Q140" s="25">
        <f t="shared" si="43"/>
        <v>58.543849140693396</v>
      </c>
      <c r="R140" s="248">
        <v>0</v>
      </c>
      <c r="S140" s="248">
        <v>0</v>
      </c>
      <c r="T140" s="25" t="e">
        <f t="shared" si="41"/>
        <v>#DIV/0!</v>
      </c>
      <c r="U140" s="196">
        <v>9</v>
      </c>
    </row>
    <row r="141" spans="1:173" ht="17.25" x14ac:dyDescent="0.25">
      <c r="A141" s="146">
        <v>24</v>
      </c>
      <c r="B141" s="147" t="s">
        <v>136</v>
      </c>
      <c r="C141" s="248">
        <v>87609</v>
      </c>
      <c r="D141" s="248">
        <v>104595</v>
      </c>
      <c r="E141" s="25">
        <f t="shared" si="37"/>
        <v>83.760217983651231</v>
      </c>
      <c r="F141" s="248">
        <v>7887</v>
      </c>
      <c r="G141" s="248">
        <v>12032</v>
      </c>
      <c r="H141" s="25">
        <f t="shared" si="38"/>
        <v>65.550199468085097</v>
      </c>
      <c r="I141" s="248">
        <v>87609</v>
      </c>
      <c r="J141" s="248">
        <v>104595</v>
      </c>
      <c r="K141" s="25">
        <f t="shared" si="40"/>
        <v>83.760217983651231</v>
      </c>
      <c r="L141" s="248">
        <v>0</v>
      </c>
      <c r="M141" s="248">
        <v>0</v>
      </c>
      <c r="N141" s="25" t="e">
        <f t="shared" si="42"/>
        <v>#DIV/0!</v>
      </c>
      <c r="O141" s="248">
        <v>0</v>
      </c>
      <c r="P141" s="248">
        <v>0</v>
      </c>
      <c r="Q141" s="25" t="e">
        <f t="shared" si="43"/>
        <v>#DIV/0!</v>
      </c>
      <c r="R141" s="248">
        <v>0</v>
      </c>
      <c r="S141" s="248">
        <v>0</v>
      </c>
      <c r="T141" s="25" t="e">
        <f t="shared" si="41"/>
        <v>#DIV/0!</v>
      </c>
      <c r="U141" s="196">
        <v>24</v>
      </c>
    </row>
    <row r="142" spans="1:173" s="23" customFormat="1" ht="17.25" x14ac:dyDescent="0.25">
      <c r="A142" s="146">
        <v>25</v>
      </c>
      <c r="B142" s="147" t="s">
        <v>137</v>
      </c>
      <c r="C142" s="248">
        <v>695082</v>
      </c>
      <c r="D142" s="248">
        <v>483737</v>
      </c>
      <c r="E142" s="1">
        <f t="shared" si="37"/>
        <v>143.69006298877284</v>
      </c>
      <c r="F142" s="248">
        <v>75456</v>
      </c>
      <c r="G142" s="248">
        <v>48289</v>
      </c>
      <c r="H142" s="1">
        <f t="shared" si="38"/>
        <v>156.25918946343887</v>
      </c>
      <c r="I142" s="248">
        <v>818392</v>
      </c>
      <c r="J142" s="248">
        <v>545207</v>
      </c>
      <c r="K142" s="1">
        <f t="shared" si="40"/>
        <v>150.10665673771612</v>
      </c>
      <c r="L142" s="248">
        <v>481258</v>
      </c>
      <c r="M142" s="248">
        <v>241304</v>
      </c>
      <c r="N142" s="1">
        <f t="shared" si="42"/>
        <v>199.44053973411133</v>
      </c>
      <c r="O142" s="248">
        <v>481258</v>
      </c>
      <c r="P142" s="248">
        <v>0</v>
      </c>
      <c r="Q142" s="1" t="e">
        <f t="shared" si="43"/>
        <v>#DIV/0!</v>
      </c>
      <c r="R142" s="248">
        <v>0</v>
      </c>
      <c r="S142" s="248">
        <v>241304</v>
      </c>
      <c r="T142" s="1">
        <f t="shared" si="41"/>
        <v>0</v>
      </c>
      <c r="U142" s="199">
        <v>150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</row>
    <row r="143" spans="1:173" s="23" customFormat="1" ht="34.5" x14ac:dyDescent="0.25">
      <c r="A143" s="146">
        <v>26</v>
      </c>
      <c r="B143" s="10" t="s">
        <v>138</v>
      </c>
      <c r="C143" s="248">
        <v>54609</v>
      </c>
      <c r="D143" s="248">
        <v>81045</v>
      </c>
      <c r="E143" s="1">
        <f t="shared" si="37"/>
        <v>67.381084582639275</v>
      </c>
      <c r="F143" s="248">
        <v>5719</v>
      </c>
      <c r="G143" s="248">
        <v>8520</v>
      </c>
      <c r="H143" s="1">
        <f t="shared" si="38"/>
        <v>67.124413145539904</v>
      </c>
      <c r="I143" s="248">
        <v>71927</v>
      </c>
      <c r="J143" s="248">
        <v>42915</v>
      </c>
      <c r="K143" s="1">
        <f t="shared" si="40"/>
        <v>167.60340207386696</v>
      </c>
      <c r="L143" s="248">
        <v>71927</v>
      </c>
      <c r="M143" s="248">
        <v>42915</v>
      </c>
      <c r="N143" s="1">
        <f t="shared" si="42"/>
        <v>167.60340207386696</v>
      </c>
      <c r="O143" s="248">
        <v>71927</v>
      </c>
      <c r="P143" s="248">
        <v>42915</v>
      </c>
      <c r="Q143" s="1">
        <f t="shared" si="43"/>
        <v>167.60340207386696</v>
      </c>
      <c r="R143" s="248">
        <v>0</v>
      </c>
      <c r="S143" s="248">
        <v>0</v>
      </c>
      <c r="T143" s="1" t="e">
        <f t="shared" si="41"/>
        <v>#DIV/0!</v>
      </c>
      <c r="U143" s="199">
        <v>19</v>
      </c>
      <c r="V143"/>
      <c r="W143"/>
      <c r="X143"/>
      <c r="Y143"/>
      <c r="Z143"/>
      <c r="AA143"/>
      <c r="AB143"/>
      <c r="AC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ht="17.25" x14ac:dyDescent="0.25">
      <c r="A144" s="146">
        <v>27</v>
      </c>
      <c r="B144" s="10" t="s">
        <v>218</v>
      </c>
      <c r="C144" s="248">
        <v>53211</v>
      </c>
      <c r="D144" s="248">
        <v>40122</v>
      </c>
      <c r="E144" s="25">
        <f>C144/D144*100</f>
        <v>132.62299985045613</v>
      </c>
      <c r="F144" s="248">
        <v>4854</v>
      </c>
      <c r="G144" s="248">
        <v>3624</v>
      </c>
      <c r="H144" s="25">
        <f>F144/G144*100</f>
        <v>133.94039735099338</v>
      </c>
      <c r="I144" s="248">
        <v>53211</v>
      </c>
      <c r="J144" s="248">
        <v>40122</v>
      </c>
      <c r="K144" s="25">
        <f>I144/J144*100</f>
        <v>132.62299985045613</v>
      </c>
      <c r="L144" s="248">
        <v>0</v>
      </c>
      <c r="M144" s="248">
        <v>0</v>
      </c>
      <c r="N144" s="25" t="e">
        <f t="shared" si="42"/>
        <v>#DIV/0!</v>
      </c>
      <c r="O144" s="248">
        <v>0</v>
      </c>
      <c r="P144" s="248">
        <v>0</v>
      </c>
      <c r="Q144" s="25" t="e">
        <f t="shared" si="43"/>
        <v>#DIV/0!</v>
      </c>
      <c r="R144" s="248">
        <v>0</v>
      </c>
      <c r="S144" s="248">
        <v>0</v>
      </c>
      <c r="T144" s="25" t="e">
        <f t="shared" si="41"/>
        <v>#DIV/0!</v>
      </c>
      <c r="U144" s="196">
        <v>10</v>
      </c>
      <c r="V144" s="23"/>
      <c r="W144" s="23"/>
      <c r="X144" s="23"/>
      <c r="Y144" s="23"/>
      <c r="Z144" s="23"/>
      <c r="AA144" s="23"/>
      <c r="AB144" s="23"/>
      <c r="AC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73" ht="34.5" x14ac:dyDescent="0.25">
      <c r="A145" s="146">
        <v>28</v>
      </c>
      <c r="B145" s="10" t="s">
        <v>222</v>
      </c>
      <c r="C145" s="248">
        <v>267195</v>
      </c>
      <c r="D145" s="248">
        <v>319676</v>
      </c>
      <c r="E145" s="1">
        <f>C145/D145*100</f>
        <v>83.583065353670591</v>
      </c>
      <c r="F145" s="248">
        <v>11857</v>
      </c>
      <c r="G145" s="248">
        <v>36673</v>
      </c>
      <c r="H145" s="1">
        <f>F145/G145*100</f>
        <v>32.331688162953668</v>
      </c>
      <c r="I145" s="248">
        <v>273460</v>
      </c>
      <c r="J145" s="248">
        <v>327314</v>
      </c>
      <c r="K145" s="1">
        <f>I145/J145*100</f>
        <v>83.54668605681394</v>
      </c>
      <c r="L145" s="248">
        <v>161375</v>
      </c>
      <c r="M145" s="248">
        <v>190670</v>
      </c>
      <c r="N145" s="1">
        <f>L145/M145*100</f>
        <v>84.635758116116861</v>
      </c>
      <c r="O145" s="248">
        <v>109116</v>
      </c>
      <c r="P145" s="248">
        <v>139559</v>
      </c>
      <c r="Q145" s="1">
        <f>O145/P145*100</f>
        <v>78.186286803430804</v>
      </c>
      <c r="R145" s="248">
        <v>52259</v>
      </c>
      <c r="S145" s="248">
        <v>51111</v>
      </c>
      <c r="T145" s="1">
        <f>R145/S145*100</f>
        <v>102.24609183933009</v>
      </c>
      <c r="U145" s="196">
        <v>86</v>
      </c>
      <c r="AD145" s="23"/>
      <c r="AE145" s="23"/>
      <c r="AF145" s="23"/>
      <c r="AG145" s="23"/>
      <c r="AH145" s="23"/>
      <c r="AI145" s="23"/>
    </row>
    <row r="146" spans="1:173" ht="17.25" x14ac:dyDescent="0.25">
      <c r="A146" s="146">
        <v>29</v>
      </c>
      <c r="B146" s="10" t="s">
        <v>165</v>
      </c>
      <c r="C146" s="248">
        <v>921675</v>
      </c>
      <c r="D146" s="248">
        <v>1678192</v>
      </c>
      <c r="E146" s="1">
        <f>C146/D146*100</f>
        <v>54.920712290369636</v>
      </c>
      <c r="F146" s="248">
        <v>170227</v>
      </c>
      <c r="G146" s="248">
        <v>411518</v>
      </c>
      <c r="H146" s="1">
        <f>F146/G146*100</f>
        <v>41.365626776957512</v>
      </c>
      <c r="I146" s="248">
        <v>921675</v>
      </c>
      <c r="J146" s="248">
        <v>1678192</v>
      </c>
      <c r="K146" s="1">
        <f>I146/J146*100</f>
        <v>54.920712290369636</v>
      </c>
      <c r="L146" s="248">
        <v>921675</v>
      </c>
      <c r="M146" s="248">
        <v>1678192</v>
      </c>
      <c r="N146" s="1">
        <f>L146/M146*100</f>
        <v>54.920712290369636</v>
      </c>
      <c r="O146" s="248">
        <v>921675</v>
      </c>
      <c r="P146" s="248">
        <v>1678192</v>
      </c>
      <c r="Q146" s="1">
        <f>O146/P146*100</f>
        <v>54.920712290369636</v>
      </c>
      <c r="R146" s="248">
        <v>0</v>
      </c>
      <c r="S146" s="248">
        <v>0</v>
      </c>
      <c r="T146" s="1" t="e">
        <f>R146/S146*100</f>
        <v>#DIV/0!</v>
      </c>
      <c r="U146" s="196">
        <v>100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63">
        <v>30</v>
      </c>
      <c r="B147" s="16" t="s">
        <v>172</v>
      </c>
      <c r="C147" s="248">
        <v>431909</v>
      </c>
      <c r="D147" s="248">
        <v>345159</v>
      </c>
      <c r="E147" s="1">
        <f>C147/D147*100</f>
        <v>125.13334434275218</v>
      </c>
      <c r="F147" s="248">
        <v>57870</v>
      </c>
      <c r="G147" s="248">
        <v>39294</v>
      </c>
      <c r="H147" s="1">
        <f>F147/G147*100</f>
        <v>147.27439303710491</v>
      </c>
      <c r="I147" s="248">
        <v>431909</v>
      </c>
      <c r="J147" s="248">
        <v>345159</v>
      </c>
      <c r="K147" s="1">
        <f>I147/J147*100</f>
        <v>125.13334434275218</v>
      </c>
      <c r="L147" s="248">
        <v>403459</v>
      </c>
      <c r="M147" s="248">
        <v>323401</v>
      </c>
      <c r="N147" s="1">
        <f>L147/M147*100</f>
        <v>124.75502549466452</v>
      </c>
      <c r="O147" s="248">
        <v>403459</v>
      </c>
      <c r="P147" s="248">
        <v>323401</v>
      </c>
      <c r="Q147" s="248">
        <f>O147/P147*100</f>
        <v>124.75502549466452</v>
      </c>
      <c r="R147" s="248">
        <v>0</v>
      </c>
      <c r="S147" s="248">
        <v>0</v>
      </c>
      <c r="T147" s="1" t="e">
        <f>R147/S147*100</f>
        <v>#DIV/0!</v>
      </c>
      <c r="U147" s="199">
        <v>13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137134005</v>
      </c>
      <c r="D149" s="41">
        <f>SUM(D150:D153)</f>
        <v>119281243</v>
      </c>
      <c r="E149" s="50">
        <f t="shared" ref="E149:E150" si="44">C149/D149*100</f>
        <v>114.96694832397077</v>
      </c>
      <c r="F149" s="41">
        <f>SUM(F150:F153)</f>
        <v>16836751</v>
      </c>
      <c r="G149" s="41">
        <f>SUM(G150:G153)</f>
        <v>13775018</v>
      </c>
      <c r="H149" s="50">
        <f t="shared" ref="H149:H153" si="45">F149/G149*100</f>
        <v>122.22670779813136</v>
      </c>
      <c r="I149" s="41">
        <f>SUM(I150:I153)</f>
        <v>127141417</v>
      </c>
      <c r="J149" s="41">
        <f>SUM(J150:J153)</f>
        <v>118143412</v>
      </c>
      <c r="K149" s="50">
        <f t="shared" ref="K149:K153" si="46">I149/J149*100</f>
        <v>107.61617160675874</v>
      </c>
      <c r="L149" s="35">
        <f>SUM(L150:L153)</f>
        <v>96673146</v>
      </c>
      <c r="M149" s="35">
        <f>SUM(M150:M153)</f>
        <v>86197466</v>
      </c>
      <c r="N149" s="6">
        <f t="shared" ref="N149:N153" si="47">L149/M149*100</f>
        <v>112.1531182830827</v>
      </c>
      <c r="O149" s="5">
        <f>SUM(O150:O153)</f>
        <v>9629080</v>
      </c>
      <c r="P149" s="5">
        <f>SUM(P150:P153)</f>
        <v>5457659</v>
      </c>
      <c r="Q149" s="5">
        <f>O149/P149*100</f>
        <v>176.43242276587819</v>
      </c>
      <c r="R149" s="5">
        <f>SUM(R150:R153)</f>
        <v>87044066</v>
      </c>
      <c r="S149" s="5">
        <f>SUM(S150:S153)</f>
        <v>80739807</v>
      </c>
      <c r="T149" s="6">
        <f>R149/S149*100</f>
        <v>107.80811750020656</v>
      </c>
      <c r="U149" s="198">
        <f>SUM(U150:U153)</f>
        <v>3586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248">
        <v>79142861</v>
      </c>
      <c r="D150" s="248">
        <v>69618676</v>
      </c>
      <c r="E150" s="25">
        <f t="shared" si="44"/>
        <v>113.68050291562568</v>
      </c>
      <c r="F150" s="252">
        <v>10491988</v>
      </c>
      <c r="G150" s="252">
        <v>7497365</v>
      </c>
      <c r="H150" s="25">
        <f t="shared" si="45"/>
        <v>139.94233974202936</v>
      </c>
      <c r="I150" s="252">
        <v>71743259</v>
      </c>
      <c r="J150" s="252">
        <v>67627970</v>
      </c>
      <c r="K150" s="25">
        <f t="shared" si="46"/>
        <v>106.08518782982841</v>
      </c>
      <c r="L150" s="253">
        <v>48782093</v>
      </c>
      <c r="M150" s="253">
        <v>43535132</v>
      </c>
      <c r="N150" s="25">
        <f t="shared" si="47"/>
        <v>112.05224552896726</v>
      </c>
      <c r="O150" s="252">
        <v>9022524</v>
      </c>
      <c r="P150" s="252">
        <v>3875478</v>
      </c>
      <c r="Q150" s="25">
        <f>O150/P150*100</f>
        <v>232.81061071692318</v>
      </c>
      <c r="R150" s="252">
        <v>39759569</v>
      </c>
      <c r="S150" s="252">
        <v>39659654</v>
      </c>
      <c r="T150" s="25">
        <f>R150/S150*100</f>
        <v>100.2519310934987</v>
      </c>
      <c r="U150" s="197">
        <v>1277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248">
        <v>1209684</v>
      </c>
      <c r="D151" s="248">
        <v>1486506</v>
      </c>
      <c r="E151" s="25">
        <f>C151/D151*100</f>
        <v>81.377673551267208</v>
      </c>
      <c r="F151" s="252">
        <v>0</v>
      </c>
      <c r="G151" s="252">
        <v>507128</v>
      </c>
      <c r="H151" s="25">
        <f t="shared" si="45"/>
        <v>0</v>
      </c>
      <c r="I151" s="252">
        <v>1192912</v>
      </c>
      <c r="J151" s="252">
        <v>1963578</v>
      </c>
      <c r="K151" s="25">
        <f t="shared" si="46"/>
        <v>60.751953831220348</v>
      </c>
      <c r="L151" s="253">
        <v>0</v>
      </c>
      <c r="M151" s="253">
        <v>0</v>
      </c>
      <c r="N151" s="25" t="e">
        <f t="shared" si="47"/>
        <v>#DIV/0!</v>
      </c>
      <c r="O151" s="252">
        <v>0</v>
      </c>
      <c r="P151" s="252">
        <v>0</v>
      </c>
      <c r="Q151" s="25" t="e">
        <f>O151/P151*100</f>
        <v>#DIV/0!</v>
      </c>
      <c r="R151" s="252">
        <v>0</v>
      </c>
      <c r="S151" s="252">
        <v>0</v>
      </c>
      <c r="T151" s="25" t="e">
        <f>R151/S151*100</f>
        <v>#DIV/0!</v>
      </c>
      <c r="U151" s="197">
        <v>536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248">
        <v>3282712</v>
      </c>
      <c r="D152" s="248">
        <v>2492184</v>
      </c>
      <c r="E152" s="25">
        <f t="shared" ref="E152:E153" si="48">C152/D152*100</f>
        <v>131.72029031564284</v>
      </c>
      <c r="F152" s="252">
        <v>500079</v>
      </c>
      <c r="G152" s="252">
        <v>217304</v>
      </c>
      <c r="H152" s="25">
        <f t="shared" si="45"/>
        <v>230.1287597098995</v>
      </c>
      <c r="I152" s="252">
        <v>3176094</v>
      </c>
      <c r="J152" s="252">
        <v>2381204</v>
      </c>
      <c r="K152" s="25">
        <f t="shared" si="46"/>
        <v>133.38185220585888</v>
      </c>
      <c r="L152" s="253">
        <v>1516983</v>
      </c>
      <c r="M152" s="253">
        <v>1008860</v>
      </c>
      <c r="N152" s="25">
        <f t="shared" si="47"/>
        <v>150.36605673730745</v>
      </c>
      <c r="O152" s="252">
        <v>595721</v>
      </c>
      <c r="P152" s="252">
        <v>644543</v>
      </c>
      <c r="Q152" s="25">
        <f>O152/P152*100</f>
        <v>92.425330815787305</v>
      </c>
      <c r="R152" s="252">
        <v>921262</v>
      </c>
      <c r="S152" s="252">
        <v>364317</v>
      </c>
      <c r="T152" s="25">
        <f>R152/S152*100</f>
        <v>252.87373358915448</v>
      </c>
      <c r="U152" s="197">
        <v>78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248">
        <v>53498748</v>
      </c>
      <c r="D153" s="248">
        <v>45683877</v>
      </c>
      <c r="E153" s="45">
        <f t="shared" si="48"/>
        <v>117.10640933561747</v>
      </c>
      <c r="F153" s="252">
        <v>5844684</v>
      </c>
      <c r="G153" s="252">
        <v>5553221</v>
      </c>
      <c r="H153" s="45">
        <f t="shared" si="45"/>
        <v>105.24853954128604</v>
      </c>
      <c r="I153" s="252">
        <v>51029152</v>
      </c>
      <c r="J153" s="252">
        <v>46170660</v>
      </c>
      <c r="K153" s="45">
        <f t="shared" si="46"/>
        <v>110.5228991744974</v>
      </c>
      <c r="L153" s="253">
        <v>46374070</v>
      </c>
      <c r="M153" s="253">
        <v>41653474</v>
      </c>
      <c r="N153" s="25">
        <f t="shared" si="47"/>
        <v>111.33301870571468</v>
      </c>
      <c r="O153" s="252">
        <v>10835</v>
      </c>
      <c r="P153" s="252">
        <v>937638</v>
      </c>
      <c r="Q153" s="25">
        <f>O153/P153*100</f>
        <v>1.155563234425226</v>
      </c>
      <c r="R153" s="252">
        <v>46363235</v>
      </c>
      <c r="S153" s="252">
        <v>40715836</v>
      </c>
      <c r="T153" s="45">
        <f>R153/S153*100</f>
        <v>113.87027642021155</v>
      </c>
      <c r="U153" s="196">
        <v>1695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218812</v>
      </c>
      <c r="D155" s="41">
        <f>SUM(D156:D165)</f>
        <v>143215</v>
      </c>
      <c r="E155" s="50">
        <f>C155/D155*100</f>
        <v>152.78567189191077</v>
      </c>
      <c r="F155" s="41">
        <f>SUM(F156:F165)</f>
        <v>33040</v>
      </c>
      <c r="G155" s="41">
        <f>SUM(G156:G165)</f>
        <v>50871</v>
      </c>
      <c r="H155" s="50">
        <f>F155/G155*100</f>
        <v>64.948595466965457</v>
      </c>
      <c r="I155" s="41">
        <f>SUM(I156:I165)</f>
        <v>271549</v>
      </c>
      <c r="J155" s="41">
        <f>SUM(J156:J165)</f>
        <v>282076</v>
      </c>
      <c r="K155" s="50">
        <f>I155/J155*100</f>
        <v>96.268027056537946</v>
      </c>
      <c r="L155" s="33">
        <f>SUM(L156:L165)</f>
        <v>0</v>
      </c>
      <c r="M155" s="33">
        <f>SUM(M156:M165)</f>
        <v>5965</v>
      </c>
      <c r="N155" s="6">
        <f t="shared" ref="N155:N165" si="49">L155/M155*100</f>
        <v>0</v>
      </c>
      <c r="O155" s="5">
        <f>SUM(O156:O165)</f>
        <v>0</v>
      </c>
      <c r="P155" s="5">
        <f>SUM(P156:P165)</f>
        <v>5965</v>
      </c>
      <c r="Q155" s="5">
        <f t="shared" ref="Q155:Q165" si="50">O155/P155*100</f>
        <v>0</v>
      </c>
      <c r="R155" s="5">
        <f>SUM(R156:R165)</f>
        <v>0</v>
      </c>
      <c r="S155" s="5">
        <f>SUM(S156:S165)</f>
        <v>0</v>
      </c>
      <c r="T155" s="190" t="e">
        <f t="shared" ref="T155:T165" si="51">R155/S155*100</f>
        <v>#DIV/0!</v>
      </c>
      <c r="U155" s="198">
        <f>SUM(U157:U165)</f>
        <v>80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249">
        <v>0</v>
      </c>
      <c r="D157" s="249">
        <v>0</v>
      </c>
      <c r="E157" s="45" t="e">
        <f t="shared" ref="E157:E165" si="52">C157/D157*100</f>
        <v>#DIV/0!</v>
      </c>
      <c r="F157" s="249">
        <v>0</v>
      </c>
      <c r="G157" s="249">
        <v>0</v>
      </c>
      <c r="H157" s="45" t="e">
        <f t="shared" ref="H157:H162" si="53">F157/G157*100</f>
        <v>#DIV/0!</v>
      </c>
      <c r="I157" s="249">
        <v>0</v>
      </c>
      <c r="J157" s="249">
        <v>0</v>
      </c>
      <c r="K157" s="45" t="e">
        <f t="shared" ref="K157:K165" si="54">I157/J157*100</f>
        <v>#DIV/0!</v>
      </c>
      <c r="L157" s="253">
        <f t="shared" ref="L157:M165" si="55">O157+R157</f>
        <v>0</v>
      </c>
      <c r="M157" s="248">
        <f t="shared" si="55"/>
        <v>0</v>
      </c>
      <c r="N157" s="25" t="e">
        <f t="shared" si="49"/>
        <v>#DIV/0!</v>
      </c>
      <c r="O157" s="249">
        <v>0</v>
      </c>
      <c r="P157" s="249">
        <v>0</v>
      </c>
      <c r="Q157" s="25" t="e">
        <f t="shared" si="50"/>
        <v>#DIV/0!</v>
      </c>
      <c r="R157" s="249">
        <v>0</v>
      </c>
      <c r="S157" s="249">
        <v>0</v>
      </c>
      <c r="T157" s="191" t="e">
        <f t="shared" si="51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249">
        <v>0</v>
      </c>
      <c r="D158" s="249">
        <v>0</v>
      </c>
      <c r="E158" s="45" t="e">
        <f>C158/D158*100</f>
        <v>#DIV/0!</v>
      </c>
      <c r="F158" s="249">
        <v>0</v>
      </c>
      <c r="G158" s="249">
        <v>0</v>
      </c>
      <c r="H158" s="45" t="e">
        <f t="shared" si="53"/>
        <v>#DIV/0!</v>
      </c>
      <c r="I158" s="249">
        <v>0</v>
      </c>
      <c r="J158" s="249">
        <v>0</v>
      </c>
      <c r="K158" s="45" t="e">
        <f t="shared" si="54"/>
        <v>#DIV/0!</v>
      </c>
      <c r="L158" s="253">
        <f t="shared" si="55"/>
        <v>0</v>
      </c>
      <c r="M158" s="248">
        <f t="shared" si="55"/>
        <v>0</v>
      </c>
      <c r="N158" s="25" t="e">
        <f t="shared" si="49"/>
        <v>#DIV/0!</v>
      </c>
      <c r="O158" s="249">
        <v>0</v>
      </c>
      <c r="P158" s="249">
        <v>0</v>
      </c>
      <c r="Q158" s="25" t="e">
        <f t="shared" si="50"/>
        <v>#DIV/0!</v>
      </c>
      <c r="R158" s="249">
        <v>0</v>
      </c>
      <c r="S158" s="249">
        <v>0</v>
      </c>
      <c r="T158" s="191" t="e">
        <f t="shared" si="51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249">
        <v>0</v>
      </c>
      <c r="D159" s="249">
        <v>27457</v>
      </c>
      <c r="E159" s="45">
        <f t="shared" si="52"/>
        <v>0</v>
      </c>
      <c r="F159" s="249">
        <v>0</v>
      </c>
      <c r="G159" s="249">
        <v>0</v>
      </c>
      <c r="H159" s="45" t="e">
        <f t="shared" si="53"/>
        <v>#DIV/0!</v>
      </c>
      <c r="I159" s="249">
        <v>0</v>
      </c>
      <c r="J159" s="249">
        <v>32989</v>
      </c>
      <c r="K159" s="45">
        <f t="shared" si="54"/>
        <v>0</v>
      </c>
      <c r="L159" s="253">
        <v>0</v>
      </c>
      <c r="M159" s="253">
        <v>5965</v>
      </c>
      <c r="N159" s="25">
        <f t="shared" si="49"/>
        <v>0</v>
      </c>
      <c r="O159" s="249">
        <v>0</v>
      </c>
      <c r="P159" s="253">
        <v>5965</v>
      </c>
      <c r="Q159" s="25">
        <f t="shared" si="50"/>
        <v>0</v>
      </c>
      <c r="R159" s="249">
        <v>0</v>
      </c>
      <c r="S159" s="249">
        <v>0</v>
      </c>
      <c r="T159" s="191" t="e">
        <f t="shared" si="51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249">
        <v>0</v>
      </c>
      <c r="D160" s="249">
        <v>0</v>
      </c>
      <c r="E160" s="45" t="e">
        <f t="shared" si="52"/>
        <v>#DIV/0!</v>
      </c>
      <c r="F160" s="249">
        <v>0</v>
      </c>
      <c r="G160" s="249">
        <v>0</v>
      </c>
      <c r="H160" s="45" t="e">
        <f t="shared" si="53"/>
        <v>#DIV/0!</v>
      </c>
      <c r="I160" s="249">
        <v>0</v>
      </c>
      <c r="J160" s="249">
        <v>0</v>
      </c>
      <c r="K160" s="45" t="e">
        <f t="shared" si="54"/>
        <v>#DIV/0!</v>
      </c>
      <c r="L160" s="253">
        <f t="shared" si="55"/>
        <v>0</v>
      </c>
      <c r="M160" s="248">
        <f t="shared" si="55"/>
        <v>0</v>
      </c>
      <c r="N160" s="25" t="e">
        <f t="shared" si="49"/>
        <v>#DIV/0!</v>
      </c>
      <c r="O160" s="249">
        <v>0</v>
      </c>
      <c r="P160" s="249">
        <v>0</v>
      </c>
      <c r="Q160" s="25" t="e">
        <f t="shared" si="50"/>
        <v>#DIV/0!</v>
      </c>
      <c r="R160" s="249">
        <v>0</v>
      </c>
      <c r="S160" s="249">
        <v>0</v>
      </c>
      <c r="T160" s="191" t="e">
        <f t="shared" si="51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249">
        <v>0</v>
      </c>
      <c r="D161" s="252">
        <v>0</v>
      </c>
      <c r="E161" s="25" t="e">
        <f t="shared" si="52"/>
        <v>#DIV/0!</v>
      </c>
      <c r="F161" s="249">
        <v>0</v>
      </c>
      <c r="G161" s="252">
        <v>0</v>
      </c>
      <c r="H161" s="25" t="e">
        <f t="shared" si="53"/>
        <v>#DIV/0!</v>
      </c>
      <c r="I161" s="249">
        <v>0</v>
      </c>
      <c r="J161" s="252">
        <v>0</v>
      </c>
      <c r="K161" s="25" t="e">
        <f t="shared" si="54"/>
        <v>#DIV/0!</v>
      </c>
      <c r="L161" s="253">
        <f t="shared" si="55"/>
        <v>0</v>
      </c>
      <c r="M161" s="253">
        <v>0</v>
      </c>
      <c r="N161" s="25" t="e">
        <f t="shared" si="49"/>
        <v>#DIV/0!</v>
      </c>
      <c r="O161" s="252">
        <v>0</v>
      </c>
      <c r="P161" s="252">
        <v>0</v>
      </c>
      <c r="Q161" s="25" t="e">
        <f t="shared" si="50"/>
        <v>#DIV/0!</v>
      </c>
      <c r="R161" s="252">
        <v>0</v>
      </c>
      <c r="S161" s="253">
        <v>0</v>
      </c>
      <c r="T161" s="192" t="e">
        <f t="shared" si="51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249">
        <v>0</v>
      </c>
      <c r="D162" s="249">
        <v>0</v>
      </c>
      <c r="E162" s="1" t="e">
        <f t="shared" si="52"/>
        <v>#DIV/0!</v>
      </c>
      <c r="F162" s="249">
        <v>0</v>
      </c>
      <c r="G162" s="249">
        <v>0</v>
      </c>
      <c r="H162" s="1" t="e">
        <f t="shared" si="53"/>
        <v>#DIV/0!</v>
      </c>
      <c r="I162" s="249">
        <v>0</v>
      </c>
      <c r="J162" s="249">
        <v>0</v>
      </c>
      <c r="K162" s="1" t="e">
        <f t="shared" si="54"/>
        <v>#DIV/0!</v>
      </c>
      <c r="L162" s="253">
        <f t="shared" si="55"/>
        <v>0</v>
      </c>
      <c r="M162" s="248">
        <f t="shared" si="55"/>
        <v>0</v>
      </c>
      <c r="N162" s="1" t="e">
        <f t="shared" si="49"/>
        <v>#DIV/0!</v>
      </c>
      <c r="O162" s="248">
        <v>0</v>
      </c>
      <c r="P162" s="248">
        <v>0</v>
      </c>
      <c r="Q162" s="1" t="e">
        <f t="shared" si="50"/>
        <v>#DIV/0!</v>
      </c>
      <c r="R162" s="248">
        <v>0</v>
      </c>
      <c r="S162" s="248">
        <v>0</v>
      </c>
      <c r="T162" s="193" t="e">
        <f t="shared" si="51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249">
        <v>0</v>
      </c>
      <c r="D163" s="249">
        <v>0</v>
      </c>
      <c r="E163" s="45" t="e">
        <f t="shared" si="52"/>
        <v>#DIV/0!</v>
      </c>
      <c r="F163" s="249">
        <v>0</v>
      </c>
      <c r="G163" s="249">
        <v>0</v>
      </c>
      <c r="H163" s="45" t="e">
        <f>F163/G163*100</f>
        <v>#DIV/0!</v>
      </c>
      <c r="I163" s="249">
        <v>0</v>
      </c>
      <c r="J163" s="249">
        <v>0</v>
      </c>
      <c r="K163" s="45" t="e">
        <f t="shared" si="54"/>
        <v>#DIV/0!</v>
      </c>
      <c r="L163" s="253">
        <f t="shared" si="55"/>
        <v>0</v>
      </c>
      <c r="M163" s="248">
        <f t="shared" si="55"/>
        <v>0</v>
      </c>
      <c r="N163" s="25" t="e">
        <f t="shared" si="49"/>
        <v>#DIV/0!</v>
      </c>
      <c r="O163" s="249">
        <v>0</v>
      </c>
      <c r="P163" s="249">
        <v>0</v>
      </c>
      <c r="Q163" s="25" t="e">
        <f t="shared" si="50"/>
        <v>#DIV/0!</v>
      </c>
      <c r="R163" s="249">
        <v>0</v>
      </c>
      <c r="S163" s="249">
        <v>0</v>
      </c>
      <c r="T163" s="191" t="e">
        <f t="shared" si="51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249">
        <v>0</v>
      </c>
      <c r="D164" s="249">
        <v>0</v>
      </c>
      <c r="E164" s="1" t="e">
        <f t="shared" si="52"/>
        <v>#DIV/0!</v>
      </c>
      <c r="F164" s="249">
        <v>0</v>
      </c>
      <c r="G164" s="249">
        <v>0</v>
      </c>
      <c r="H164" s="1" t="e">
        <f t="shared" ref="H164:H165" si="56">F164/G164*100</f>
        <v>#DIV/0!</v>
      </c>
      <c r="I164" s="249">
        <v>0</v>
      </c>
      <c r="J164" s="249">
        <v>0</v>
      </c>
      <c r="K164" s="45" t="e">
        <f t="shared" si="54"/>
        <v>#DIV/0!</v>
      </c>
      <c r="L164" s="253">
        <f t="shared" si="55"/>
        <v>0</v>
      </c>
      <c r="M164" s="248">
        <f t="shared" si="55"/>
        <v>0</v>
      </c>
      <c r="N164" s="1" t="e">
        <f t="shared" si="49"/>
        <v>#DIV/0!</v>
      </c>
      <c r="O164" s="248">
        <v>0</v>
      </c>
      <c r="P164" s="248">
        <v>0</v>
      </c>
      <c r="Q164" s="1" t="e">
        <f t="shared" si="50"/>
        <v>#DIV/0!</v>
      </c>
      <c r="R164" s="248">
        <v>0</v>
      </c>
      <c r="S164" s="248">
        <v>0</v>
      </c>
      <c r="T164" s="193" t="e">
        <f t="shared" si="51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249">
        <v>218812</v>
      </c>
      <c r="D165" s="249">
        <v>115758</v>
      </c>
      <c r="E165" s="45">
        <f t="shared" si="52"/>
        <v>189.02538053525458</v>
      </c>
      <c r="F165" s="249">
        <v>33040</v>
      </c>
      <c r="G165" s="249">
        <v>50871</v>
      </c>
      <c r="H165" s="45">
        <f t="shared" si="56"/>
        <v>64.948595466965457</v>
      </c>
      <c r="I165" s="249">
        <v>271549</v>
      </c>
      <c r="J165" s="249">
        <v>249087</v>
      </c>
      <c r="K165" s="45">
        <f t="shared" si="54"/>
        <v>109.01773276003965</v>
      </c>
      <c r="L165" s="253">
        <f>O165+R165</f>
        <v>0</v>
      </c>
      <c r="M165" s="248">
        <f t="shared" si="55"/>
        <v>0</v>
      </c>
      <c r="N165" s="25" t="e">
        <f t="shared" si="49"/>
        <v>#DIV/0!</v>
      </c>
      <c r="O165" s="249">
        <v>0</v>
      </c>
      <c r="P165" s="249">
        <v>0</v>
      </c>
      <c r="Q165" s="25" t="e">
        <f t="shared" si="50"/>
        <v>#DIV/0!</v>
      </c>
      <c r="R165" s="249">
        <v>0</v>
      </c>
      <c r="S165" s="249">
        <v>0</v>
      </c>
      <c r="T165" s="191" t="e">
        <f t="shared" si="51"/>
        <v>#DIV/0!</v>
      </c>
      <c r="U165" s="196">
        <v>77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9321765</v>
      </c>
      <c r="D167" s="41">
        <f>SUM(D168:D182)</f>
        <v>6050253</v>
      </c>
      <c r="E167" s="50">
        <f t="shared" ref="E167:E182" si="57">C167/D167*100</f>
        <v>154.07231730640027</v>
      </c>
      <c r="F167" s="41">
        <f>SUM(F168:F182)</f>
        <v>1042063</v>
      </c>
      <c r="G167" s="41">
        <f>SUM(G168:G182)</f>
        <v>547575</v>
      </c>
      <c r="H167" s="50">
        <f t="shared" ref="H167:H182" si="58">F167/G167*100</f>
        <v>190.30507236451629</v>
      </c>
      <c r="I167" s="41">
        <f>SUM(I168:I182)</f>
        <v>9473671</v>
      </c>
      <c r="J167" s="41">
        <f>SUM(J168:J182)</f>
        <v>5946153</v>
      </c>
      <c r="K167" s="50">
        <f t="shared" ref="K167:K182" si="59">I167/J167*100</f>
        <v>159.32437325443863</v>
      </c>
      <c r="L167" s="41">
        <f>SUM(L168:L182)</f>
        <v>7322057</v>
      </c>
      <c r="M167" s="41">
        <f>SUM(M168:M182)</f>
        <v>4407703</v>
      </c>
      <c r="N167" s="6">
        <f t="shared" ref="N167:N182" si="60">L167/M167*100</f>
        <v>166.11956386353617</v>
      </c>
      <c r="O167" s="41">
        <f>SUM(O168:O182)</f>
        <v>4189347</v>
      </c>
      <c r="P167" s="41">
        <f>SUM(P168:P182)</f>
        <v>1162312</v>
      </c>
      <c r="Q167" s="5">
        <f t="shared" ref="Q167:Q182" si="61">O167/P167*100</f>
        <v>360.43222473828024</v>
      </c>
      <c r="R167" s="41">
        <f>SUM(R168:R182)</f>
        <v>3132710</v>
      </c>
      <c r="S167" s="41">
        <f>SUM(S168:S182)</f>
        <v>3245391</v>
      </c>
      <c r="T167" s="6">
        <f t="shared" ref="T167:T182" si="62">R167/S167*100</f>
        <v>96.527968432771274</v>
      </c>
      <c r="U167" s="198">
        <f>SUM(U168:U182)</f>
        <v>3050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249">
        <v>723053</v>
      </c>
      <c r="D168" s="249">
        <v>566175</v>
      </c>
      <c r="E168" s="45">
        <f t="shared" si="57"/>
        <v>127.70839404777674</v>
      </c>
      <c r="F168" s="249">
        <v>68150</v>
      </c>
      <c r="G168" s="249">
        <v>60276</v>
      </c>
      <c r="H168" s="45">
        <f t="shared" si="58"/>
        <v>113.06324241820957</v>
      </c>
      <c r="I168" s="249">
        <v>700902</v>
      </c>
      <c r="J168" s="249">
        <v>534931</v>
      </c>
      <c r="K168" s="45">
        <f t="shared" si="59"/>
        <v>131.02661838629655</v>
      </c>
      <c r="L168" s="249">
        <v>699027</v>
      </c>
      <c r="M168" s="249">
        <v>534931</v>
      </c>
      <c r="N168" s="25">
        <f t="shared" si="60"/>
        <v>130.6761058902924</v>
      </c>
      <c r="O168" s="248">
        <v>0</v>
      </c>
      <c r="P168" s="248">
        <v>0</v>
      </c>
      <c r="Q168" s="25" t="e">
        <f t="shared" si="61"/>
        <v>#DIV/0!</v>
      </c>
      <c r="R168" s="64">
        <v>699027</v>
      </c>
      <c r="S168" s="64">
        <v>534931</v>
      </c>
      <c r="T168" s="45">
        <f t="shared" si="62"/>
        <v>130.6761058902924</v>
      </c>
      <c r="U168" s="196">
        <v>333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8" t="s">
        <v>66</v>
      </c>
      <c r="C169" s="249">
        <v>0</v>
      </c>
      <c r="D169" s="249">
        <v>0</v>
      </c>
      <c r="E169" s="1" t="e">
        <f t="shared" si="57"/>
        <v>#DIV/0!</v>
      </c>
      <c r="F169" s="249">
        <v>0</v>
      </c>
      <c r="G169" s="249">
        <v>0</v>
      </c>
      <c r="H169" s="1" t="e">
        <f t="shared" si="58"/>
        <v>#DIV/0!</v>
      </c>
      <c r="I169" s="249">
        <v>0</v>
      </c>
      <c r="J169" s="249">
        <v>0</v>
      </c>
      <c r="K169" s="1" t="e">
        <f t="shared" si="59"/>
        <v>#DIV/0!</v>
      </c>
      <c r="L169" s="249">
        <v>0</v>
      </c>
      <c r="M169" s="249">
        <v>0</v>
      </c>
      <c r="N169" s="1" t="e">
        <f t="shared" si="60"/>
        <v>#DIV/0!</v>
      </c>
      <c r="O169" s="248">
        <v>0</v>
      </c>
      <c r="P169" s="248">
        <v>0</v>
      </c>
      <c r="Q169" s="1" t="e">
        <f t="shared" si="61"/>
        <v>#DIV/0!</v>
      </c>
      <c r="R169" s="64">
        <v>0</v>
      </c>
      <c r="S169" s="64">
        <v>0</v>
      </c>
      <c r="T169" s="1" t="e">
        <f t="shared" si="62"/>
        <v>#DIV/0!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249">
        <v>435063</v>
      </c>
      <c r="D170" s="249">
        <v>375441</v>
      </c>
      <c r="E170" s="1">
        <f t="shared" si="57"/>
        <v>115.88052450318425</v>
      </c>
      <c r="F170" s="249">
        <v>35975</v>
      </c>
      <c r="G170" s="249">
        <v>38134</v>
      </c>
      <c r="H170" s="1">
        <f t="shared" si="58"/>
        <v>94.338385692557821</v>
      </c>
      <c r="I170" s="249">
        <v>435703</v>
      </c>
      <c r="J170" s="249">
        <v>384730</v>
      </c>
      <c r="K170" s="1">
        <f t="shared" si="59"/>
        <v>113.24903178852701</v>
      </c>
      <c r="L170" s="249">
        <v>403600</v>
      </c>
      <c r="M170" s="249">
        <v>286096</v>
      </c>
      <c r="N170" s="1">
        <f t="shared" si="60"/>
        <v>141.07152843800682</v>
      </c>
      <c r="O170" s="248">
        <v>0</v>
      </c>
      <c r="P170" s="248">
        <v>0</v>
      </c>
      <c r="Q170" s="1" t="e">
        <f t="shared" si="61"/>
        <v>#DIV/0!</v>
      </c>
      <c r="R170" s="64">
        <v>403600</v>
      </c>
      <c r="S170" s="64">
        <v>286096</v>
      </c>
      <c r="T170" s="1">
        <f t="shared" si="62"/>
        <v>141.07152843800682</v>
      </c>
      <c r="U170" s="199">
        <v>369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249">
        <v>147217</v>
      </c>
      <c r="D171" s="249">
        <v>168699</v>
      </c>
      <c r="E171" s="25">
        <f t="shared" si="57"/>
        <v>87.266077451555731</v>
      </c>
      <c r="F171" s="249">
        <v>0</v>
      </c>
      <c r="G171" s="249">
        <v>9613</v>
      </c>
      <c r="H171" s="25">
        <f t="shared" si="58"/>
        <v>0</v>
      </c>
      <c r="I171" s="249">
        <v>158712</v>
      </c>
      <c r="J171" s="249">
        <v>233131</v>
      </c>
      <c r="K171" s="25">
        <f t="shared" si="59"/>
        <v>68.078462323757876</v>
      </c>
      <c r="L171" s="249">
        <f>32861+42629</f>
        <v>75490</v>
      </c>
      <c r="M171" s="249">
        <v>65098</v>
      </c>
      <c r="N171" s="25">
        <f t="shared" si="60"/>
        <v>115.96362407447234</v>
      </c>
      <c r="O171" s="248">
        <v>32861</v>
      </c>
      <c r="P171" s="248">
        <v>17071</v>
      </c>
      <c r="Q171" s="25">
        <f t="shared" si="61"/>
        <v>192.49604592583913</v>
      </c>
      <c r="R171" s="64">
        <v>42629</v>
      </c>
      <c r="S171" s="64">
        <v>48027</v>
      </c>
      <c r="T171" s="25">
        <f t="shared" si="62"/>
        <v>88.760488891665105</v>
      </c>
      <c r="U171" s="196">
        <v>72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6">
        <v>5</v>
      </c>
      <c r="B172" s="4" t="s">
        <v>70</v>
      </c>
      <c r="C172" s="249">
        <v>72105</v>
      </c>
      <c r="D172" s="249">
        <v>373928</v>
      </c>
      <c r="E172" s="25">
        <f t="shared" si="57"/>
        <v>19.283124023876255</v>
      </c>
      <c r="F172" s="249">
        <v>3763</v>
      </c>
      <c r="G172" s="249">
        <v>44736</v>
      </c>
      <c r="H172" s="25">
        <f t="shared" si="58"/>
        <v>8.4115701001430629</v>
      </c>
      <c r="I172" s="249">
        <v>72105</v>
      </c>
      <c r="J172" s="249">
        <v>373928</v>
      </c>
      <c r="K172" s="25">
        <f t="shared" si="59"/>
        <v>19.283124023876255</v>
      </c>
      <c r="L172" s="249">
        <v>72105</v>
      </c>
      <c r="M172" s="249">
        <v>373928</v>
      </c>
      <c r="N172" s="25">
        <f t="shared" si="60"/>
        <v>19.283124023876255</v>
      </c>
      <c r="O172" s="248">
        <v>0</v>
      </c>
      <c r="P172" s="248">
        <v>0</v>
      </c>
      <c r="Q172" s="25" t="e">
        <f t="shared" si="61"/>
        <v>#DIV/0!</v>
      </c>
      <c r="R172" s="249">
        <v>72105</v>
      </c>
      <c r="S172" s="249">
        <v>373928</v>
      </c>
      <c r="T172" s="25">
        <f t="shared" si="62"/>
        <v>19.283124023876255</v>
      </c>
      <c r="U172" s="196">
        <v>85</v>
      </c>
    </row>
    <row r="173" spans="1:173" ht="18.75" customHeight="1" x14ac:dyDescent="0.25">
      <c r="A173" s="55">
        <v>6</v>
      </c>
      <c r="B173" s="8" t="s">
        <v>213</v>
      </c>
      <c r="C173" s="249">
        <v>0</v>
      </c>
      <c r="D173" s="249">
        <v>0</v>
      </c>
      <c r="E173" s="25" t="e">
        <f t="shared" si="57"/>
        <v>#DIV/0!</v>
      </c>
      <c r="F173" s="249">
        <v>0</v>
      </c>
      <c r="G173" s="249">
        <v>0</v>
      </c>
      <c r="H173" s="25" t="e">
        <f t="shared" si="58"/>
        <v>#DIV/0!</v>
      </c>
      <c r="I173" s="249">
        <v>0</v>
      </c>
      <c r="J173" s="249">
        <v>0</v>
      </c>
      <c r="K173" s="25" t="e">
        <f t="shared" si="59"/>
        <v>#DIV/0!</v>
      </c>
      <c r="L173" s="249">
        <v>0</v>
      </c>
      <c r="M173" s="249">
        <v>0</v>
      </c>
      <c r="N173" s="25" t="e">
        <f t="shared" si="60"/>
        <v>#DIV/0!</v>
      </c>
      <c r="O173" s="248">
        <v>0</v>
      </c>
      <c r="P173" s="248">
        <v>0</v>
      </c>
      <c r="Q173" s="25" t="e">
        <f t="shared" si="61"/>
        <v>#DIV/0!</v>
      </c>
      <c r="R173" s="64">
        <v>0</v>
      </c>
      <c r="S173" s="64">
        <v>0</v>
      </c>
      <c r="T173" s="25" t="e">
        <f t="shared" si="62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249">
        <v>25927</v>
      </c>
      <c r="D174" s="249">
        <v>44594</v>
      </c>
      <c r="E174" s="45">
        <f t="shared" si="57"/>
        <v>58.140108534780467</v>
      </c>
      <c r="F174" s="249">
        <v>744</v>
      </c>
      <c r="G174" s="249">
        <v>0</v>
      </c>
      <c r="H174" s="45" t="e">
        <f t="shared" si="58"/>
        <v>#DIV/0!</v>
      </c>
      <c r="I174" s="249">
        <v>31670</v>
      </c>
      <c r="J174" s="249">
        <v>59157</v>
      </c>
      <c r="K174" s="45">
        <f t="shared" si="59"/>
        <v>53.535507209628619</v>
      </c>
      <c r="L174" s="249">
        <v>21557</v>
      </c>
      <c r="M174" s="249">
        <v>47279</v>
      </c>
      <c r="N174" s="25">
        <f t="shared" si="60"/>
        <v>45.595296008798833</v>
      </c>
      <c r="O174" s="248">
        <v>0</v>
      </c>
      <c r="P174" s="248">
        <v>0</v>
      </c>
      <c r="Q174" s="25" t="e">
        <f t="shared" si="61"/>
        <v>#DIV/0!</v>
      </c>
      <c r="R174" s="64">
        <v>21557</v>
      </c>
      <c r="S174" s="64">
        <v>47279</v>
      </c>
      <c r="T174" s="45">
        <f t="shared" si="62"/>
        <v>45.595296008798833</v>
      </c>
      <c r="U174" s="196">
        <v>49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249">
        <v>0</v>
      </c>
      <c r="D175" s="249">
        <v>0</v>
      </c>
      <c r="E175" s="1" t="e">
        <f t="shared" si="57"/>
        <v>#DIV/0!</v>
      </c>
      <c r="F175" s="249">
        <v>0</v>
      </c>
      <c r="G175" s="249">
        <v>0</v>
      </c>
      <c r="H175" s="1" t="e">
        <f t="shared" si="58"/>
        <v>#DIV/0!</v>
      </c>
      <c r="I175" s="249">
        <v>0</v>
      </c>
      <c r="J175" s="249">
        <v>0</v>
      </c>
      <c r="K175" s="1" t="e">
        <f t="shared" si="59"/>
        <v>#DIV/0!</v>
      </c>
      <c r="L175" s="249">
        <v>0</v>
      </c>
      <c r="M175" s="249">
        <v>0</v>
      </c>
      <c r="N175" s="1" t="e">
        <f t="shared" si="60"/>
        <v>#DIV/0!</v>
      </c>
      <c r="O175" s="248">
        <v>0</v>
      </c>
      <c r="P175" s="248">
        <v>0</v>
      </c>
      <c r="Q175" s="1" t="e">
        <f t="shared" si="61"/>
        <v>#DIV/0!</v>
      </c>
      <c r="R175" s="64">
        <v>0</v>
      </c>
      <c r="S175" s="64">
        <v>0</v>
      </c>
      <c r="T175" s="1" t="e">
        <f t="shared" si="62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249">
        <v>1950492</v>
      </c>
      <c r="D176" s="249">
        <v>2008925</v>
      </c>
      <c r="E176" s="1">
        <f t="shared" si="57"/>
        <v>97.091329940142117</v>
      </c>
      <c r="F176" s="249">
        <v>185978</v>
      </c>
      <c r="G176" s="249">
        <v>112943</v>
      </c>
      <c r="H176" s="45">
        <f t="shared" si="58"/>
        <v>164.6653621738399</v>
      </c>
      <c r="I176" s="249">
        <v>1950492</v>
      </c>
      <c r="J176" s="249">
        <v>2008925</v>
      </c>
      <c r="K176" s="45">
        <f t="shared" si="59"/>
        <v>97.091329940142117</v>
      </c>
      <c r="L176" s="249">
        <v>1877593</v>
      </c>
      <c r="M176" s="249">
        <v>2008925</v>
      </c>
      <c r="N176" s="25">
        <f t="shared" si="60"/>
        <v>93.462573266796923</v>
      </c>
      <c r="O176" s="248">
        <v>0</v>
      </c>
      <c r="P176" s="248">
        <v>61841</v>
      </c>
      <c r="Q176" s="25">
        <f t="shared" si="61"/>
        <v>0</v>
      </c>
      <c r="R176" s="249">
        <v>1877593</v>
      </c>
      <c r="S176" s="64">
        <v>1947084</v>
      </c>
      <c r="T176" s="45">
        <f t="shared" si="62"/>
        <v>96.43102197953452</v>
      </c>
      <c r="U176" s="196">
        <v>888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249">
        <v>18076</v>
      </c>
      <c r="D177" s="249">
        <v>10975</v>
      </c>
      <c r="E177" s="1">
        <f t="shared" si="57"/>
        <v>164.70159453302961</v>
      </c>
      <c r="F177" s="249">
        <v>0</v>
      </c>
      <c r="G177" s="249">
        <v>0</v>
      </c>
      <c r="H177" s="45" t="e">
        <f t="shared" si="58"/>
        <v>#DIV/0!</v>
      </c>
      <c r="I177" s="249">
        <v>22663</v>
      </c>
      <c r="J177" s="249">
        <v>17980</v>
      </c>
      <c r="K177" s="45">
        <f t="shared" si="59"/>
        <v>126.04560622914349</v>
      </c>
      <c r="L177" s="249">
        <v>11104</v>
      </c>
      <c r="M177" s="249">
        <v>9293</v>
      </c>
      <c r="N177" s="25">
        <f t="shared" si="60"/>
        <v>119.48778650597222</v>
      </c>
      <c r="O177" s="248">
        <v>11104</v>
      </c>
      <c r="P177" s="248">
        <v>9293</v>
      </c>
      <c r="Q177" s="25">
        <f t="shared" si="61"/>
        <v>119.48778650597222</v>
      </c>
      <c r="R177" s="64">
        <v>0</v>
      </c>
      <c r="S177" s="64">
        <v>0</v>
      </c>
      <c r="T177" s="25" t="e">
        <f t="shared" si="62"/>
        <v>#DIV/0!</v>
      </c>
      <c r="U177" s="196">
        <v>3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6">
        <v>11</v>
      </c>
      <c r="B178" s="8" t="s">
        <v>86</v>
      </c>
      <c r="C178" s="249">
        <v>120877</v>
      </c>
      <c r="D178" s="249">
        <v>89649</v>
      </c>
      <c r="E178" s="1">
        <f t="shared" si="57"/>
        <v>134.83362893060715</v>
      </c>
      <c r="F178" s="249">
        <v>11652</v>
      </c>
      <c r="G178" s="249">
        <v>6881</v>
      </c>
      <c r="H178" s="45">
        <f t="shared" si="58"/>
        <v>169.33585234704259</v>
      </c>
      <c r="I178" s="249">
        <v>120877</v>
      </c>
      <c r="J178" s="249">
        <v>89649</v>
      </c>
      <c r="K178" s="45">
        <f t="shared" si="59"/>
        <v>134.83362893060715</v>
      </c>
      <c r="L178" s="249">
        <v>9966</v>
      </c>
      <c r="M178" s="249">
        <v>0</v>
      </c>
      <c r="N178" s="25" t="e">
        <f t="shared" si="60"/>
        <v>#DIV/0!</v>
      </c>
      <c r="O178" s="248">
        <v>9966</v>
      </c>
      <c r="P178" s="248">
        <v>0</v>
      </c>
      <c r="Q178" s="25" t="e">
        <f t="shared" si="61"/>
        <v>#DIV/0!</v>
      </c>
      <c r="R178" s="64">
        <v>0</v>
      </c>
      <c r="S178" s="64">
        <v>0</v>
      </c>
      <c r="T178" s="25" t="e">
        <f t="shared" si="62"/>
        <v>#DIV/0!</v>
      </c>
      <c r="U178" s="197">
        <v>43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249">
        <v>1557811</v>
      </c>
      <c r="D179" s="249">
        <v>743205</v>
      </c>
      <c r="E179" s="1">
        <f t="shared" si="57"/>
        <v>209.60717433278839</v>
      </c>
      <c r="F179" s="249">
        <v>157693</v>
      </c>
      <c r="G179" s="249">
        <v>82688</v>
      </c>
      <c r="H179" s="45">
        <f t="shared" si="58"/>
        <v>190.70844620743034</v>
      </c>
      <c r="I179" s="252">
        <v>1565220</v>
      </c>
      <c r="J179" s="249">
        <v>705086</v>
      </c>
      <c r="K179" s="45">
        <f t="shared" si="59"/>
        <v>221.98994165250764</v>
      </c>
      <c r="L179" s="252">
        <v>1560800</v>
      </c>
      <c r="M179" s="249">
        <v>705086</v>
      </c>
      <c r="N179" s="25">
        <f t="shared" si="60"/>
        <v>221.36306776761984</v>
      </c>
      <c r="O179" s="252">
        <v>1560800</v>
      </c>
      <c r="P179" s="248">
        <v>697040</v>
      </c>
      <c r="Q179" s="25">
        <f t="shared" si="61"/>
        <v>223.91828302536442</v>
      </c>
      <c r="R179" s="64">
        <v>0</v>
      </c>
      <c r="S179" s="64">
        <v>8046</v>
      </c>
      <c r="T179" s="45">
        <f t="shared" si="62"/>
        <v>0</v>
      </c>
      <c r="U179" s="197">
        <v>270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3" customFormat="1" ht="17.25" customHeight="1" x14ac:dyDescent="0.25">
      <c r="A180" s="56">
        <v>13</v>
      </c>
      <c r="B180" s="8" t="s">
        <v>219</v>
      </c>
      <c r="C180" s="248">
        <v>2244310</v>
      </c>
      <c r="D180" s="249">
        <v>659358</v>
      </c>
      <c r="E180" s="1">
        <f t="shared" si="57"/>
        <v>340.37806472356442</v>
      </c>
      <c r="F180" s="248">
        <v>324457</v>
      </c>
      <c r="G180" s="249">
        <v>123187</v>
      </c>
      <c r="H180" s="45">
        <f t="shared" si="58"/>
        <v>263.38574687264077</v>
      </c>
      <c r="I180" s="248">
        <v>2223975</v>
      </c>
      <c r="J180" s="249">
        <v>499093</v>
      </c>
      <c r="K180" s="45">
        <f t="shared" si="59"/>
        <v>445.60332443051698</v>
      </c>
      <c r="L180" s="248">
        <v>1955668</v>
      </c>
      <c r="M180" s="249">
        <v>377067</v>
      </c>
      <c r="N180" s="25">
        <f t="shared" si="60"/>
        <v>518.65265324199675</v>
      </c>
      <c r="O180" s="248">
        <v>1939469</v>
      </c>
      <c r="P180" s="248">
        <v>377067</v>
      </c>
      <c r="Q180" s="25">
        <f t="shared" si="61"/>
        <v>514.35659975548106</v>
      </c>
      <c r="R180" s="253">
        <v>16199</v>
      </c>
      <c r="S180" s="64">
        <v>0</v>
      </c>
      <c r="T180" s="1" t="e">
        <v>#DIV/0!</v>
      </c>
      <c r="U180" s="199">
        <v>438</v>
      </c>
    </row>
    <row r="181" spans="1:173" ht="27" customHeight="1" x14ac:dyDescent="0.25">
      <c r="A181" s="55">
        <v>14</v>
      </c>
      <c r="B181" s="3" t="s">
        <v>214</v>
      </c>
      <c r="C181" s="249">
        <v>880187</v>
      </c>
      <c r="D181" s="249">
        <v>1009304</v>
      </c>
      <c r="E181" s="1">
        <f t="shared" si="57"/>
        <v>87.207323066192146</v>
      </c>
      <c r="F181" s="249">
        <v>133295</v>
      </c>
      <c r="G181" s="249">
        <v>69117</v>
      </c>
      <c r="H181" s="45">
        <f t="shared" si="58"/>
        <v>192.8541458685996</v>
      </c>
      <c r="I181" s="249">
        <v>895104</v>
      </c>
      <c r="J181" s="249">
        <v>1039543</v>
      </c>
      <c r="K181" s="45">
        <f t="shared" si="59"/>
        <v>86.105529064213798</v>
      </c>
      <c r="L181" s="249">
        <v>0</v>
      </c>
      <c r="M181" s="249">
        <v>0</v>
      </c>
      <c r="N181" s="25" t="e">
        <f t="shared" si="60"/>
        <v>#DIV/0!</v>
      </c>
      <c r="O181" s="248">
        <v>0</v>
      </c>
      <c r="P181" s="248">
        <v>0</v>
      </c>
      <c r="Q181" s="25" t="e">
        <f t="shared" si="61"/>
        <v>#DIV/0!</v>
      </c>
      <c r="R181" s="64">
        <v>0</v>
      </c>
      <c r="S181" s="64">
        <v>0</v>
      </c>
      <c r="T181" s="45" t="e">
        <f t="shared" si="62"/>
        <v>#DIV/0!</v>
      </c>
      <c r="U181" s="196">
        <v>205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s="23" customFormat="1" ht="27" customHeight="1" x14ac:dyDescent="0.25">
      <c r="A182" s="57">
        <v>15</v>
      </c>
      <c r="B182" s="4" t="s">
        <v>342</v>
      </c>
      <c r="C182" s="248">
        <v>1146647</v>
      </c>
      <c r="D182" s="248"/>
      <c r="E182" s="1" t="e">
        <f t="shared" si="57"/>
        <v>#DIV/0!</v>
      </c>
      <c r="F182" s="248">
        <v>120356</v>
      </c>
      <c r="G182" s="248"/>
      <c r="H182" s="1" t="e">
        <f t="shared" si="58"/>
        <v>#DIV/0!</v>
      </c>
      <c r="I182" s="248">
        <v>1296248</v>
      </c>
      <c r="J182" s="248"/>
      <c r="K182" s="1" t="e">
        <f t="shared" si="59"/>
        <v>#DIV/0!</v>
      </c>
      <c r="L182" s="248">
        <v>635147</v>
      </c>
      <c r="M182" s="248"/>
      <c r="N182" s="1" t="e">
        <f t="shared" si="60"/>
        <v>#DIV/0!</v>
      </c>
      <c r="O182" s="248">
        <v>635147</v>
      </c>
      <c r="P182" s="248"/>
      <c r="Q182" s="1" t="e">
        <f t="shared" si="61"/>
        <v>#DIV/0!</v>
      </c>
      <c r="R182" s="248">
        <v>0</v>
      </c>
      <c r="S182" s="248"/>
      <c r="T182" s="1" t="e">
        <f t="shared" si="62"/>
        <v>#DIV/0!</v>
      </c>
      <c r="U182" s="199">
        <v>295</v>
      </c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SUM(C185:C192)</f>
        <v>605910</v>
      </c>
      <c r="D184" s="41">
        <f>SUM(D185:D192)</f>
        <v>195118</v>
      </c>
      <c r="E184" s="50">
        <f t="shared" ref="E184:E192" si="63">C184/D184*100</f>
        <v>310.53516333705755</v>
      </c>
      <c r="F184" s="41">
        <f>SUM(F185:F192)</f>
        <v>23900</v>
      </c>
      <c r="G184" s="41">
        <f>SUM(G185:G192)</f>
        <v>24436</v>
      </c>
      <c r="H184" s="50">
        <f t="shared" ref="H184:H192" si="64">F184/G184*100</f>
        <v>97.806514977901458</v>
      </c>
      <c r="I184" s="41">
        <f>SUM(I185:I192)</f>
        <v>651620</v>
      </c>
      <c r="J184" s="41">
        <f>SUM(J185:J192)</f>
        <v>373220</v>
      </c>
      <c r="K184" s="50">
        <f t="shared" ref="K184:K192" si="65">I184/J184*100</f>
        <v>174.5940732007931</v>
      </c>
      <c r="L184" s="41">
        <f>SUM(L185:L192)</f>
        <v>433991</v>
      </c>
      <c r="M184" s="41">
        <f>SUM(M185:M192)</f>
        <v>120427</v>
      </c>
      <c r="N184" s="6">
        <f t="shared" ref="N184:N192" si="66">L184/M184*100</f>
        <v>360.37682579487989</v>
      </c>
      <c r="O184" s="41">
        <f>SUM(O185:O192)</f>
        <v>122124</v>
      </c>
      <c r="P184" s="41">
        <f>SUM(P185:P192)</f>
        <v>116393</v>
      </c>
      <c r="Q184" s="5">
        <f t="shared" ref="Q184:Q190" si="67">O184/P184*100</f>
        <v>104.92383562585378</v>
      </c>
      <c r="R184" s="41">
        <f>SUM(R185:R192)</f>
        <v>311867</v>
      </c>
      <c r="S184" s="41">
        <f>SUM(S185:S192)</f>
        <v>4034</v>
      </c>
      <c r="T184" s="6">
        <f t="shared" ref="T184:T192" si="68">R184/S184*100</f>
        <v>7730.9618244918202</v>
      </c>
      <c r="U184" s="198">
        <f>SUM(U185:U192)</f>
        <v>112</v>
      </c>
    </row>
    <row r="185" spans="1:173" s="24" customFormat="1" ht="19.5" customHeight="1" x14ac:dyDescent="0.25">
      <c r="A185" s="56">
        <v>1</v>
      </c>
      <c r="B185" s="8" t="s">
        <v>78</v>
      </c>
      <c r="C185" s="252">
        <v>0</v>
      </c>
      <c r="D185" s="252">
        <v>0</v>
      </c>
      <c r="E185" s="25" t="e">
        <f t="shared" si="63"/>
        <v>#DIV/0!</v>
      </c>
      <c r="F185" s="252">
        <v>0</v>
      </c>
      <c r="G185" s="252">
        <v>0</v>
      </c>
      <c r="H185" s="25" t="e">
        <f t="shared" si="64"/>
        <v>#DIV/0!</v>
      </c>
      <c r="I185" s="252">
        <v>0</v>
      </c>
      <c r="J185" s="252">
        <v>0</v>
      </c>
      <c r="K185" s="25" t="e">
        <f t="shared" si="65"/>
        <v>#DIV/0!</v>
      </c>
      <c r="L185" s="252">
        <f t="shared" ref="L185:M186" si="69">O185+R185</f>
        <v>0</v>
      </c>
      <c r="M185" s="34">
        <f t="shared" si="69"/>
        <v>0</v>
      </c>
      <c r="N185" s="25" t="e">
        <f t="shared" si="66"/>
        <v>#DIV/0!</v>
      </c>
      <c r="O185" s="252">
        <v>0</v>
      </c>
      <c r="P185" s="252">
        <v>0</v>
      </c>
      <c r="Q185" s="25" t="e">
        <f t="shared" si="67"/>
        <v>#DIV/0!</v>
      </c>
      <c r="R185" s="252">
        <v>0</v>
      </c>
      <c r="S185" s="252">
        <v>0</v>
      </c>
      <c r="T185" s="25" t="e">
        <f t="shared" si="68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252">
        <v>0</v>
      </c>
      <c r="D186" s="252">
        <v>0</v>
      </c>
      <c r="E186" s="45" t="e">
        <f t="shared" si="63"/>
        <v>#DIV/0!</v>
      </c>
      <c r="F186" s="252">
        <v>0</v>
      </c>
      <c r="G186" s="252">
        <v>0</v>
      </c>
      <c r="H186" s="45" t="e">
        <f>E186</f>
        <v>#DIV/0!</v>
      </c>
      <c r="I186" s="252">
        <v>0</v>
      </c>
      <c r="J186" s="252">
        <v>0</v>
      </c>
      <c r="K186" s="45" t="e">
        <f t="shared" si="65"/>
        <v>#DIV/0!</v>
      </c>
      <c r="L186" s="252">
        <f t="shared" si="69"/>
        <v>0</v>
      </c>
      <c r="M186" s="34">
        <f t="shared" si="69"/>
        <v>0</v>
      </c>
      <c r="N186" s="25" t="e">
        <f t="shared" si="66"/>
        <v>#DIV/0!</v>
      </c>
      <c r="O186" s="252">
        <v>0</v>
      </c>
      <c r="P186" s="252">
        <v>0</v>
      </c>
      <c r="Q186" s="25" t="e">
        <f t="shared" si="67"/>
        <v>#DIV/0!</v>
      </c>
      <c r="R186" s="252">
        <v>0</v>
      </c>
      <c r="S186" s="252">
        <v>0</v>
      </c>
      <c r="T186" s="45" t="e">
        <f t="shared" si="68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3" t="s">
        <v>80</v>
      </c>
      <c r="C187" s="252">
        <v>20874</v>
      </c>
      <c r="D187" s="252">
        <v>27587</v>
      </c>
      <c r="E187" s="45">
        <f t="shared" si="63"/>
        <v>75.666074600355245</v>
      </c>
      <c r="F187" s="252">
        <v>1100</v>
      </c>
      <c r="G187" s="252">
        <v>4977</v>
      </c>
      <c r="H187" s="45">
        <f t="shared" si="64"/>
        <v>22.101667671287924</v>
      </c>
      <c r="I187" s="252">
        <v>20874</v>
      </c>
      <c r="J187" s="252">
        <v>27587</v>
      </c>
      <c r="K187" s="45">
        <f t="shared" si="65"/>
        <v>75.666074600355245</v>
      </c>
      <c r="L187" s="252">
        <v>20874</v>
      </c>
      <c r="M187" s="252">
        <v>27587</v>
      </c>
      <c r="N187" s="25">
        <f t="shared" si="66"/>
        <v>75.666074600355245</v>
      </c>
      <c r="O187" s="252">
        <v>20874</v>
      </c>
      <c r="P187" s="252">
        <v>27587</v>
      </c>
      <c r="Q187" s="25">
        <f t="shared" si="67"/>
        <v>75.666074600355245</v>
      </c>
      <c r="R187" s="252">
        <v>0</v>
      </c>
      <c r="S187" s="252">
        <v>0</v>
      </c>
      <c r="T187" s="45" t="e">
        <f t="shared" si="68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7">
        <v>4</v>
      </c>
      <c r="B188" s="4" t="s">
        <v>81</v>
      </c>
      <c r="C188" s="252">
        <v>29295</v>
      </c>
      <c r="D188" s="252">
        <v>23204</v>
      </c>
      <c r="E188" s="45">
        <f t="shared" si="63"/>
        <v>126.24978451991036</v>
      </c>
      <c r="F188" s="252">
        <v>4050</v>
      </c>
      <c r="G188" s="252">
        <v>3240</v>
      </c>
      <c r="H188" s="45">
        <f t="shared" si="64"/>
        <v>125</v>
      </c>
      <c r="I188" s="252">
        <v>29168</v>
      </c>
      <c r="J188" s="252">
        <v>58988</v>
      </c>
      <c r="K188" s="45">
        <f t="shared" si="65"/>
        <v>49.447345222757171</v>
      </c>
      <c r="L188" s="252">
        <v>0</v>
      </c>
      <c r="M188" s="252">
        <v>2632</v>
      </c>
      <c r="N188" s="25">
        <f t="shared" si="66"/>
        <v>0</v>
      </c>
      <c r="O188" s="252">
        <v>0</v>
      </c>
      <c r="P188" s="252">
        <v>772</v>
      </c>
      <c r="Q188" s="25">
        <f t="shared" si="67"/>
        <v>0</v>
      </c>
      <c r="R188" s="252">
        <v>0</v>
      </c>
      <c r="S188" s="252">
        <v>1860</v>
      </c>
      <c r="T188" s="45">
        <f t="shared" si="68"/>
        <v>0</v>
      </c>
      <c r="U188" s="196">
        <v>15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252">
        <v>152758</v>
      </c>
      <c r="D189" s="252">
        <v>144327</v>
      </c>
      <c r="E189" s="25">
        <f t="shared" si="63"/>
        <v>105.84159582060182</v>
      </c>
      <c r="F189" s="252">
        <v>18750</v>
      </c>
      <c r="G189" s="252">
        <v>16219</v>
      </c>
      <c r="H189" s="25">
        <f t="shared" si="64"/>
        <v>115.60515444848633</v>
      </c>
      <c r="I189" s="252">
        <v>244198</v>
      </c>
      <c r="J189" s="252">
        <v>286645</v>
      </c>
      <c r="K189" s="25">
        <f t="shared" si="65"/>
        <v>85.191787751399815</v>
      </c>
      <c r="L189" s="252">
        <v>55737</v>
      </c>
      <c r="M189" s="252">
        <v>90208</v>
      </c>
      <c r="N189" s="25">
        <f t="shared" si="66"/>
        <v>61.787202908832917</v>
      </c>
      <c r="O189" s="252">
        <v>55737</v>
      </c>
      <c r="P189" s="252">
        <v>88034</v>
      </c>
      <c r="Q189" s="25">
        <f t="shared" si="67"/>
        <v>63.313038144353314</v>
      </c>
      <c r="R189" s="252">
        <v>0</v>
      </c>
      <c r="S189" s="252">
        <v>2174</v>
      </c>
      <c r="T189" s="25">
        <f t="shared" si="68"/>
        <v>0</v>
      </c>
      <c r="U189" s="196">
        <v>38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5.75" customHeight="1" x14ac:dyDescent="0.25">
      <c r="A190" s="57">
        <v>6</v>
      </c>
      <c r="B190" s="4" t="s">
        <v>485</v>
      </c>
      <c r="C190" s="252">
        <v>402983</v>
      </c>
      <c r="D190" s="252">
        <v>0</v>
      </c>
      <c r="E190" s="25" t="e">
        <f t="shared" si="63"/>
        <v>#DIV/0!</v>
      </c>
      <c r="F190" s="252">
        <v>0</v>
      </c>
      <c r="G190" s="252">
        <v>0</v>
      </c>
      <c r="H190" s="25" t="e">
        <f t="shared" si="64"/>
        <v>#DIV/0!</v>
      </c>
      <c r="I190" s="252">
        <v>357380</v>
      </c>
      <c r="J190" s="252">
        <v>0</v>
      </c>
      <c r="K190" s="25" t="e">
        <f t="shared" si="65"/>
        <v>#DIV/0!</v>
      </c>
      <c r="L190" s="252">
        <v>357380</v>
      </c>
      <c r="M190" s="288">
        <v>0</v>
      </c>
      <c r="N190" s="25" t="e">
        <f t="shared" si="66"/>
        <v>#DIV/0!</v>
      </c>
      <c r="O190" s="252">
        <v>45513</v>
      </c>
      <c r="P190" s="252">
        <v>0</v>
      </c>
      <c r="Q190" s="25" t="e">
        <f t="shared" si="67"/>
        <v>#DIV/0!</v>
      </c>
      <c r="R190" s="252">
        <v>311867</v>
      </c>
      <c r="S190" s="252">
        <v>0</v>
      </c>
      <c r="T190" s="25" t="e">
        <f t="shared" si="68"/>
        <v>#DIV/0!</v>
      </c>
      <c r="U190" s="196">
        <v>41</v>
      </c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ht="18.75" customHeight="1" x14ac:dyDescent="0.25">
      <c r="A191" s="57">
        <v>7</v>
      </c>
      <c r="B191" s="4" t="s">
        <v>262</v>
      </c>
      <c r="C191" s="252">
        <v>0</v>
      </c>
      <c r="D191" s="252">
        <v>0</v>
      </c>
      <c r="E191" s="25" t="e">
        <f t="shared" si="63"/>
        <v>#DIV/0!</v>
      </c>
      <c r="F191" s="252">
        <v>0</v>
      </c>
      <c r="G191" s="252">
        <v>0</v>
      </c>
      <c r="H191" s="25" t="e">
        <f t="shared" si="64"/>
        <v>#DIV/0!</v>
      </c>
      <c r="I191" s="252">
        <v>0</v>
      </c>
      <c r="J191" s="252">
        <v>0</v>
      </c>
      <c r="K191" s="25" t="e">
        <f t="shared" si="65"/>
        <v>#DIV/0!</v>
      </c>
      <c r="L191" s="252">
        <f t="shared" ref="L191:M192" si="70">O191+R191</f>
        <v>0</v>
      </c>
      <c r="M191" s="34">
        <f t="shared" si="70"/>
        <v>0</v>
      </c>
      <c r="N191" s="25" t="e">
        <f t="shared" si="66"/>
        <v>#DIV/0!</v>
      </c>
      <c r="O191" s="252">
        <v>0</v>
      </c>
      <c r="P191" s="252">
        <v>0</v>
      </c>
      <c r="Q191" s="25" t="e">
        <f>O191/P191*100</f>
        <v>#DIV/0!</v>
      </c>
      <c r="R191" s="252">
        <v>0</v>
      </c>
      <c r="S191" s="252">
        <v>0</v>
      </c>
      <c r="T191" s="25" t="e">
        <f t="shared" si="68"/>
        <v>#DIV/0!</v>
      </c>
      <c r="U191" s="196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  <c r="FL191" s="23"/>
      <c r="FM191" s="23"/>
      <c r="FN191" s="23"/>
      <c r="FO191" s="23"/>
      <c r="FP191" s="23"/>
      <c r="FQ191" s="23"/>
    </row>
    <row r="192" spans="1:173" s="23" customFormat="1" ht="21" customHeight="1" x14ac:dyDescent="0.25">
      <c r="A192" s="56">
        <v>8</v>
      </c>
      <c r="B192" s="8" t="s">
        <v>72</v>
      </c>
      <c r="C192" s="252">
        <v>0</v>
      </c>
      <c r="D192" s="252">
        <v>0</v>
      </c>
      <c r="E192" s="1" t="e">
        <f t="shared" si="63"/>
        <v>#DIV/0!</v>
      </c>
      <c r="F192" s="252">
        <v>0</v>
      </c>
      <c r="G192" s="252">
        <v>0</v>
      </c>
      <c r="H192" s="1" t="e">
        <f t="shared" si="64"/>
        <v>#DIV/0!</v>
      </c>
      <c r="I192" s="252">
        <v>0</v>
      </c>
      <c r="J192" s="252">
        <v>0</v>
      </c>
      <c r="K192" s="1" t="e">
        <f t="shared" si="65"/>
        <v>#DIV/0!</v>
      </c>
      <c r="L192" s="252">
        <f t="shared" si="70"/>
        <v>0</v>
      </c>
      <c r="M192" s="34">
        <f t="shared" si="70"/>
        <v>0</v>
      </c>
      <c r="N192" s="1" t="e">
        <f t="shared" si="66"/>
        <v>#DIV/0!</v>
      </c>
      <c r="O192" s="252">
        <v>0</v>
      </c>
      <c r="P192" s="252">
        <v>0</v>
      </c>
      <c r="Q192" s="1" t="e">
        <f>O192/P192*100</f>
        <v>#DIV/0!</v>
      </c>
      <c r="R192" s="252">
        <v>0</v>
      </c>
      <c r="S192" s="252">
        <v>0</v>
      </c>
      <c r="T192" s="1" t="e">
        <f t="shared" si="68"/>
        <v>#DIV/0!</v>
      </c>
      <c r="U192" s="199"/>
    </row>
    <row r="193" spans="1:21" s="23" customFormat="1" ht="17.25" x14ac:dyDescent="0.25">
      <c r="A193" s="102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8"/>
      <c r="U193" s="200"/>
    </row>
    <row r="194" spans="1:21" s="23" customFormat="1" ht="102" customHeight="1" x14ac:dyDescent="0.25">
      <c r="A194" s="352" t="s">
        <v>235</v>
      </c>
      <c r="B194" s="353"/>
      <c r="C194" s="41">
        <f>SUM(C195:C201)</f>
        <v>0</v>
      </c>
      <c r="D194" s="41">
        <f>SUM(D195:D201)</f>
        <v>0</v>
      </c>
      <c r="E194" s="50" t="e">
        <f>C194/D194*100</f>
        <v>#DIV/0!</v>
      </c>
      <c r="F194" s="41">
        <f>SUM(F195:F201)</f>
        <v>0</v>
      </c>
      <c r="G194" s="41">
        <f>SUM(G195:G201)</f>
        <v>0</v>
      </c>
      <c r="H194" s="50" t="e">
        <f>F194/G194*100</f>
        <v>#DIV/0!</v>
      </c>
      <c r="I194" s="41">
        <f>SUM(I195:I201)</f>
        <v>0</v>
      </c>
      <c r="J194" s="41">
        <f>SUM(J195:J201)</f>
        <v>0</v>
      </c>
      <c r="K194" s="50" t="e">
        <f>I194/J194*100</f>
        <v>#DIV/0!</v>
      </c>
      <c r="L194" s="41">
        <f>SUM(L195:L201)</f>
        <v>0</v>
      </c>
      <c r="M194" s="41">
        <f>SUM(M195:M201)</f>
        <v>0</v>
      </c>
      <c r="N194" s="6" t="e">
        <f t="shared" ref="N194" si="71">L194/M194*100</f>
        <v>#DIV/0!</v>
      </c>
      <c r="O194" s="41">
        <f>SUM(O195:O201)</f>
        <v>0</v>
      </c>
      <c r="P194" s="41">
        <f>SUM(P195:P201)</f>
        <v>0</v>
      </c>
      <c r="Q194" s="5" t="e">
        <f t="shared" ref="Q194" si="72">O194/P194*100</f>
        <v>#DIV/0!</v>
      </c>
      <c r="R194" s="41">
        <f>SUM(R195:R201)</f>
        <v>0</v>
      </c>
      <c r="S194" s="41">
        <f>SUM(S195:S201)</f>
        <v>0</v>
      </c>
      <c r="T194" s="6" t="e">
        <f t="shared" ref="T194" si="73">R194/S194*100</f>
        <v>#DIV/0!</v>
      </c>
      <c r="U194" s="200"/>
    </row>
    <row r="195" spans="1:21" s="23" customFormat="1" ht="17.25" x14ac:dyDescent="0.25">
      <c r="A195" s="63"/>
      <c r="B195" s="16"/>
      <c r="C195" s="248"/>
      <c r="D195" s="248"/>
      <c r="E195" s="1"/>
      <c r="F195" s="248"/>
      <c r="G195" s="248"/>
      <c r="H195" s="1"/>
      <c r="I195" s="248"/>
      <c r="J195" s="248"/>
      <c r="K195" s="1"/>
      <c r="L195" s="248"/>
      <c r="M195" s="248"/>
      <c r="N195" s="1"/>
      <c r="O195" s="248"/>
      <c r="P195" s="248"/>
      <c r="Q195" s="1"/>
      <c r="R195" s="248"/>
      <c r="S195" s="248"/>
      <c r="T195" s="1"/>
      <c r="U195" s="200"/>
    </row>
    <row r="196" spans="1:21" s="23" customFormat="1" ht="17.25" x14ac:dyDescent="0.25">
      <c r="A196" s="63"/>
      <c r="B196" s="16"/>
      <c r="C196" s="248"/>
      <c r="D196" s="248"/>
      <c r="E196" s="1"/>
      <c r="F196" s="248"/>
      <c r="G196" s="248"/>
      <c r="H196" s="1"/>
      <c r="I196" s="248"/>
      <c r="J196" s="248"/>
      <c r="K196" s="1"/>
      <c r="L196" s="248"/>
      <c r="M196" s="248"/>
      <c r="N196" s="1"/>
      <c r="O196" s="248"/>
      <c r="P196" s="248"/>
      <c r="Q196" s="1"/>
      <c r="R196" s="248"/>
      <c r="S196" s="248"/>
      <c r="T196" s="1"/>
      <c r="U196" s="200"/>
    </row>
    <row r="197" spans="1:21" s="23" customFormat="1" ht="17.25" x14ac:dyDescent="0.25">
      <c r="A197" s="63"/>
      <c r="B197" s="16"/>
      <c r="C197" s="248"/>
      <c r="D197" s="248"/>
      <c r="E197" s="1"/>
      <c r="F197" s="248"/>
      <c r="G197" s="248"/>
      <c r="H197" s="1"/>
      <c r="I197" s="248"/>
      <c r="J197" s="248"/>
      <c r="K197" s="1"/>
      <c r="L197" s="248"/>
      <c r="M197" s="248"/>
      <c r="N197" s="1"/>
      <c r="O197" s="248"/>
      <c r="P197" s="248"/>
      <c r="Q197" s="1"/>
      <c r="R197" s="248"/>
      <c r="S197" s="248"/>
      <c r="T197" s="1"/>
      <c r="U197" s="200"/>
    </row>
    <row r="198" spans="1:21" s="23" customFormat="1" ht="17.25" x14ac:dyDescent="0.25">
      <c r="A198" s="63"/>
      <c r="B198" s="16"/>
      <c r="C198" s="248"/>
      <c r="D198" s="248"/>
      <c r="E198" s="1"/>
      <c r="F198" s="248"/>
      <c r="G198" s="248"/>
      <c r="H198" s="1"/>
      <c r="I198" s="248"/>
      <c r="J198" s="248"/>
      <c r="K198" s="1"/>
      <c r="L198" s="248"/>
      <c r="M198" s="248"/>
      <c r="N198" s="1"/>
      <c r="O198" s="248"/>
      <c r="P198" s="248"/>
      <c r="Q198" s="1"/>
      <c r="R198" s="248"/>
      <c r="S198" s="248"/>
      <c r="T198" s="1"/>
      <c r="U198" s="200"/>
    </row>
    <row r="199" spans="1:21" s="23" customFormat="1" ht="17.25" x14ac:dyDescent="0.25">
      <c r="A199" s="63"/>
      <c r="B199" s="16"/>
      <c r="C199" s="248"/>
      <c r="D199" s="248"/>
      <c r="E199" s="1"/>
      <c r="F199" s="248"/>
      <c r="G199" s="248"/>
      <c r="H199" s="1"/>
      <c r="I199" s="248"/>
      <c r="J199" s="248"/>
      <c r="K199" s="1"/>
      <c r="L199" s="248"/>
      <c r="M199" s="248"/>
      <c r="N199" s="1"/>
      <c r="O199" s="248"/>
      <c r="P199" s="248"/>
      <c r="Q199" s="1"/>
      <c r="R199" s="248"/>
      <c r="S199" s="248"/>
      <c r="T199" s="1"/>
      <c r="U199" s="200"/>
    </row>
    <row r="200" spans="1:21" s="23" customFormat="1" ht="17.25" x14ac:dyDescent="0.25">
      <c r="A200" s="63"/>
      <c r="B200" s="16"/>
      <c r="C200" s="248"/>
      <c r="D200" s="248"/>
      <c r="E200" s="1"/>
      <c r="F200" s="248"/>
      <c r="G200" s="248"/>
      <c r="H200" s="1"/>
      <c r="I200" s="248"/>
      <c r="J200" s="248"/>
      <c r="K200" s="1"/>
      <c r="L200" s="248"/>
      <c r="M200" s="248"/>
      <c r="N200" s="1"/>
      <c r="O200" s="248"/>
      <c r="P200" s="248"/>
      <c r="Q200" s="1"/>
      <c r="R200" s="248"/>
      <c r="S200" s="248"/>
      <c r="T200" s="1"/>
      <c r="U200" s="200"/>
    </row>
    <row r="201" spans="1:21" s="23" customFormat="1" ht="17.25" x14ac:dyDescent="0.25">
      <c r="A201" s="63"/>
      <c r="B201" s="16"/>
      <c r="C201" s="248"/>
      <c r="D201" s="248"/>
      <c r="E201" s="1"/>
      <c r="F201" s="248"/>
      <c r="G201" s="248"/>
      <c r="H201" s="1"/>
      <c r="I201" s="248"/>
      <c r="J201" s="248"/>
      <c r="K201" s="1"/>
      <c r="L201" s="248"/>
      <c r="M201" s="248"/>
      <c r="N201" s="1"/>
      <c r="O201" s="248"/>
      <c r="P201" s="248"/>
      <c r="Q201" s="1"/>
      <c r="R201" s="248"/>
      <c r="S201" s="248"/>
      <c r="T201" s="1"/>
      <c r="U201" s="200"/>
    </row>
    <row r="202" spans="1:21" s="23" customFormat="1" ht="17.25" customHeight="1" x14ac:dyDescent="0.25">
      <c r="A202" s="363"/>
      <c r="B202" s="364"/>
      <c r="C202" s="364"/>
      <c r="D202" s="364"/>
      <c r="E202" s="364"/>
      <c r="F202" s="364"/>
      <c r="G202" s="364"/>
      <c r="H202" s="364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5"/>
      <c r="U202" s="200"/>
    </row>
    <row r="203" spans="1:21" s="23" customFormat="1" ht="118.5" customHeight="1" x14ac:dyDescent="0.25">
      <c r="A203" s="352" t="s">
        <v>236</v>
      </c>
      <c r="B203" s="353"/>
      <c r="C203" s="41">
        <f>SUM(C204:C207)</f>
        <v>0</v>
      </c>
      <c r="D203" s="41">
        <f>SUM(D204:D207)</f>
        <v>0</v>
      </c>
      <c r="E203" s="50" t="e">
        <f>C203/D203*100</f>
        <v>#DIV/0!</v>
      </c>
      <c r="F203" s="41">
        <f>SUM(F204:F207)</f>
        <v>0</v>
      </c>
      <c r="G203" s="41">
        <f>SUM(G204:G207)</f>
        <v>0</v>
      </c>
      <c r="H203" s="50" t="e">
        <f>F203/G203*100</f>
        <v>#DIV/0!</v>
      </c>
      <c r="I203" s="41">
        <f>SUM(I204:I207)</f>
        <v>0</v>
      </c>
      <c r="J203" s="41">
        <f>SUM(J204:J207)</f>
        <v>0</v>
      </c>
      <c r="K203" s="50" t="e">
        <f>I203/J203*100</f>
        <v>#DIV/0!</v>
      </c>
      <c r="L203" s="41">
        <f>SUM(L204:L207)</f>
        <v>0</v>
      </c>
      <c r="M203" s="41">
        <f>SUM(M204:M207)</f>
        <v>0</v>
      </c>
      <c r="N203" s="6" t="e">
        <f t="shared" ref="N203" si="74">L203/M203*100</f>
        <v>#DIV/0!</v>
      </c>
      <c r="O203" s="41">
        <f>SUM(O204:O207)</f>
        <v>0</v>
      </c>
      <c r="P203" s="41">
        <f>SUM(P204:P207)</f>
        <v>0</v>
      </c>
      <c r="Q203" s="5" t="e">
        <f t="shared" ref="Q203" si="75">O203/P203*100</f>
        <v>#DIV/0!</v>
      </c>
      <c r="R203" s="41">
        <f>SUM(R204:R207)</f>
        <v>0</v>
      </c>
      <c r="S203" s="41">
        <f>SUM(S204:S207)</f>
        <v>0</v>
      </c>
      <c r="T203" s="6" t="e">
        <f t="shared" ref="T203" si="76">R203/S203*100</f>
        <v>#DIV/0!</v>
      </c>
      <c r="U203" s="200"/>
    </row>
    <row r="204" spans="1:21" s="23" customFormat="1" ht="17.25" x14ac:dyDescent="0.25">
      <c r="A204" s="63"/>
      <c r="B204" s="16"/>
      <c r="C204" s="248"/>
      <c r="D204" s="248"/>
      <c r="E204" s="1"/>
      <c r="F204" s="248"/>
      <c r="G204" s="248"/>
      <c r="H204" s="1"/>
      <c r="I204" s="248"/>
      <c r="J204" s="248"/>
      <c r="K204" s="1"/>
      <c r="L204" s="248"/>
      <c r="M204" s="248"/>
      <c r="N204" s="1"/>
      <c r="O204" s="248"/>
      <c r="P204" s="248"/>
      <c r="Q204" s="1"/>
      <c r="R204" s="248"/>
      <c r="S204" s="248"/>
      <c r="T204" s="1"/>
      <c r="U204" s="200"/>
    </row>
    <row r="205" spans="1:21" s="23" customFormat="1" ht="17.25" x14ac:dyDescent="0.25">
      <c r="A205" s="63"/>
      <c r="B205" s="16"/>
      <c r="C205" s="248"/>
      <c r="D205" s="248"/>
      <c r="E205" s="1"/>
      <c r="F205" s="248"/>
      <c r="G205" s="248"/>
      <c r="H205" s="1"/>
      <c r="I205" s="248"/>
      <c r="J205" s="248"/>
      <c r="K205" s="1"/>
      <c r="L205" s="248"/>
      <c r="M205" s="248"/>
      <c r="N205" s="1"/>
      <c r="O205" s="248"/>
      <c r="P205" s="248"/>
      <c r="Q205" s="1"/>
      <c r="R205" s="248"/>
      <c r="S205" s="248"/>
      <c r="T205" s="1"/>
      <c r="U205" s="200"/>
    </row>
    <row r="206" spans="1:21" s="23" customFormat="1" ht="17.25" x14ac:dyDescent="0.25">
      <c r="A206" s="63"/>
      <c r="B206" s="16"/>
      <c r="C206" s="248"/>
      <c r="D206" s="248"/>
      <c r="E206" s="1"/>
      <c r="F206" s="248"/>
      <c r="G206" s="248"/>
      <c r="H206" s="1"/>
      <c r="I206" s="248"/>
      <c r="J206" s="248"/>
      <c r="K206" s="1"/>
      <c r="L206" s="248"/>
      <c r="M206" s="248"/>
      <c r="N206" s="1"/>
      <c r="O206" s="248"/>
      <c r="P206" s="248"/>
      <c r="Q206" s="1"/>
      <c r="R206" s="248"/>
      <c r="S206" s="248"/>
      <c r="T206" s="1"/>
      <c r="U206" s="200"/>
    </row>
    <row r="207" spans="1:21" s="23" customFormat="1" ht="17.25" x14ac:dyDescent="0.25">
      <c r="A207" s="63"/>
      <c r="B207" s="16"/>
      <c r="C207" s="248"/>
      <c r="D207" s="248"/>
      <c r="E207" s="1"/>
      <c r="F207" s="248"/>
      <c r="G207" s="248"/>
      <c r="H207" s="1"/>
      <c r="I207" s="248"/>
      <c r="J207" s="248"/>
      <c r="K207" s="1"/>
      <c r="L207" s="248"/>
      <c r="M207" s="248"/>
      <c r="N207" s="1"/>
      <c r="O207" s="248"/>
      <c r="P207" s="248"/>
      <c r="Q207" s="1"/>
      <c r="R207" s="248"/>
      <c r="S207" s="248"/>
      <c r="T207" s="1"/>
      <c r="U207" s="200"/>
    </row>
    <row r="208" spans="1:21" s="23" customFormat="1" ht="17.25" customHeight="1" x14ac:dyDescent="0.25">
      <c r="A208" s="363"/>
      <c r="B208" s="364"/>
      <c r="C208" s="364"/>
      <c r="D208" s="364"/>
      <c r="E208" s="364"/>
      <c r="F208" s="364"/>
      <c r="G208" s="364"/>
      <c r="H208" s="364"/>
      <c r="I208" s="364"/>
      <c r="J208" s="364"/>
      <c r="K208" s="364"/>
      <c r="L208" s="364"/>
      <c r="M208" s="364"/>
      <c r="N208" s="364"/>
      <c r="O208" s="364"/>
      <c r="P208" s="364"/>
      <c r="Q208" s="364"/>
      <c r="R208" s="364"/>
      <c r="S208" s="364"/>
      <c r="T208" s="365"/>
      <c r="U208" s="200"/>
    </row>
    <row r="209" spans="1:29" s="23" customFormat="1" ht="69" customHeight="1" x14ac:dyDescent="0.25">
      <c r="A209" s="352" t="s">
        <v>237</v>
      </c>
      <c r="B209" s="353"/>
      <c r="C209" s="41">
        <f>SUM(C210:C215)</f>
        <v>1048908</v>
      </c>
      <c r="D209" s="41">
        <f>SUM(D210:D215)</f>
        <v>882059</v>
      </c>
      <c r="E209" s="50">
        <f>C209/D209*100</f>
        <v>118.91585483510741</v>
      </c>
      <c r="F209" s="41">
        <f>SUM(F210:F215)</f>
        <v>43275</v>
      </c>
      <c r="G209" s="41">
        <f>SUM(G210:G215)</f>
        <v>47446</v>
      </c>
      <c r="H209" s="50">
        <f>F209/G209*100</f>
        <v>91.208953336424571</v>
      </c>
      <c r="I209" s="41">
        <f>SUM(I210:I215)</f>
        <v>1123486</v>
      </c>
      <c r="J209" s="41">
        <f>SUM(J210:J215)</f>
        <v>937261</v>
      </c>
      <c r="K209" s="50">
        <f>I209/J209*100</f>
        <v>119.86906528704384</v>
      </c>
      <c r="L209" s="41">
        <f>SUM(L210:L215)</f>
        <v>0</v>
      </c>
      <c r="M209" s="41">
        <f>SUM(M210:M215)</f>
        <v>0</v>
      </c>
      <c r="N209" s="6" t="e">
        <f t="shared" ref="N209:N212" si="77">L209/M209*100</f>
        <v>#DIV/0!</v>
      </c>
      <c r="O209" s="41">
        <f>SUM(O210:O215)</f>
        <v>0</v>
      </c>
      <c r="P209" s="41">
        <f>SUM(P210:P215)</f>
        <v>0</v>
      </c>
      <c r="Q209" s="152"/>
      <c r="R209" s="41">
        <f>SUM(R210:R215)</f>
        <v>0</v>
      </c>
      <c r="S209" s="41">
        <f>SUM(S210:S215)</f>
        <v>0</v>
      </c>
      <c r="T209" s="6" t="e">
        <f t="shared" ref="T209:T213" si="78">R209/S209*100</f>
        <v>#DIV/0!</v>
      </c>
      <c r="U209" s="198">
        <f>SUM(U210:U212)</f>
        <v>81</v>
      </c>
    </row>
    <row r="210" spans="1:29" s="23" customFormat="1" ht="17.25" x14ac:dyDescent="0.25">
      <c r="A210" s="62">
        <v>1</v>
      </c>
      <c r="B210" s="10" t="s">
        <v>272</v>
      </c>
      <c r="C210" s="248">
        <v>755727</v>
      </c>
      <c r="D210" s="248">
        <v>553176</v>
      </c>
      <c r="E210" s="248">
        <f>C210/D210*100</f>
        <v>136.61601370992233</v>
      </c>
      <c r="F210" s="248">
        <v>5789</v>
      </c>
      <c r="G210" s="248">
        <v>12276</v>
      </c>
      <c r="H210" s="248">
        <f>F210/G210*100</f>
        <v>47.157054415118935</v>
      </c>
      <c r="I210" s="248">
        <v>830305</v>
      </c>
      <c r="J210" s="248">
        <v>608378</v>
      </c>
      <c r="K210" s="248">
        <f>I210/J210*100</f>
        <v>136.47847226559804</v>
      </c>
      <c r="L210" s="248">
        <v>0</v>
      </c>
      <c r="M210" s="248">
        <v>0</v>
      </c>
      <c r="N210" s="156" t="e">
        <f t="shared" si="77"/>
        <v>#DIV/0!</v>
      </c>
      <c r="O210" s="248">
        <v>0</v>
      </c>
      <c r="P210" s="248">
        <v>0</v>
      </c>
      <c r="Q210" s="157" t="e">
        <f>O209/P209*100</f>
        <v>#DIV/0!</v>
      </c>
      <c r="R210" s="248">
        <v>0</v>
      </c>
      <c r="S210" s="248">
        <v>0</v>
      </c>
      <c r="T210" s="1" t="e">
        <f t="shared" si="78"/>
        <v>#DIV/0!</v>
      </c>
      <c r="U210" s="199">
        <v>58</v>
      </c>
    </row>
    <row r="211" spans="1:29" s="23" customFormat="1" ht="17.25" x14ac:dyDescent="0.25">
      <c r="A211" s="62">
        <v>2</v>
      </c>
      <c r="B211" s="10" t="s">
        <v>273</v>
      </c>
      <c r="C211" s="248">
        <v>106367</v>
      </c>
      <c r="D211" s="248">
        <v>152665</v>
      </c>
      <c r="E211" s="252">
        <f t="shared" ref="E211:E212" si="79">C211/D211*100</f>
        <v>69.673468050961247</v>
      </c>
      <c r="F211" s="248">
        <v>3034</v>
      </c>
      <c r="G211" s="248">
        <v>15527</v>
      </c>
      <c r="H211" s="252">
        <f t="shared" ref="H211:H212" si="80">F211/G211*100</f>
        <v>19.540155857538483</v>
      </c>
      <c r="I211" s="248">
        <v>106367</v>
      </c>
      <c r="J211" s="248">
        <v>152665</v>
      </c>
      <c r="K211" s="252">
        <f t="shared" ref="K211:K212" si="81">I211/J211*100</f>
        <v>69.673468050961247</v>
      </c>
      <c r="L211" s="248">
        <v>0</v>
      </c>
      <c r="M211" s="248">
        <v>0</v>
      </c>
      <c r="N211" s="156" t="e">
        <f t="shared" si="77"/>
        <v>#DIV/0!</v>
      </c>
      <c r="O211" s="248">
        <v>0</v>
      </c>
      <c r="P211" s="248">
        <v>0</v>
      </c>
      <c r="Q211" s="157" t="e">
        <f>O210/P210*100</f>
        <v>#DIV/0!</v>
      </c>
      <c r="R211" s="248">
        <v>0</v>
      </c>
      <c r="S211" s="248">
        <v>0</v>
      </c>
      <c r="T211" s="1" t="e">
        <f t="shared" si="78"/>
        <v>#DIV/0!</v>
      </c>
      <c r="U211" s="199">
        <v>11</v>
      </c>
    </row>
    <row r="212" spans="1:29" s="23" customFormat="1" ht="17.25" x14ac:dyDescent="0.25">
      <c r="A212" s="62">
        <v>3</v>
      </c>
      <c r="B212" s="10" t="s">
        <v>274</v>
      </c>
      <c r="C212" s="248">
        <v>186814</v>
      </c>
      <c r="D212" s="248">
        <v>176218</v>
      </c>
      <c r="E212" s="252">
        <f t="shared" si="79"/>
        <v>106.01300661680419</v>
      </c>
      <c r="F212" s="248">
        <v>34452</v>
      </c>
      <c r="G212" s="248">
        <v>19643</v>
      </c>
      <c r="H212" s="252">
        <f t="shared" si="80"/>
        <v>175.39072443109504</v>
      </c>
      <c r="I212" s="248">
        <v>186814</v>
      </c>
      <c r="J212" s="248">
        <v>176218</v>
      </c>
      <c r="K212" s="252">
        <f t="shared" si="81"/>
        <v>106.01300661680419</v>
      </c>
      <c r="L212" s="248">
        <v>0</v>
      </c>
      <c r="M212" s="248">
        <v>0</v>
      </c>
      <c r="N212" s="156" t="e">
        <f t="shared" si="77"/>
        <v>#DIV/0!</v>
      </c>
      <c r="O212" s="248">
        <v>0</v>
      </c>
      <c r="P212" s="248">
        <v>0</v>
      </c>
      <c r="Q212" s="157" t="e">
        <f>O211/P211*100</f>
        <v>#DIV/0!</v>
      </c>
      <c r="R212" s="248">
        <v>0</v>
      </c>
      <c r="S212" s="248">
        <v>0</v>
      </c>
      <c r="T212" s="1" t="e">
        <f t="shared" si="78"/>
        <v>#DIV/0!</v>
      </c>
      <c r="U212" s="199">
        <v>12</v>
      </c>
    </row>
    <row r="213" spans="1:29" s="23" customFormat="1" ht="17.25" x14ac:dyDescent="0.25">
      <c r="A213" s="63"/>
      <c r="B213" s="16"/>
      <c r="C213" s="248"/>
      <c r="D213" s="248"/>
      <c r="E213" s="1"/>
      <c r="F213" s="248"/>
      <c r="G213" s="248"/>
      <c r="H213" s="1"/>
      <c r="I213" s="248"/>
      <c r="J213" s="248"/>
      <c r="K213" s="1"/>
      <c r="L213" s="248"/>
      <c r="M213" s="248"/>
      <c r="N213" s="1"/>
      <c r="O213" s="248"/>
      <c r="P213" s="248"/>
      <c r="Q213" s="1"/>
      <c r="R213" s="248"/>
      <c r="S213" s="248"/>
      <c r="T213" s="1" t="e">
        <f t="shared" si="78"/>
        <v>#DIV/0!</v>
      </c>
      <c r="U213" s="199"/>
    </row>
    <row r="214" spans="1:29" s="23" customFormat="1" ht="17.25" x14ac:dyDescent="0.25">
      <c r="A214" s="63"/>
      <c r="B214" s="16"/>
      <c r="C214" s="248"/>
      <c r="D214" s="248"/>
      <c r="E214" s="1"/>
      <c r="F214" s="248"/>
      <c r="G214" s="248"/>
      <c r="H214" s="1"/>
      <c r="I214" s="248"/>
      <c r="J214" s="248"/>
      <c r="K214" s="1"/>
      <c r="L214" s="248"/>
      <c r="M214" s="248"/>
      <c r="N214" s="1"/>
      <c r="O214" s="248"/>
      <c r="P214" s="248"/>
      <c r="Q214" s="1"/>
      <c r="R214" s="248"/>
      <c r="S214" s="248"/>
      <c r="T214" s="1"/>
      <c r="U214" s="199"/>
    </row>
    <row r="215" spans="1:29" s="23" customFormat="1" ht="17.25" x14ac:dyDescent="0.25">
      <c r="A215" s="63"/>
      <c r="B215" s="16"/>
      <c r="C215" s="248"/>
      <c r="D215" s="248"/>
      <c r="E215" s="1"/>
      <c r="F215" s="248"/>
      <c r="G215" s="248"/>
      <c r="H215" s="1"/>
      <c r="I215" s="248"/>
      <c r="J215" s="248"/>
      <c r="K215" s="1"/>
      <c r="L215" s="248"/>
      <c r="M215" s="248"/>
      <c r="N215" s="1"/>
      <c r="O215" s="248"/>
      <c r="P215" s="248"/>
      <c r="Q215" s="1"/>
      <c r="R215" s="248"/>
      <c r="S215" s="248"/>
      <c r="T215" s="1"/>
      <c r="U215" s="199"/>
    </row>
    <row r="216" spans="1:29" s="23" customFormat="1" ht="17.25" customHeight="1" x14ac:dyDescent="0.25">
      <c r="A216" s="349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1"/>
      <c r="U216" s="200"/>
    </row>
    <row r="217" spans="1:29" s="23" customFormat="1" ht="75.75" customHeight="1" x14ac:dyDescent="0.25">
      <c r="A217" s="352" t="s">
        <v>238</v>
      </c>
      <c r="B217" s="353"/>
      <c r="C217" s="41">
        <f>SUM(C218:C223)</f>
        <v>393458</v>
      </c>
      <c r="D217" s="41">
        <f>SUM(D218:D223)</f>
        <v>678773</v>
      </c>
      <c r="E217" s="50">
        <f>C217/D217*100</f>
        <v>57.966065238304999</v>
      </c>
      <c r="F217" s="41">
        <f>SUM(F218:F223)</f>
        <v>58626</v>
      </c>
      <c r="G217" s="41">
        <f>SUM(G218:G223)</f>
        <v>57730</v>
      </c>
      <c r="H217" s="50">
        <f>F217/G217*100</f>
        <v>101.5520526589295</v>
      </c>
      <c r="I217" s="41">
        <f>SUM(I218:I223)</f>
        <v>468301</v>
      </c>
      <c r="J217" s="41">
        <f>SUM(J218:J223)</f>
        <v>684831</v>
      </c>
      <c r="K217" s="50">
        <f>I217/J217*100</f>
        <v>68.381980371799756</v>
      </c>
      <c r="L217" s="41">
        <f>SUM(L218:L223)</f>
        <v>212118</v>
      </c>
      <c r="M217" s="41">
        <f>SUM(M218:M223)</f>
        <v>259137</v>
      </c>
      <c r="N217" s="6">
        <f t="shared" ref="N217:N223" si="82">L217/M217*100</f>
        <v>81.855543592771397</v>
      </c>
      <c r="O217" s="41">
        <f>SUM(O218:O223)</f>
        <v>11476</v>
      </c>
      <c r="P217" s="41">
        <f>SUM(P218:P223)</f>
        <v>138368</v>
      </c>
      <c r="Q217" s="5">
        <f t="shared" ref="Q217:Q223" si="83">O217/P217*100</f>
        <v>8.2938251618871419</v>
      </c>
      <c r="R217" s="41">
        <f>SUM(R218:R223)</f>
        <v>200642</v>
      </c>
      <c r="S217" s="41">
        <f>SUM(S218:S223)</f>
        <v>120769</v>
      </c>
      <c r="T217" s="6">
        <f t="shared" ref="T217:T223" si="84">R217/S217*100</f>
        <v>166.13700535733508</v>
      </c>
      <c r="U217" s="198">
        <f>SUM(U218:U223)</f>
        <v>54</v>
      </c>
    </row>
    <row r="218" spans="1:29" s="23" customFormat="1" ht="17.25" x14ac:dyDescent="0.25">
      <c r="A218" s="52">
        <v>1</v>
      </c>
      <c r="B218" s="3" t="s">
        <v>48</v>
      </c>
      <c r="C218" s="252">
        <v>0</v>
      </c>
      <c r="D218" s="252">
        <v>0</v>
      </c>
      <c r="E218" s="45" t="e">
        <f>C218/D218*100</f>
        <v>#DIV/0!</v>
      </c>
      <c r="F218" s="252">
        <v>0</v>
      </c>
      <c r="G218" s="252">
        <v>0</v>
      </c>
      <c r="H218" s="45" t="e">
        <f t="shared" ref="H218:H219" si="85">F218/G218*100</f>
        <v>#DIV/0!</v>
      </c>
      <c r="I218" s="252">
        <v>0</v>
      </c>
      <c r="J218" s="252">
        <v>0</v>
      </c>
      <c r="K218" s="45" t="e">
        <f t="shared" ref="K218:K219" si="86">I218/J218*100</f>
        <v>#DIV/0!</v>
      </c>
      <c r="L218" s="252">
        <v>0</v>
      </c>
      <c r="M218" s="252">
        <v>0</v>
      </c>
      <c r="N218" s="25" t="e">
        <f t="shared" si="82"/>
        <v>#DIV/0!</v>
      </c>
      <c r="O218" s="252">
        <v>0</v>
      </c>
      <c r="P218" s="252">
        <v>0</v>
      </c>
      <c r="Q218" s="25" t="e">
        <f t="shared" si="83"/>
        <v>#DIV/0!</v>
      </c>
      <c r="R218" s="252">
        <v>0</v>
      </c>
      <c r="S218" s="252">
        <v>0</v>
      </c>
      <c r="T218" s="249" t="e">
        <f t="shared" si="84"/>
        <v>#DIV/0!</v>
      </c>
      <c r="U218" s="199"/>
    </row>
    <row r="219" spans="1:29" s="23" customFormat="1" ht="17.25" x14ac:dyDescent="0.25">
      <c r="A219" s="70">
        <v>2</v>
      </c>
      <c r="B219" s="8" t="s">
        <v>49</v>
      </c>
      <c r="C219" s="252">
        <v>0</v>
      </c>
      <c r="D219" s="252">
        <v>0</v>
      </c>
      <c r="E219" s="25" t="e">
        <f t="shared" ref="E219" si="87">C219/D219*100</f>
        <v>#DIV/0!</v>
      </c>
      <c r="F219" s="252">
        <v>0</v>
      </c>
      <c r="G219" s="252">
        <v>0</v>
      </c>
      <c r="H219" s="25" t="e">
        <f t="shared" si="85"/>
        <v>#DIV/0!</v>
      </c>
      <c r="I219" s="252">
        <v>0</v>
      </c>
      <c r="J219" s="252">
        <v>0</v>
      </c>
      <c r="K219" s="25" t="e">
        <f t="shared" si="86"/>
        <v>#DIV/0!</v>
      </c>
      <c r="L219" s="252">
        <v>0</v>
      </c>
      <c r="M219" s="252">
        <v>0</v>
      </c>
      <c r="N219" s="25" t="e">
        <f t="shared" si="82"/>
        <v>#DIV/0!</v>
      </c>
      <c r="O219" s="252">
        <v>0</v>
      </c>
      <c r="P219" s="252">
        <v>0</v>
      </c>
      <c r="Q219" s="25" t="e">
        <f t="shared" si="83"/>
        <v>#DIV/0!</v>
      </c>
      <c r="R219" s="252">
        <v>0</v>
      </c>
      <c r="S219" s="252">
        <v>0</v>
      </c>
      <c r="T219" s="252" t="e">
        <f t="shared" si="84"/>
        <v>#DIV/0!</v>
      </c>
      <c r="U219" s="199"/>
    </row>
    <row r="220" spans="1:29" s="23" customFormat="1" ht="17.25" x14ac:dyDescent="0.25">
      <c r="A220" s="52">
        <v>3</v>
      </c>
      <c r="B220" s="4" t="s">
        <v>51</v>
      </c>
      <c r="C220" s="252">
        <v>99886</v>
      </c>
      <c r="D220" s="252">
        <v>70467</v>
      </c>
      <c r="E220" s="1">
        <f>C220/D220*100</f>
        <v>141.74861992138165</v>
      </c>
      <c r="F220" s="252">
        <v>18826</v>
      </c>
      <c r="G220" s="252">
        <v>900</v>
      </c>
      <c r="H220" s="1">
        <f>F220/G220*100</f>
        <v>2091.7777777777778</v>
      </c>
      <c r="I220" s="252">
        <v>99886</v>
      </c>
      <c r="J220" s="252">
        <v>70467</v>
      </c>
      <c r="K220" s="1">
        <f>I220/J220*100</f>
        <v>141.74861992138165</v>
      </c>
      <c r="L220" s="252">
        <v>99886</v>
      </c>
      <c r="M220" s="252">
        <v>70467</v>
      </c>
      <c r="N220" s="1">
        <f t="shared" si="82"/>
        <v>141.74861992138165</v>
      </c>
      <c r="O220" s="252">
        <v>11476</v>
      </c>
      <c r="P220" s="252">
        <v>0</v>
      </c>
      <c r="Q220" s="1" t="e">
        <f t="shared" si="83"/>
        <v>#DIV/0!</v>
      </c>
      <c r="R220" s="252">
        <v>88410</v>
      </c>
      <c r="S220" s="252">
        <v>70467</v>
      </c>
      <c r="T220" s="248">
        <f t="shared" si="84"/>
        <v>125.46298267274042</v>
      </c>
      <c r="U220" s="199">
        <v>29</v>
      </c>
    </row>
    <row r="221" spans="1:29" s="23" customFormat="1" ht="17.25" x14ac:dyDescent="0.25">
      <c r="A221" s="62">
        <v>4</v>
      </c>
      <c r="B221" s="8" t="s">
        <v>52</v>
      </c>
      <c r="C221" s="252">
        <v>0</v>
      </c>
      <c r="D221" s="252">
        <v>256965</v>
      </c>
      <c r="E221" s="1">
        <f t="shared" ref="E221:E223" si="88">C221/D221*100</f>
        <v>0</v>
      </c>
      <c r="F221" s="252">
        <v>0</v>
      </c>
      <c r="G221" s="252">
        <v>0</v>
      </c>
      <c r="H221" s="1" t="e">
        <f t="shared" ref="H221:H223" si="89">F221/G221*100</f>
        <v>#DIV/0!</v>
      </c>
      <c r="I221" s="252">
        <v>0</v>
      </c>
      <c r="J221" s="252">
        <v>256965</v>
      </c>
      <c r="K221" s="1">
        <f t="shared" ref="K221:K223" si="90">I221/J221*100</f>
        <v>0</v>
      </c>
      <c r="L221" s="252">
        <v>0</v>
      </c>
      <c r="M221" s="252">
        <v>50302</v>
      </c>
      <c r="N221" s="1">
        <f t="shared" si="82"/>
        <v>0</v>
      </c>
      <c r="O221" s="252">
        <v>0</v>
      </c>
      <c r="P221" s="252">
        <v>0</v>
      </c>
      <c r="Q221" s="1" t="e">
        <f t="shared" si="83"/>
        <v>#DIV/0!</v>
      </c>
      <c r="R221" s="252">
        <v>0</v>
      </c>
      <c r="S221" s="252">
        <v>50302</v>
      </c>
      <c r="T221" s="248">
        <f t="shared" si="84"/>
        <v>0</v>
      </c>
      <c r="U221" s="199"/>
    </row>
    <row r="222" spans="1:29" s="23" customFormat="1" ht="17.25" x14ac:dyDescent="0.25">
      <c r="A222" s="52">
        <v>5</v>
      </c>
      <c r="B222" s="8" t="s">
        <v>53</v>
      </c>
      <c r="C222" s="252">
        <v>0</v>
      </c>
      <c r="D222" s="252">
        <v>0</v>
      </c>
      <c r="E222" s="1" t="e">
        <f t="shared" si="88"/>
        <v>#DIV/0!</v>
      </c>
      <c r="F222" s="252">
        <v>0</v>
      </c>
      <c r="G222" s="252">
        <v>0</v>
      </c>
      <c r="H222" s="1" t="e">
        <f t="shared" si="89"/>
        <v>#DIV/0!</v>
      </c>
      <c r="I222" s="252">
        <v>0</v>
      </c>
      <c r="J222" s="252">
        <v>0</v>
      </c>
      <c r="K222" s="1" t="e">
        <f t="shared" si="90"/>
        <v>#DIV/0!</v>
      </c>
      <c r="L222" s="252">
        <f t="shared" ref="L222:M222" si="91">O222+R222</f>
        <v>0</v>
      </c>
      <c r="M222" s="252">
        <f t="shared" si="91"/>
        <v>0</v>
      </c>
      <c r="N222" s="1" t="e">
        <f t="shared" si="82"/>
        <v>#DIV/0!</v>
      </c>
      <c r="O222" s="252">
        <v>0</v>
      </c>
      <c r="P222" s="252">
        <v>0</v>
      </c>
      <c r="Q222" s="1" t="e">
        <f t="shared" si="83"/>
        <v>#DIV/0!</v>
      </c>
      <c r="R222" s="252">
        <v>0</v>
      </c>
      <c r="S222" s="252">
        <v>0</v>
      </c>
      <c r="T222" s="248" t="e">
        <f t="shared" si="84"/>
        <v>#DIV/0!</v>
      </c>
      <c r="U222" s="199"/>
    </row>
    <row r="223" spans="1:29" s="23" customFormat="1" ht="17.25" x14ac:dyDescent="0.25">
      <c r="A223" s="70">
        <v>6</v>
      </c>
      <c r="B223" s="8" t="s">
        <v>54</v>
      </c>
      <c r="C223" s="252">
        <v>293572</v>
      </c>
      <c r="D223" s="252">
        <v>351341</v>
      </c>
      <c r="E223" s="25">
        <f t="shared" si="88"/>
        <v>83.557569426853121</v>
      </c>
      <c r="F223" s="252">
        <v>39800</v>
      </c>
      <c r="G223" s="252">
        <v>56830</v>
      </c>
      <c r="H223" s="25">
        <f t="shared" si="89"/>
        <v>70.033433045926458</v>
      </c>
      <c r="I223" s="252">
        <v>368415</v>
      </c>
      <c r="J223" s="252">
        <v>357399</v>
      </c>
      <c r="K223" s="25">
        <f t="shared" si="90"/>
        <v>103.08226939638891</v>
      </c>
      <c r="L223" s="252">
        <v>112232</v>
      </c>
      <c r="M223" s="252">
        <v>138368</v>
      </c>
      <c r="N223" s="25">
        <f t="shared" si="82"/>
        <v>81.111239592969469</v>
      </c>
      <c r="O223" s="252">
        <v>0</v>
      </c>
      <c r="P223" s="252">
        <v>138368</v>
      </c>
      <c r="Q223" s="25">
        <f t="shared" si="83"/>
        <v>0</v>
      </c>
      <c r="R223" s="252">
        <v>112232</v>
      </c>
      <c r="S223" s="252">
        <v>0</v>
      </c>
      <c r="T223" s="252" t="e">
        <f t="shared" si="84"/>
        <v>#DIV/0!</v>
      </c>
      <c r="U223" s="199">
        <v>25</v>
      </c>
    </row>
    <row r="224" spans="1:29" s="23" customFormat="1" ht="17.25" customHeight="1" x14ac:dyDescent="0.25">
      <c r="A224" s="349"/>
      <c r="B224" s="350"/>
      <c r="C224" s="350"/>
      <c r="D224" s="350"/>
      <c r="E224" s="350"/>
      <c r="F224" s="350"/>
      <c r="G224" s="350"/>
      <c r="H224" s="350"/>
      <c r="I224" s="350"/>
      <c r="J224" s="350"/>
      <c r="K224" s="350"/>
      <c r="L224" s="350"/>
      <c r="M224" s="350"/>
      <c r="N224" s="350"/>
      <c r="O224" s="350"/>
      <c r="P224" s="350"/>
      <c r="Q224" s="350"/>
      <c r="R224" s="350"/>
      <c r="S224" s="350"/>
      <c r="T224" s="351"/>
      <c r="U224" s="200"/>
      <c r="V224" s="24"/>
      <c r="W224" s="24"/>
      <c r="X224" s="24"/>
      <c r="Y224" s="24"/>
      <c r="Z224" s="24"/>
      <c r="AA224" s="24"/>
      <c r="AB224" s="24"/>
      <c r="AC224" s="24"/>
    </row>
    <row r="225" spans="1:173" s="23" customFormat="1" ht="54.75" customHeight="1" x14ac:dyDescent="0.25">
      <c r="A225" s="352" t="s">
        <v>239</v>
      </c>
      <c r="B225" s="353"/>
      <c r="C225" s="41">
        <f>SUM(C226:C232)</f>
        <v>7530623</v>
      </c>
      <c r="D225" s="41">
        <f>SUM(D226:D232)</f>
        <v>6012636</v>
      </c>
      <c r="E225" s="50">
        <f t="shared" ref="E225:E232" si="92">C225/D225*100</f>
        <v>125.24661396432447</v>
      </c>
      <c r="F225" s="41">
        <f>SUM(F226:F232)</f>
        <v>726575</v>
      </c>
      <c r="G225" s="41">
        <f>SUM(G226:G232)</f>
        <v>685468</v>
      </c>
      <c r="H225" s="50">
        <f t="shared" ref="H225:H232" si="93">F225/G225*100</f>
        <v>105.99692472879842</v>
      </c>
      <c r="I225" s="41">
        <f>SUM(I226:I232)</f>
        <v>6794541</v>
      </c>
      <c r="J225" s="41">
        <f>SUM(J226:J232)</f>
        <v>5789676</v>
      </c>
      <c r="K225" s="50">
        <f t="shared" ref="K225:K232" si="94">I225/J225*100</f>
        <v>117.3561525722683</v>
      </c>
      <c r="L225" s="41">
        <f>SUM(L226:L232)</f>
        <v>3879343</v>
      </c>
      <c r="M225" s="41">
        <f>SUM(M226:M232)</f>
        <v>3284311</v>
      </c>
      <c r="N225" s="6">
        <f t="shared" ref="N225:N232" si="95">L225/M225*100</f>
        <v>118.11740727354992</v>
      </c>
      <c r="O225" s="41">
        <f>SUM(O226:O232)</f>
        <v>2774236</v>
      </c>
      <c r="P225" s="41">
        <f>SUM(P226:P232)</f>
        <v>2090933</v>
      </c>
      <c r="Q225" s="5">
        <f t="shared" ref="Q225:Q232" si="96">O225/P225*100</f>
        <v>132.67933501456048</v>
      </c>
      <c r="R225" s="41">
        <f>SUM(R226:R232)</f>
        <v>1105107</v>
      </c>
      <c r="S225" s="41">
        <f>SUM(S226:S232)</f>
        <v>1193378</v>
      </c>
      <c r="T225" s="6">
        <f t="shared" ref="T225:T232" si="97">R225/S225*100</f>
        <v>92.603265687820624</v>
      </c>
      <c r="U225" s="198">
        <f>SUM(U226:U232)</f>
        <v>554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</row>
    <row r="226" spans="1:173" s="23" customFormat="1" ht="17.25" x14ac:dyDescent="0.25">
      <c r="A226" s="53">
        <v>1</v>
      </c>
      <c r="B226" s="4" t="s">
        <v>55</v>
      </c>
      <c r="C226" s="252">
        <v>2240760</v>
      </c>
      <c r="D226" s="252">
        <v>2278834</v>
      </c>
      <c r="E226" s="25">
        <f t="shared" si="92"/>
        <v>98.329233283337004</v>
      </c>
      <c r="F226" s="252">
        <v>246182</v>
      </c>
      <c r="G226" s="252">
        <v>338481</v>
      </c>
      <c r="H226" s="25">
        <f t="shared" si="93"/>
        <v>72.731408853081859</v>
      </c>
      <c r="I226" s="252">
        <v>2173074</v>
      </c>
      <c r="J226" s="252">
        <v>2058582</v>
      </c>
      <c r="K226" s="25">
        <f t="shared" si="94"/>
        <v>105.56169246597902</v>
      </c>
      <c r="L226" s="252">
        <v>1369356</v>
      </c>
      <c r="M226" s="252">
        <v>1337969</v>
      </c>
      <c r="N226" s="25">
        <f t="shared" si="95"/>
        <v>102.34586899995442</v>
      </c>
      <c r="O226" s="252">
        <v>770172</v>
      </c>
      <c r="P226" s="252">
        <v>766707</v>
      </c>
      <c r="Q226" s="25">
        <f t="shared" si="96"/>
        <v>100.45193274614684</v>
      </c>
      <c r="R226" s="252">
        <v>599184</v>
      </c>
      <c r="S226" s="252">
        <v>571262</v>
      </c>
      <c r="T226" s="252">
        <f t="shared" si="97"/>
        <v>104.88777478635023</v>
      </c>
      <c r="U226" s="199">
        <v>111</v>
      </c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4">
        <v>2</v>
      </c>
      <c r="B227" s="8" t="s">
        <v>56</v>
      </c>
      <c r="C227" s="252">
        <v>1747284</v>
      </c>
      <c r="D227" s="252">
        <v>1048888</v>
      </c>
      <c r="E227" s="25">
        <f t="shared" si="92"/>
        <v>166.58442083425496</v>
      </c>
      <c r="F227" s="252">
        <v>150275</v>
      </c>
      <c r="G227" s="252">
        <v>104898</v>
      </c>
      <c r="H227" s="25">
        <f t="shared" si="93"/>
        <v>143.25821273999503</v>
      </c>
      <c r="I227" s="252">
        <v>1228077</v>
      </c>
      <c r="J227" s="252">
        <v>970453</v>
      </c>
      <c r="K227" s="25">
        <f t="shared" si="94"/>
        <v>126.54677763889649</v>
      </c>
      <c r="L227" s="252">
        <v>371657</v>
      </c>
      <c r="M227" s="252">
        <v>361928</v>
      </c>
      <c r="N227" s="1">
        <f t="shared" si="95"/>
        <v>102.68810371123539</v>
      </c>
      <c r="O227" s="252">
        <v>298597</v>
      </c>
      <c r="P227" s="252">
        <v>297934</v>
      </c>
      <c r="Q227" s="1">
        <f t="shared" si="96"/>
        <v>100.22253250719959</v>
      </c>
      <c r="R227" s="252">
        <v>73060</v>
      </c>
      <c r="S227" s="252">
        <v>63994</v>
      </c>
      <c r="T227" s="252">
        <f t="shared" si="97"/>
        <v>114.16695315185798</v>
      </c>
      <c r="U227" s="199">
        <v>104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</row>
    <row r="228" spans="1:173" s="23" customFormat="1" ht="17.25" x14ac:dyDescent="0.25">
      <c r="A228" s="53">
        <v>3</v>
      </c>
      <c r="B228" s="4" t="s">
        <v>57</v>
      </c>
      <c r="C228" s="252">
        <v>0</v>
      </c>
      <c r="D228" s="252">
        <v>0</v>
      </c>
      <c r="E228" s="25" t="e">
        <f t="shared" si="92"/>
        <v>#DIV/0!</v>
      </c>
      <c r="F228" s="252">
        <v>0</v>
      </c>
      <c r="G228" s="252">
        <v>0</v>
      </c>
      <c r="H228" s="25" t="e">
        <f t="shared" si="93"/>
        <v>#DIV/0!</v>
      </c>
      <c r="I228" s="252">
        <v>0</v>
      </c>
      <c r="J228" s="252">
        <v>0</v>
      </c>
      <c r="K228" s="25" t="e">
        <f t="shared" si="94"/>
        <v>#DIV/0!</v>
      </c>
      <c r="L228" s="252">
        <f t="shared" ref="L228:M228" si="98">O228+R228</f>
        <v>0</v>
      </c>
      <c r="M228" s="252">
        <f t="shared" si="98"/>
        <v>0</v>
      </c>
      <c r="N228" s="25" t="e">
        <f t="shared" si="95"/>
        <v>#DIV/0!</v>
      </c>
      <c r="O228" s="252">
        <v>0</v>
      </c>
      <c r="P228" s="252">
        <v>0</v>
      </c>
      <c r="Q228" s="25" t="e">
        <f t="shared" si="96"/>
        <v>#DIV/0!</v>
      </c>
      <c r="R228" s="252">
        <v>0</v>
      </c>
      <c r="S228" s="252">
        <v>0</v>
      </c>
      <c r="T228" s="252" t="e">
        <f t="shared" si="97"/>
        <v>#DIV/0!</v>
      </c>
      <c r="U228" s="199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/>
      <c r="CL228" s="24"/>
      <c r="CM228" s="24"/>
      <c r="CN228" s="24"/>
      <c r="CO228" s="24"/>
      <c r="CP228" s="24"/>
      <c r="CQ228" s="24"/>
      <c r="CR228" s="24"/>
      <c r="CS228" s="24"/>
      <c r="CT228" s="24"/>
      <c r="CU228" s="24"/>
      <c r="CV228" s="24"/>
      <c r="CW228" s="24"/>
      <c r="CX228" s="24"/>
      <c r="CY228" s="24"/>
      <c r="CZ228" s="24"/>
      <c r="DA228" s="24"/>
      <c r="DB228" s="24"/>
      <c r="DC228" s="24"/>
      <c r="DD228" s="24"/>
      <c r="DE228" s="24"/>
      <c r="DF228" s="24"/>
      <c r="DG228" s="24"/>
      <c r="DH228" s="24"/>
      <c r="DI228" s="24"/>
      <c r="DJ228" s="24"/>
      <c r="DK228" s="24"/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17.25" x14ac:dyDescent="0.25">
      <c r="A229" s="54">
        <v>4</v>
      </c>
      <c r="B229" s="4" t="s">
        <v>58</v>
      </c>
      <c r="C229" s="252">
        <v>1151019</v>
      </c>
      <c r="D229" s="252">
        <v>1286640</v>
      </c>
      <c r="E229" s="1">
        <f t="shared" si="92"/>
        <v>89.459289311695585</v>
      </c>
      <c r="F229" s="252">
        <v>119430</v>
      </c>
      <c r="G229" s="252">
        <v>98000</v>
      </c>
      <c r="H229" s="25">
        <f t="shared" si="93"/>
        <v>121.8673469387755</v>
      </c>
      <c r="I229" s="252">
        <v>1104751</v>
      </c>
      <c r="J229" s="252">
        <v>1235385</v>
      </c>
      <c r="K229" s="1">
        <f t="shared" si="94"/>
        <v>89.425644637096937</v>
      </c>
      <c r="L229" s="252">
        <v>432863</v>
      </c>
      <c r="M229" s="252">
        <v>558122</v>
      </c>
      <c r="N229" s="1">
        <f t="shared" si="95"/>
        <v>77.557057417553864</v>
      </c>
      <c r="O229" s="252">
        <v>0</v>
      </c>
      <c r="P229" s="252">
        <v>0</v>
      </c>
      <c r="Q229" s="1" t="e">
        <f t="shared" si="96"/>
        <v>#DIV/0!</v>
      </c>
      <c r="R229" s="252">
        <v>432863</v>
      </c>
      <c r="S229" s="252">
        <v>558122</v>
      </c>
      <c r="T229" s="248">
        <f t="shared" si="97"/>
        <v>77.557057417553864</v>
      </c>
      <c r="U229" s="199">
        <v>54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34.5" x14ac:dyDescent="0.25">
      <c r="A230" s="53">
        <v>5</v>
      </c>
      <c r="B230" s="4" t="s">
        <v>59</v>
      </c>
      <c r="C230" s="252">
        <v>39844</v>
      </c>
      <c r="D230" s="252">
        <v>1159</v>
      </c>
      <c r="E230" s="1">
        <f t="shared" si="92"/>
        <v>3437.79119930975</v>
      </c>
      <c r="F230" s="252">
        <v>113</v>
      </c>
      <c r="G230" s="252">
        <v>372</v>
      </c>
      <c r="H230" s="1">
        <f t="shared" si="93"/>
        <v>30.376344086021508</v>
      </c>
      <c r="I230" s="252">
        <v>33724</v>
      </c>
      <c r="J230" s="252">
        <v>13022</v>
      </c>
      <c r="K230" s="1">
        <f t="shared" si="94"/>
        <v>258.97711565043772</v>
      </c>
      <c r="L230" s="252">
        <v>29315</v>
      </c>
      <c r="M230" s="252">
        <v>11697</v>
      </c>
      <c r="N230" s="25">
        <f t="shared" si="95"/>
        <v>250.61981704710607</v>
      </c>
      <c r="O230" s="252">
        <v>29315</v>
      </c>
      <c r="P230" s="252">
        <v>11697</v>
      </c>
      <c r="Q230" s="25">
        <f t="shared" si="96"/>
        <v>250.61981704710607</v>
      </c>
      <c r="R230" s="252">
        <v>0</v>
      </c>
      <c r="S230" s="252">
        <v>0</v>
      </c>
      <c r="T230" s="248" t="e">
        <f t="shared" si="97"/>
        <v>#DIV/0!</v>
      </c>
      <c r="U230" s="199">
        <v>16</v>
      </c>
      <c r="DL230" s="24"/>
      <c r="DM230" s="24"/>
      <c r="DN230" s="24"/>
      <c r="DO230" s="24"/>
      <c r="DP230" s="24"/>
      <c r="DQ230" s="24"/>
      <c r="DR230" s="24"/>
      <c r="DS230" s="24"/>
      <c r="DT230" s="24"/>
      <c r="DU230" s="24"/>
      <c r="DV230" s="24"/>
      <c r="DW230" s="24"/>
      <c r="DX230" s="24"/>
      <c r="DY230" s="24"/>
      <c r="DZ230" s="24"/>
      <c r="EA230" s="24"/>
      <c r="EB230" s="24"/>
      <c r="EC230" s="24"/>
      <c r="ED230" s="24"/>
      <c r="EE230" s="24"/>
      <c r="EF230" s="24"/>
      <c r="EG230" s="24"/>
      <c r="EH230" s="24"/>
      <c r="EI230" s="24"/>
      <c r="EJ230" s="24"/>
      <c r="EK230" s="24"/>
      <c r="EL230" s="24"/>
      <c r="EM230" s="24"/>
      <c r="EN230" s="24"/>
      <c r="EO230" s="24"/>
      <c r="EP230" s="24"/>
      <c r="EQ230" s="24"/>
      <c r="ER230" s="24"/>
      <c r="ES230" s="24"/>
      <c r="ET230" s="24"/>
      <c r="EU230" s="24"/>
      <c r="EV230" s="24"/>
      <c r="EW230" s="24"/>
      <c r="EX230" s="24"/>
      <c r="EY230" s="24"/>
      <c r="EZ230" s="24"/>
      <c r="FA230" s="24"/>
      <c r="FB230" s="24"/>
      <c r="FC230" s="24"/>
      <c r="FD230" s="24"/>
      <c r="FE230" s="24"/>
      <c r="FF230" s="24"/>
      <c r="FG230" s="24"/>
      <c r="FH230" s="24"/>
      <c r="FI230" s="24"/>
      <c r="FJ230" s="24"/>
      <c r="FK230" s="24"/>
      <c r="FL230" s="24"/>
      <c r="FM230" s="24"/>
      <c r="FN230" s="24"/>
      <c r="FO230" s="24"/>
      <c r="FP230" s="24"/>
      <c r="FQ230" s="24"/>
    </row>
    <row r="231" spans="1:173" s="23" customFormat="1" ht="17.25" x14ac:dyDescent="0.25">
      <c r="A231" s="54">
        <v>6</v>
      </c>
      <c r="B231" s="4" t="s">
        <v>60</v>
      </c>
      <c r="C231" s="252">
        <v>1259782</v>
      </c>
      <c r="D231" s="252">
        <v>301395</v>
      </c>
      <c r="E231" s="25">
        <f t="shared" si="92"/>
        <v>417.98370908608308</v>
      </c>
      <c r="F231" s="252">
        <v>106097</v>
      </c>
      <c r="G231" s="252">
        <v>37460</v>
      </c>
      <c r="H231" s="25">
        <f t="shared" si="93"/>
        <v>283.22744260544579</v>
      </c>
      <c r="I231" s="252">
        <v>1137392</v>
      </c>
      <c r="J231" s="252">
        <v>453145</v>
      </c>
      <c r="K231" s="25">
        <f t="shared" si="94"/>
        <v>250.99956967416611</v>
      </c>
      <c r="L231" s="252">
        <v>756144</v>
      </c>
      <c r="M231" s="252">
        <v>218531</v>
      </c>
      <c r="N231" s="25">
        <f t="shared" si="95"/>
        <v>346.01223625023454</v>
      </c>
      <c r="O231" s="252">
        <v>756144</v>
      </c>
      <c r="P231" s="252">
        <v>218531</v>
      </c>
      <c r="Q231" s="25">
        <f t="shared" si="96"/>
        <v>346.01223625023454</v>
      </c>
      <c r="R231" s="252">
        <v>0</v>
      </c>
      <c r="S231" s="252">
        <v>0</v>
      </c>
      <c r="T231" s="252" t="e">
        <f t="shared" si="97"/>
        <v>#DIV/0!</v>
      </c>
      <c r="U231" s="199">
        <v>63</v>
      </c>
    </row>
    <row r="232" spans="1:173" s="23" customFormat="1" ht="17.25" x14ac:dyDescent="0.25">
      <c r="A232" s="53">
        <v>7</v>
      </c>
      <c r="B232" s="4" t="s">
        <v>61</v>
      </c>
      <c r="C232" s="252">
        <v>1091934</v>
      </c>
      <c r="D232" s="252">
        <v>1095720</v>
      </c>
      <c r="E232" s="45">
        <f t="shared" si="92"/>
        <v>99.654473770671331</v>
      </c>
      <c r="F232" s="252">
        <v>104478</v>
      </c>
      <c r="G232" s="252">
        <v>106257</v>
      </c>
      <c r="H232" s="45">
        <f t="shared" si="93"/>
        <v>98.325757361867929</v>
      </c>
      <c r="I232" s="252">
        <v>1117523</v>
      </c>
      <c r="J232" s="252">
        <v>1059089</v>
      </c>
      <c r="K232" s="45">
        <f t="shared" si="94"/>
        <v>105.5173833360558</v>
      </c>
      <c r="L232" s="252">
        <v>920008</v>
      </c>
      <c r="M232" s="252">
        <v>796064</v>
      </c>
      <c r="N232" s="25">
        <f t="shared" si="95"/>
        <v>115.56960244402461</v>
      </c>
      <c r="O232" s="252">
        <v>920008</v>
      </c>
      <c r="P232" s="252">
        <v>796064</v>
      </c>
      <c r="Q232" s="25">
        <f t="shared" si="96"/>
        <v>115.56960244402461</v>
      </c>
      <c r="R232" s="252">
        <v>0</v>
      </c>
      <c r="S232" s="252">
        <v>0</v>
      </c>
      <c r="T232" s="249" t="e">
        <f t="shared" si="97"/>
        <v>#DIV/0!</v>
      </c>
      <c r="U232" s="199">
        <v>206</v>
      </c>
    </row>
    <row r="233" spans="1:173" s="23" customFormat="1" ht="17.25" customHeight="1" x14ac:dyDescent="0.25">
      <c r="A233" s="349"/>
      <c r="B233" s="350"/>
      <c r="C233" s="350"/>
      <c r="D233" s="350"/>
      <c r="E233" s="350"/>
      <c r="F233" s="350"/>
      <c r="G233" s="350"/>
      <c r="H233" s="350"/>
      <c r="I233" s="350"/>
      <c r="J233" s="350"/>
      <c r="K233" s="350"/>
      <c r="L233" s="350"/>
      <c r="M233" s="350"/>
      <c r="N233" s="350"/>
      <c r="O233" s="350"/>
      <c r="P233" s="350"/>
      <c r="Q233" s="350"/>
      <c r="R233" s="350"/>
      <c r="S233" s="350"/>
      <c r="T233" s="351"/>
      <c r="U233" s="200"/>
    </row>
    <row r="234" spans="1:173" s="23" customFormat="1" ht="54" customHeight="1" x14ac:dyDescent="0.25">
      <c r="A234" s="352" t="s">
        <v>240</v>
      </c>
      <c r="B234" s="353"/>
      <c r="C234" s="41">
        <f>SUM(C235:C239)</f>
        <v>4192294</v>
      </c>
      <c r="D234" s="41">
        <f>SUM(D235:D239)</f>
        <v>3429665</v>
      </c>
      <c r="E234" s="50">
        <f>C234/D234*100</f>
        <v>122.23625339501088</v>
      </c>
      <c r="F234" s="41">
        <f>SUM(F235:F239)</f>
        <v>379830</v>
      </c>
      <c r="G234" s="41">
        <f>SUM(G235:G239)</f>
        <v>349141</v>
      </c>
      <c r="H234" s="50">
        <f>F234/G234*100</f>
        <v>108.78985853852741</v>
      </c>
      <c r="I234" s="41">
        <f>SUM(I235:I239)</f>
        <v>4700934</v>
      </c>
      <c r="J234" s="41">
        <f>SUM(J235:J239)</f>
        <v>3636534</v>
      </c>
      <c r="K234" s="50">
        <f>I234/J234*100</f>
        <v>129.26962871789456</v>
      </c>
      <c r="L234" s="41">
        <f>SUM(L235:L239)</f>
        <v>156804</v>
      </c>
      <c r="M234" s="41">
        <f>SUM(M235:M239)</f>
        <v>141767</v>
      </c>
      <c r="N234" s="6">
        <f t="shared" ref="N234:N238" si="99">L234/M234*100</f>
        <v>110.6068408021613</v>
      </c>
      <c r="O234" s="41">
        <f>SUM(O235:O239)</f>
        <v>0</v>
      </c>
      <c r="P234" s="41">
        <f>SUM(P235:P239)</f>
        <v>0</v>
      </c>
      <c r="Q234" s="5" t="e">
        <f t="shared" ref="Q234:Q238" si="100">O234/P234*100</f>
        <v>#DIV/0!</v>
      </c>
      <c r="R234" s="41">
        <f>SUM(R235:R239)</f>
        <v>156804</v>
      </c>
      <c r="S234" s="41">
        <f>SUM(S235:S239)</f>
        <v>141767</v>
      </c>
      <c r="T234" s="6">
        <f t="shared" ref="T234:T238" si="101">R234/S234*100</f>
        <v>110.6068408021613</v>
      </c>
      <c r="U234" s="198">
        <f>SUM(U235:U238)</f>
        <v>376</v>
      </c>
    </row>
    <row r="235" spans="1:173" s="23" customFormat="1" ht="17.25" x14ac:dyDescent="0.25">
      <c r="A235" s="56">
        <v>1</v>
      </c>
      <c r="B235" s="8" t="s">
        <v>82</v>
      </c>
      <c r="C235" s="252">
        <v>163132</v>
      </c>
      <c r="D235" s="252">
        <v>141328</v>
      </c>
      <c r="E235" s="1">
        <f t="shared" ref="E235:E238" si="102">C235/D235*100</f>
        <v>115.42794067700667</v>
      </c>
      <c r="F235" s="252">
        <v>2238</v>
      </c>
      <c r="G235" s="252">
        <v>11470</v>
      </c>
      <c r="H235" s="1">
        <f t="shared" ref="H235:H238" si="103">F235/G235*100</f>
        <v>19.511769834350478</v>
      </c>
      <c r="I235" s="252">
        <v>165109</v>
      </c>
      <c r="J235" s="252">
        <v>143818</v>
      </c>
      <c r="K235" s="1">
        <f t="shared" ref="K235:K238" si="104">I235/J235*100</f>
        <v>114.80412743884631</v>
      </c>
      <c r="L235" s="252">
        <v>6467</v>
      </c>
      <c r="M235" s="252">
        <v>0</v>
      </c>
      <c r="N235" s="1" t="e">
        <f t="shared" si="99"/>
        <v>#DIV/0!</v>
      </c>
      <c r="O235" s="248">
        <v>0</v>
      </c>
      <c r="P235" s="248">
        <v>0</v>
      </c>
      <c r="Q235" s="1" t="e">
        <f t="shared" si="100"/>
        <v>#DIV/0!</v>
      </c>
      <c r="R235" s="252">
        <v>6467</v>
      </c>
      <c r="S235" s="252">
        <v>0</v>
      </c>
      <c r="T235" s="1" t="e">
        <f t="shared" si="101"/>
        <v>#DIV/0!</v>
      </c>
      <c r="U235" s="199">
        <v>28</v>
      </c>
    </row>
    <row r="236" spans="1:173" s="23" customFormat="1" ht="17.25" x14ac:dyDescent="0.25">
      <c r="A236" s="62">
        <v>2</v>
      </c>
      <c r="B236" s="4" t="s">
        <v>50</v>
      </c>
      <c r="C236" s="252">
        <v>1307945</v>
      </c>
      <c r="D236" s="252">
        <v>953310</v>
      </c>
      <c r="E236" s="25">
        <f t="shared" si="102"/>
        <v>137.20038602343413</v>
      </c>
      <c r="F236" s="252">
        <v>160056</v>
      </c>
      <c r="G236" s="252">
        <v>92295</v>
      </c>
      <c r="H236" s="25">
        <f t="shared" si="103"/>
        <v>173.41784495368114</v>
      </c>
      <c r="I236" s="252">
        <v>1638173</v>
      </c>
      <c r="J236" s="252">
        <v>1203016</v>
      </c>
      <c r="K236" s="25">
        <f t="shared" si="104"/>
        <v>136.1721706111972</v>
      </c>
      <c r="L236" s="252">
        <v>0</v>
      </c>
      <c r="M236" s="252">
        <v>0</v>
      </c>
      <c r="N236" s="25" t="e">
        <f t="shared" si="99"/>
        <v>#DIV/0!</v>
      </c>
      <c r="O236" s="252">
        <v>0</v>
      </c>
      <c r="P236" s="252">
        <v>0</v>
      </c>
      <c r="Q236" s="25" t="e">
        <f t="shared" si="100"/>
        <v>#DIV/0!</v>
      </c>
      <c r="R236" s="252">
        <v>0</v>
      </c>
      <c r="S236" s="252">
        <v>0</v>
      </c>
      <c r="T236" s="252" t="e">
        <f t="shared" si="101"/>
        <v>#DIV/0!</v>
      </c>
      <c r="U236" s="199">
        <v>35</v>
      </c>
    </row>
    <row r="237" spans="1:173" s="23" customFormat="1" ht="17.25" x14ac:dyDescent="0.25">
      <c r="A237" s="62">
        <v>3</v>
      </c>
      <c r="B237" s="10" t="s">
        <v>285</v>
      </c>
      <c r="C237" s="252">
        <v>54051</v>
      </c>
      <c r="D237" s="252">
        <v>65196</v>
      </c>
      <c r="E237" s="25">
        <f t="shared" si="102"/>
        <v>82.905392968893793</v>
      </c>
      <c r="F237" s="252">
        <v>5806</v>
      </c>
      <c r="G237" s="252">
        <v>4656</v>
      </c>
      <c r="H237" s="25">
        <f t="shared" si="103"/>
        <v>124.69931271477664</v>
      </c>
      <c r="I237" s="252">
        <v>54051</v>
      </c>
      <c r="J237" s="252">
        <v>65196</v>
      </c>
      <c r="K237" s="25">
        <f t="shared" si="104"/>
        <v>82.905392968893793</v>
      </c>
      <c r="L237" s="252">
        <v>0</v>
      </c>
      <c r="M237" s="252">
        <v>0</v>
      </c>
      <c r="N237" s="25" t="e">
        <f t="shared" si="99"/>
        <v>#DIV/0!</v>
      </c>
      <c r="O237" s="248">
        <v>0</v>
      </c>
      <c r="P237" s="248">
        <v>0</v>
      </c>
      <c r="Q237" s="25" t="e">
        <f t="shared" si="100"/>
        <v>#DIV/0!</v>
      </c>
      <c r="R237" s="252">
        <v>0</v>
      </c>
      <c r="S237" s="252">
        <v>0</v>
      </c>
      <c r="T237" s="252" t="e">
        <f t="shared" si="101"/>
        <v>#DIV/0!</v>
      </c>
      <c r="U237" s="199">
        <v>6</v>
      </c>
    </row>
    <row r="238" spans="1:173" s="23" customFormat="1" ht="17.25" x14ac:dyDescent="0.25">
      <c r="A238" s="62">
        <v>4</v>
      </c>
      <c r="B238" s="10" t="s">
        <v>293</v>
      </c>
      <c r="C238" s="248">
        <v>2667166</v>
      </c>
      <c r="D238" s="248">
        <v>2269831</v>
      </c>
      <c r="E238" s="25">
        <f t="shared" si="102"/>
        <v>117.50504773262855</v>
      </c>
      <c r="F238" s="248">
        <v>211730</v>
      </c>
      <c r="G238" s="248">
        <v>240720</v>
      </c>
      <c r="H238" s="25">
        <f t="shared" si="103"/>
        <v>87.956962445995345</v>
      </c>
      <c r="I238" s="248">
        <v>2843601</v>
      </c>
      <c r="J238" s="248">
        <v>2224504</v>
      </c>
      <c r="K238" s="25">
        <f t="shared" si="104"/>
        <v>127.83078834652579</v>
      </c>
      <c r="L238" s="252">
        <v>150337</v>
      </c>
      <c r="M238" s="252">
        <v>141767</v>
      </c>
      <c r="N238" s="25">
        <f t="shared" si="99"/>
        <v>106.04513039000614</v>
      </c>
      <c r="O238" s="248">
        <v>0</v>
      </c>
      <c r="P238" s="248">
        <v>0</v>
      </c>
      <c r="Q238" s="25" t="e">
        <f t="shared" si="100"/>
        <v>#DIV/0!</v>
      </c>
      <c r="R238" s="252">
        <v>150337</v>
      </c>
      <c r="S238" s="248">
        <v>141767</v>
      </c>
      <c r="T238" s="252">
        <f t="shared" si="101"/>
        <v>106.04513039000614</v>
      </c>
      <c r="U238" s="199">
        <v>307</v>
      </c>
    </row>
    <row r="239" spans="1:173" s="23" customFormat="1" ht="17.25" x14ac:dyDescent="0.25">
      <c r="A239" s="63"/>
      <c r="B239" s="16"/>
      <c r="C239" s="248"/>
      <c r="D239" s="248"/>
      <c r="E239" s="1"/>
      <c r="F239" s="248"/>
      <c r="G239" s="248"/>
      <c r="H239" s="1"/>
      <c r="I239" s="248"/>
      <c r="J239" s="248"/>
      <c r="K239" s="1"/>
      <c r="L239" s="252"/>
      <c r="M239" s="248"/>
      <c r="N239" s="1"/>
      <c r="O239" s="248"/>
      <c r="P239" s="248"/>
      <c r="Q239" s="1"/>
      <c r="R239" s="248"/>
      <c r="S239" s="248"/>
      <c r="T239" s="1"/>
      <c r="U239" s="199"/>
    </row>
    <row r="240" spans="1:173" s="23" customFormat="1" ht="17.25" customHeight="1" x14ac:dyDescent="0.25">
      <c r="A240" s="349"/>
      <c r="B240" s="350"/>
      <c r="C240" s="350"/>
      <c r="D240" s="350"/>
      <c r="E240" s="350"/>
      <c r="F240" s="350"/>
      <c r="G240" s="350"/>
      <c r="H240" s="350"/>
      <c r="I240" s="350"/>
      <c r="J240" s="350"/>
      <c r="K240" s="350"/>
      <c r="L240" s="350"/>
      <c r="M240" s="350"/>
      <c r="N240" s="350"/>
      <c r="O240" s="350"/>
      <c r="P240" s="350"/>
      <c r="Q240" s="350"/>
      <c r="R240" s="350"/>
      <c r="S240" s="350"/>
      <c r="T240" s="351"/>
      <c r="U240" s="200"/>
    </row>
    <row r="241" spans="1:173" s="23" customFormat="1" ht="71.25" customHeight="1" x14ac:dyDescent="0.25">
      <c r="A241" s="352" t="s">
        <v>241</v>
      </c>
      <c r="B241" s="353"/>
      <c r="C241" s="41">
        <f>SUM(C242:C252)</f>
        <v>23827415</v>
      </c>
      <c r="D241" s="41">
        <f>SUM(D242:D252)</f>
        <v>18866020</v>
      </c>
      <c r="E241" s="50">
        <f>C241/D241*100</f>
        <v>126.29804802496764</v>
      </c>
      <c r="F241" s="41">
        <f>SUM(F242:F252)</f>
        <v>2810011</v>
      </c>
      <c r="G241" s="41">
        <f>SUM(G242:G252)</f>
        <v>1381690</v>
      </c>
      <c r="H241" s="50">
        <f>F241/G241*100</f>
        <v>203.37492491079763</v>
      </c>
      <c r="I241" s="41">
        <f>SUM(I242:I252)</f>
        <v>23644041</v>
      </c>
      <c r="J241" s="41">
        <f>SUM(J242:J252)</f>
        <v>18255084</v>
      </c>
      <c r="K241" s="50">
        <f>I241/J241*100</f>
        <v>129.52030787697279</v>
      </c>
      <c r="L241" s="41">
        <f>SUM(L242:L252)</f>
        <v>4147064</v>
      </c>
      <c r="M241" s="41">
        <f>SUM(M242:M252)</f>
        <v>7890872</v>
      </c>
      <c r="N241" s="6">
        <f t="shared" ref="N241:N251" si="105">L241/M241*100</f>
        <v>52.555205559030739</v>
      </c>
      <c r="O241" s="41">
        <f>SUM(O242:O252)</f>
        <v>4008261</v>
      </c>
      <c r="P241" s="41">
        <f>SUM(P242:P252)</f>
        <v>7867564</v>
      </c>
      <c r="Q241" s="5">
        <f t="shared" ref="Q241:Q251" si="106">O241/P241*100</f>
        <v>50.946658965850169</v>
      </c>
      <c r="R241" s="41">
        <f>SUM(R242:R252)</f>
        <v>138803</v>
      </c>
      <c r="S241" s="41">
        <f>SUM(S242:S252)</f>
        <v>23308</v>
      </c>
      <c r="T241" s="6">
        <f t="shared" ref="T241:T251" si="107">R241/S241*100</f>
        <v>595.51656083748071</v>
      </c>
      <c r="U241" s="198">
        <f>SUM(U242:U252)</f>
        <v>2335</v>
      </c>
    </row>
    <row r="242" spans="1:173" s="24" customFormat="1" ht="18.75" customHeight="1" x14ac:dyDescent="0.25">
      <c r="A242" s="62">
        <v>1</v>
      </c>
      <c r="B242" s="4" t="s">
        <v>98</v>
      </c>
      <c r="C242" s="252">
        <v>2842146</v>
      </c>
      <c r="D242" s="252">
        <v>1125063</v>
      </c>
      <c r="E242" s="25">
        <f>C242/D242*100</f>
        <v>252.62105322101962</v>
      </c>
      <c r="F242" s="252">
        <v>609425</v>
      </c>
      <c r="G242" s="252">
        <v>0</v>
      </c>
      <c r="H242" s="25" t="e">
        <f>F242/G242*100</f>
        <v>#DIV/0!</v>
      </c>
      <c r="I242" s="252">
        <v>2828362</v>
      </c>
      <c r="J242" s="252">
        <v>1132413</v>
      </c>
      <c r="K242" s="25">
        <f>I242/J242*100</f>
        <v>249.76417614421592</v>
      </c>
      <c r="L242" s="252">
        <f t="shared" ref="L242:M242" si="108">O242+R242</f>
        <v>0</v>
      </c>
      <c r="M242" s="252">
        <f t="shared" si="108"/>
        <v>0</v>
      </c>
      <c r="N242" s="25" t="e">
        <f t="shared" si="105"/>
        <v>#DIV/0!</v>
      </c>
      <c r="O242" s="252">
        <v>0</v>
      </c>
      <c r="P242" s="252">
        <v>0</v>
      </c>
      <c r="Q242" s="25" t="e">
        <f t="shared" si="106"/>
        <v>#DIV/0!</v>
      </c>
      <c r="R242" s="252">
        <v>0</v>
      </c>
      <c r="S242" s="252">
        <v>0</v>
      </c>
      <c r="T242" s="25" t="e">
        <f t="shared" si="107"/>
        <v>#DIV/0!</v>
      </c>
      <c r="U242" s="197">
        <v>430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2">
        <v>2</v>
      </c>
      <c r="B243" s="4" t="s">
        <v>264</v>
      </c>
      <c r="C243" s="252">
        <v>899319</v>
      </c>
      <c r="D243" s="252">
        <v>614057</v>
      </c>
      <c r="E243" s="25">
        <f>C243/D243*100</f>
        <v>146.45529649527649</v>
      </c>
      <c r="F243" s="252">
        <v>30097</v>
      </c>
      <c r="G243" s="252">
        <v>38067</v>
      </c>
      <c r="H243" s="25">
        <f>F243/G243*100</f>
        <v>79.063230619696839</v>
      </c>
      <c r="I243" s="252">
        <v>631446</v>
      </c>
      <c r="J243" s="252">
        <v>612445</v>
      </c>
      <c r="K243" s="25">
        <f>I243/J243*100</f>
        <v>103.10248267191339</v>
      </c>
      <c r="L243" s="252">
        <v>152510</v>
      </c>
      <c r="M243" s="252">
        <v>204352</v>
      </c>
      <c r="N243" s="25">
        <f t="shared" si="105"/>
        <v>74.631028813028493</v>
      </c>
      <c r="O243" s="252">
        <v>13707</v>
      </c>
      <c r="P243" s="252">
        <v>189736</v>
      </c>
      <c r="Q243" s="25">
        <f t="shared" si="106"/>
        <v>7.2242484293966349</v>
      </c>
      <c r="R243" s="252">
        <v>138803</v>
      </c>
      <c r="S243" s="252">
        <v>14616</v>
      </c>
      <c r="T243" s="25">
        <f t="shared" si="107"/>
        <v>949.66475095785438</v>
      </c>
      <c r="U243" s="197">
        <v>151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4" customFormat="1" ht="18.75" customHeight="1" x14ac:dyDescent="0.25">
      <c r="A244" s="62">
        <v>3</v>
      </c>
      <c r="B244" s="8" t="s">
        <v>221</v>
      </c>
      <c r="C244" s="252">
        <v>10610656</v>
      </c>
      <c r="D244" s="252">
        <v>9609287</v>
      </c>
      <c r="E244" s="25">
        <f>C244/D244*100</f>
        <v>110.4208460003328</v>
      </c>
      <c r="F244" s="252">
        <v>1233548</v>
      </c>
      <c r="G244" s="252">
        <v>733292</v>
      </c>
      <c r="H244" s="25">
        <f>F244/G244*100</f>
        <v>168.22057243226436</v>
      </c>
      <c r="I244" s="252">
        <v>10454779</v>
      </c>
      <c r="J244" s="252">
        <v>9769888</v>
      </c>
      <c r="K244" s="25">
        <f>I244/J244*100</f>
        <v>107.01022365865403</v>
      </c>
      <c r="L244" s="252">
        <v>0</v>
      </c>
      <c r="M244" s="252">
        <v>4932376</v>
      </c>
      <c r="N244" s="25">
        <f t="shared" si="105"/>
        <v>0</v>
      </c>
      <c r="O244" s="252">
        <v>0</v>
      </c>
      <c r="P244" s="252">
        <v>4932376</v>
      </c>
      <c r="Q244" s="25">
        <f t="shared" si="106"/>
        <v>0</v>
      </c>
      <c r="R244" s="252">
        <v>0</v>
      </c>
      <c r="S244" s="252">
        <v>0</v>
      </c>
      <c r="T244" s="25" t="e">
        <f t="shared" si="107"/>
        <v>#DIV/0!</v>
      </c>
      <c r="U244" s="197">
        <v>1122</v>
      </c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  <c r="FL244" s="23"/>
      <c r="FM244" s="23"/>
      <c r="FN244" s="23"/>
      <c r="FO244" s="23"/>
      <c r="FP244" s="23"/>
      <c r="FQ244" s="23"/>
    </row>
    <row r="245" spans="1:173" s="23" customFormat="1" ht="17.25" x14ac:dyDescent="0.25">
      <c r="A245" s="63">
        <v>4</v>
      </c>
      <c r="B245" s="9" t="s">
        <v>109</v>
      </c>
      <c r="C245" s="252">
        <v>6860752</v>
      </c>
      <c r="D245" s="252">
        <v>5193777</v>
      </c>
      <c r="E245" s="1">
        <f t="shared" ref="E245:E253" si="109">C245/D245*100</f>
        <v>132.09562135609596</v>
      </c>
      <c r="F245" s="252">
        <v>663187</v>
      </c>
      <c r="G245" s="252">
        <v>552208</v>
      </c>
      <c r="H245" s="1">
        <f t="shared" ref="H245:H246" si="110">F245/G245*100</f>
        <v>120.09731840176165</v>
      </c>
      <c r="I245" s="252">
        <v>7151345</v>
      </c>
      <c r="J245" s="252">
        <v>5172209</v>
      </c>
      <c r="K245" s="1">
        <f t="shared" ref="K245:K253" si="111">I245/J245*100</f>
        <v>138.26481103141811</v>
      </c>
      <c r="L245" s="252">
        <v>3384869</v>
      </c>
      <c r="M245" s="252">
        <v>2362025</v>
      </c>
      <c r="N245" s="1">
        <f t="shared" si="105"/>
        <v>143.30369068913328</v>
      </c>
      <c r="O245" s="252">
        <v>3384869</v>
      </c>
      <c r="P245" s="252">
        <v>2362025</v>
      </c>
      <c r="Q245" s="1">
        <f t="shared" si="106"/>
        <v>143.30369068913328</v>
      </c>
      <c r="R245" s="252">
        <v>0</v>
      </c>
      <c r="S245" s="252">
        <v>0</v>
      </c>
      <c r="T245" s="1" t="e">
        <f t="shared" si="107"/>
        <v>#DIV/0!</v>
      </c>
      <c r="U245" s="199">
        <v>533</v>
      </c>
    </row>
    <row r="246" spans="1:173" s="23" customFormat="1" ht="34.5" x14ac:dyDescent="0.25">
      <c r="A246" s="62">
        <v>5</v>
      </c>
      <c r="B246" s="10" t="s">
        <v>110</v>
      </c>
      <c r="C246" s="252">
        <v>0</v>
      </c>
      <c r="D246" s="252">
        <v>0</v>
      </c>
      <c r="E246" s="1" t="e">
        <f t="shared" si="109"/>
        <v>#DIV/0!</v>
      </c>
      <c r="F246" s="252">
        <v>0</v>
      </c>
      <c r="G246" s="252">
        <v>0</v>
      </c>
      <c r="H246" s="1" t="e">
        <f t="shared" si="110"/>
        <v>#DIV/0!</v>
      </c>
      <c r="I246" s="252">
        <v>0</v>
      </c>
      <c r="J246" s="252">
        <v>0</v>
      </c>
      <c r="K246" s="1" t="e">
        <f t="shared" si="111"/>
        <v>#DIV/0!</v>
      </c>
      <c r="L246" s="252">
        <v>0</v>
      </c>
      <c r="M246" s="252">
        <v>0</v>
      </c>
      <c r="N246" s="1" t="e">
        <f t="shared" si="105"/>
        <v>#DIV/0!</v>
      </c>
      <c r="O246" s="252">
        <v>0</v>
      </c>
      <c r="P246" s="252">
        <v>0</v>
      </c>
      <c r="Q246" s="1" t="e">
        <f t="shared" si="106"/>
        <v>#DIV/0!</v>
      </c>
      <c r="R246" s="252">
        <v>0</v>
      </c>
      <c r="S246" s="252">
        <v>0</v>
      </c>
      <c r="T246" s="1" t="e">
        <f t="shared" si="107"/>
        <v>#DIV/0!</v>
      </c>
      <c r="U246" s="199"/>
    </row>
    <row r="247" spans="1:173" s="23" customFormat="1" ht="18.75" customHeight="1" x14ac:dyDescent="0.25">
      <c r="A247" s="62">
        <v>6</v>
      </c>
      <c r="B247" s="216" t="s">
        <v>108</v>
      </c>
      <c r="C247" s="252">
        <v>29715</v>
      </c>
      <c r="D247" s="252">
        <v>1913823</v>
      </c>
      <c r="E247" s="1">
        <f t="shared" si="109"/>
        <v>1.5526514207426705</v>
      </c>
      <c r="F247" s="252">
        <v>0</v>
      </c>
      <c r="G247" s="252">
        <v>33435</v>
      </c>
      <c r="H247" s="1">
        <f>F247/G247*100</f>
        <v>0</v>
      </c>
      <c r="I247" s="252">
        <v>29715</v>
      </c>
      <c r="J247" s="252">
        <v>1154862</v>
      </c>
      <c r="K247" s="1">
        <f t="shared" si="111"/>
        <v>2.5730347002498997</v>
      </c>
      <c r="L247" s="252">
        <v>0</v>
      </c>
      <c r="M247" s="252">
        <v>26944</v>
      </c>
      <c r="N247" s="1">
        <f t="shared" si="105"/>
        <v>0</v>
      </c>
      <c r="O247" s="252">
        <v>0</v>
      </c>
      <c r="P247" s="252">
        <v>18252</v>
      </c>
      <c r="Q247" s="1">
        <f t="shared" si="106"/>
        <v>0</v>
      </c>
      <c r="R247" s="252">
        <v>0</v>
      </c>
      <c r="S247" s="252">
        <v>8692</v>
      </c>
      <c r="T247" s="1">
        <f t="shared" si="107"/>
        <v>0</v>
      </c>
      <c r="U247" s="199">
        <v>10</v>
      </c>
    </row>
    <row r="248" spans="1:173" s="23" customFormat="1" ht="18.75" customHeight="1" x14ac:dyDescent="0.25">
      <c r="A248" s="62">
        <v>7</v>
      </c>
      <c r="B248" s="216" t="s">
        <v>484</v>
      </c>
      <c r="C248" s="252">
        <v>1738906</v>
      </c>
      <c r="D248" s="252">
        <v>0</v>
      </c>
      <c r="E248" s="1" t="e">
        <f t="shared" si="109"/>
        <v>#DIV/0!</v>
      </c>
      <c r="F248" s="252">
        <v>179369</v>
      </c>
      <c r="G248" s="252">
        <v>0</v>
      </c>
      <c r="H248" s="1" t="e">
        <f>F248/G248*100</f>
        <v>#DIV/0!</v>
      </c>
      <c r="I248" s="252">
        <v>1700910</v>
      </c>
      <c r="J248" s="252">
        <v>0</v>
      </c>
      <c r="K248" s="1" t="e">
        <f t="shared" si="111"/>
        <v>#DIV/0!</v>
      </c>
      <c r="L248" s="252">
        <v>0</v>
      </c>
      <c r="M248" s="252">
        <v>0</v>
      </c>
      <c r="N248" s="1" t="e">
        <f t="shared" si="105"/>
        <v>#DIV/0!</v>
      </c>
      <c r="O248" s="252">
        <v>0</v>
      </c>
      <c r="P248" s="252">
        <v>0</v>
      </c>
      <c r="Q248" s="1" t="e">
        <f t="shared" si="106"/>
        <v>#DIV/0!</v>
      </c>
      <c r="R248" s="252">
        <v>0</v>
      </c>
      <c r="S248" s="252">
        <v>0</v>
      </c>
      <c r="T248" s="1" t="e">
        <f t="shared" si="107"/>
        <v>#DIV/0!</v>
      </c>
      <c r="U248" s="199"/>
    </row>
    <row r="249" spans="1:173" s="23" customFormat="1" ht="17.25" x14ac:dyDescent="0.25">
      <c r="A249" s="63">
        <v>8</v>
      </c>
      <c r="B249" s="16" t="s">
        <v>267</v>
      </c>
      <c r="C249" s="252">
        <v>249511</v>
      </c>
      <c r="D249" s="252">
        <v>52865</v>
      </c>
      <c r="E249" s="1">
        <f t="shared" si="109"/>
        <v>471.97767899366312</v>
      </c>
      <c r="F249" s="252">
        <v>47950</v>
      </c>
      <c r="G249" s="252">
        <v>6380</v>
      </c>
      <c r="H249" s="1">
        <f>F249/G249*100</f>
        <v>751.56739811912234</v>
      </c>
      <c r="I249" s="252">
        <v>251074</v>
      </c>
      <c r="J249" s="252">
        <v>56119</v>
      </c>
      <c r="K249" s="1">
        <f t="shared" si="111"/>
        <v>447.39571268197932</v>
      </c>
      <c r="L249" s="252">
        <v>13275</v>
      </c>
      <c r="M249" s="252">
        <v>8027</v>
      </c>
      <c r="N249" s="1">
        <f t="shared" si="105"/>
        <v>165.37934471159838</v>
      </c>
      <c r="O249" s="252">
        <v>13275</v>
      </c>
      <c r="P249" s="252">
        <v>8027</v>
      </c>
      <c r="Q249" s="1">
        <f t="shared" si="106"/>
        <v>165.37934471159838</v>
      </c>
      <c r="R249" s="252">
        <v>0</v>
      </c>
      <c r="S249" s="252">
        <v>0</v>
      </c>
      <c r="T249" s="1" t="e">
        <f t="shared" si="107"/>
        <v>#DIV/0!</v>
      </c>
      <c r="U249" s="199">
        <v>43</v>
      </c>
    </row>
    <row r="250" spans="1:173" s="23" customFormat="1" ht="17.25" x14ac:dyDescent="0.25">
      <c r="A250" s="62">
        <v>9</v>
      </c>
      <c r="B250" s="10" t="s">
        <v>268</v>
      </c>
      <c r="C250" s="252">
        <v>0</v>
      </c>
      <c r="D250" s="252">
        <v>0</v>
      </c>
      <c r="E250" s="1" t="e">
        <f t="shared" si="109"/>
        <v>#DIV/0!</v>
      </c>
      <c r="F250" s="252">
        <v>0</v>
      </c>
      <c r="G250" s="252">
        <v>0</v>
      </c>
      <c r="H250" s="1">
        <v>0</v>
      </c>
      <c r="I250" s="252">
        <v>0</v>
      </c>
      <c r="J250" s="252">
        <v>0</v>
      </c>
      <c r="K250" s="1" t="e">
        <f t="shared" si="111"/>
        <v>#DIV/0!</v>
      </c>
      <c r="L250" s="252">
        <v>0</v>
      </c>
      <c r="M250" s="252">
        <v>0</v>
      </c>
      <c r="N250" s="1" t="e">
        <f t="shared" si="105"/>
        <v>#DIV/0!</v>
      </c>
      <c r="O250" s="252">
        <v>0</v>
      </c>
      <c r="P250" s="252">
        <v>0</v>
      </c>
      <c r="Q250" s="1" t="e">
        <f t="shared" si="106"/>
        <v>#DIV/0!</v>
      </c>
      <c r="R250" s="252">
        <v>0</v>
      </c>
      <c r="S250" s="252">
        <v>0</v>
      </c>
      <c r="T250" s="1" t="e">
        <f t="shared" si="107"/>
        <v>#DIV/0!</v>
      </c>
      <c r="U250" s="199"/>
    </row>
    <row r="251" spans="1:173" s="23" customFormat="1" ht="17.25" x14ac:dyDescent="0.25">
      <c r="A251" s="62">
        <v>10</v>
      </c>
      <c r="B251" s="10" t="s">
        <v>277</v>
      </c>
      <c r="C251" s="252">
        <v>0</v>
      </c>
      <c r="D251" s="252">
        <v>0</v>
      </c>
      <c r="E251" s="1" t="e">
        <f t="shared" si="109"/>
        <v>#DIV/0!</v>
      </c>
      <c r="F251" s="252">
        <v>0</v>
      </c>
      <c r="G251" s="252">
        <v>0</v>
      </c>
      <c r="H251" s="1" t="e">
        <f>F251/G251*100</f>
        <v>#DIV/0!</v>
      </c>
      <c r="I251" s="252">
        <v>0</v>
      </c>
      <c r="J251" s="252">
        <v>0</v>
      </c>
      <c r="K251" s="1" t="e">
        <f t="shared" si="111"/>
        <v>#DIV/0!</v>
      </c>
      <c r="L251" s="252">
        <v>0</v>
      </c>
      <c r="M251" s="252">
        <v>0</v>
      </c>
      <c r="N251" s="1" t="e">
        <f t="shared" si="105"/>
        <v>#DIV/0!</v>
      </c>
      <c r="O251" s="252">
        <v>0</v>
      </c>
      <c r="P251" s="252">
        <v>0</v>
      </c>
      <c r="Q251" s="1" t="e">
        <f t="shared" si="106"/>
        <v>#DIV/0!</v>
      </c>
      <c r="R251" s="252">
        <v>0</v>
      </c>
      <c r="S251" s="252">
        <v>0</v>
      </c>
      <c r="T251" s="1" t="e">
        <f t="shared" si="107"/>
        <v>#DIV/0!</v>
      </c>
      <c r="U251" s="199"/>
    </row>
    <row r="252" spans="1:173" s="23" customFormat="1" ht="17.25" x14ac:dyDescent="0.25">
      <c r="A252" s="62">
        <v>11</v>
      </c>
      <c r="B252" s="10" t="s">
        <v>269</v>
      </c>
      <c r="C252" s="252">
        <v>596410</v>
      </c>
      <c r="D252" s="252">
        <v>357148</v>
      </c>
      <c r="E252" s="1">
        <f t="shared" si="109"/>
        <v>166.99239530950754</v>
      </c>
      <c r="F252" s="252">
        <v>46435</v>
      </c>
      <c r="G252" s="252">
        <v>18308</v>
      </c>
      <c r="H252" s="1">
        <f>F252/G252*100</f>
        <v>253.63229189425388</v>
      </c>
      <c r="I252" s="252">
        <v>596410</v>
      </c>
      <c r="J252" s="252">
        <v>357148</v>
      </c>
      <c r="K252" s="1">
        <f t="shared" si="111"/>
        <v>166.99239530950754</v>
      </c>
      <c r="L252" s="252">
        <v>596410</v>
      </c>
      <c r="M252" s="252">
        <v>357148</v>
      </c>
      <c r="N252" s="1">
        <f>L252/M252*100</f>
        <v>166.99239530950754</v>
      </c>
      <c r="O252" s="252">
        <v>596410</v>
      </c>
      <c r="P252" s="252">
        <v>357148</v>
      </c>
      <c r="Q252" s="1">
        <f>O252/P252*100</f>
        <v>166.99239530950754</v>
      </c>
      <c r="R252" s="252">
        <v>0</v>
      </c>
      <c r="S252" s="252">
        <v>0</v>
      </c>
      <c r="T252" s="1" t="e">
        <f>R252/S252*100</f>
        <v>#DIV/0!</v>
      </c>
      <c r="U252" s="199">
        <v>46</v>
      </c>
    </row>
    <row r="253" spans="1:173" s="23" customFormat="1" ht="34.5" x14ac:dyDescent="0.25">
      <c r="A253" s="62">
        <v>12</v>
      </c>
      <c r="B253" s="10" t="s">
        <v>469</v>
      </c>
      <c r="C253" s="252">
        <v>1070676</v>
      </c>
      <c r="D253" s="252">
        <v>604332</v>
      </c>
      <c r="E253" s="1">
        <f t="shared" si="109"/>
        <v>177.16685530470008</v>
      </c>
      <c r="F253" s="252">
        <v>107118</v>
      </c>
      <c r="G253" s="252">
        <v>63546</v>
      </c>
      <c r="H253" s="1">
        <f>F253/G253*100</f>
        <v>168.56765177981305</v>
      </c>
      <c r="I253" s="252">
        <v>916321</v>
      </c>
      <c r="J253" s="252">
        <v>568167</v>
      </c>
      <c r="K253" s="1">
        <f t="shared" si="111"/>
        <v>161.27670209639066</v>
      </c>
      <c r="L253" s="252">
        <v>890694</v>
      </c>
      <c r="M253" s="252">
        <v>540153</v>
      </c>
      <c r="N253" s="1">
        <f>L253/M253*100</f>
        <v>164.89661262642252</v>
      </c>
      <c r="O253" s="252">
        <v>887614</v>
      </c>
      <c r="P253" s="252">
        <v>540153</v>
      </c>
      <c r="Q253" s="1">
        <f>O253/P253*100</f>
        <v>164.32640381521531</v>
      </c>
      <c r="R253" s="252">
        <v>3080</v>
      </c>
      <c r="S253" s="252">
        <v>0</v>
      </c>
      <c r="T253" s="1" t="e">
        <f>R253/S253*100</f>
        <v>#DIV/0!</v>
      </c>
      <c r="U253" s="264"/>
    </row>
    <row r="254" spans="1:173" s="23" customFormat="1" ht="17.25" customHeight="1" x14ac:dyDescent="0.25">
      <c r="A254" s="363"/>
      <c r="B254" s="364"/>
      <c r="C254" s="364"/>
      <c r="D254" s="364"/>
      <c r="E254" s="364"/>
      <c r="F254" s="364"/>
      <c r="G254" s="364"/>
      <c r="H254" s="364"/>
      <c r="I254" s="364"/>
      <c r="J254" s="364"/>
      <c r="K254" s="364"/>
      <c r="L254" s="364"/>
      <c r="M254" s="364"/>
      <c r="N254" s="364"/>
      <c r="O254" s="364"/>
      <c r="P254" s="364"/>
      <c r="Q254" s="364"/>
      <c r="R254" s="364"/>
      <c r="S254" s="364"/>
      <c r="T254" s="365"/>
      <c r="U254" s="200"/>
    </row>
    <row r="255" spans="1:173" s="23" customFormat="1" ht="52.5" customHeight="1" x14ac:dyDescent="0.25">
      <c r="A255" s="352" t="s">
        <v>242</v>
      </c>
      <c r="B255" s="353"/>
      <c r="C255" s="41">
        <f>SUM(C256:C262)</f>
        <v>155781544</v>
      </c>
      <c r="D255" s="41">
        <f>SUM(D256:D262)</f>
        <v>137101838</v>
      </c>
      <c r="E255" s="50">
        <f>C255/D255*100</f>
        <v>113.62469407594666</v>
      </c>
      <c r="F255" s="41">
        <f>SUM(F256:F262)</f>
        <v>17042502</v>
      </c>
      <c r="G255" s="41">
        <f>SUM(G256:G262)</f>
        <v>14280076</v>
      </c>
      <c r="H255" s="50">
        <f>F255/G255*100</f>
        <v>119.34461693341127</v>
      </c>
      <c r="I255" s="41">
        <f>SUM(I256:I262)</f>
        <v>155481905</v>
      </c>
      <c r="J255" s="41">
        <f>SUM(J256:J262)</f>
        <v>132893228</v>
      </c>
      <c r="K255" s="50">
        <f>I255/J255*100</f>
        <v>116.99761330201115</v>
      </c>
      <c r="L255" s="35">
        <f>SUM(L256:L262)</f>
        <v>138554075</v>
      </c>
      <c r="M255" s="35">
        <f>SUM(M256:M262)</f>
        <v>117065510</v>
      </c>
      <c r="N255" s="6">
        <f t="shared" ref="N255:N262" si="112">L255/M255*100</f>
        <v>118.35601707112539</v>
      </c>
      <c r="O255" s="5">
        <f>SUM(O256:O262)</f>
        <v>643967</v>
      </c>
      <c r="P255" s="5">
        <f>SUM(P256:P262)</f>
        <v>0</v>
      </c>
      <c r="Q255" s="5" t="e">
        <f t="shared" ref="Q255:Q262" si="113">O255/P255*100</f>
        <v>#DIV/0!</v>
      </c>
      <c r="R255" s="5">
        <f>SUM(R256:R262)</f>
        <v>137910108</v>
      </c>
      <c r="S255" s="5">
        <f>SUM(S256:S262)</f>
        <v>117065510</v>
      </c>
      <c r="T255" s="6">
        <f t="shared" ref="T255:T262" si="114">R255/S255*100</f>
        <v>117.80592592984902</v>
      </c>
      <c r="U255" s="198">
        <f>SUM(U256:U262)</f>
        <v>3287</v>
      </c>
    </row>
    <row r="256" spans="1:173" s="23" customFormat="1" ht="19.5" customHeight="1" x14ac:dyDescent="0.25">
      <c r="A256" s="63">
        <v>1</v>
      </c>
      <c r="B256" s="8" t="s">
        <v>100</v>
      </c>
      <c r="C256" s="249">
        <v>4096563</v>
      </c>
      <c r="D256" s="249">
        <v>4780966</v>
      </c>
      <c r="E256" s="45">
        <f t="shared" ref="E256:E262" si="115">C256/D256*100</f>
        <v>85.684838587013587</v>
      </c>
      <c r="F256" s="249">
        <v>319094</v>
      </c>
      <c r="G256" s="249">
        <v>365796</v>
      </c>
      <c r="H256" s="45">
        <f t="shared" ref="H256:H262" si="116">F256/G256*100</f>
        <v>87.23277455193606</v>
      </c>
      <c r="I256" s="249">
        <v>4979735</v>
      </c>
      <c r="J256" s="249">
        <v>4780966</v>
      </c>
      <c r="K256" s="45">
        <f t="shared" ref="K256:K262" si="117">I256/J256*100</f>
        <v>104.15750708120493</v>
      </c>
      <c r="L256" s="253">
        <v>0</v>
      </c>
      <c r="M256" s="253">
        <v>0</v>
      </c>
      <c r="N256" s="25" t="e">
        <f t="shared" si="112"/>
        <v>#DIV/0!</v>
      </c>
      <c r="O256" s="249">
        <v>0</v>
      </c>
      <c r="P256" s="249">
        <v>0</v>
      </c>
      <c r="Q256" s="25" t="e">
        <f>O256/S256*100</f>
        <v>#DIV/0!</v>
      </c>
      <c r="R256" s="64">
        <v>0</v>
      </c>
      <c r="S256" s="64">
        <v>0</v>
      </c>
      <c r="T256" s="45" t="e">
        <f t="shared" si="114"/>
        <v>#DIV/0!</v>
      </c>
      <c r="U256" s="199">
        <v>413</v>
      </c>
    </row>
    <row r="257" spans="1:21" s="23" customFormat="1" ht="34.5" x14ac:dyDescent="0.25">
      <c r="A257" s="62">
        <v>2</v>
      </c>
      <c r="B257" s="4" t="s">
        <v>101</v>
      </c>
      <c r="C257" s="249">
        <v>30894899</v>
      </c>
      <c r="D257" s="249">
        <v>26996921</v>
      </c>
      <c r="E257" s="45">
        <f t="shared" si="115"/>
        <v>114.43860209095698</v>
      </c>
      <c r="F257" s="249">
        <v>3597873</v>
      </c>
      <c r="G257" s="249">
        <v>3268874</v>
      </c>
      <c r="H257" s="45">
        <f t="shared" si="116"/>
        <v>110.06459716709792</v>
      </c>
      <c r="I257" s="249">
        <v>30872383</v>
      </c>
      <c r="J257" s="249">
        <v>26675792</v>
      </c>
      <c r="K257" s="45">
        <f t="shared" si="117"/>
        <v>115.7318328168101</v>
      </c>
      <c r="L257" s="249">
        <v>30867557</v>
      </c>
      <c r="M257" s="249">
        <v>26668552</v>
      </c>
      <c r="N257" s="25">
        <f t="shared" si="112"/>
        <v>115.74515556750139</v>
      </c>
      <c r="O257" s="249">
        <v>0</v>
      </c>
      <c r="P257" s="249">
        <v>0</v>
      </c>
      <c r="Q257" s="25" t="e">
        <f t="shared" si="113"/>
        <v>#DIV/0!</v>
      </c>
      <c r="R257" s="249">
        <v>30867557</v>
      </c>
      <c r="S257" s="249">
        <v>26668552</v>
      </c>
      <c r="T257" s="45">
        <f t="shared" si="114"/>
        <v>115.74515556750139</v>
      </c>
      <c r="U257" s="199">
        <v>614</v>
      </c>
    </row>
    <row r="258" spans="1:21" s="23" customFormat="1" ht="18" customHeight="1" x14ac:dyDescent="0.25">
      <c r="A258" s="62">
        <v>3</v>
      </c>
      <c r="B258" s="8" t="s">
        <v>102</v>
      </c>
      <c r="C258" s="249">
        <v>8360868</v>
      </c>
      <c r="D258" s="249">
        <v>7856514</v>
      </c>
      <c r="E258" s="45">
        <f t="shared" si="115"/>
        <v>106.41956470770624</v>
      </c>
      <c r="F258" s="252">
        <v>864892</v>
      </c>
      <c r="G258" s="249">
        <v>885587</v>
      </c>
      <c r="H258" s="45">
        <f t="shared" si="116"/>
        <v>97.663131911376297</v>
      </c>
      <c r="I258" s="249">
        <v>6023293</v>
      </c>
      <c r="J258" s="249">
        <v>5906190</v>
      </c>
      <c r="K258" s="45">
        <f t="shared" si="117"/>
        <v>101.98271643817758</v>
      </c>
      <c r="L258" s="253">
        <v>0</v>
      </c>
      <c r="M258" s="253">
        <v>0</v>
      </c>
      <c r="N258" s="25" t="e">
        <f t="shared" si="112"/>
        <v>#DIV/0!</v>
      </c>
      <c r="O258" s="249">
        <v>0</v>
      </c>
      <c r="P258" s="249">
        <v>0</v>
      </c>
      <c r="Q258" s="25" t="e">
        <f t="shared" si="113"/>
        <v>#DIV/0!</v>
      </c>
      <c r="R258" s="64">
        <v>0</v>
      </c>
      <c r="S258" s="64">
        <v>0</v>
      </c>
      <c r="T258" s="45" t="e">
        <f t="shared" si="114"/>
        <v>#DIV/0!</v>
      </c>
      <c r="U258" s="199">
        <v>423</v>
      </c>
    </row>
    <row r="259" spans="1:21" s="23" customFormat="1" ht="17.25" customHeight="1" x14ac:dyDescent="0.25">
      <c r="A259" s="62">
        <v>4</v>
      </c>
      <c r="B259" s="4" t="s">
        <v>103</v>
      </c>
      <c r="C259" s="249">
        <v>1595496</v>
      </c>
      <c r="D259" s="249">
        <v>2041165</v>
      </c>
      <c r="E259" s="25">
        <f t="shared" si="115"/>
        <v>78.165949347553976</v>
      </c>
      <c r="F259" s="249">
        <v>164728</v>
      </c>
      <c r="G259" s="249">
        <v>48084</v>
      </c>
      <c r="H259" s="25">
        <f t="shared" si="116"/>
        <v>342.58381166292321</v>
      </c>
      <c r="I259" s="249">
        <v>2153755</v>
      </c>
      <c r="J259" s="249">
        <v>2386320</v>
      </c>
      <c r="K259" s="25">
        <f t="shared" si="117"/>
        <v>90.254240839451541</v>
      </c>
      <c r="L259" s="253">
        <v>0</v>
      </c>
      <c r="M259" s="253">
        <v>0</v>
      </c>
      <c r="N259" s="25" t="e">
        <f t="shared" si="112"/>
        <v>#DIV/0!</v>
      </c>
      <c r="O259" s="249">
        <v>0</v>
      </c>
      <c r="P259" s="249">
        <v>0</v>
      </c>
      <c r="Q259" s="25" t="e">
        <f t="shared" si="113"/>
        <v>#DIV/0!</v>
      </c>
      <c r="R259" s="64">
        <v>0</v>
      </c>
      <c r="S259" s="64">
        <v>0</v>
      </c>
      <c r="T259" s="25" t="e">
        <f t="shared" si="114"/>
        <v>#DIV/0!</v>
      </c>
      <c r="U259" s="199">
        <v>71</v>
      </c>
    </row>
    <row r="260" spans="1:21" s="23" customFormat="1" ht="17.25" customHeight="1" x14ac:dyDescent="0.25">
      <c r="A260" s="62">
        <v>5</v>
      </c>
      <c r="B260" s="4" t="s">
        <v>104</v>
      </c>
      <c r="C260" s="249">
        <v>62086538</v>
      </c>
      <c r="D260" s="249">
        <v>58986131</v>
      </c>
      <c r="E260" s="45">
        <f t="shared" si="115"/>
        <v>105.25616267322229</v>
      </c>
      <c r="F260" s="249">
        <v>6966106</v>
      </c>
      <c r="G260" s="249">
        <v>6094256</v>
      </c>
      <c r="H260" s="45">
        <f t="shared" si="116"/>
        <v>114.30609413191701</v>
      </c>
      <c r="I260" s="249">
        <v>62860358</v>
      </c>
      <c r="J260" s="249">
        <v>57080430</v>
      </c>
      <c r="K260" s="45">
        <f t="shared" si="117"/>
        <v>110.12593633229461</v>
      </c>
      <c r="L260" s="249">
        <v>62860358</v>
      </c>
      <c r="M260" s="249">
        <v>57080430</v>
      </c>
      <c r="N260" s="25">
        <f t="shared" si="112"/>
        <v>110.12593633229461</v>
      </c>
      <c r="O260" s="249">
        <v>0</v>
      </c>
      <c r="P260" s="249">
        <v>0</v>
      </c>
      <c r="Q260" s="25" t="e">
        <f t="shared" si="113"/>
        <v>#DIV/0!</v>
      </c>
      <c r="R260" s="249">
        <v>62860358</v>
      </c>
      <c r="S260" s="249">
        <v>57080430</v>
      </c>
      <c r="T260" s="45">
        <f t="shared" si="114"/>
        <v>110.12593633229461</v>
      </c>
      <c r="U260" s="199">
        <v>1102</v>
      </c>
    </row>
    <row r="261" spans="1:21" s="23" customFormat="1" ht="15" customHeight="1" x14ac:dyDescent="0.25">
      <c r="A261" s="63">
        <v>6</v>
      </c>
      <c r="B261" s="8" t="s">
        <v>105</v>
      </c>
      <c r="C261" s="249">
        <v>45199630</v>
      </c>
      <c r="D261" s="249">
        <v>33964841</v>
      </c>
      <c r="E261" s="1">
        <f t="shared" si="115"/>
        <v>133.07770232164492</v>
      </c>
      <c r="F261" s="249">
        <v>4775441</v>
      </c>
      <c r="G261" s="249">
        <v>3144082</v>
      </c>
      <c r="H261" s="1">
        <f t="shared" si="116"/>
        <v>151.88665562793847</v>
      </c>
      <c r="I261" s="249">
        <v>44849268</v>
      </c>
      <c r="J261" s="249">
        <v>33328340</v>
      </c>
      <c r="K261" s="1">
        <f t="shared" si="117"/>
        <v>134.56796228074964</v>
      </c>
      <c r="L261" s="253">
        <v>44818858</v>
      </c>
      <c r="M261" s="253">
        <v>33311622</v>
      </c>
      <c r="N261" s="1">
        <f t="shared" si="112"/>
        <v>134.54420802445466</v>
      </c>
      <c r="O261" s="249">
        <v>643967</v>
      </c>
      <c r="P261" s="249">
        <v>0</v>
      </c>
      <c r="Q261" s="1" t="e">
        <f t="shared" si="113"/>
        <v>#DIV/0!</v>
      </c>
      <c r="R261" s="253">
        <v>44174891</v>
      </c>
      <c r="S261" s="64">
        <v>33311622</v>
      </c>
      <c r="T261" s="1">
        <f t="shared" si="114"/>
        <v>132.6110478799261</v>
      </c>
      <c r="U261" s="199">
        <v>631</v>
      </c>
    </row>
    <row r="262" spans="1:21" s="23" customFormat="1" ht="19.5" customHeight="1" x14ac:dyDescent="0.25">
      <c r="A262" s="62">
        <v>7</v>
      </c>
      <c r="B262" s="3" t="s">
        <v>106</v>
      </c>
      <c r="C262" s="249">
        <v>3547550</v>
      </c>
      <c r="D262" s="249">
        <v>2475300</v>
      </c>
      <c r="E262" s="45">
        <f t="shared" si="115"/>
        <v>143.31798165878885</v>
      </c>
      <c r="F262" s="249">
        <v>354368</v>
      </c>
      <c r="G262" s="249">
        <v>473397</v>
      </c>
      <c r="H262" s="45">
        <f t="shared" si="116"/>
        <v>74.856410158915239</v>
      </c>
      <c r="I262" s="249">
        <v>3743113</v>
      </c>
      <c r="J262" s="249">
        <v>2735190</v>
      </c>
      <c r="K262" s="45">
        <f t="shared" si="117"/>
        <v>136.85020053451498</v>
      </c>
      <c r="L262" s="253">
        <v>7302</v>
      </c>
      <c r="M262" s="253">
        <v>4906</v>
      </c>
      <c r="N262" s="25">
        <f t="shared" si="112"/>
        <v>148.83815735833673</v>
      </c>
      <c r="O262" s="249">
        <v>0</v>
      </c>
      <c r="P262" s="249">
        <v>0</v>
      </c>
      <c r="Q262" s="25" t="e">
        <f t="shared" si="113"/>
        <v>#DIV/0!</v>
      </c>
      <c r="R262" s="64">
        <v>7302</v>
      </c>
      <c r="S262" s="64">
        <v>4906</v>
      </c>
      <c r="T262" s="45">
        <f t="shared" si="114"/>
        <v>148.83815735833673</v>
      </c>
      <c r="U262" s="199">
        <v>33</v>
      </c>
    </row>
    <row r="263" spans="1:21" s="23" customFormat="1" ht="17.25" customHeight="1" x14ac:dyDescent="0.25">
      <c r="A263" s="349"/>
      <c r="B263" s="350"/>
      <c r="C263" s="350"/>
      <c r="D263" s="350"/>
      <c r="E263" s="350"/>
      <c r="F263" s="350"/>
      <c r="G263" s="350"/>
      <c r="H263" s="350"/>
      <c r="I263" s="350"/>
      <c r="J263" s="350"/>
      <c r="K263" s="350"/>
      <c r="L263" s="350"/>
      <c r="M263" s="350"/>
      <c r="N263" s="350"/>
      <c r="O263" s="350"/>
      <c r="P263" s="350"/>
      <c r="Q263" s="350"/>
      <c r="R263" s="350"/>
      <c r="S263" s="350"/>
      <c r="T263" s="351"/>
      <c r="U263" s="200"/>
    </row>
    <row r="264" spans="1:21" s="23" customFormat="1" ht="91.5" customHeight="1" x14ac:dyDescent="0.25">
      <c r="A264" s="352" t="s">
        <v>243</v>
      </c>
      <c r="B264" s="353"/>
      <c r="C264" s="41">
        <f>SUM(C265:C268)</f>
        <v>4954278</v>
      </c>
      <c r="D264" s="41">
        <f>SUM(D265:D268)</f>
        <v>5525141</v>
      </c>
      <c r="E264" s="50">
        <f>C264/D264*100</f>
        <v>89.667901687938823</v>
      </c>
      <c r="F264" s="41">
        <f>SUM(F265:F268)</f>
        <v>438571</v>
      </c>
      <c r="G264" s="41">
        <f>SUM(G265:G268)</f>
        <v>466324</v>
      </c>
      <c r="H264" s="50">
        <f>F264/G264*100</f>
        <v>94.048558512965229</v>
      </c>
      <c r="I264" s="41">
        <f>SUM(I265:I268)</f>
        <v>6567946</v>
      </c>
      <c r="J264" s="41">
        <f>SUM(J265:J268)</f>
        <v>6467092</v>
      </c>
      <c r="K264" s="50">
        <f>I264/J264*100</f>
        <v>101.55949536515021</v>
      </c>
      <c r="L264" s="41">
        <f>SUM(L265:L268)</f>
        <v>0</v>
      </c>
      <c r="M264" s="41">
        <f>SUM(M265:M268)</f>
        <v>0</v>
      </c>
      <c r="N264" s="6" t="e">
        <f t="shared" ref="N264:N266" si="118">L264/M264*100</f>
        <v>#DIV/0!</v>
      </c>
      <c r="O264" s="41">
        <f>SUM(O265:O268)</f>
        <v>0</v>
      </c>
      <c r="P264" s="41">
        <f>SUM(P265:P268)</f>
        <v>0</v>
      </c>
      <c r="Q264" s="5" t="e">
        <f t="shared" ref="Q264:Q266" si="119">O264/P264*100</f>
        <v>#DIV/0!</v>
      </c>
      <c r="R264" s="41">
        <f>SUM(R265:R268)</f>
        <v>0</v>
      </c>
      <c r="S264" s="41">
        <f>SUM(S265:S268)</f>
        <v>0</v>
      </c>
      <c r="T264" s="6" t="e">
        <f t="shared" ref="T264:T266" si="120">R264/S264*100</f>
        <v>#DIV/0!</v>
      </c>
      <c r="U264" s="198">
        <f>SUM(U265:U266)</f>
        <v>390</v>
      </c>
    </row>
    <row r="265" spans="1:21" s="23" customFormat="1" ht="42" customHeight="1" x14ac:dyDescent="0.25">
      <c r="A265" s="56">
        <v>1</v>
      </c>
      <c r="B265" s="8" t="s">
        <v>84</v>
      </c>
      <c r="C265" s="248">
        <v>60638</v>
      </c>
      <c r="D265" s="248">
        <v>16582</v>
      </c>
      <c r="E265" s="1">
        <f t="shared" ref="E265:E266" si="121">C265/D265*100</f>
        <v>365.68568327101679</v>
      </c>
      <c r="F265" s="248">
        <v>734</v>
      </c>
      <c r="G265" s="248">
        <v>1750</v>
      </c>
      <c r="H265" s="1">
        <f t="shared" ref="H265:H266" si="122">F265/G265*100</f>
        <v>41.942857142857143</v>
      </c>
      <c r="I265" s="248">
        <v>61332</v>
      </c>
      <c r="J265" s="248">
        <v>15675</v>
      </c>
      <c r="K265" s="1">
        <f t="shared" ref="K265:K266" si="123">I265/J265*100</f>
        <v>391.27272727272725</v>
      </c>
      <c r="L265" s="253">
        <f>O265+R265</f>
        <v>0</v>
      </c>
      <c r="M265" s="253">
        <f>P265+S265</f>
        <v>0</v>
      </c>
      <c r="N265" s="1" t="e">
        <f t="shared" si="118"/>
        <v>#DIV/0!</v>
      </c>
      <c r="O265" s="248">
        <v>0</v>
      </c>
      <c r="P265" s="248">
        <v>0</v>
      </c>
      <c r="Q265" s="1" t="e">
        <f t="shared" si="119"/>
        <v>#DIV/0!</v>
      </c>
      <c r="R265" s="248">
        <v>0</v>
      </c>
      <c r="S265" s="248">
        <v>0</v>
      </c>
      <c r="T265" s="1" t="e">
        <f t="shared" si="120"/>
        <v>#DIV/0!</v>
      </c>
      <c r="U265" s="199">
        <v>20</v>
      </c>
    </row>
    <row r="266" spans="1:21" s="23" customFormat="1" ht="17.25" x14ac:dyDescent="0.25">
      <c r="A266" s="62">
        <v>2</v>
      </c>
      <c r="B266" s="4" t="s">
        <v>107</v>
      </c>
      <c r="C266" s="248">
        <v>4893640</v>
      </c>
      <c r="D266" s="248">
        <v>5508559</v>
      </c>
      <c r="E266" s="25">
        <f t="shared" si="121"/>
        <v>88.837026162377498</v>
      </c>
      <c r="F266" s="248">
        <v>437837</v>
      </c>
      <c r="G266" s="248">
        <v>464574</v>
      </c>
      <c r="H266" s="25">
        <f t="shared" si="122"/>
        <v>94.24483505318851</v>
      </c>
      <c r="I266" s="248">
        <v>6506614</v>
      </c>
      <c r="J266" s="248">
        <v>6451417</v>
      </c>
      <c r="K266" s="25">
        <f t="shared" si="123"/>
        <v>100.85557947967089</v>
      </c>
      <c r="L266" s="253">
        <f>O266+R266</f>
        <v>0</v>
      </c>
      <c r="M266" s="253">
        <f>P266+S266</f>
        <v>0</v>
      </c>
      <c r="N266" s="25" t="e">
        <f t="shared" si="118"/>
        <v>#DIV/0!</v>
      </c>
      <c r="O266" s="252">
        <v>0</v>
      </c>
      <c r="P266" s="252">
        <v>0</v>
      </c>
      <c r="Q266" s="25" t="e">
        <f t="shared" si="119"/>
        <v>#DIV/0!</v>
      </c>
      <c r="R266" s="252">
        <v>0</v>
      </c>
      <c r="S266" s="252">
        <v>0</v>
      </c>
      <c r="T266" s="25" t="e">
        <f t="shared" si="120"/>
        <v>#DIV/0!</v>
      </c>
      <c r="U266" s="199">
        <v>370</v>
      </c>
    </row>
    <row r="267" spans="1:21" s="23" customFormat="1" ht="17.25" x14ac:dyDescent="0.25">
      <c r="A267" s="62"/>
      <c r="B267" s="4"/>
      <c r="C267" s="252"/>
      <c r="D267" s="252"/>
      <c r="E267" s="25"/>
      <c r="F267" s="252"/>
      <c r="G267" s="252"/>
      <c r="H267" s="25"/>
      <c r="I267" s="252"/>
      <c r="J267" s="252"/>
      <c r="K267" s="25"/>
      <c r="L267" s="253"/>
      <c r="M267" s="248"/>
      <c r="N267" s="25"/>
      <c r="O267" s="252"/>
      <c r="P267" s="252"/>
      <c r="Q267" s="25"/>
      <c r="R267" s="252"/>
      <c r="S267" s="252"/>
      <c r="T267" s="25"/>
      <c r="U267" s="200"/>
    </row>
    <row r="268" spans="1:21" s="23" customFormat="1" ht="17.25" x14ac:dyDescent="0.25">
      <c r="A268" s="63"/>
      <c r="B268" s="16"/>
      <c r="C268" s="248"/>
      <c r="D268" s="248"/>
      <c r="E268" s="1"/>
      <c r="F268" s="248"/>
      <c r="G268" s="248"/>
      <c r="H268" s="1"/>
      <c r="I268" s="248"/>
      <c r="J268" s="248"/>
      <c r="K268" s="1"/>
      <c r="L268" s="248"/>
      <c r="M268" s="248"/>
      <c r="N268" s="1"/>
      <c r="O268" s="248"/>
      <c r="P268" s="248"/>
      <c r="Q268" s="1"/>
      <c r="R268" s="248"/>
      <c r="S268" s="248"/>
      <c r="T268" s="1"/>
      <c r="U268" s="200"/>
    </row>
    <row r="269" spans="1:21" s="23" customFormat="1" ht="17.25" customHeight="1" x14ac:dyDescent="0.25">
      <c r="A269" s="349"/>
      <c r="B269" s="350"/>
      <c r="C269" s="350"/>
      <c r="D269" s="350"/>
      <c r="E269" s="350"/>
      <c r="F269" s="350"/>
      <c r="G269" s="350"/>
      <c r="H269" s="350"/>
      <c r="I269" s="350"/>
      <c r="J269" s="350"/>
      <c r="K269" s="350"/>
      <c r="L269" s="350"/>
      <c r="M269" s="350"/>
      <c r="N269" s="350"/>
      <c r="O269" s="350"/>
      <c r="P269" s="350"/>
      <c r="Q269" s="350"/>
      <c r="R269" s="350"/>
      <c r="S269" s="350"/>
      <c r="T269" s="351"/>
      <c r="U269" s="200"/>
    </row>
    <row r="270" spans="1:21" s="23" customFormat="1" ht="72.75" customHeight="1" x14ac:dyDescent="0.25">
      <c r="A270" s="352" t="s">
        <v>244</v>
      </c>
      <c r="B270" s="353"/>
      <c r="C270" s="41">
        <f>SUM(C271:C282)</f>
        <v>2041087</v>
      </c>
      <c r="D270" s="41">
        <f>SUM(D271:D282)</f>
        <v>2760816</v>
      </c>
      <c r="E270" s="50">
        <f>C270/D270*100</f>
        <v>73.930569802551133</v>
      </c>
      <c r="F270" s="41">
        <f>SUM(F271:F282)</f>
        <v>310134</v>
      </c>
      <c r="G270" s="41">
        <f>SUM(G271:G282)</f>
        <v>279310</v>
      </c>
      <c r="H270" s="50">
        <f>F270/G270*100</f>
        <v>111.0357667108231</v>
      </c>
      <c r="I270" s="41">
        <f>SUM(I271:I282)</f>
        <v>2168980</v>
      </c>
      <c r="J270" s="41">
        <f>SUM(J271:J282)</f>
        <v>2925583</v>
      </c>
      <c r="K270" s="50">
        <f>I270/J270*100</f>
        <v>74.138385408993685</v>
      </c>
      <c r="L270" s="41">
        <f>SUM(L271:L282)</f>
        <v>619466</v>
      </c>
      <c r="M270" s="41">
        <f>SUM(M271:M282)</f>
        <v>1014935</v>
      </c>
      <c r="N270" s="6">
        <f t="shared" ref="N270:N282" si="124">L270/M270*100</f>
        <v>61.035041652913733</v>
      </c>
      <c r="O270" s="41">
        <f>SUM(O271:O282)</f>
        <v>491986</v>
      </c>
      <c r="P270" s="41">
        <f>SUM(P271:P282)</f>
        <v>882725</v>
      </c>
      <c r="Q270" s="5">
        <f t="shared" ref="Q270:Q282" si="125">O270/P270*100</f>
        <v>55.734911778866582</v>
      </c>
      <c r="R270" s="41">
        <f>SUM(R271:R282)</f>
        <v>127480</v>
      </c>
      <c r="S270" s="41">
        <f>SUM(S271:S282)</f>
        <v>132210</v>
      </c>
      <c r="T270" s="6">
        <f t="shared" ref="T270:T282" si="126">R270/S270*100</f>
        <v>96.422358369261019</v>
      </c>
      <c r="U270" s="198">
        <f>SUM(U271:U282)</f>
        <v>714</v>
      </c>
    </row>
    <row r="271" spans="1:21" s="23" customFormat="1" ht="17.25" x14ac:dyDescent="0.25">
      <c r="A271" s="49">
        <v>1</v>
      </c>
      <c r="B271" s="3" t="s">
        <v>28</v>
      </c>
      <c r="C271" s="249">
        <v>0</v>
      </c>
      <c r="D271" s="249">
        <v>72226</v>
      </c>
      <c r="E271" s="45">
        <f t="shared" ref="E271:E279" si="127">C271/D271*100</f>
        <v>0</v>
      </c>
      <c r="F271" s="249">
        <v>0</v>
      </c>
      <c r="G271" s="249">
        <v>14289</v>
      </c>
      <c r="H271" s="45">
        <f t="shared" ref="H271:H282" si="128">F271/G271*100</f>
        <v>0</v>
      </c>
      <c r="I271" s="249">
        <v>0</v>
      </c>
      <c r="J271" s="249">
        <v>79033</v>
      </c>
      <c r="K271" s="45">
        <f t="shared" ref="K271:K282" si="129">I271/J271*100</f>
        <v>0</v>
      </c>
      <c r="L271" s="249">
        <v>0</v>
      </c>
      <c r="M271" s="253">
        <v>63287</v>
      </c>
      <c r="N271" s="25">
        <f t="shared" si="124"/>
        <v>0</v>
      </c>
      <c r="O271" s="249">
        <v>0</v>
      </c>
      <c r="P271" s="249">
        <v>55741</v>
      </c>
      <c r="Q271" s="25">
        <f t="shared" si="125"/>
        <v>0</v>
      </c>
      <c r="R271" s="249">
        <v>0</v>
      </c>
      <c r="S271" s="249">
        <v>7546</v>
      </c>
      <c r="T271" s="249">
        <f t="shared" si="126"/>
        <v>0</v>
      </c>
      <c r="U271" s="199">
        <v>84</v>
      </c>
    </row>
    <row r="272" spans="1:21" s="23" customFormat="1" ht="17.25" x14ac:dyDescent="0.25">
      <c r="A272" s="49">
        <v>2</v>
      </c>
      <c r="B272" s="4" t="s">
        <v>29</v>
      </c>
      <c r="C272" s="249">
        <v>34600</v>
      </c>
      <c r="D272" s="249">
        <v>29322</v>
      </c>
      <c r="E272" s="1">
        <f t="shared" si="127"/>
        <v>118.00013641634268</v>
      </c>
      <c r="F272" s="249">
        <v>10664</v>
      </c>
      <c r="G272" s="249">
        <v>138</v>
      </c>
      <c r="H272" s="1">
        <f t="shared" si="128"/>
        <v>7727.536231884058</v>
      </c>
      <c r="I272" s="249">
        <v>34600</v>
      </c>
      <c r="J272" s="249">
        <v>29559</v>
      </c>
      <c r="K272" s="1">
        <f t="shared" si="129"/>
        <v>117.05402753814404</v>
      </c>
      <c r="L272" s="253">
        <v>0</v>
      </c>
      <c r="M272" s="253">
        <v>0</v>
      </c>
      <c r="N272" s="25" t="e">
        <f t="shared" si="124"/>
        <v>#DIV/0!</v>
      </c>
      <c r="O272" s="249">
        <v>0</v>
      </c>
      <c r="P272" s="249">
        <v>0</v>
      </c>
      <c r="Q272" s="25" t="e">
        <f t="shared" si="125"/>
        <v>#DIV/0!</v>
      </c>
      <c r="R272" s="249">
        <v>0</v>
      </c>
      <c r="S272" s="249">
        <v>0</v>
      </c>
      <c r="T272" s="248" t="e">
        <f t="shared" si="126"/>
        <v>#DIV/0!</v>
      </c>
      <c r="U272" s="199">
        <v>91</v>
      </c>
    </row>
    <row r="273" spans="1:21" s="23" customFormat="1" ht="17.25" x14ac:dyDescent="0.25">
      <c r="A273" s="43">
        <v>3</v>
      </c>
      <c r="B273" s="3" t="s">
        <v>30</v>
      </c>
      <c r="C273" s="249">
        <v>76143</v>
      </c>
      <c r="D273" s="249">
        <v>241606</v>
      </c>
      <c r="E273" s="45">
        <f t="shared" si="127"/>
        <v>31.515359717887804</v>
      </c>
      <c r="F273" s="249">
        <v>866</v>
      </c>
      <c r="G273" s="249">
        <v>10584</v>
      </c>
      <c r="H273" s="45">
        <f t="shared" si="128"/>
        <v>8.182161753590325</v>
      </c>
      <c r="I273" s="249">
        <v>76143</v>
      </c>
      <c r="J273" s="249">
        <v>241606</v>
      </c>
      <c r="K273" s="45">
        <f t="shared" si="129"/>
        <v>31.515359717887804</v>
      </c>
      <c r="L273" s="253">
        <v>0</v>
      </c>
      <c r="M273" s="253">
        <v>0</v>
      </c>
      <c r="N273" s="25" t="e">
        <f t="shared" si="124"/>
        <v>#DIV/0!</v>
      </c>
      <c r="O273" s="249">
        <v>0</v>
      </c>
      <c r="P273" s="249">
        <v>0</v>
      </c>
      <c r="Q273" s="25" t="e">
        <f t="shared" si="125"/>
        <v>#DIV/0!</v>
      </c>
      <c r="R273" s="249">
        <v>0</v>
      </c>
      <c r="S273" s="249">
        <v>0</v>
      </c>
      <c r="T273" s="249" t="e">
        <f t="shared" si="126"/>
        <v>#DIV/0!</v>
      </c>
      <c r="U273" s="199">
        <v>38</v>
      </c>
    </row>
    <row r="274" spans="1:21" s="23" customFormat="1" ht="17.25" x14ac:dyDescent="0.25">
      <c r="A274" s="43">
        <v>4</v>
      </c>
      <c r="B274" s="3" t="s">
        <v>31</v>
      </c>
      <c r="C274" s="249">
        <v>429909</v>
      </c>
      <c r="D274" s="249">
        <v>462297</v>
      </c>
      <c r="E274" s="45">
        <f t="shared" si="127"/>
        <v>92.994114173356095</v>
      </c>
      <c r="F274" s="249">
        <v>46671</v>
      </c>
      <c r="G274" s="249">
        <v>53078</v>
      </c>
      <c r="H274" s="45">
        <f t="shared" si="128"/>
        <v>87.929085496816001</v>
      </c>
      <c r="I274" s="249">
        <v>430243</v>
      </c>
      <c r="J274" s="249">
        <v>463546</v>
      </c>
      <c r="K274" s="45">
        <f t="shared" si="129"/>
        <v>92.815599746303491</v>
      </c>
      <c r="L274" s="253">
        <v>105299</v>
      </c>
      <c r="M274" s="253">
        <v>180768</v>
      </c>
      <c r="N274" s="25">
        <f t="shared" si="124"/>
        <v>58.250907240219505</v>
      </c>
      <c r="O274" s="249">
        <v>96490</v>
      </c>
      <c r="P274" s="249">
        <v>174188</v>
      </c>
      <c r="Q274" s="25">
        <f t="shared" si="125"/>
        <v>55.394171814361492</v>
      </c>
      <c r="R274" s="249">
        <v>8809</v>
      </c>
      <c r="S274" s="249">
        <v>6580</v>
      </c>
      <c r="T274" s="249">
        <f t="shared" si="126"/>
        <v>133.87537993920972</v>
      </c>
      <c r="U274" s="199">
        <v>71</v>
      </c>
    </row>
    <row r="275" spans="1:21" s="23" customFormat="1" ht="17.25" x14ac:dyDescent="0.25">
      <c r="A275" s="43">
        <v>5</v>
      </c>
      <c r="B275" s="3" t="s">
        <v>32</v>
      </c>
      <c r="C275" s="249">
        <v>0</v>
      </c>
      <c r="D275" s="249">
        <v>0</v>
      </c>
      <c r="E275" s="45" t="e">
        <f>C278/D275*100</f>
        <v>#DIV/0!</v>
      </c>
      <c r="F275" s="249">
        <v>0</v>
      </c>
      <c r="G275" s="249">
        <v>0</v>
      </c>
      <c r="H275" s="45" t="e">
        <f>F278/G275*100</f>
        <v>#DIV/0!</v>
      </c>
      <c r="I275" s="249">
        <v>0</v>
      </c>
      <c r="J275" s="249">
        <v>0</v>
      </c>
      <c r="K275" s="45" t="e">
        <f>I278/J275*100</f>
        <v>#DIV/0!</v>
      </c>
      <c r="L275" s="253">
        <v>0</v>
      </c>
      <c r="M275" s="253">
        <v>0</v>
      </c>
      <c r="N275" s="25" t="e">
        <f>L278/M275*100</f>
        <v>#DIV/0!</v>
      </c>
      <c r="O275" s="249">
        <v>0</v>
      </c>
      <c r="P275" s="249">
        <v>0</v>
      </c>
      <c r="Q275" s="25" t="e">
        <f>O278/P275*100</f>
        <v>#DIV/0!</v>
      </c>
      <c r="R275" s="249">
        <v>0</v>
      </c>
      <c r="S275" s="249">
        <v>0</v>
      </c>
      <c r="T275" s="249" t="e">
        <f t="shared" si="126"/>
        <v>#DIV/0!</v>
      </c>
      <c r="U275" s="199"/>
    </row>
    <row r="276" spans="1:21" s="23" customFormat="1" ht="17.25" x14ac:dyDescent="0.25">
      <c r="A276" s="49">
        <v>6</v>
      </c>
      <c r="B276" s="4" t="s">
        <v>33</v>
      </c>
      <c r="C276" s="249">
        <v>46022</v>
      </c>
      <c r="D276" s="249">
        <v>45625</v>
      </c>
      <c r="E276" s="45">
        <f t="shared" si="127"/>
        <v>100.87013698630136</v>
      </c>
      <c r="F276" s="249">
        <v>7666</v>
      </c>
      <c r="G276" s="249">
        <v>3949</v>
      </c>
      <c r="H276" s="45">
        <f t="shared" si="128"/>
        <v>194.12509496074958</v>
      </c>
      <c r="I276" s="249">
        <v>47907</v>
      </c>
      <c r="J276" s="249">
        <v>38788</v>
      </c>
      <c r="K276" s="45">
        <f t="shared" si="129"/>
        <v>123.50984840672372</v>
      </c>
      <c r="L276" s="249">
        <v>47907</v>
      </c>
      <c r="M276" s="253">
        <v>38788</v>
      </c>
      <c r="N276" s="25">
        <f t="shared" si="124"/>
        <v>123.50984840672372</v>
      </c>
      <c r="O276" s="249">
        <v>47907</v>
      </c>
      <c r="P276" s="249">
        <v>38788</v>
      </c>
      <c r="Q276" s="25">
        <f t="shared" si="125"/>
        <v>123.50984840672372</v>
      </c>
      <c r="R276" s="249">
        <v>0</v>
      </c>
      <c r="S276" s="249">
        <v>0</v>
      </c>
      <c r="T276" s="249" t="e">
        <f t="shared" si="126"/>
        <v>#DIV/0!</v>
      </c>
      <c r="U276" s="199">
        <v>31</v>
      </c>
    </row>
    <row r="277" spans="1:21" s="23" customFormat="1" ht="17.25" x14ac:dyDescent="0.25">
      <c r="A277" s="49">
        <v>7</v>
      </c>
      <c r="B277" s="4" t="s">
        <v>34</v>
      </c>
      <c r="C277" s="249">
        <v>48526</v>
      </c>
      <c r="D277" s="249">
        <v>94293</v>
      </c>
      <c r="E277" s="45">
        <f t="shared" si="127"/>
        <v>51.462993011146111</v>
      </c>
      <c r="F277" s="249">
        <v>0</v>
      </c>
      <c r="G277" s="249">
        <v>0</v>
      </c>
      <c r="H277" s="45" t="e">
        <f t="shared" si="128"/>
        <v>#DIV/0!</v>
      </c>
      <c r="I277" s="249">
        <v>65223</v>
      </c>
      <c r="J277" s="249">
        <v>102959</v>
      </c>
      <c r="K277" s="45">
        <f t="shared" si="129"/>
        <v>63.34851737099234</v>
      </c>
      <c r="L277" s="253">
        <v>0</v>
      </c>
      <c r="M277" s="253">
        <v>0</v>
      </c>
      <c r="N277" s="25" t="e">
        <f t="shared" si="124"/>
        <v>#DIV/0!</v>
      </c>
      <c r="O277" s="249">
        <v>0</v>
      </c>
      <c r="P277" s="249">
        <v>0</v>
      </c>
      <c r="Q277" s="25" t="e">
        <f t="shared" si="125"/>
        <v>#DIV/0!</v>
      </c>
      <c r="R277" s="249">
        <v>0</v>
      </c>
      <c r="S277" s="249">
        <v>0</v>
      </c>
      <c r="T277" s="249" t="e">
        <f t="shared" si="126"/>
        <v>#DIV/0!</v>
      </c>
      <c r="U277" s="199">
        <v>27</v>
      </c>
    </row>
    <row r="278" spans="1:21" s="23" customFormat="1" ht="17.25" x14ac:dyDescent="0.25">
      <c r="A278" s="43">
        <v>8</v>
      </c>
      <c r="B278" s="3" t="s">
        <v>35</v>
      </c>
      <c r="C278" s="249">
        <v>204600</v>
      </c>
      <c r="D278" s="249">
        <v>347000</v>
      </c>
      <c r="E278" s="45">
        <f t="shared" si="127"/>
        <v>58.96253602305476</v>
      </c>
      <c r="F278" s="249">
        <v>0</v>
      </c>
      <c r="G278" s="249">
        <v>1700</v>
      </c>
      <c r="H278" s="45">
        <f t="shared" si="128"/>
        <v>0</v>
      </c>
      <c r="I278" s="249">
        <v>308796</v>
      </c>
      <c r="J278" s="249">
        <v>500695</v>
      </c>
      <c r="K278" s="45">
        <f t="shared" si="129"/>
        <v>61.673473871318862</v>
      </c>
      <c r="L278" s="249">
        <v>308796</v>
      </c>
      <c r="M278" s="253">
        <v>500695</v>
      </c>
      <c r="N278" s="25">
        <f t="shared" si="124"/>
        <v>61.673473871318862</v>
      </c>
      <c r="O278" s="249">
        <v>308796</v>
      </c>
      <c r="P278" s="249">
        <v>500695</v>
      </c>
      <c r="Q278" s="25">
        <f t="shared" si="125"/>
        <v>61.673473871318862</v>
      </c>
      <c r="R278" s="249">
        <v>0</v>
      </c>
      <c r="S278" s="249">
        <v>0</v>
      </c>
      <c r="T278" s="249" t="e">
        <f t="shared" si="126"/>
        <v>#DIV/0!</v>
      </c>
      <c r="U278" s="199">
        <v>24</v>
      </c>
    </row>
    <row r="279" spans="1:21" s="23" customFormat="1" ht="17.25" x14ac:dyDescent="0.25">
      <c r="A279" s="43">
        <v>9</v>
      </c>
      <c r="B279" s="3" t="s">
        <v>36</v>
      </c>
      <c r="C279" s="249">
        <v>0</v>
      </c>
      <c r="D279" s="249">
        <v>0</v>
      </c>
      <c r="E279" s="45" t="e">
        <f t="shared" si="127"/>
        <v>#DIV/0!</v>
      </c>
      <c r="F279" s="249">
        <v>0</v>
      </c>
      <c r="G279" s="249">
        <v>0</v>
      </c>
      <c r="H279" s="45" t="e">
        <f t="shared" si="128"/>
        <v>#DIV/0!</v>
      </c>
      <c r="I279" s="249">
        <v>0</v>
      </c>
      <c r="J279" s="249">
        <v>0</v>
      </c>
      <c r="K279" s="45" t="e">
        <f t="shared" si="129"/>
        <v>#DIV/0!</v>
      </c>
      <c r="L279" s="253">
        <f t="shared" ref="L279:M279" si="130">O279+R279</f>
        <v>0</v>
      </c>
      <c r="M279" s="253">
        <f t="shared" si="130"/>
        <v>0</v>
      </c>
      <c r="N279" s="25" t="e">
        <f t="shared" si="124"/>
        <v>#DIV/0!</v>
      </c>
      <c r="O279" s="249">
        <v>0</v>
      </c>
      <c r="P279" s="249"/>
      <c r="Q279" s="25" t="e">
        <f t="shared" si="125"/>
        <v>#DIV/0!</v>
      </c>
      <c r="R279" s="249">
        <v>0</v>
      </c>
      <c r="S279" s="249"/>
      <c r="T279" s="249" t="e">
        <f t="shared" si="126"/>
        <v>#DIV/0!</v>
      </c>
      <c r="U279" s="199"/>
    </row>
    <row r="280" spans="1:21" s="23" customFormat="1" ht="17.25" x14ac:dyDescent="0.25">
      <c r="A280" s="49">
        <v>10</v>
      </c>
      <c r="B280" s="4" t="s">
        <v>37</v>
      </c>
      <c r="C280" s="249">
        <v>1002840</v>
      </c>
      <c r="D280" s="249">
        <v>1213143</v>
      </c>
      <c r="E280" s="45">
        <f>C280/D280*100</f>
        <v>82.664615795499785</v>
      </c>
      <c r="F280" s="249">
        <v>199318</v>
      </c>
      <c r="G280" s="249">
        <v>170364</v>
      </c>
      <c r="H280" s="45">
        <f t="shared" si="128"/>
        <v>116.99537460965932</v>
      </c>
      <c r="I280" s="249">
        <v>1007621</v>
      </c>
      <c r="J280" s="249">
        <v>1214093</v>
      </c>
      <c r="K280" s="45">
        <f t="shared" si="129"/>
        <v>82.99372453345832</v>
      </c>
      <c r="L280" s="253">
        <v>0</v>
      </c>
      <c r="M280" s="253">
        <v>18150</v>
      </c>
      <c r="N280" s="25">
        <f t="shared" si="124"/>
        <v>0</v>
      </c>
      <c r="O280" s="249">
        <v>0</v>
      </c>
      <c r="P280" s="249">
        <v>18150</v>
      </c>
      <c r="Q280" s="25">
        <f t="shared" si="125"/>
        <v>0</v>
      </c>
      <c r="R280" s="249">
        <v>0</v>
      </c>
      <c r="S280" s="249">
        <v>0</v>
      </c>
      <c r="T280" s="249" t="e">
        <f t="shared" si="126"/>
        <v>#DIV/0!</v>
      </c>
      <c r="U280" s="199">
        <v>190</v>
      </c>
    </row>
    <row r="281" spans="1:21" s="23" customFormat="1" ht="17.25" x14ac:dyDescent="0.25">
      <c r="A281" s="51">
        <v>11</v>
      </c>
      <c r="B281" s="8" t="s">
        <v>38</v>
      </c>
      <c r="C281" s="249">
        <v>146890</v>
      </c>
      <c r="D281" s="249">
        <v>205432</v>
      </c>
      <c r="E281" s="25">
        <f>C281/D281*100</f>
        <v>71.502979087970715</v>
      </c>
      <c r="F281" s="249">
        <v>8141</v>
      </c>
      <c r="G281" s="249">
        <v>15118</v>
      </c>
      <c r="H281" s="25">
        <f t="shared" si="128"/>
        <v>53.849715570842704</v>
      </c>
      <c r="I281" s="249">
        <v>146890</v>
      </c>
      <c r="J281" s="249">
        <v>205432</v>
      </c>
      <c r="K281" s="25">
        <f t="shared" si="129"/>
        <v>71.502979087970715</v>
      </c>
      <c r="L281" s="253">
        <v>146890</v>
      </c>
      <c r="M281" s="253">
        <v>205432</v>
      </c>
      <c r="N281" s="25">
        <f t="shared" si="124"/>
        <v>71.502979087970715</v>
      </c>
      <c r="O281" s="249">
        <v>38793</v>
      </c>
      <c r="P281" s="249">
        <v>95163</v>
      </c>
      <c r="Q281" s="25">
        <f t="shared" si="125"/>
        <v>40.764793039311499</v>
      </c>
      <c r="R281" s="249">
        <v>108097</v>
      </c>
      <c r="S281" s="249">
        <v>110269</v>
      </c>
      <c r="T281" s="252">
        <f t="shared" si="126"/>
        <v>98.030271427146346</v>
      </c>
      <c r="U281" s="199">
        <v>75</v>
      </c>
    </row>
    <row r="282" spans="1:21" s="23" customFormat="1" ht="34.5" x14ac:dyDescent="0.25">
      <c r="A282" s="49">
        <v>12</v>
      </c>
      <c r="B282" s="8" t="s">
        <v>39</v>
      </c>
      <c r="C282" s="249">
        <v>51557</v>
      </c>
      <c r="D282" s="249">
        <v>49872</v>
      </c>
      <c r="E282" s="1">
        <f>C282/D282*100</f>
        <v>103.37864934231634</v>
      </c>
      <c r="F282" s="249">
        <v>36808</v>
      </c>
      <c r="G282" s="249">
        <v>10090</v>
      </c>
      <c r="H282" s="1">
        <f t="shared" si="128"/>
        <v>364.79682854311199</v>
      </c>
      <c r="I282" s="249">
        <v>51557</v>
      </c>
      <c r="J282" s="249">
        <v>49872</v>
      </c>
      <c r="K282" s="1">
        <f t="shared" si="129"/>
        <v>103.37864934231634</v>
      </c>
      <c r="L282" s="253">
        <v>10574</v>
      </c>
      <c r="M282" s="253">
        <v>7815</v>
      </c>
      <c r="N282" s="1">
        <f t="shared" si="124"/>
        <v>135.30390275111964</v>
      </c>
      <c r="O282" s="249">
        <v>0</v>
      </c>
      <c r="P282" s="249">
        <v>0</v>
      </c>
      <c r="Q282" s="1" t="e">
        <f t="shared" si="125"/>
        <v>#DIV/0!</v>
      </c>
      <c r="R282" s="249">
        <v>10574</v>
      </c>
      <c r="S282" s="249">
        <v>7815</v>
      </c>
      <c r="T282" s="248">
        <f t="shared" si="126"/>
        <v>135.30390275111964</v>
      </c>
      <c r="U282" s="199">
        <v>83</v>
      </c>
    </row>
    <row r="283" spans="1:21" s="23" customFormat="1" ht="17.25" customHeight="1" x14ac:dyDescent="0.25">
      <c r="A283" s="349"/>
      <c r="B283" s="350"/>
      <c r="C283" s="350"/>
      <c r="D283" s="350"/>
      <c r="E283" s="350"/>
      <c r="F283" s="350"/>
      <c r="G283" s="350"/>
      <c r="H283" s="350"/>
      <c r="I283" s="350"/>
      <c r="J283" s="350"/>
      <c r="K283" s="350"/>
      <c r="L283" s="350"/>
      <c r="M283" s="350"/>
      <c r="N283" s="350"/>
      <c r="O283" s="350"/>
      <c r="P283" s="350"/>
      <c r="Q283" s="350"/>
      <c r="R283" s="350"/>
      <c r="S283" s="350"/>
      <c r="T283" s="351"/>
      <c r="U283" s="200"/>
    </row>
    <row r="284" spans="1:21" s="23" customFormat="1" ht="58.5" customHeight="1" x14ac:dyDescent="0.25">
      <c r="A284" s="352" t="s">
        <v>245</v>
      </c>
      <c r="B284" s="353"/>
      <c r="C284" s="41">
        <f>SUM(C285:C292)</f>
        <v>825514</v>
      </c>
      <c r="D284" s="41">
        <f>SUM(D285:D292)</f>
        <v>740940</v>
      </c>
      <c r="E284" s="50">
        <f>C284/D284*100</f>
        <v>111.41441952114882</v>
      </c>
      <c r="F284" s="41">
        <f>SUM(F285:F292)</f>
        <v>84505</v>
      </c>
      <c r="G284" s="41">
        <f>SUM(G285:G292)</f>
        <v>72555</v>
      </c>
      <c r="H284" s="50">
        <f>F284/G284*100</f>
        <v>116.47026393770244</v>
      </c>
      <c r="I284" s="41">
        <f>SUM(I285:I292)</f>
        <v>1048666</v>
      </c>
      <c r="J284" s="41">
        <f>SUM(J285:J292)</f>
        <v>839712</v>
      </c>
      <c r="K284" s="50">
        <f>I284/J284*100</f>
        <v>124.88400785031058</v>
      </c>
      <c r="L284" s="33">
        <f>SUM(L285:L292)</f>
        <v>343139</v>
      </c>
      <c r="M284" s="33">
        <f>SUM(M285:M292)</f>
        <v>252310</v>
      </c>
      <c r="N284" s="6">
        <f t="shared" ref="N284:N292" si="131">L284/M284*100</f>
        <v>135.99896952162024</v>
      </c>
      <c r="O284" s="5">
        <f>SUM(O285:O292)</f>
        <v>343139</v>
      </c>
      <c r="P284" s="5">
        <f>SUM(P285:P292)</f>
        <v>232859</v>
      </c>
      <c r="Q284" s="5">
        <f t="shared" ref="Q284:Q287" si="132">O284/P284*100</f>
        <v>147.35913149158932</v>
      </c>
      <c r="R284" s="5">
        <f>SUM(R285:R292)</f>
        <v>0</v>
      </c>
      <c r="S284" s="5">
        <f>SUM(S285:S292)</f>
        <v>19451</v>
      </c>
      <c r="T284" s="6">
        <f>R284/S284*100</f>
        <v>0</v>
      </c>
      <c r="U284" s="198">
        <f>SUM(U285:U292)</f>
        <v>223</v>
      </c>
    </row>
    <row r="285" spans="1:21" s="23" customFormat="1" ht="17.25" x14ac:dyDescent="0.25">
      <c r="A285" s="43">
        <v>1</v>
      </c>
      <c r="B285" s="4" t="s">
        <v>40</v>
      </c>
      <c r="C285" s="249">
        <v>11569</v>
      </c>
      <c r="D285" s="249">
        <v>44123</v>
      </c>
      <c r="E285" s="249">
        <f t="shared" ref="E285:E292" si="133">C285/D285*100</f>
        <v>26.219885320581106</v>
      </c>
      <c r="F285" s="249">
        <v>1450</v>
      </c>
      <c r="G285" s="249">
        <v>10289</v>
      </c>
      <c r="H285" s="249">
        <f t="shared" ref="H285:H292" si="134">F285/G285*100</f>
        <v>14.092720380989407</v>
      </c>
      <c r="I285" s="249">
        <v>254406</v>
      </c>
      <c r="J285" s="249">
        <v>107550</v>
      </c>
      <c r="K285" s="249">
        <f t="shared" ref="K285:K292" si="135">I285/J285*100</f>
        <v>236.54672245467222</v>
      </c>
      <c r="L285" s="249">
        <v>83746</v>
      </c>
      <c r="M285" s="249">
        <v>10059</v>
      </c>
      <c r="N285" s="249">
        <f t="shared" si="131"/>
        <v>832.54796699473115</v>
      </c>
      <c r="O285" s="249">
        <v>83746</v>
      </c>
      <c r="P285" s="249">
        <v>10059</v>
      </c>
      <c r="Q285" s="249">
        <f t="shared" si="132"/>
        <v>832.54796699473115</v>
      </c>
      <c r="R285" s="249">
        <v>0</v>
      </c>
      <c r="S285" s="249">
        <v>0</v>
      </c>
      <c r="T285" s="249" t="e">
        <f t="shared" ref="T285:T292" si="136">R285/S285*100</f>
        <v>#DIV/0!</v>
      </c>
      <c r="U285" s="199">
        <v>63</v>
      </c>
    </row>
    <row r="286" spans="1:21" s="23" customFormat="1" ht="17.25" x14ac:dyDescent="0.25">
      <c r="A286" s="49">
        <v>2</v>
      </c>
      <c r="B286" s="4" t="s">
        <v>41</v>
      </c>
      <c r="C286" s="249">
        <v>0</v>
      </c>
      <c r="D286" s="249">
        <v>2706</v>
      </c>
      <c r="E286" s="249">
        <f t="shared" si="133"/>
        <v>0</v>
      </c>
      <c r="F286" s="249">
        <v>0</v>
      </c>
      <c r="G286" s="249">
        <v>0</v>
      </c>
      <c r="H286" s="249" t="e">
        <f t="shared" si="134"/>
        <v>#DIV/0!</v>
      </c>
      <c r="I286" s="249">
        <v>0</v>
      </c>
      <c r="J286" s="249">
        <v>2746</v>
      </c>
      <c r="K286" s="249">
        <f t="shared" si="135"/>
        <v>0</v>
      </c>
      <c r="L286" s="249">
        <v>0</v>
      </c>
      <c r="M286" s="249">
        <v>2746</v>
      </c>
      <c r="N286" s="249">
        <f t="shared" si="131"/>
        <v>0</v>
      </c>
      <c r="O286" s="249">
        <v>0</v>
      </c>
      <c r="P286" s="249">
        <v>0</v>
      </c>
      <c r="Q286" s="249" t="e">
        <f t="shared" si="132"/>
        <v>#DIV/0!</v>
      </c>
      <c r="R286" s="249">
        <v>0</v>
      </c>
      <c r="S286" s="249">
        <v>2746</v>
      </c>
      <c r="T286" s="249">
        <f t="shared" si="136"/>
        <v>0</v>
      </c>
      <c r="U286" s="199"/>
    </row>
    <row r="287" spans="1:21" s="23" customFormat="1" ht="17.25" x14ac:dyDescent="0.25">
      <c r="A287" s="51">
        <v>3</v>
      </c>
      <c r="B287" s="8" t="s">
        <v>42</v>
      </c>
      <c r="C287" s="249">
        <v>123</v>
      </c>
      <c r="D287" s="249">
        <v>11402</v>
      </c>
      <c r="E287" s="249">
        <f t="shared" si="133"/>
        <v>1.0787581126118224</v>
      </c>
      <c r="F287" s="249">
        <v>0</v>
      </c>
      <c r="G287" s="249">
        <v>642</v>
      </c>
      <c r="H287" s="249">
        <f t="shared" si="134"/>
        <v>0</v>
      </c>
      <c r="I287" s="249">
        <v>684</v>
      </c>
      <c r="J287" s="249">
        <v>11451</v>
      </c>
      <c r="K287" s="249">
        <f t="shared" si="135"/>
        <v>5.9732774430180768</v>
      </c>
      <c r="L287" s="249">
        <f t="shared" ref="L287:M288" si="137">O287+R287</f>
        <v>0</v>
      </c>
      <c r="M287" s="249">
        <f t="shared" si="137"/>
        <v>0</v>
      </c>
      <c r="N287" s="249" t="e">
        <f t="shared" si="131"/>
        <v>#DIV/0!</v>
      </c>
      <c r="O287" s="249">
        <v>0</v>
      </c>
      <c r="P287" s="249">
        <v>0</v>
      </c>
      <c r="Q287" s="249" t="e">
        <f t="shared" si="132"/>
        <v>#DIV/0!</v>
      </c>
      <c r="R287" s="249">
        <v>0</v>
      </c>
      <c r="S287" s="249">
        <v>0</v>
      </c>
      <c r="T287" s="249" t="e">
        <f t="shared" si="136"/>
        <v>#DIV/0!</v>
      </c>
      <c r="U287" s="199">
        <v>10</v>
      </c>
    </row>
    <row r="288" spans="1:21" s="23" customFormat="1" ht="17.25" x14ac:dyDescent="0.25">
      <c r="A288" s="49">
        <v>4</v>
      </c>
      <c r="B288" s="4" t="s">
        <v>43</v>
      </c>
      <c r="C288" s="249">
        <v>0</v>
      </c>
      <c r="D288" s="249">
        <v>0</v>
      </c>
      <c r="E288" s="249" t="e">
        <f t="shared" si="133"/>
        <v>#DIV/0!</v>
      </c>
      <c r="F288" s="249">
        <v>0</v>
      </c>
      <c r="G288" s="249">
        <v>0</v>
      </c>
      <c r="H288" s="249" t="e">
        <f t="shared" si="134"/>
        <v>#DIV/0!</v>
      </c>
      <c r="I288" s="249">
        <v>0</v>
      </c>
      <c r="J288" s="249">
        <v>0</v>
      </c>
      <c r="K288" s="249" t="e">
        <f t="shared" si="135"/>
        <v>#DIV/0!</v>
      </c>
      <c r="L288" s="249">
        <f t="shared" si="137"/>
        <v>0</v>
      </c>
      <c r="M288" s="249">
        <f t="shared" si="137"/>
        <v>0</v>
      </c>
      <c r="N288" s="249" t="e">
        <f t="shared" si="131"/>
        <v>#DIV/0!</v>
      </c>
      <c r="O288" s="249">
        <v>0</v>
      </c>
      <c r="P288" s="249">
        <v>0</v>
      </c>
      <c r="Q288" s="249" t="e">
        <f>O288/P288*100</f>
        <v>#DIV/0!</v>
      </c>
      <c r="R288" s="249">
        <v>0</v>
      </c>
      <c r="S288" s="249">
        <v>0</v>
      </c>
      <c r="T288" s="249" t="e">
        <f t="shared" si="136"/>
        <v>#DIV/0!</v>
      </c>
      <c r="U288" s="199"/>
    </row>
    <row r="289" spans="1:203" s="23" customFormat="1" ht="17.25" x14ac:dyDescent="0.25">
      <c r="A289" s="49">
        <v>5</v>
      </c>
      <c r="B289" s="4" t="s">
        <v>44</v>
      </c>
      <c r="C289" s="249">
        <v>255028</v>
      </c>
      <c r="D289" s="249">
        <v>224536</v>
      </c>
      <c r="E289" s="249">
        <f t="shared" si="133"/>
        <v>113.58000498806426</v>
      </c>
      <c r="F289" s="249">
        <v>218</v>
      </c>
      <c r="G289" s="249">
        <v>243</v>
      </c>
      <c r="H289" s="249">
        <f t="shared" si="134"/>
        <v>89.711934156378604</v>
      </c>
      <c r="I289" s="249">
        <v>255028</v>
      </c>
      <c r="J289" s="249">
        <v>224536</v>
      </c>
      <c r="K289" s="249">
        <f t="shared" si="135"/>
        <v>113.58000498806426</v>
      </c>
      <c r="L289" s="249">
        <v>252477</v>
      </c>
      <c r="M289" s="249">
        <v>221835</v>
      </c>
      <c r="N289" s="249">
        <f t="shared" si="131"/>
        <v>113.81296909865442</v>
      </c>
      <c r="O289" s="249">
        <v>252477</v>
      </c>
      <c r="P289" s="249">
        <v>221835</v>
      </c>
      <c r="Q289" s="249">
        <f t="shared" ref="Q289:Q292" si="138">O289/P289*100</f>
        <v>113.81296909865442</v>
      </c>
      <c r="R289" s="249">
        <v>0</v>
      </c>
      <c r="S289" s="249">
        <v>0</v>
      </c>
      <c r="T289" s="249" t="e">
        <f t="shared" si="136"/>
        <v>#DIV/0!</v>
      </c>
      <c r="U289" s="199">
        <v>65</v>
      </c>
    </row>
    <row r="290" spans="1:203" s="23" customFormat="1" ht="17.25" x14ac:dyDescent="0.25">
      <c r="A290" s="47">
        <v>6</v>
      </c>
      <c r="B290" s="4" t="s">
        <v>45</v>
      </c>
      <c r="C290" s="249">
        <v>26242</v>
      </c>
      <c r="D290" s="249">
        <v>996</v>
      </c>
      <c r="E290" s="249">
        <f t="shared" si="133"/>
        <v>2634.7389558232935</v>
      </c>
      <c r="F290" s="249">
        <v>23</v>
      </c>
      <c r="G290" s="249">
        <v>30</v>
      </c>
      <c r="H290" s="249">
        <f t="shared" si="134"/>
        <v>76.666666666666671</v>
      </c>
      <c r="I290" s="249">
        <v>7099</v>
      </c>
      <c r="J290" s="249">
        <v>1194</v>
      </c>
      <c r="K290" s="249">
        <f t="shared" si="135"/>
        <v>594.55611390284753</v>
      </c>
      <c r="L290" s="249">
        <v>6916</v>
      </c>
      <c r="M290" s="249">
        <v>965</v>
      </c>
      <c r="N290" s="249">
        <f t="shared" si="131"/>
        <v>716.68393782383419</v>
      </c>
      <c r="O290" s="249">
        <v>6916</v>
      </c>
      <c r="P290" s="249">
        <v>965</v>
      </c>
      <c r="Q290" s="249">
        <f t="shared" si="138"/>
        <v>716.68393782383419</v>
      </c>
      <c r="R290" s="249">
        <v>0</v>
      </c>
      <c r="S290" s="249">
        <v>0</v>
      </c>
      <c r="T290" s="249" t="e">
        <f t="shared" si="136"/>
        <v>#DIV/0!</v>
      </c>
      <c r="U290" s="199">
        <v>6</v>
      </c>
    </row>
    <row r="291" spans="1:203" s="23" customFormat="1" ht="17.25" x14ac:dyDescent="0.25">
      <c r="A291" s="51">
        <v>7</v>
      </c>
      <c r="B291" s="4" t="s">
        <v>46</v>
      </c>
      <c r="C291" s="249">
        <v>523359</v>
      </c>
      <c r="D291" s="249">
        <v>450869</v>
      </c>
      <c r="E291" s="249">
        <f t="shared" si="133"/>
        <v>116.07784079189298</v>
      </c>
      <c r="F291" s="249">
        <v>82814</v>
      </c>
      <c r="G291" s="249">
        <v>61351</v>
      </c>
      <c r="H291" s="249">
        <f t="shared" si="134"/>
        <v>134.98394484197487</v>
      </c>
      <c r="I291" s="249">
        <v>510120</v>
      </c>
      <c r="J291" s="249">
        <v>485927</v>
      </c>
      <c r="K291" s="249">
        <f t="shared" si="135"/>
        <v>104.97873137323094</v>
      </c>
      <c r="L291" s="249">
        <v>0</v>
      </c>
      <c r="M291" s="249">
        <v>16705</v>
      </c>
      <c r="N291" s="249">
        <f t="shared" si="131"/>
        <v>0</v>
      </c>
      <c r="O291" s="249">
        <v>0</v>
      </c>
      <c r="P291" s="249">
        <v>0</v>
      </c>
      <c r="Q291" s="249" t="e">
        <f t="shared" si="138"/>
        <v>#DIV/0!</v>
      </c>
      <c r="R291" s="249">
        <v>0</v>
      </c>
      <c r="S291" s="249">
        <v>16705</v>
      </c>
      <c r="T291" s="249">
        <f t="shared" si="136"/>
        <v>0</v>
      </c>
      <c r="U291" s="199">
        <v>72</v>
      </c>
    </row>
    <row r="292" spans="1:203" s="23" customFormat="1" ht="34.5" x14ac:dyDescent="0.25">
      <c r="A292" s="43">
        <v>8</v>
      </c>
      <c r="B292" s="4" t="s">
        <v>47</v>
      </c>
      <c r="C292" s="249">
        <v>9193</v>
      </c>
      <c r="D292" s="249">
        <v>6308</v>
      </c>
      <c r="E292" s="249">
        <f t="shared" si="133"/>
        <v>145.73557387444515</v>
      </c>
      <c r="F292" s="249">
        <v>0</v>
      </c>
      <c r="G292" s="249">
        <v>0</v>
      </c>
      <c r="H292" s="249" t="e">
        <f t="shared" si="134"/>
        <v>#DIV/0!</v>
      </c>
      <c r="I292" s="249">
        <v>21329</v>
      </c>
      <c r="J292" s="249">
        <v>6308</v>
      </c>
      <c r="K292" s="249">
        <f t="shared" si="135"/>
        <v>338.12618896639191</v>
      </c>
      <c r="L292" s="249">
        <f t="shared" ref="L292:M292" si="139">O292+R292</f>
        <v>0</v>
      </c>
      <c r="M292" s="249">
        <f t="shared" si="139"/>
        <v>0</v>
      </c>
      <c r="N292" s="249" t="e">
        <f t="shared" si="131"/>
        <v>#DIV/0!</v>
      </c>
      <c r="O292" s="249">
        <v>0</v>
      </c>
      <c r="P292" s="249">
        <v>0</v>
      </c>
      <c r="Q292" s="249" t="e">
        <f t="shared" si="138"/>
        <v>#DIV/0!</v>
      </c>
      <c r="R292" s="249">
        <v>0</v>
      </c>
      <c r="S292" s="249">
        <v>0</v>
      </c>
      <c r="T292" s="249" t="e">
        <f t="shared" si="136"/>
        <v>#DIV/0!</v>
      </c>
      <c r="U292" s="199">
        <v>7</v>
      </c>
      <c r="FR292" s="248"/>
      <c r="FS292" s="248"/>
      <c r="FT292" s="248"/>
      <c r="FU292" s="248"/>
      <c r="FV292" s="248"/>
      <c r="FW292" s="248"/>
      <c r="FX292" s="248"/>
      <c r="FY292" s="248"/>
      <c r="FZ292" s="248"/>
      <c r="GA292" s="248"/>
      <c r="GB292" s="248"/>
      <c r="GC292" s="248"/>
      <c r="GD292" s="248"/>
      <c r="GE292" s="248"/>
      <c r="GF292" s="248"/>
      <c r="GG292" s="248"/>
      <c r="GH292" s="248"/>
      <c r="GI292" s="248"/>
      <c r="GJ292" s="248"/>
      <c r="GK292" s="248"/>
      <c r="GL292" s="248"/>
      <c r="GM292" s="248"/>
      <c r="GN292" s="248"/>
      <c r="GO292" s="248"/>
      <c r="GP292" s="248"/>
      <c r="GQ292" s="248"/>
      <c r="GR292" s="248"/>
      <c r="GS292" s="248"/>
      <c r="GT292" s="248"/>
      <c r="GU292" s="248"/>
    </row>
    <row r="293" spans="1:203" s="23" customFormat="1" x14ac:dyDescent="0.25">
      <c r="A293" s="102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00"/>
      <c r="FR293" s="161"/>
      <c r="FS293" s="161"/>
      <c r="FT293" s="161"/>
      <c r="FU293" s="161"/>
      <c r="FV293" s="161"/>
      <c r="FW293" s="161"/>
      <c r="FX293" s="161"/>
      <c r="FY293" s="161"/>
      <c r="FZ293" s="161"/>
      <c r="GA293" s="161"/>
      <c r="GB293" s="161"/>
      <c r="GC293" s="161"/>
      <c r="GD293" s="161"/>
      <c r="GE293" s="161"/>
      <c r="GF293" s="161"/>
      <c r="GG293" s="161"/>
      <c r="GH293" s="161"/>
      <c r="GI293" s="161"/>
      <c r="GJ293" s="161"/>
      <c r="GK293" s="161"/>
      <c r="GL293" s="161"/>
      <c r="GM293" s="161"/>
      <c r="GN293" s="161"/>
      <c r="GO293" s="161"/>
      <c r="GP293" s="161"/>
      <c r="GQ293" s="161"/>
      <c r="GR293" s="161"/>
      <c r="GS293" s="161"/>
      <c r="GT293" s="161"/>
      <c r="GU293" s="161"/>
    </row>
    <row r="294" spans="1:203" s="23" customFormat="1" ht="70.5" customHeight="1" x14ac:dyDescent="0.25">
      <c r="A294" s="352" t="s">
        <v>246</v>
      </c>
      <c r="B294" s="353"/>
      <c r="C294" s="41">
        <f>SUM(C295:C314)</f>
        <v>1565328</v>
      </c>
      <c r="D294" s="41">
        <f>SUM(D295:D314)</f>
        <v>1606888</v>
      </c>
      <c r="E294" s="42">
        <f>C294/D294*100</f>
        <v>97.413634304319913</v>
      </c>
      <c r="F294" s="41">
        <f>SUM(F295:F314)</f>
        <v>294106</v>
      </c>
      <c r="G294" s="41">
        <f>SUM(G295:G314)</f>
        <v>213205</v>
      </c>
      <c r="H294" s="41">
        <f>F294/G294*100</f>
        <v>137.9451701414132</v>
      </c>
      <c r="I294" s="41">
        <f>SUM(I295:I314)</f>
        <v>1543784</v>
      </c>
      <c r="J294" s="41">
        <f>SUM(J295:J314)</f>
        <v>1554801</v>
      </c>
      <c r="K294" s="41">
        <f>I294/J294*100</f>
        <v>99.291420574079908</v>
      </c>
      <c r="L294" s="32">
        <f>SUM(L295:L314)</f>
        <v>419543</v>
      </c>
      <c r="M294" s="32">
        <f>SUM(M295:M314)</f>
        <v>594702</v>
      </c>
      <c r="N294" s="5">
        <f t="shared" ref="N294:N314" si="140">L294/M294*100</f>
        <v>70.54676123503873</v>
      </c>
      <c r="O294" s="5">
        <f>SUM(O295:O314)</f>
        <v>337198</v>
      </c>
      <c r="P294" s="5">
        <f>SUM(P295:P314)</f>
        <v>484767</v>
      </c>
      <c r="Q294" s="6" t="e">
        <f>A291O291/P294*100</f>
        <v>#NAME?</v>
      </c>
      <c r="R294" s="5">
        <f>SUM(R295:R314)</f>
        <v>82345</v>
      </c>
      <c r="S294" s="5">
        <f>SUM(S295:S314)</f>
        <v>106081</v>
      </c>
      <c r="T294" s="5">
        <f t="shared" ref="T294:T313" si="141">R294/S294*100</f>
        <v>77.624645318200251</v>
      </c>
      <c r="U294" s="198">
        <f>SUM(U295:U314)</f>
        <v>462</v>
      </c>
    </row>
    <row r="295" spans="1:203" s="23" customFormat="1" ht="19.5" customHeight="1" x14ac:dyDescent="0.25">
      <c r="A295" s="43">
        <v>1</v>
      </c>
      <c r="B295" s="4" t="s">
        <v>12</v>
      </c>
      <c r="C295" s="248">
        <v>96633</v>
      </c>
      <c r="D295" s="248">
        <v>93586</v>
      </c>
      <c r="E295" s="45">
        <f>C295/D295*100</f>
        <v>103.25582886329153</v>
      </c>
      <c r="F295" s="248">
        <v>2029</v>
      </c>
      <c r="G295" s="248">
        <v>9819</v>
      </c>
      <c r="H295" s="45">
        <f>F295/G295*100</f>
        <v>20.664018739179145</v>
      </c>
      <c r="I295" s="248">
        <v>96633</v>
      </c>
      <c r="J295" s="248">
        <v>104960</v>
      </c>
      <c r="K295" s="45">
        <f>I295/J295*100</f>
        <v>92.066501524390247</v>
      </c>
      <c r="L295" s="248">
        <v>39175</v>
      </c>
      <c r="M295" s="248">
        <v>11160</v>
      </c>
      <c r="N295" s="25">
        <f t="shared" si="140"/>
        <v>351.03046594982078</v>
      </c>
      <c r="O295" s="248">
        <v>39175</v>
      </c>
      <c r="P295" s="248">
        <v>11160</v>
      </c>
      <c r="Q295" s="25">
        <f t="shared" ref="Q295:Q314" si="142">O295/P295*100</f>
        <v>351.03046594982078</v>
      </c>
      <c r="R295" s="248">
        <v>0</v>
      </c>
      <c r="S295" s="248">
        <v>0</v>
      </c>
      <c r="T295" s="45" t="e">
        <f t="shared" si="141"/>
        <v>#DIV/0!</v>
      </c>
      <c r="U295" s="199">
        <v>51</v>
      </c>
    </row>
    <row r="296" spans="1:203" s="23" customFormat="1" ht="34.5" x14ac:dyDescent="0.25">
      <c r="A296" s="47">
        <v>2</v>
      </c>
      <c r="B296" s="4" t="s">
        <v>305</v>
      </c>
      <c r="C296" s="248">
        <v>220544</v>
      </c>
      <c r="D296" s="248">
        <v>213772</v>
      </c>
      <c r="E296" s="45">
        <f t="shared" ref="E296:E314" si="143">C296/D296*100</f>
        <v>103.16786108564264</v>
      </c>
      <c r="F296" s="248">
        <v>62233</v>
      </c>
      <c r="G296" s="248">
        <v>572</v>
      </c>
      <c r="H296" s="25">
        <f t="shared" ref="H296:H305" si="144">F296/G296*100</f>
        <v>10879.895104895106</v>
      </c>
      <c r="I296" s="248">
        <v>220544</v>
      </c>
      <c r="J296" s="248">
        <v>213772</v>
      </c>
      <c r="K296" s="25">
        <f t="shared" ref="K296:K314" si="145">I296/J296*100</f>
        <v>103.16786108564264</v>
      </c>
      <c r="L296" s="248">
        <v>110223</v>
      </c>
      <c r="M296" s="248">
        <v>142648</v>
      </c>
      <c r="N296" s="25">
        <f t="shared" si="140"/>
        <v>77.269222141214726</v>
      </c>
      <c r="O296" s="248">
        <v>27878</v>
      </c>
      <c r="P296" s="248">
        <v>38744</v>
      </c>
      <c r="Q296" s="25">
        <f t="shared" si="142"/>
        <v>71.954367127813327</v>
      </c>
      <c r="R296" s="248">
        <v>82345</v>
      </c>
      <c r="S296" s="248">
        <v>103904</v>
      </c>
      <c r="T296" s="25">
        <f t="shared" si="141"/>
        <v>79.251039421003995</v>
      </c>
      <c r="U296" s="199">
        <v>37</v>
      </c>
    </row>
    <row r="297" spans="1:203" s="23" customFormat="1" ht="17.25" x14ac:dyDescent="0.25">
      <c r="A297" s="43">
        <v>3</v>
      </c>
      <c r="B297" s="3" t="s">
        <v>13</v>
      </c>
      <c r="C297" s="248">
        <v>37333</v>
      </c>
      <c r="D297" s="248">
        <v>33583</v>
      </c>
      <c r="E297" s="45">
        <f t="shared" si="143"/>
        <v>111.16636393413334</v>
      </c>
      <c r="F297" s="248">
        <v>0</v>
      </c>
      <c r="G297" s="248">
        <v>12690</v>
      </c>
      <c r="H297" s="45">
        <f t="shared" si="144"/>
        <v>0</v>
      </c>
      <c r="I297" s="248">
        <v>27869</v>
      </c>
      <c r="J297" s="248">
        <v>41446</v>
      </c>
      <c r="K297" s="45">
        <f t="shared" si="145"/>
        <v>67.241712107320367</v>
      </c>
      <c r="L297" s="248">
        <v>0</v>
      </c>
      <c r="M297" s="248">
        <v>0</v>
      </c>
      <c r="N297" s="25" t="e">
        <f t="shared" si="140"/>
        <v>#DIV/0!</v>
      </c>
      <c r="O297" s="248">
        <v>0</v>
      </c>
      <c r="P297" s="248">
        <v>0</v>
      </c>
      <c r="Q297" s="25" t="e">
        <f t="shared" si="142"/>
        <v>#DIV/0!</v>
      </c>
      <c r="R297" s="248">
        <v>0</v>
      </c>
      <c r="S297" s="248">
        <v>0</v>
      </c>
      <c r="T297" s="45" t="e">
        <f t="shared" si="141"/>
        <v>#DIV/0!</v>
      </c>
      <c r="U297" s="199">
        <v>2</v>
      </c>
    </row>
    <row r="298" spans="1:203" s="23" customFormat="1" ht="34.5" x14ac:dyDescent="0.25">
      <c r="A298" s="60">
        <v>4</v>
      </c>
      <c r="B298" s="8" t="s">
        <v>14</v>
      </c>
      <c r="C298" s="248">
        <v>18140</v>
      </c>
      <c r="D298" s="248">
        <v>7200</v>
      </c>
      <c r="E298" s="1">
        <f t="shared" si="143"/>
        <v>251.94444444444443</v>
      </c>
      <c r="F298" s="248">
        <v>12340</v>
      </c>
      <c r="G298" s="248">
        <v>1200</v>
      </c>
      <c r="H298" s="1">
        <f t="shared" si="144"/>
        <v>1028.3333333333333</v>
      </c>
      <c r="I298" s="248">
        <v>28212</v>
      </c>
      <c r="J298" s="248">
        <v>9462</v>
      </c>
      <c r="K298" s="1">
        <f t="shared" si="145"/>
        <v>298.16106531388715</v>
      </c>
      <c r="L298" s="248">
        <v>28212</v>
      </c>
      <c r="M298" s="248">
        <v>13316</v>
      </c>
      <c r="N298" s="1">
        <f t="shared" si="140"/>
        <v>211.86542505256836</v>
      </c>
      <c r="O298" s="248">
        <v>28212</v>
      </c>
      <c r="P298" s="248">
        <v>9462</v>
      </c>
      <c r="Q298" s="1">
        <f t="shared" si="142"/>
        <v>298.16106531388715</v>
      </c>
      <c r="R298" s="248">
        <v>0</v>
      </c>
      <c r="S298" s="248">
        <v>0</v>
      </c>
      <c r="T298" s="1" t="e">
        <f t="shared" si="141"/>
        <v>#DIV/0!</v>
      </c>
      <c r="U298" s="199">
        <v>10</v>
      </c>
    </row>
    <row r="299" spans="1:203" s="248" customFormat="1" ht="33" customHeight="1" x14ac:dyDescent="0.25">
      <c r="A299" s="252">
        <v>5</v>
      </c>
      <c r="B299" s="4" t="s">
        <v>15</v>
      </c>
      <c r="C299" s="248">
        <v>45127</v>
      </c>
      <c r="D299" s="248">
        <v>39096</v>
      </c>
      <c r="E299" s="45">
        <f t="shared" si="143"/>
        <v>115.42613055043995</v>
      </c>
      <c r="F299" s="248">
        <v>3246</v>
      </c>
      <c r="G299" s="248">
        <v>3312</v>
      </c>
      <c r="H299" s="248">
        <f t="shared" si="144"/>
        <v>98.007246376811594</v>
      </c>
      <c r="I299" s="248">
        <v>46485</v>
      </c>
      <c r="J299" s="248">
        <v>47214</v>
      </c>
      <c r="K299" s="248">
        <f t="shared" si="145"/>
        <v>98.455966450629049</v>
      </c>
      <c r="L299" s="248">
        <v>7354</v>
      </c>
      <c r="M299" s="248">
        <v>5638</v>
      </c>
      <c r="N299" s="248">
        <f t="shared" si="140"/>
        <v>130.43632493792126</v>
      </c>
      <c r="O299" s="248">
        <v>7354</v>
      </c>
      <c r="P299" s="248">
        <v>4140</v>
      </c>
      <c r="Q299" s="248">
        <f t="shared" si="142"/>
        <v>177.6328502415459</v>
      </c>
      <c r="R299" s="248">
        <v>0</v>
      </c>
      <c r="S299" s="248">
        <v>1498</v>
      </c>
      <c r="T299" s="248">
        <f t="shared" si="141"/>
        <v>0</v>
      </c>
      <c r="U299" s="248">
        <v>39</v>
      </c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  <c r="FL299" s="23"/>
      <c r="FM299" s="23"/>
      <c r="FN299" s="23"/>
      <c r="FO299" s="23"/>
      <c r="FP299" s="23"/>
      <c r="FQ299" s="23"/>
      <c r="FR299" s="23"/>
      <c r="FS299" s="23"/>
      <c r="FT299" s="23"/>
      <c r="FU299" s="23"/>
      <c r="FV299" s="23"/>
      <c r="FW299" s="23"/>
      <c r="FX299" s="23"/>
      <c r="FY299" s="23"/>
      <c r="FZ299" s="23"/>
      <c r="GA299" s="23"/>
      <c r="GB299" s="23"/>
      <c r="GC299" s="23"/>
      <c r="GD299" s="23"/>
      <c r="GE299" s="23"/>
      <c r="GF299" s="23"/>
      <c r="GG299" s="23"/>
      <c r="GH299" s="23"/>
      <c r="GI299" s="23"/>
      <c r="GJ299" s="23"/>
      <c r="GK299" s="23"/>
      <c r="GL299" s="23"/>
      <c r="GM299" s="23"/>
      <c r="GN299" s="23"/>
      <c r="GO299" s="23"/>
      <c r="GP299" s="23"/>
      <c r="GQ299" s="23"/>
      <c r="GR299" s="23"/>
      <c r="GS299" s="23"/>
      <c r="GT299" s="23"/>
      <c r="GU299" s="23"/>
    </row>
    <row r="300" spans="1:203" s="161" customFormat="1" ht="33" customHeight="1" x14ac:dyDescent="0.25">
      <c r="A300" s="252">
        <v>6</v>
      </c>
      <c r="B300" s="4" t="s">
        <v>286</v>
      </c>
      <c r="C300" s="248">
        <v>595675</v>
      </c>
      <c r="D300" s="248">
        <v>470966</v>
      </c>
      <c r="E300" s="45">
        <f t="shared" si="143"/>
        <v>126.4794061567077</v>
      </c>
      <c r="F300" s="248">
        <v>96616</v>
      </c>
      <c r="G300" s="248">
        <v>85199</v>
      </c>
      <c r="H300" s="248">
        <f>F300/G300*100</f>
        <v>113.40039202338055</v>
      </c>
      <c r="I300" s="248">
        <v>566446</v>
      </c>
      <c r="J300" s="248">
        <v>402855</v>
      </c>
      <c r="K300" s="248">
        <f t="shared" si="145"/>
        <v>140.60791103498778</v>
      </c>
      <c r="L300" s="248">
        <v>0</v>
      </c>
      <c r="M300" s="248">
        <v>679</v>
      </c>
      <c r="N300" s="248">
        <f t="shared" si="140"/>
        <v>0</v>
      </c>
      <c r="O300" s="248">
        <v>0</v>
      </c>
      <c r="P300" s="248">
        <v>0</v>
      </c>
      <c r="Q300" s="248" t="e">
        <f t="shared" si="142"/>
        <v>#DIV/0!</v>
      </c>
      <c r="R300" s="248"/>
      <c r="S300" s="248">
        <v>679</v>
      </c>
      <c r="T300" s="248">
        <f t="shared" si="141"/>
        <v>0</v>
      </c>
      <c r="U300" s="248">
        <v>170</v>
      </c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  <c r="FL300" s="23"/>
      <c r="FM300" s="23"/>
      <c r="FN300" s="23"/>
      <c r="FO300" s="23"/>
      <c r="FP300" s="23"/>
      <c r="FQ300" s="23"/>
      <c r="FR300" s="23"/>
      <c r="FS300" s="23"/>
      <c r="FT300" s="23"/>
      <c r="FU300" s="23"/>
      <c r="FV300" s="23"/>
      <c r="FW300" s="23"/>
      <c r="FX300" s="23"/>
      <c r="FY300" s="23"/>
      <c r="FZ300" s="23"/>
      <c r="GA300" s="23"/>
      <c r="GB300" s="23"/>
      <c r="GC300" s="23"/>
      <c r="GD300" s="23"/>
      <c r="GE300" s="23"/>
      <c r="GF300" s="23"/>
      <c r="GG300" s="23"/>
      <c r="GH300" s="23"/>
      <c r="GI300" s="23"/>
      <c r="GJ300" s="23"/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</row>
    <row r="301" spans="1:203" s="23" customFormat="1" ht="17.25" x14ac:dyDescent="0.25">
      <c r="A301" s="47">
        <v>7</v>
      </c>
      <c r="B301" s="4" t="s">
        <v>287</v>
      </c>
      <c r="C301" s="248">
        <v>59224</v>
      </c>
      <c r="D301" s="248">
        <v>75500</v>
      </c>
      <c r="E301" s="45">
        <f t="shared" si="143"/>
        <v>78.442384105960258</v>
      </c>
      <c r="F301" s="248">
        <v>4284</v>
      </c>
      <c r="G301" s="248">
        <v>7100</v>
      </c>
      <c r="H301" s="45">
        <f t="shared" si="144"/>
        <v>60.338028169014081</v>
      </c>
      <c r="I301" s="248">
        <v>64557</v>
      </c>
      <c r="J301" s="248">
        <v>64152</v>
      </c>
      <c r="K301" s="45">
        <f t="shared" si="145"/>
        <v>100.63131313131312</v>
      </c>
      <c r="L301" s="248">
        <v>0</v>
      </c>
      <c r="M301" s="248">
        <v>0</v>
      </c>
      <c r="N301" s="25" t="e">
        <f t="shared" si="140"/>
        <v>#DIV/0!</v>
      </c>
      <c r="O301" s="248">
        <v>0</v>
      </c>
      <c r="P301" s="248">
        <v>0</v>
      </c>
      <c r="Q301" s="25" t="e">
        <f t="shared" si="142"/>
        <v>#DIV/0!</v>
      </c>
      <c r="R301" s="248">
        <v>0</v>
      </c>
      <c r="S301" s="248">
        <v>0</v>
      </c>
      <c r="T301" s="45" t="e">
        <f t="shared" si="141"/>
        <v>#DIV/0!</v>
      </c>
      <c r="U301" s="199">
        <v>27</v>
      </c>
    </row>
    <row r="302" spans="1:203" s="23" customFormat="1" ht="22.5" customHeight="1" x14ac:dyDescent="0.25">
      <c r="A302" s="43">
        <v>8</v>
      </c>
      <c r="B302" s="3" t="s">
        <v>16</v>
      </c>
      <c r="C302" s="248">
        <v>0</v>
      </c>
      <c r="D302" s="248">
        <v>0</v>
      </c>
      <c r="E302" s="45" t="e">
        <f t="shared" si="143"/>
        <v>#DIV/0!</v>
      </c>
      <c r="F302" s="248">
        <v>0</v>
      </c>
      <c r="G302" s="248">
        <v>0</v>
      </c>
      <c r="H302" s="45" t="e">
        <f t="shared" si="144"/>
        <v>#DIV/0!</v>
      </c>
      <c r="I302" s="248">
        <v>0</v>
      </c>
      <c r="J302" s="248">
        <v>0</v>
      </c>
      <c r="K302" s="45" t="e">
        <f t="shared" si="145"/>
        <v>#DIV/0!</v>
      </c>
      <c r="L302" s="248">
        <f t="shared" ref="L302:M304" si="146">O302+R302</f>
        <v>0</v>
      </c>
      <c r="M302" s="248">
        <f t="shared" si="146"/>
        <v>0</v>
      </c>
      <c r="N302" s="25" t="e">
        <f t="shared" si="140"/>
        <v>#DIV/0!</v>
      </c>
      <c r="O302" s="248">
        <v>0</v>
      </c>
      <c r="P302" s="248">
        <v>0</v>
      </c>
      <c r="Q302" s="25" t="e">
        <f t="shared" si="142"/>
        <v>#DIV/0!</v>
      </c>
      <c r="R302" s="248"/>
      <c r="S302" s="248">
        <v>0</v>
      </c>
      <c r="T302" s="45" t="e">
        <f t="shared" si="141"/>
        <v>#DIV/0!</v>
      </c>
      <c r="U302" s="199"/>
    </row>
    <row r="303" spans="1:203" s="23" customFormat="1" ht="51.75" x14ac:dyDescent="0.25">
      <c r="A303" s="47">
        <v>9</v>
      </c>
      <c r="B303" s="4" t="s">
        <v>17</v>
      </c>
      <c r="C303" s="248">
        <v>115577</v>
      </c>
      <c r="D303" s="248">
        <v>111742</v>
      </c>
      <c r="E303" s="45">
        <f t="shared" si="143"/>
        <v>103.43201303001557</v>
      </c>
      <c r="F303" s="248">
        <v>8940</v>
      </c>
      <c r="G303" s="248">
        <v>11508</v>
      </c>
      <c r="H303" s="45">
        <f t="shared" si="144"/>
        <v>77.685088633993743</v>
      </c>
      <c r="I303" s="248">
        <v>115577</v>
      </c>
      <c r="J303" s="248">
        <v>111742</v>
      </c>
      <c r="K303" s="45">
        <f t="shared" si="145"/>
        <v>103.43201303001557</v>
      </c>
      <c r="L303" s="248">
        <f t="shared" si="146"/>
        <v>0</v>
      </c>
      <c r="M303" s="248">
        <f t="shared" si="146"/>
        <v>0</v>
      </c>
      <c r="N303" s="25" t="e">
        <f t="shared" si="140"/>
        <v>#DIV/0!</v>
      </c>
      <c r="O303" s="248">
        <v>0</v>
      </c>
      <c r="P303" s="248">
        <v>0</v>
      </c>
      <c r="Q303" s="25" t="e">
        <f t="shared" si="142"/>
        <v>#DIV/0!</v>
      </c>
      <c r="R303" s="248">
        <v>0</v>
      </c>
      <c r="S303" s="248">
        <v>0</v>
      </c>
      <c r="T303" s="45" t="e">
        <f t="shared" si="141"/>
        <v>#DIV/0!</v>
      </c>
      <c r="U303" s="199">
        <v>33</v>
      </c>
    </row>
    <row r="304" spans="1:203" s="23" customFormat="1" ht="17.25" x14ac:dyDescent="0.25">
      <c r="A304" s="49">
        <v>10</v>
      </c>
      <c r="B304" s="4" t="s">
        <v>18</v>
      </c>
      <c r="C304" s="248">
        <v>92564</v>
      </c>
      <c r="D304" s="248">
        <v>88247</v>
      </c>
      <c r="E304" s="45">
        <f t="shared" si="143"/>
        <v>104.89195100116717</v>
      </c>
      <c r="F304" s="248">
        <v>11385</v>
      </c>
      <c r="G304" s="248">
        <v>8986</v>
      </c>
      <c r="H304" s="45">
        <f t="shared" si="144"/>
        <v>126.69708435343867</v>
      </c>
      <c r="I304" s="248">
        <v>97108</v>
      </c>
      <c r="J304" s="248">
        <v>89779</v>
      </c>
      <c r="K304" s="45">
        <f t="shared" si="145"/>
        <v>108.16337896390024</v>
      </c>
      <c r="L304" s="248">
        <f t="shared" si="146"/>
        <v>0</v>
      </c>
      <c r="M304" s="248">
        <f t="shared" si="146"/>
        <v>0</v>
      </c>
      <c r="N304" s="25" t="e">
        <f t="shared" si="140"/>
        <v>#DIV/0!</v>
      </c>
      <c r="O304" s="248">
        <v>0</v>
      </c>
      <c r="P304" s="248">
        <v>0</v>
      </c>
      <c r="Q304" s="25" t="e">
        <f t="shared" si="142"/>
        <v>#DIV/0!</v>
      </c>
      <c r="R304" s="248">
        <v>0</v>
      </c>
      <c r="S304" s="248">
        <v>0</v>
      </c>
      <c r="T304" s="45" t="e">
        <f t="shared" si="141"/>
        <v>#DIV/0!</v>
      </c>
      <c r="U304" s="199">
        <v>12</v>
      </c>
    </row>
    <row r="305" spans="1:21" s="23" customFormat="1" ht="17.25" x14ac:dyDescent="0.25">
      <c r="A305" s="47">
        <v>11</v>
      </c>
      <c r="B305" s="4" t="s">
        <v>19</v>
      </c>
      <c r="C305" s="248">
        <v>241004</v>
      </c>
      <c r="D305" s="248">
        <v>426982</v>
      </c>
      <c r="E305" s="45">
        <f t="shared" si="143"/>
        <v>56.443597153978388</v>
      </c>
      <c r="F305" s="248">
        <v>89205</v>
      </c>
      <c r="G305" s="248">
        <v>71229</v>
      </c>
      <c r="H305" s="45">
        <f t="shared" si="144"/>
        <v>125.23691193193784</v>
      </c>
      <c r="I305" s="248">
        <v>236846</v>
      </c>
      <c r="J305" s="248">
        <v>423205</v>
      </c>
      <c r="K305" s="45">
        <f t="shared" si="145"/>
        <v>55.964839734880258</v>
      </c>
      <c r="L305" s="248">
        <v>234579</v>
      </c>
      <c r="M305" s="248">
        <v>421261</v>
      </c>
      <c r="N305" s="25">
        <f t="shared" si="140"/>
        <v>55.684955407692613</v>
      </c>
      <c r="O305" s="248">
        <v>234579</v>
      </c>
      <c r="P305" s="248">
        <v>421261</v>
      </c>
      <c r="Q305" s="25">
        <f t="shared" si="142"/>
        <v>55.684955407692613</v>
      </c>
      <c r="R305" s="248">
        <v>0</v>
      </c>
      <c r="S305" s="248">
        <v>0</v>
      </c>
      <c r="T305" s="45" t="e">
        <f t="shared" si="141"/>
        <v>#DIV/0!</v>
      </c>
      <c r="U305" s="199">
        <v>59</v>
      </c>
    </row>
    <row r="306" spans="1:21" s="23" customFormat="1" ht="17.25" x14ac:dyDescent="0.25">
      <c r="A306" s="49">
        <v>12</v>
      </c>
      <c r="B306" s="4" t="s">
        <v>20</v>
      </c>
      <c r="C306" s="248">
        <v>0</v>
      </c>
      <c r="D306" s="248">
        <v>0</v>
      </c>
      <c r="E306" s="45" t="e">
        <f t="shared" si="143"/>
        <v>#DIV/0!</v>
      </c>
      <c r="F306" s="248">
        <v>0</v>
      </c>
      <c r="G306" s="248">
        <v>0</v>
      </c>
      <c r="H306" s="45" t="e">
        <f>F306/G306*100</f>
        <v>#DIV/0!</v>
      </c>
      <c r="I306" s="248">
        <v>0</v>
      </c>
      <c r="J306" s="248">
        <v>0</v>
      </c>
      <c r="K306" s="45" t="e">
        <f t="shared" si="145"/>
        <v>#DIV/0!</v>
      </c>
      <c r="L306" s="248">
        <f t="shared" ref="L306:M314" si="147">O306+R306</f>
        <v>0</v>
      </c>
      <c r="M306" s="248">
        <f t="shared" si="147"/>
        <v>0</v>
      </c>
      <c r="N306" s="25" t="e">
        <f t="shared" si="140"/>
        <v>#DIV/0!</v>
      </c>
      <c r="O306" s="248">
        <v>0</v>
      </c>
      <c r="P306" s="248">
        <v>0</v>
      </c>
      <c r="Q306" s="25" t="e">
        <f t="shared" si="142"/>
        <v>#DIV/0!</v>
      </c>
      <c r="R306" s="248"/>
      <c r="S306" s="248">
        <v>0</v>
      </c>
      <c r="T306" s="45" t="e">
        <f t="shared" si="141"/>
        <v>#DIV/0!</v>
      </c>
      <c r="U306" s="199"/>
    </row>
    <row r="307" spans="1:21" s="23" customFormat="1" ht="17.25" x14ac:dyDescent="0.25">
      <c r="A307" s="47">
        <v>13</v>
      </c>
      <c r="B307" s="4" t="s">
        <v>21</v>
      </c>
      <c r="C307" s="248">
        <v>0</v>
      </c>
      <c r="D307" s="248">
        <v>0</v>
      </c>
      <c r="E307" s="45" t="e">
        <f t="shared" si="143"/>
        <v>#DIV/0!</v>
      </c>
      <c r="F307" s="248">
        <v>0</v>
      </c>
      <c r="G307" s="248">
        <v>0</v>
      </c>
      <c r="H307" s="45" t="e">
        <f>F307/G307*100</f>
        <v>#DIV/0!</v>
      </c>
      <c r="I307" s="248">
        <v>0</v>
      </c>
      <c r="J307" s="248">
        <v>0</v>
      </c>
      <c r="K307" s="45" t="e">
        <f t="shared" si="145"/>
        <v>#DIV/0!</v>
      </c>
      <c r="L307" s="248">
        <v>0</v>
      </c>
      <c r="M307" s="248">
        <v>0</v>
      </c>
      <c r="N307" s="25" t="e">
        <f t="shared" si="140"/>
        <v>#DIV/0!</v>
      </c>
      <c r="O307" s="248">
        <v>0</v>
      </c>
      <c r="P307" s="248">
        <v>0</v>
      </c>
      <c r="Q307" s="25" t="e">
        <f t="shared" si="142"/>
        <v>#DIV/0!</v>
      </c>
      <c r="R307" s="248"/>
      <c r="S307" s="248">
        <v>0</v>
      </c>
      <c r="T307" s="45" t="e">
        <f t="shared" si="141"/>
        <v>#DIV/0!</v>
      </c>
      <c r="U307" s="199"/>
    </row>
    <row r="308" spans="1:21" s="23" customFormat="1" ht="31.5" customHeight="1" x14ac:dyDescent="0.25">
      <c r="A308" s="43">
        <v>14</v>
      </c>
      <c r="B308" s="4" t="s">
        <v>22</v>
      </c>
      <c r="C308" s="248">
        <v>0</v>
      </c>
      <c r="D308" s="248">
        <v>0</v>
      </c>
      <c r="E308" s="45" t="e">
        <f t="shared" si="143"/>
        <v>#DIV/0!</v>
      </c>
      <c r="F308" s="248">
        <v>0</v>
      </c>
      <c r="G308" s="248">
        <v>0</v>
      </c>
      <c r="H308" s="25" t="e">
        <f>F308/G308*100</f>
        <v>#DIV/0!</v>
      </c>
      <c r="I308" s="248">
        <v>0</v>
      </c>
      <c r="J308" s="248">
        <v>0</v>
      </c>
      <c r="K308" s="25" t="e">
        <f t="shared" si="145"/>
        <v>#DIV/0!</v>
      </c>
      <c r="L308" s="248">
        <v>0</v>
      </c>
      <c r="M308" s="248">
        <v>0</v>
      </c>
      <c r="N308" s="25" t="e">
        <f t="shared" si="140"/>
        <v>#DIV/0!</v>
      </c>
      <c r="O308" s="248">
        <v>0</v>
      </c>
      <c r="P308" s="248">
        <v>0</v>
      </c>
      <c r="Q308" s="25" t="e">
        <f t="shared" si="142"/>
        <v>#DIV/0!</v>
      </c>
      <c r="R308" s="248">
        <v>0</v>
      </c>
      <c r="S308" s="248">
        <v>0</v>
      </c>
      <c r="T308" s="25" t="e">
        <f t="shared" si="141"/>
        <v>#DIV/0!</v>
      </c>
      <c r="U308" s="199"/>
    </row>
    <row r="309" spans="1:21" s="23" customFormat="1" ht="17.25" x14ac:dyDescent="0.25">
      <c r="A309" s="47">
        <v>15</v>
      </c>
      <c r="B309" s="4" t="s">
        <v>23</v>
      </c>
      <c r="C309" s="248">
        <v>0</v>
      </c>
      <c r="D309" s="248">
        <v>0</v>
      </c>
      <c r="E309" s="45" t="e">
        <f t="shared" si="143"/>
        <v>#DIV/0!</v>
      </c>
      <c r="F309" s="248">
        <v>0</v>
      </c>
      <c r="G309" s="248">
        <v>0</v>
      </c>
      <c r="H309" s="1" t="e">
        <f t="shared" ref="H309:H314" si="148">F309/G309*100</f>
        <v>#DIV/0!</v>
      </c>
      <c r="I309" s="248">
        <v>0</v>
      </c>
      <c r="J309" s="248">
        <v>0</v>
      </c>
      <c r="K309" s="1" t="e">
        <f t="shared" si="145"/>
        <v>#DIV/0!</v>
      </c>
      <c r="L309" s="248">
        <v>0</v>
      </c>
      <c r="M309" s="248">
        <v>0</v>
      </c>
      <c r="N309" s="1" t="e">
        <f t="shared" si="140"/>
        <v>#DIV/0!</v>
      </c>
      <c r="O309" s="248">
        <v>0</v>
      </c>
      <c r="P309" s="248">
        <v>0</v>
      </c>
      <c r="Q309" s="1" t="e">
        <f t="shared" si="142"/>
        <v>#DIV/0!</v>
      </c>
      <c r="R309" s="248"/>
      <c r="S309" s="248">
        <v>0</v>
      </c>
      <c r="T309" s="1" t="e">
        <f t="shared" si="141"/>
        <v>#DIV/0!</v>
      </c>
      <c r="U309" s="199"/>
    </row>
    <row r="310" spans="1:21" s="23" customFormat="1" ht="17.25" x14ac:dyDescent="0.25">
      <c r="A310" s="49">
        <v>16</v>
      </c>
      <c r="B310" s="4" t="s">
        <v>24</v>
      </c>
      <c r="C310" s="248">
        <v>0</v>
      </c>
      <c r="D310" s="248">
        <v>0</v>
      </c>
      <c r="E310" s="45" t="e">
        <f t="shared" si="143"/>
        <v>#DIV/0!</v>
      </c>
      <c r="F310" s="248">
        <v>0</v>
      </c>
      <c r="G310" s="248">
        <v>0</v>
      </c>
      <c r="H310" s="45" t="e">
        <f t="shared" si="148"/>
        <v>#DIV/0!</v>
      </c>
      <c r="I310" s="248">
        <v>0</v>
      </c>
      <c r="J310" s="248">
        <v>0</v>
      </c>
      <c r="K310" s="45" t="e">
        <f t="shared" si="145"/>
        <v>#DIV/0!</v>
      </c>
      <c r="L310" s="248">
        <f t="shared" si="147"/>
        <v>0</v>
      </c>
      <c r="M310" s="248">
        <f t="shared" si="147"/>
        <v>0</v>
      </c>
      <c r="N310" s="25" t="e">
        <f t="shared" si="140"/>
        <v>#DIV/0!</v>
      </c>
      <c r="O310" s="248">
        <v>0</v>
      </c>
      <c r="P310" s="248">
        <v>0</v>
      </c>
      <c r="Q310" s="25" t="e">
        <f t="shared" si="142"/>
        <v>#DIV/0!</v>
      </c>
      <c r="R310" s="248"/>
      <c r="S310" s="248">
        <v>0</v>
      </c>
      <c r="T310" s="45" t="e">
        <f t="shared" si="141"/>
        <v>#DIV/0!</v>
      </c>
      <c r="U310" s="199"/>
    </row>
    <row r="311" spans="1:21" s="23" customFormat="1" ht="17.25" x14ac:dyDescent="0.25">
      <c r="A311" s="47">
        <v>17</v>
      </c>
      <c r="B311" s="4" t="s">
        <v>25</v>
      </c>
      <c r="C311" s="248">
        <v>0</v>
      </c>
      <c r="D311" s="248">
        <v>0</v>
      </c>
      <c r="E311" s="45" t="e">
        <f t="shared" si="143"/>
        <v>#DIV/0!</v>
      </c>
      <c r="F311" s="248">
        <v>0</v>
      </c>
      <c r="G311" s="248">
        <v>0</v>
      </c>
      <c r="H311" s="45" t="e">
        <f t="shared" si="148"/>
        <v>#DIV/0!</v>
      </c>
      <c r="I311" s="248">
        <v>0</v>
      </c>
      <c r="J311" s="248">
        <v>0</v>
      </c>
      <c r="K311" s="45" t="e">
        <f t="shared" si="145"/>
        <v>#DIV/0!</v>
      </c>
      <c r="L311" s="248">
        <f t="shared" si="147"/>
        <v>0</v>
      </c>
      <c r="M311" s="248">
        <f t="shared" si="147"/>
        <v>0</v>
      </c>
      <c r="N311" s="25" t="e">
        <f t="shared" si="140"/>
        <v>#DIV/0!</v>
      </c>
      <c r="O311" s="248">
        <v>0</v>
      </c>
      <c r="P311" s="248">
        <v>0</v>
      </c>
      <c r="Q311" s="25" t="e">
        <f t="shared" si="142"/>
        <v>#DIV/0!</v>
      </c>
      <c r="R311" s="248"/>
      <c r="S311" s="248">
        <v>0</v>
      </c>
      <c r="T311" s="45" t="e">
        <f t="shared" si="141"/>
        <v>#DIV/0!</v>
      </c>
      <c r="U311" s="199"/>
    </row>
    <row r="312" spans="1:21" s="23" customFormat="1" ht="17.25" x14ac:dyDescent="0.25">
      <c r="A312" s="43">
        <v>18</v>
      </c>
      <c r="B312" s="3" t="s">
        <v>26</v>
      </c>
      <c r="C312" s="248">
        <v>1395</v>
      </c>
      <c r="D312" s="248">
        <v>11105</v>
      </c>
      <c r="E312" s="45">
        <f t="shared" si="143"/>
        <v>12.561909049977487</v>
      </c>
      <c r="F312" s="248">
        <v>0</v>
      </c>
      <c r="G312" s="248">
        <v>363</v>
      </c>
      <c r="H312" s="45">
        <f t="shared" si="148"/>
        <v>0</v>
      </c>
      <c r="I312" s="248">
        <v>1395</v>
      </c>
      <c r="J312" s="248">
        <v>11105</v>
      </c>
      <c r="K312" s="45">
        <f t="shared" si="145"/>
        <v>12.561909049977487</v>
      </c>
      <c r="L312" s="248">
        <f t="shared" si="147"/>
        <v>0</v>
      </c>
      <c r="M312" s="248">
        <f t="shared" si="147"/>
        <v>0</v>
      </c>
      <c r="N312" s="25" t="e">
        <f t="shared" si="140"/>
        <v>#DIV/0!</v>
      </c>
      <c r="O312" s="248">
        <v>0</v>
      </c>
      <c r="P312" s="248">
        <v>0</v>
      </c>
      <c r="Q312" s="25" t="e">
        <f t="shared" si="142"/>
        <v>#DIV/0!</v>
      </c>
      <c r="R312" s="248">
        <v>0</v>
      </c>
      <c r="S312" s="248">
        <v>0</v>
      </c>
      <c r="T312" s="45" t="e">
        <f t="shared" si="141"/>
        <v>#DIV/0!</v>
      </c>
      <c r="U312" s="199">
        <v>2</v>
      </c>
    </row>
    <row r="313" spans="1:21" s="23" customFormat="1" ht="17.25" x14ac:dyDescent="0.25">
      <c r="A313" s="49">
        <v>19</v>
      </c>
      <c r="B313" s="4" t="s">
        <v>27</v>
      </c>
      <c r="C313" s="248">
        <v>0</v>
      </c>
      <c r="D313" s="248">
        <v>0</v>
      </c>
      <c r="E313" s="45" t="e">
        <f t="shared" si="143"/>
        <v>#DIV/0!</v>
      </c>
      <c r="F313" s="248">
        <v>0</v>
      </c>
      <c r="G313" s="248">
        <v>0</v>
      </c>
      <c r="H313" s="45" t="e">
        <f t="shared" si="148"/>
        <v>#DIV/0!</v>
      </c>
      <c r="I313" s="248">
        <v>0</v>
      </c>
      <c r="J313" s="248">
        <v>0</v>
      </c>
      <c r="K313" s="45" t="e">
        <f t="shared" si="145"/>
        <v>#DIV/0!</v>
      </c>
      <c r="L313" s="248">
        <f t="shared" si="147"/>
        <v>0</v>
      </c>
      <c r="M313" s="248">
        <f t="shared" si="147"/>
        <v>0</v>
      </c>
      <c r="N313" s="25" t="e">
        <f t="shared" si="140"/>
        <v>#DIV/0!</v>
      </c>
      <c r="O313" s="248">
        <v>0</v>
      </c>
      <c r="P313" s="248">
        <v>0</v>
      </c>
      <c r="Q313" s="25" t="e">
        <f t="shared" si="142"/>
        <v>#DIV/0!</v>
      </c>
      <c r="R313" s="248">
        <v>0</v>
      </c>
      <c r="S313" s="248">
        <v>0</v>
      </c>
      <c r="T313" s="45" t="e">
        <f t="shared" si="141"/>
        <v>#DIV/0!</v>
      </c>
      <c r="U313" s="199"/>
    </row>
    <row r="314" spans="1:21" s="23" customFormat="1" ht="17.25" x14ac:dyDescent="0.25">
      <c r="A314" s="47">
        <v>20</v>
      </c>
      <c r="B314" s="3" t="s">
        <v>292</v>
      </c>
      <c r="C314" s="248">
        <v>42112</v>
      </c>
      <c r="D314" s="248">
        <v>35109</v>
      </c>
      <c r="E314" s="45">
        <f t="shared" si="143"/>
        <v>119.94645247657296</v>
      </c>
      <c r="F314" s="248">
        <v>3828</v>
      </c>
      <c r="G314" s="248">
        <v>1227</v>
      </c>
      <c r="H314" s="25">
        <f t="shared" si="148"/>
        <v>311.98044009779949</v>
      </c>
      <c r="I314" s="248">
        <v>42112</v>
      </c>
      <c r="J314" s="248">
        <v>35109</v>
      </c>
      <c r="K314" s="25">
        <f t="shared" si="145"/>
        <v>119.94645247657296</v>
      </c>
      <c r="L314" s="248">
        <f t="shared" si="147"/>
        <v>0</v>
      </c>
      <c r="M314" s="248">
        <f t="shared" si="147"/>
        <v>0</v>
      </c>
      <c r="N314" s="25" t="e">
        <f t="shared" si="140"/>
        <v>#DIV/0!</v>
      </c>
      <c r="O314" s="248">
        <v>0</v>
      </c>
      <c r="P314" s="248">
        <v>0</v>
      </c>
      <c r="Q314" s="25" t="e">
        <f t="shared" si="142"/>
        <v>#DIV/0!</v>
      </c>
      <c r="R314" s="248"/>
      <c r="S314" s="248">
        <v>0</v>
      </c>
      <c r="T314" s="25" t="e">
        <f>R314/S314*100</f>
        <v>#DIV/0!</v>
      </c>
      <c r="U314" s="199">
        <v>20</v>
      </c>
    </row>
    <row r="315" spans="1:21" s="23" customFormat="1" ht="15.75" customHeight="1" x14ac:dyDescent="0.25">
      <c r="A315" s="349"/>
      <c r="B315" s="350"/>
      <c r="C315" s="350"/>
      <c r="D315" s="350"/>
      <c r="E315" s="350"/>
      <c r="F315" s="350"/>
      <c r="G315" s="350"/>
      <c r="H315" s="350"/>
      <c r="I315" s="350"/>
      <c r="J315" s="350"/>
      <c r="K315" s="350"/>
      <c r="L315" s="350"/>
      <c r="M315" s="350"/>
      <c r="N315" s="350"/>
      <c r="O315" s="350"/>
      <c r="P315" s="350"/>
      <c r="Q315" s="350"/>
      <c r="R315" s="350"/>
      <c r="S315" s="350"/>
      <c r="T315" s="351"/>
      <c r="U315" s="200"/>
    </row>
    <row r="316" spans="1:21" s="23" customFormat="1" ht="57.75" customHeight="1" x14ac:dyDescent="0.25">
      <c r="A316" s="352" t="s">
        <v>247</v>
      </c>
      <c r="B316" s="353"/>
      <c r="C316" s="41">
        <f>SUM(C317:C322)</f>
        <v>0</v>
      </c>
      <c r="D316" s="41">
        <f>SUM(D317:D322)</f>
        <v>0</v>
      </c>
      <c r="E316" s="42" t="e">
        <f>C316/D316*100</f>
        <v>#DIV/0!</v>
      </c>
      <c r="F316" s="41">
        <f>SUM(F317:F322)</f>
        <v>0</v>
      </c>
      <c r="G316" s="41">
        <f>SUM(G317:G322)</f>
        <v>0</v>
      </c>
      <c r="H316" s="41" t="e">
        <f>F316/G316*100</f>
        <v>#DIV/0!</v>
      </c>
      <c r="I316" s="41">
        <f>SUM(I317:I322)</f>
        <v>0</v>
      </c>
      <c r="J316" s="41">
        <f>SUM(J317:J322)</f>
        <v>0</v>
      </c>
      <c r="K316" s="41" t="e">
        <f>I316/J316*100</f>
        <v>#DIV/0!</v>
      </c>
      <c r="L316" s="41">
        <f>SUM(L317:L322)</f>
        <v>0</v>
      </c>
      <c r="M316" s="41">
        <f>SUM(M317:M322)</f>
        <v>0</v>
      </c>
      <c r="N316" s="5" t="e">
        <f t="shared" ref="N316" si="149">L316/M316*100</f>
        <v>#DIV/0!</v>
      </c>
      <c r="O316" s="41">
        <f>SUM(O317:O322)</f>
        <v>0</v>
      </c>
      <c r="P316" s="41">
        <f>SUM(P317:P322)</f>
        <v>0</v>
      </c>
      <c r="Q316" s="6" t="e">
        <f>A291O291/P316*100</f>
        <v>#NAME?</v>
      </c>
      <c r="R316" s="41">
        <f>SUM(R317:R322)</f>
        <v>0</v>
      </c>
      <c r="S316" s="41">
        <f>SUM(S317:S322)</f>
        <v>0</v>
      </c>
      <c r="T316" s="5" t="e">
        <f t="shared" ref="T316" si="150">R316/S316*100</f>
        <v>#DIV/0!</v>
      </c>
      <c r="U316" s="200"/>
    </row>
    <row r="317" spans="1:21" s="23" customFormat="1" x14ac:dyDescent="0.25">
      <c r="A317" s="63">
        <v>1</v>
      </c>
      <c r="C317" s="248"/>
      <c r="D317" s="248"/>
      <c r="E317" s="25"/>
      <c r="F317" s="248"/>
      <c r="G317" s="248"/>
      <c r="H317" s="25"/>
      <c r="I317" s="248"/>
      <c r="J317" s="248"/>
      <c r="K317" s="25"/>
      <c r="L317" s="248"/>
      <c r="M317" s="248"/>
      <c r="N317" s="25"/>
      <c r="O317" s="248"/>
      <c r="P317" s="248"/>
      <c r="Q317" s="25"/>
      <c r="R317" s="248"/>
      <c r="S317" s="248"/>
      <c r="T317" s="25"/>
      <c r="U317" s="200"/>
    </row>
    <row r="318" spans="1:21" s="23" customFormat="1" ht="17.25" x14ac:dyDescent="0.25">
      <c r="A318" s="63">
        <v>2</v>
      </c>
      <c r="B318" s="4"/>
      <c r="C318" s="248"/>
      <c r="D318" s="248"/>
      <c r="E318" s="25"/>
      <c r="F318" s="248"/>
      <c r="G318" s="248"/>
      <c r="H318" s="25"/>
      <c r="I318" s="248"/>
      <c r="J318" s="248"/>
      <c r="K318" s="25"/>
      <c r="L318" s="248"/>
      <c r="M318" s="248"/>
      <c r="N318" s="25"/>
      <c r="O318" s="248"/>
      <c r="P318" s="248"/>
      <c r="Q318" s="25"/>
      <c r="R318" s="248"/>
      <c r="S318" s="248"/>
      <c r="T318" s="25"/>
      <c r="U318" s="200"/>
    </row>
    <row r="319" spans="1:21" s="23" customFormat="1" ht="17.25" x14ac:dyDescent="0.25">
      <c r="A319" s="63">
        <v>3</v>
      </c>
      <c r="B319" s="4"/>
      <c r="C319" s="248"/>
      <c r="D319" s="248"/>
      <c r="E319" s="25"/>
      <c r="F319" s="248"/>
      <c r="G319" s="248"/>
      <c r="H319" s="25"/>
      <c r="I319" s="248"/>
      <c r="J319" s="248"/>
      <c r="K319" s="25"/>
      <c r="L319" s="248"/>
      <c r="M319" s="248"/>
      <c r="N319" s="25"/>
      <c r="O319" s="248"/>
      <c r="P319" s="248"/>
      <c r="Q319" s="25"/>
      <c r="R319" s="248"/>
      <c r="S319" s="248"/>
      <c r="T319" s="25"/>
      <c r="U319" s="200"/>
    </row>
    <row r="320" spans="1:21" s="23" customFormat="1" ht="17.25" x14ac:dyDescent="0.25">
      <c r="A320" s="63">
        <v>4</v>
      </c>
      <c r="B320" s="4"/>
      <c r="C320" s="248"/>
      <c r="D320" s="248"/>
      <c r="E320" s="25"/>
      <c r="F320" s="248"/>
      <c r="G320" s="248"/>
      <c r="H320" s="25"/>
      <c r="I320" s="248"/>
      <c r="J320" s="248"/>
      <c r="K320" s="25"/>
      <c r="L320" s="248"/>
      <c r="M320" s="248"/>
      <c r="N320" s="25"/>
      <c r="O320" s="248"/>
      <c r="P320" s="248"/>
      <c r="Q320" s="25"/>
      <c r="R320" s="248"/>
      <c r="S320" s="248"/>
      <c r="T320" s="25"/>
      <c r="U320" s="200"/>
    </row>
    <row r="321" spans="1:21" s="23" customFormat="1" ht="17.25" x14ac:dyDescent="0.25">
      <c r="A321" s="63"/>
      <c r="B321" s="16"/>
      <c r="C321" s="248"/>
      <c r="D321" s="248"/>
      <c r="E321" s="25"/>
      <c r="F321" s="248"/>
      <c r="G321" s="248"/>
      <c r="H321" s="1"/>
      <c r="I321" s="248"/>
      <c r="J321" s="248"/>
      <c r="K321" s="1"/>
      <c r="L321" s="248"/>
      <c r="M321" s="248"/>
      <c r="N321" s="1"/>
      <c r="O321" s="248"/>
      <c r="P321" s="248"/>
      <c r="Q321" s="1"/>
      <c r="R321" s="248"/>
      <c r="S321" s="248"/>
      <c r="T321" s="1"/>
      <c r="U321" s="200"/>
    </row>
    <row r="322" spans="1:21" s="23" customFormat="1" ht="17.25" x14ac:dyDescent="0.25">
      <c r="A322" s="63"/>
      <c r="B322" s="16"/>
      <c r="C322" s="248"/>
      <c r="D322" s="248"/>
      <c r="E322" s="25"/>
      <c r="F322" s="248"/>
      <c r="G322" s="248"/>
      <c r="H322" s="1"/>
      <c r="I322" s="248"/>
      <c r="J322" s="248"/>
      <c r="K322" s="1"/>
      <c r="L322" s="248"/>
      <c r="M322" s="248"/>
      <c r="N322" s="1"/>
      <c r="O322" s="248"/>
      <c r="P322" s="248"/>
      <c r="Q322" s="1"/>
      <c r="R322" s="248"/>
      <c r="S322" s="248"/>
      <c r="T322" s="1"/>
      <c r="U322" s="200"/>
    </row>
    <row r="323" spans="1:21" s="23" customFormat="1" x14ac:dyDescent="0.25">
      <c r="A323" s="349"/>
      <c r="B323" s="350"/>
      <c r="C323" s="350"/>
      <c r="D323" s="350"/>
      <c r="E323" s="350"/>
      <c r="F323" s="350"/>
      <c r="G323" s="350"/>
      <c r="H323" s="350"/>
      <c r="I323" s="350"/>
      <c r="J323" s="350"/>
      <c r="K323" s="350"/>
      <c r="L323" s="350"/>
      <c r="M323" s="350"/>
      <c r="N323" s="350"/>
      <c r="O323" s="350"/>
      <c r="P323" s="350"/>
      <c r="Q323" s="350"/>
      <c r="R323" s="350"/>
      <c r="S323" s="350"/>
      <c r="T323" s="351"/>
      <c r="U323" s="200"/>
    </row>
    <row r="324" spans="1:21" s="23" customFormat="1" ht="17.25" x14ac:dyDescent="0.25">
      <c r="A324" s="352" t="s">
        <v>248</v>
      </c>
      <c r="B324" s="353"/>
      <c r="C324" s="129">
        <f>SUM(C325:C331)</f>
        <v>255746</v>
      </c>
      <c r="D324" s="41">
        <f>SUM(D325:D331)</f>
        <v>227777</v>
      </c>
      <c r="E324" s="50">
        <f>C324/D324*100</f>
        <v>112.27911509941741</v>
      </c>
      <c r="F324" s="41">
        <f>SUM(F325:F331)</f>
        <v>26519</v>
      </c>
      <c r="G324" s="41">
        <f>SUM(G325:G331)</f>
        <v>35349</v>
      </c>
      <c r="H324" s="50">
        <f>F324/G324*100</f>
        <v>75.020509773968143</v>
      </c>
      <c r="I324" s="41">
        <f>SUM(I325:I331)</f>
        <v>257508</v>
      </c>
      <c r="J324" s="41">
        <f>SUM(J325:J331)</f>
        <v>227902</v>
      </c>
      <c r="K324" s="50">
        <f>I324/J324*100</f>
        <v>112.99067142894752</v>
      </c>
      <c r="L324" s="35">
        <f>SUM(L325:L331)</f>
        <v>0</v>
      </c>
      <c r="M324" s="35">
        <f>SUM(M325:M331)</f>
        <v>0</v>
      </c>
      <c r="N324" s="6" t="e">
        <f t="shared" ref="N324:N331" si="151">L324/M324*100</f>
        <v>#DIV/0!</v>
      </c>
      <c r="O324" s="5">
        <f>SUM(O325:O331)</f>
        <v>0</v>
      </c>
      <c r="P324" s="5">
        <f>SUM(P325:P331)</f>
        <v>0</v>
      </c>
      <c r="Q324" s="7" t="e">
        <f t="shared" ref="Q324:Q331" si="152">O324/P324*100</f>
        <v>#DIV/0!</v>
      </c>
      <c r="R324" s="5">
        <f>SUM(R325:R331)</f>
        <v>0</v>
      </c>
      <c r="S324" s="5">
        <f>SUM(S325:S331)</f>
        <v>0</v>
      </c>
      <c r="T324" s="6" t="e">
        <f t="shared" ref="T324:T331" si="153">R324/S324*100</f>
        <v>#DIV/0!</v>
      </c>
      <c r="U324" s="198">
        <f>SUM(U325:U331)</f>
        <v>76</v>
      </c>
    </row>
    <row r="325" spans="1:21" s="23" customFormat="1" ht="17.25" x14ac:dyDescent="0.25">
      <c r="A325" s="47">
        <v>1</v>
      </c>
      <c r="B325" s="4" t="s">
        <v>87</v>
      </c>
      <c r="C325" s="248"/>
      <c r="D325" s="248"/>
      <c r="E325" s="1" t="e">
        <f t="shared" ref="E325:E331" si="154">C325/D325*100</f>
        <v>#DIV/0!</v>
      </c>
      <c r="F325" s="248"/>
      <c r="G325" s="248"/>
      <c r="H325" s="1" t="e">
        <f t="shared" ref="H325:H331" si="155">F325/G325*100</f>
        <v>#DIV/0!</v>
      </c>
      <c r="I325" s="249"/>
      <c r="J325" s="249"/>
      <c r="K325" s="1" t="e">
        <f t="shared" ref="K325:K331" si="156">I325/J325*100</f>
        <v>#DIV/0!</v>
      </c>
      <c r="L325" s="252"/>
      <c r="M325" s="252"/>
      <c r="N325" s="1" t="e">
        <f t="shared" si="151"/>
        <v>#DIV/0!</v>
      </c>
      <c r="O325" s="252"/>
      <c r="P325" s="252"/>
      <c r="Q325" s="1" t="e">
        <f t="shared" si="152"/>
        <v>#DIV/0!</v>
      </c>
      <c r="R325" s="252"/>
      <c r="S325" s="252"/>
      <c r="T325" s="1" t="e">
        <f t="shared" si="153"/>
        <v>#DIV/0!</v>
      </c>
      <c r="U325" s="199">
        <v>70</v>
      </c>
    </row>
    <row r="326" spans="1:21" s="23" customFormat="1" ht="17.25" x14ac:dyDescent="0.25">
      <c r="A326" s="61">
        <v>2</v>
      </c>
      <c r="B326" s="3" t="s">
        <v>88</v>
      </c>
      <c r="C326" s="248">
        <v>0</v>
      </c>
      <c r="D326" s="248">
        <v>0</v>
      </c>
      <c r="E326" s="45" t="e">
        <f t="shared" si="154"/>
        <v>#DIV/0!</v>
      </c>
      <c r="F326" s="248">
        <v>0</v>
      </c>
      <c r="G326" s="248">
        <v>0</v>
      </c>
      <c r="H326" s="45" t="e">
        <f t="shared" si="155"/>
        <v>#DIV/0!</v>
      </c>
      <c r="I326" s="249">
        <v>0</v>
      </c>
      <c r="J326" s="249">
        <v>0</v>
      </c>
      <c r="K326" s="45" t="e">
        <f t="shared" si="156"/>
        <v>#DIV/0!</v>
      </c>
      <c r="L326" s="252">
        <f t="shared" ref="L326:M330" si="157">O326+R326</f>
        <v>0</v>
      </c>
      <c r="M326" s="252">
        <f t="shared" si="157"/>
        <v>0</v>
      </c>
      <c r="N326" s="25" t="e">
        <f t="shared" si="151"/>
        <v>#DIV/0!</v>
      </c>
      <c r="O326" s="252">
        <v>0</v>
      </c>
      <c r="P326" s="252">
        <v>0</v>
      </c>
      <c r="Q326" s="25" t="e">
        <f t="shared" si="152"/>
        <v>#DIV/0!</v>
      </c>
      <c r="R326" s="252">
        <v>0</v>
      </c>
      <c r="S326" s="252">
        <v>0</v>
      </c>
      <c r="T326" s="1" t="e">
        <f t="shared" si="153"/>
        <v>#DIV/0!</v>
      </c>
      <c r="U326" s="199"/>
    </row>
    <row r="327" spans="1:21" s="23" customFormat="1" ht="17.25" x14ac:dyDescent="0.25">
      <c r="A327" s="61">
        <v>3</v>
      </c>
      <c r="B327" s="3" t="s">
        <v>89</v>
      </c>
      <c r="C327" s="248">
        <v>0</v>
      </c>
      <c r="D327" s="248">
        <v>0</v>
      </c>
      <c r="E327" s="45" t="e">
        <f t="shared" si="154"/>
        <v>#DIV/0!</v>
      </c>
      <c r="F327" s="248">
        <v>0</v>
      </c>
      <c r="G327" s="248">
        <v>0</v>
      </c>
      <c r="H327" s="45" t="e">
        <f t="shared" si="155"/>
        <v>#DIV/0!</v>
      </c>
      <c r="I327" s="249">
        <v>0</v>
      </c>
      <c r="J327" s="249">
        <v>0</v>
      </c>
      <c r="K327" s="45" t="e">
        <f t="shared" si="156"/>
        <v>#DIV/0!</v>
      </c>
      <c r="L327" s="252">
        <f t="shared" si="157"/>
        <v>0</v>
      </c>
      <c r="M327" s="252">
        <f t="shared" si="157"/>
        <v>0</v>
      </c>
      <c r="N327" s="25" t="e">
        <f t="shared" si="151"/>
        <v>#DIV/0!</v>
      </c>
      <c r="O327" s="252">
        <v>0</v>
      </c>
      <c r="P327" s="252">
        <v>0</v>
      </c>
      <c r="Q327" s="25" t="e">
        <f t="shared" si="152"/>
        <v>#DIV/0!</v>
      </c>
      <c r="R327" s="252">
        <v>0</v>
      </c>
      <c r="S327" s="252">
        <v>0</v>
      </c>
      <c r="T327" s="1" t="e">
        <f t="shared" si="153"/>
        <v>#DIV/0!</v>
      </c>
      <c r="U327" s="199"/>
    </row>
    <row r="328" spans="1:21" s="23" customFormat="1" ht="17.25" x14ac:dyDescent="0.25">
      <c r="A328" s="60">
        <v>4</v>
      </c>
      <c r="B328" s="8" t="s">
        <v>90</v>
      </c>
      <c r="C328" s="248">
        <v>5703</v>
      </c>
      <c r="D328" s="248">
        <v>8376</v>
      </c>
      <c r="E328" s="1">
        <f t="shared" si="154"/>
        <v>68.087392550143264</v>
      </c>
      <c r="F328" s="248">
        <v>0</v>
      </c>
      <c r="G328" s="248">
        <v>729</v>
      </c>
      <c r="H328" s="1">
        <f t="shared" si="155"/>
        <v>0</v>
      </c>
      <c r="I328" s="249">
        <v>7465</v>
      </c>
      <c r="J328" s="249">
        <v>8501</v>
      </c>
      <c r="K328" s="1">
        <f t="shared" si="156"/>
        <v>87.813198447241504</v>
      </c>
      <c r="L328" s="252">
        <f t="shared" si="157"/>
        <v>0</v>
      </c>
      <c r="M328" s="252">
        <f t="shared" si="157"/>
        <v>0</v>
      </c>
      <c r="N328" s="1" t="e">
        <f t="shared" si="151"/>
        <v>#DIV/0!</v>
      </c>
      <c r="O328" s="252">
        <v>0</v>
      </c>
      <c r="P328" s="252">
        <v>0</v>
      </c>
      <c r="Q328" s="1" t="e">
        <f t="shared" si="152"/>
        <v>#DIV/0!</v>
      </c>
      <c r="R328" s="248">
        <v>0</v>
      </c>
      <c r="S328" s="252">
        <v>0</v>
      </c>
      <c r="T328" s="1" t="e">
        <f t="shared" si="153"/>
        <v>#DIV/0!</v>
      </c>
      <c r="U328" s="199">
        <v>6</v>
      </c>
    </row>
    <row r="329" spans="1:21" s="23" customFormat="1" ht="17.25" x14ac:dyDescent="0.25">
      <c r="A329" s="61">
        <v>5</v>
      </c>
      <c r="B329" s="3" t="s">
        <v>91</v>
      </c>
      <c r="C329" s="248">
        <v>0</v>
      </c>
      <c r="D329" s="248">
        <v>0</v>
      </c>
      <c r="E329" s="45" t="e">
        <f t="shared" si="154"/>
        <v>#DIV/0!</v>
      </c>
      <c r="F329" s="248">
        <v>0</v>
      </c>
      <c r="G329" s="248">
        <v>0</v>
      </c>
      <c r="H329" s="45" t="e">
        <f t="shared" si="155"/>
        <v>#DIV/0!</v>
      </c>
      <c r="I329" s="249">
        <v>0</v>
      </c>
      <c r="J329" s="249">
        <v>0</v>
      </c>
      <c r="K329" s="45" t="e">
        <f t="shared" si="156"/>
        <v>#DIV/0!</v>
      </c>
      <c r="L329" s="252">
        <f t="shared" si="157"/>
        <v>0</v>
      </c>
      <c r="M329" s="252">
        <f t="shared" si="157"/>
        <v>0</v>
      </c>
      <c r="N329" s="25" t="e">
        <f t="shared" si="151"/>
        <v>#DIV/0!</v>
      </c>
      <c r="O329" s="252">
        <v>0</v>
      </c>
      <c r="P329" s="252">
        <v>0</v>
      </c>
      <c r="Q329" s="25" t="e">
        <f t="shared" si="152"/>
        <v>#DIV/0!</v>
      </c>
      <c r="R329" s="252">
        <v>0</v>
      </c>
      <c r="S329" s="252">
        <v>0</v>
      </c>
      <c r="T329" s="1" t="e">
        <f t="shared" si="153"/>
        <v>#DIV/0!</v>
      </c>
      <c r="U329" s="199"/>
    </row>
    <row r="330" spans="1:21" s="23" customFormat="1" ht="17.25" x14ac:dyDescent="0.25">
      <c r="A330" s="47">
        <v>6</v>
      </c>
      <c r="B330" s="4" t="s">
        <v>92</v>
      </c>
      <c r="C330" s="248">
        <v>0</v>
      </c>
      <c r="D330" s="248">
        <v>0</v>
      </c>
      <c r="E330" s="25" t="e">
        <f t="shared" si="154"/>
        <v>#DIV/0!</v>
      </c>
      <c r="F330" s="248">
        <v>0</v>
      </c>
      <c r="G330" s="248">
        <v>0</v>
      </c>
      <c r="H330" s="25" t="e">
        <f t="shared" si="155"/>
        <v>#DIV/0!</v>
      </c>
      <c r="I330" s="249">
        <v>0</v>
      </c>
      <c r="J330" s="249">
        <v>0</v>
      </c>
      <c r="K330" s="25" t="e">
        <f t="shared" si="156"/>
        <v>#DIV/0!</v>
      </c>
      <c r="L330" s="252">
        <f t="shared" si="157"/>
        <v>0</v>
      </c>
      <c r="M330" s="252">
        <f t="shared" si="157"/>
        <v>0</v>
      </c>
      <c r="N330" s="25" t="e">
        <f t="shared" si="151"/>
        <v>#DIV/0!</v>
      </c>
      <c r="O330" s="252">
        <v>0</v>
      </c>
      <c r="P330" s="252">
        <v>0</v>
      </c>
      <c r="Q330" s="25" t="e">
        <f t="shared" si="152"/>
        <v>#DIV/0!</v>
      </c>
      <c r="R330" s="252">
        <v>0</v>
      </c>
      <c r="S330" s="252">
        <v>0</v>
      </c>
      <c r="T330" s="25" t="e">
        <f t="shared" si="153"/>
        <v>#DIV/0!</v>
      </c>
      <c r="U330" s="199"/>
    </row>
    <row r="331" spans="1:21" s="23" customFormat="1" ht="17.25" x14ac:dyDescent="0.25">
      <c r="A331" s="47">
        <v>7</v>
      </c>
      <c r="B331" s="4" t="s">
        <v>454</v>
      </c>
      <c r="C331" s="248">
        <v>250043</v>
      </c>
      <c r="D331" s="248">
        <v>219401</v>
      </c>
      <c r="E331" s="25">
        <f t="shared" si="154"/>
        <v>113.96620799358253</v>
      </c>
      <c r="F331" s="248">
        <v>26519</v>
      </c>
      <c r="G331" s="248">
        <v>34620</v>
      </c>
      <c r="H331" s="25">
        <f t="shared" si="155"/>
        <v>76.600231080300404</v>
      </c>
      <c r="I331" s="249">
        <v>250043</v>
      </c>
      <c r="J331" s="249">
        <v>219401</v>
      </c>
      <c r="K331" s="25">
        <f t="shared" si="156"/>
        <v>113.96620799358253</v>
      </c>
      <c r="L331" s="252">
        <v>0</v>
      </c>
      <c r="M331" s="252">
        <v>0</v>
      </c>
      <c r="N331" s="25" t="e">
        <f t="shared" si="151"/>
        <v>#DIV/0!</v>
      </c>
      <c r="O331" s="252">
        <v>0</v>
      </c>
      <c r="P331" s="252">
        <v>0</v>
      </c>
      <c r="Q331" s="25" t="e">
        <f t="shared" si="152"/>
        <v>#DIV/0!</v>
      </c>
      <c r="R331" s="252">
        <v>0</v>
      </c>
      <c r="S331" s="252">
        <v>0</v>
      </c>
      <c r="T331" s="25" t="e">
        <f t="shared" si="153"/>
        <v>#DIV/0!</v>
      </c>
      <c r="U331" s="199"/>
    </row>
    <row r="332" spans="1:21" s="23" customFormat="1" ht="17.25" customHeight="1" x14ac:dyDescent="0.25">
      <c r="A332" s="349"/>
      <c r="B332" s="350"/>
      <c r="C332" s="350"/>
      <c r="D332" s="350"/>
      <c r="E332" s="350"/>
      <c r="F332" s="350"/>
      <c r="G332" s="350"/>
      <c r="H332" s="350"/>
      <c r="I332" s="350"/>
      <c r="J332" s="350"/>
      <c r="K332" s="350"/>
      <c r="L332" s="350"/>
      <c r="M332" s="350"/>
      <c r="N332" s="350"/>
      <c r="O332" s="350"/>
      <c r="P332" s="350"/>
      <c r="Q332" s="350"/>
      <c r="R332" s="350"/>
      <c r="S332" s="350"/>
      <c r="T332" s="351"/>
      <c r="U332" s="200"/>
    </row>
    <row r="333" spans="1:21" s="23" customFormat="1" ht="67.5" customHeight="1" x14ac:dyDescent="0.25">
      <c r="A333" s="352" t="s">
        <v>249</v>
      </c>
      <c r="B333" s="353"/>
      <c r="C333" s="129">
        <f>C334+C342+C356</f>
        <v>27706788.759999998</v>
      </c>
      <c r="D333" s="129">
        <f>D334+D342+D356</f>
        <v>28294941</v>
      </c>
      <c r="E333" s="50">
        <f>C333/D333*100</f>
        <v>97.921351947685622</v>
      </c>
      <c r="F333" s="129">
        <f>F334+F342+F356</f>
        <v>2612327.9900000002</v>
      </c>
      <c r="G333" s="129">
        <f>G334+G342+G356</f>
        <v>2174854</v>
      </c>
      <c r="H333" s="50">
        <f>F333/G333*100</f>
        <v>120.11509692144853</v>
      </c>
      <c r="I333" s="129">
        <f>I334+I342+I356</f>
        <v>24500711.098000001</v>
      </c>
      <c r="J333" s="129">
        <f>J334+J342+J356</f>
        <v>25119015</v>
      </c>
      <c r="K333" s="50">
        <f>I333/J333*100</f>
        <v>97.538502596538919</v>
      </c>
      <c r="L333" s="129">
        <f>L334+L342+L356</f>
        <v>18024884</v>
      </c>
      <c r="M333" s="129">
        <f>M334+M342+M356</f>
        <v>19422897</v>
      </c>
      <c r="N333" s="6">
        <f t="shared" ref="N333:N340" si="158">L333/M333*100</f>
        <v>92.802242631467394</v>
      </c>
      <c r="O333" s="129">
        <f>O334+O342+O356</f>
        <v>14402960</v>
      </c>
      <c r="P333" s="129">
        <f>P334+P342+P356</f>
        <v>14908854</v>
      </c>
      <c r="Q333" s="7">
        <f t="shared" ref="Q333:Q340" si="159">O333/P333*100</f>
        <v>96.606754617088612</v>
      </c>
      <c r="R333" s="129">
        <f>R334+R342+R356</f>
        <v>3621924</v>
      </c>
      <c r="S333" s="129">
        <f>S334+S342+S356</f>
        <v>4514043</v>
      </c>
      <c r="T333" s="6">
        <f t="shared" ref="T333:T340" si="160">R333/S333*100</f>
        <v>80.236807668868011</v>
      </c>
      <c r="U333" s="199"/>
    </row>
    <row r="334" spans="1:21" s="23" customFormat="1" ht="66.75" customHeight="1" x14ac:dyDescent="0.25">
      <c r="A334" s="361" t="s">
        <v>250</v>
      </c>
      <c r="B334" s="362" t="s">
        <v>139</v>
      </c>
      <c r="C334" s="121">
        <f>SUM(C335:C340)</f>
        <v>1199611</v>
      </c>
      <c r="D334" s="121">
        <f>SUM(D335:D340)</f>
        <v>1391182</v>
      </c>
      <c r="E334" s="121">
        <f>C334/D334*100</f>
        <v>86.229623442511468</v>
      </c>
      <c r="F334" s="121">
        <f>SUM(F335:F340)</f>
        <v>123801</v>
      </c>
      <c r="G334" s="121">
        <f>SUM(G335:G340)</f>
        <v>164939</v>
      </c>
      <c r="H334" s="122">
        <f>F334/G334*100</f>
        <v>75.058658049339456</v>
      </c>
      <c r="I334" s="121">
        <f>SUM(I335:I340)</f>
        <v>1673222</v>
      </c>
      <c r="J334" s="121">
        <f>SUM(J335:J340)</f>
        <v>1758615</v>
      </c>
      <c r="K334" s="122">
        <f>I334/J334*100</f>
        <v>95.144303898238107</v>
      </c>
      <c r="L334" s="123">
        <f>SUM(L335:L340)</f>
        <v>1079094</v>
      </c>
      <c r="M334" s="123">
        <f>SUM(M335:M340)</f>
        <v>1246793</v>
      </c>
      <c r="N334" s="124">
        <f t="shared" si="158"/>
        <v>86.549571580847825</v>
      </c>
      <c r="O334" s="125">
        <f>SUM(O335:O340)</f>
        <v>516333</v>
      </c>
      <c r="P334" s="125">
        <f>SUM(P335:P340)</f>
        <v>662370</v>
      </c>
      <c r="Q334" s="126">
        <f t="shared" si="159"/>
        <v>77.952352914534174</v>
      </c>
      <c r="R334" s="125">
        <f>SUM(R335:R340)</f>
        <v>562761</v>
      </c>
      <c r="S334" s="125">
        <f>SUM(S335:S340)</f>
        <v>584423</v>
      </c>
      <c r="T334" s="126">
        <f t="shared" si="160"/>
        <v>96.293438143262662</v>
      </c>
      <c r="U334" s="198">
        <f>SUM(U335:U340)</f>
        <v>148</v>
      </c>
    </row>
    <row r="335" spans="1:21" s="23" customFormat="1" ht="17.25" x14ac:dyDescent="0.25">
      <c r="A335" s="67">
        <v>1</v>
      </c>
      <c r="B335" s="10" t="s">
        <v>185</v>
      </c>
      <c r="C335" s="249">
        <v>453603</v>
      </c>
      <c r="D335" s="249">
        <v>570606</v>
      </c>
      <c r="E335" s="45">
        <f t="shared" ref="E335:E340" si="161">C335/D335*100</f>
        <v>79.494957992029526</v>
      </c>
      <c r="F335" s="68">
        <v>79068</v>
      </c>
      <c r="G335" s="68">
        <v>75635</v>
      </c>
      <c r="H335" s="45">
        <f t="shared" ref="H335:H340" si="162">F335/G335*100</f>
        <v>104.53890394658558</v>
      </c>
      <c r="I335" s="249">
        <v>765197</v>
      </c>
      <c r="J335" s="249">
        <v>811011</v>
      </c>
      <c r="K335" s="45">
        <f t="shared" ref="K335:K340" si="163">I335/J335*100</f>
        <v>94.351001404419918</v>
      </c>
      <c r="L335" s="253">
        <v>377690</v>
      </c>
      <c r="M335" s="253">
        <v>484241</v>
      </c>
      <c r="N335" s="25">
        <f t="shared" si="158"/>
        <v>77.996286972808988</v>
      </c>
      <c r="O335" s="248">
        <v>320998</v>
      </c>
      <c r="P335" s="248">
        <v>425354</v>
      </c>
      <c r="Q335" s="25">
        <f t="shared" si="159"/>
        <v>75.466082369038489</v>
      </c>
      <c r="R335" s="253">
        <v>56692</v>
      </c>
      <c r="S335" s="253">
        <v>58887</v>
      </c>
      <c r="T335" s="45">
        <f t="shared" si="160"/>
        <v>96.272521948817229</v>
      </c>
      <c r="U335" s="199">
        <v>66</v>
      </c>
    </row>
    <row r="336" spans="1:21" s="23" customFormat="1" ht="17.25" x14ac:dyDescent="0.25">
      <c r="A336" s="67">
        <v>2</v>
      </c>
      <c r="B336" s="10" t="s">
        <v>186</v>
      </c>
      <c r="C336" s="249">
        <v>10521</v>
      </c>
      <c r="D336" s="249">
        <v>0</v>
      </c>
      <c r="E336" s="45" t="e">
        <f t="shared" si="161"/>
        <v>#DIV/0!</v>
      </c>
      <c r="F336" s="68">
        <v>40</v>
      </c>
      <c r="G336" s="68">
        <v>0</v>
      </c>
      <c r="H336" s="45" t="e">
        <f t="shared" si="162"/>
        <v>#DIV/0!</v>
      </c>
      <c r="I336" s="249">
        <v>22303</v>
      </c>
      <c r="J336" s="249">
        <v>35058</v>
      </c>
      <c r="K336" s="45">
        <f t="shared" si="163"/>
        <v>63.617433966569678</v>
      </c>
      <c r="L336" s="253">
        <f>O336+R336</f>
        <v>0</v>
      </c>
      <c r="M336" s="253">
        <f>P336+S336</f>
        <v>0</v>
      </c>
      <c r="N336" s="25" t="e">
        <f t="shared" si="158"/>
        <v>#DIV/0!</v>
      </c>
      <c r="O336" s="248">
        <v>0</v>
      </c>
      <c r="P336" s="248">
        <v>0</v>
      </c>
      <c r="Q336" s="25" t="e">
        <f t="shared" si="159"/>
        <v>#DIV/0!</v>
      </c>
      <c r="R336" s="253">
        <v>0</v>
      </c>
      <c r="S336" s="253">
        <v>0</v>
      </c>
      <c r="T336" s="45" t="e">
        <f t="shared" si="160"/>
        <v>#DIV/0!</v>
      </c>
      <c r="U336" s="199">
        <v>14</v>
      </c>
    </row>
    <row r="337" spans="1:188" s="23" customFormat="1" ht="17.25" x14ac:dyDescent="0.25">
      <c r="A337" s="67">
        <v>3</v>
      </c>
      <c r="B337" s="10" t="s">
        <v>187</v>
      </c>
      <c r="C337" s="249">
        <v>0</v>
      </c>
      <c r="D337" s="249">
        <v>0</v>
      </c>
      <c r="E337" s="45" t="e">
        <f t="shared" si="161"/>
        <v>#DIV/0!</v>
      </c>
      <c r="F337" s="68">
        <v>0</v>
      </c>
      <c r="G337" s="68">
        <v>0</v>
      </c>
      <c r="H337" s="45" t="e">
        <f t="shared" si="162"/>
        <v>#DIV/0!</v>
      </c>
      <c r="I337" s="249">
        <v>0</v>
      </c>
      <c r="J337" s="249">
        <v>0</v>
      </c>
      <c r="K337" s="45" t="e">
        <f t="shared" si="163"/>
        <v>#DIV/0!</v>
      </c>
      <c r="L337" s="253">
        <f t="shared" ref="L337:M337" si="164">O337+R337</f>
        <v>0</v>
      </c>
      <c r="M337" s="253">
        <f t="shared" si="164"/>
        <v>0</v>
      </c>
      <c r="N337" s="25" t="e">
        <f t="shared" si="158"/>
        <v>#DIV/0!</v>
      </c>
      <c r="O337" s="248">
        <v>0</v>
      </c>
      <c r="P337" s="248">
        <v>0</v>
      </c>
      <c r="Q337" s="25" t="e">
        <f t="shared" si="159"/>
        <v>#DIV/0!</v>
      </c>
      <c r="R337" s="253">
        <v>0</v>
      </c>
      <c r="S337" s="253">
        <v>0</v>
      </c>
      <c r="T337" s="45" t="e">
        <f t="shared" si="160"/>
        <v>#DIV/0!</v>
      </c>
      <c r="U337" s="199"/>
    </row>
    <row r="338" spans="1:188" s="23" customFormat="1" ht="17.25" x14ac:dyDescent="0.25">
      <c r="A338" s="67">
        <v>4</v>
      </c>
      <c r="B338" s="10" t="s">
        <v>188</v>
      </c>
      <c r="C338" s="249">
        <v>563509</v>
      </c>
      <c r="D338" s="249">
        <v>595812</v>
      </c>
      <c r="E338" s="1">
        <f t="shared" si="161"/>
        <v>94.578323363745611</v>
      </c>
      <c r="F338" s="68">
        <v>18005</v>
      </c>
      <c r="G338" s="68">
        <v>75841</v>
      </c>
      <c r="H338" s="1">
        <f t="shared" si="162"/>
        <v>23.740457008741974</v>
      </c>
      <c r="I338" s="249">
        <v>563509</v>
      </c>
      <c r="J338" s="249">
        <v>595812</v>
      </c>
      <c r="K338" s="1">
        <f t="shared" si="163"/>
        <v>94.578323363745611</v>
      </c>
      <c r="L338" s="253">
        <v>563509</v>
      </c>
      <c r="M338" s="253">
        <v>595812</v>
      </c>
      <c r="N338" s="1">
        <f t="shared" si="158"/>
        <v>94.578323363745611</v>
      </c>
      <c r="O338" s="248">
        <v>195335</v>
      </c>
      <c r="P338" s="248">
        <v>237016</v>
      </c>
      <c r="Q338" s="1">
        <f t="shared" si="159"/>
        <v>82.414267391230965</v>
      </c>
      <c r="R338" s="253">
        <v>368174</v>
      </c>
      <c r="S338" s="253">
        <v>358796</v>
      </c>
      <c r="T338" s="1">
        <f t="shared" si="160"/>
        <v>102.6137415132833</v>
      </c>
      <c r="U338" s="199">
        <v>30</v>
      </c>
    </row>
    <row r="339" spans="1:188" s="23" customFormat="1" ht="34.5" x14ac:dyDescent="0.25">
      <c r="A339" s="67">
        <v>5</v>
      </c>
      <c r="B339" s="10" t="s">
        <v>265</v>
      </c>
      <c r="C339" s="249">
        <v>42916</v>
      </c>
      <c r="D339" s="249">
        <v>59202</v>
      </c>
      <c r="E339" s="1">
        <f t="shared" si="161"/>
        <v>72.49079422992466</v>
      </c>
      <c r="F339" s="68">
        <v>3544</v>
      </c>
      <c r="G339" s="68">
        <v>323</v>
      </c>
      <c r="H339" s="1">
        <f t="shared" si="162"/>
        <v>1097.2136222910217</v>
      </c>
      <c r="I339" s="249">
        <v>193151</v>
      </c>
      <c r="J339" s="249">
        <v>151172</v>
      </c>
      <c r="K339" s="1">
        <f t="shared" si="163"/>
        <v>127.76903130209298</v>
      </c>
      <c r="L339" s="253">
        <v>8833</v>
      </c>
      <c r="M339" s="253">
        <v>1178</v>
      </c>
      <c r="N339" s="1">
        <f t="shared" si="158"/>
        <v>749.830220713073</v>
      </c>
      <c r="O339" s="248">
        <v>0</v>
      </c>
      <c r="P339" s="248">
        <v>0</v>
      </c>
      <c r="Q339" s="1" t="e">
        <f t="shared" si="159"/>
        <v>#DIV/0!</v>
      </c>
      <c r="R339" s="253">
        <v>8833</v>
      </c>
      <c r="S339" s="253">
        <v>1178</v>
      </c>
      <c r="T339" s="1">
        <f t="shared" si="160"/>
        <v>749.830220713073</v>
      </c>
      <c r="U339" s="199">
        <v>22</v>
      </c>
    </row>
    <row r="340" spans="1:188" s="23" customFormat="1" ht="17.25" x14ac:dyDescent="0.25">
      <c r="A340" s="67">
        <v>6</v>
      </c>
      <c r="B340" s="221" t="s">
        <v>189</v>
      </c>
      <c r="C340" s="249">
        <v>129062</v>
      </c>
      <c r="D340" s="249">
        <v>165562</v>
      </c>
      <c r="E340" s="1">
        <f t="shared" si="161"/>
        <v>77.953878305408239</v>
      </c>
      <c r="F340" s="68">
        <v>23144</v>
      </c>
      <c r="G340" s="68">
        <v>13140</v>
      </c>
      <c r="H340" s="1">
        <f t="shared" si="162"/>
        <v>176.13394216133941</v>
      </c>
      <c r="I340" s="249">
        <v>129062</v>
      </c>
      <c r="J340" s="249">
        <v>165562</v>
      </c>
      <c r="K340" s="1">
        <f t="shared" si="163"/>
        <v>77.953878305408239</v>
      </c>
      <c r="L340" s="249">
        <v>129062</v>
      </c>
      <c r="M340" s="253">
        <v>165562</v>
      </c>
      <c r="N340" s="1">
        <f t="shared" si="158"/>
        <v>77.953878305408239</v>
      </c>
      <c r="O340" s="248">
        <v>0</v>
      </c>
      <c r="P340" s="248">
        <v>0</v>
      </c>
      <c r="Q340" s="1" t="e">
        <f t="shared" si="159"/>
        <v>#DIV/0!</v>
      </c>
      <c r="R340" s="249">
        <v>129062</v>
      </c>
      <c r="S340" s="253">
        <v>165562</v>
      </c>
      <c r="T340" s="1">
        <f t="shared" si="160"/>
        <v>77.953878305408239</v>
      </c>
      <c r="U340" s="199">
        <v>16</v>
      </c>
    </row>
    <row r="341" spans="1:188" s="23" customFormat="1" ht="17.25" customHeight="1" x14ac:dyDescent="0.25">
      <c r="A341" s="349"/>
      <c r="B341" s="350"/>
      <c r="C341" s="350"/>
      <c r="D341" s="350"/>
      <c r="E341" s="350"/>
      <c r="F341" s="350"/>
      <c r="G341" s="350"/>
      <c r="H341" s="350"/>
      <c r="I341" s="350"/>
      <c r="J341" s="350"/>
      <c r="K341" s="350"/>
      <c r="L341" s="350"/>
      <c r="M341" s="350"/>
      <c r="N341" s="350"/>
      <c r="O341" s="350"/>
      <c r="P341" s="350"/>
      <c r="Q341" s="350"/>
      <c r="R341" s="350"/>
      <c r="S341" s="350"/>
      <c r="T341" s="351"/>
      <c r="U341" s="200"/>
    </row>
    <row r="342" spans="1:188" s="23" customFormat="1" ht="17.25" x14ac:dyDescent="0.25">
      <c r="A342" s="354" t="s">
        <v>251</v>
      </c>
      <c r="B342" s="355" t="s">
        <v>139</v>
      </c>
      <c r="C342" s="121">
        <f>SUM(C343:C354)</f>
        <v>24275738</v>
      </c>
      <c r="D342" s="121">
        <f>SUM(D343:D354)</f>
        <v>25889832</v>
      </c>
      <c r="E342" s="121">
        <f>C342/D342*100</f>
        <v>93.765529262607799</v>
      </c>
      <c r="F342" s="121">
        <f>SUM(F343:F354)</f>
        <v>2253056</v>
      </c>
      <c r="G342" s="121">
        <f>SUM(G343:G354)</f>
        <v>1868584</v>
      </c>
      <c r="H342" s="121">
        <f>F342/G342*100</f>
        <v>120.57558022545413</v>
      </c>
      <c r="I342" s="121">
        <f>SUM(I343:I354)</f>
        <v>20698973</v>
      </c>
      <c r="J342" s="121">
        <f>SUM(J343:J354)</f>
        <v>22524973</v>
      </c>
      <c r="K342" s="121">
        <f>I342/J342*100</f>
        <v>91.893442003237908</v>
      </c>
      <c r="L342" s="121">
        <f>SUM(L343:L354)</f>
        <v>16945790</v>
      </c>
      <c r="M342" s="121">
        <f>SUM(M343:M354)</f>
        <v>18176104</v>
      </c>
      <c r="N342" s="125">
        <f t="shared" ref="N342:N354" si="165">L342/M342*100</f>
        <v>93.231145684465716</v>
      </c>
      <c r="O342" s="121">
        <f>SUM(O343:O354)</f>
        <v>13886627</v>
      </c>
      <c r="P342" s="121">
        <f>SUM(P343:P354)</f>
        <v>14246484</v>
      </c>
      <c r="Q342" s="125">
        <f t="shared" ref="Q342:Q354" si="166">O342/P342*100</f>
        <v>97.474064477944168</v>
      </c>
      <c r="R342" s="121">
        <f>SUM(R343:R354)</f>
        <v>3059163</v>
      </c>
      <c r="S342" s="121">
        <f>SUM(S343:S354)</f>
        <v>3929620</v>
      </c>
      <c r="T342" s="125">
        <f t="shared" ref="T342:T351" si="167">R342/S342*100</f>
        <v>77.848825077233926</v>
      </c>
      <c r="U342" s="198">
        <f>SUM(U343:U354)</f>
        <v>297</v>
      </c>
      <c r="V342"/>
      <c r="W342"/>
      <c r="X342"/>
      <c r="Y342"/>
      <c r="Z342"/>
      <c r="AA342"/>
      <c r="AB342"/>
      <c r="AC342"/>
    </row>
    <row r="343" spans="1:188" s="23" customFormat="1" ht="17.25" x14ac:dyDescent="0.25">
      <c r="A343" s="301">
        <v>1</v>
      </c>
      <c r="B343" s="10" t="s">
        <v>178</v>
      </c>
      <c r="C343" s="252">
        <v>247714</v>
      </c>
      <c r="D343" s="252">
        <v>533054</v>
      </c>
      <c r="E343" s="25">
        <f t="shared" ref="E343:E354" si="168">C343/D343*100</f>
        <v>46.470714036476608</v>
      </c>
      <c r="F343" s="252">
        <v>43474</v>
      </c>
      <c r="G343" s="252">
        <v>20978</v>
      </c>
      <c r="H343" s="25">
        <f t="shared" ref="H343:H346" si="169">F343/G343*100</f>
        <v>207.23615215940509</v>
      </c>
      <c r="I343" s="252">
        <v>247714</v>
      </c>
      <c r="J343" s="252">
        <v>533054</v>
      </c>
      <c r="K343" s="25">
        <f t="shared" ref="K343:K354" si="170">I343/J343*100</f>
        <v>46.470714036476608</v>
      </c>
      <c r="L343" s="252">
        <v>247714</v>
      </c>
      <c r="M343" s="252">
        <v>533054</v>
      </c>
      <c r="N343" s="25">
        <f t="shared" si="165"/>
        <v>46.470714036476608</v>
      </c>
      <c r="O343" s="252">
        <v>39706</v>
      </c>
      <c r="P343" s="252">
        <v>8588</v>
      </c>
      <c r="Q343" s="25">
        <f t="shared" si="166"/>
        <v>462.34280391243595</v>
      </c>
      <c r="R343" s="252">
        <v>208008</v>
      </c>
      <c r="S343" s="252">
        <v>524466</v>
      </c>
      <c r="T343" s="25">
        <f t="shared" si="167"/>
        <v>39.660912242166319</v>
      </c>
      <c r="U343" s="199">
        <v>88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</row>
    <row r="344" spans="1:188" s="23" customFormat="1" ht="17.25" x14ac:dyDescent="0.25">
      <c r="A344" s="301">
        <v>2</v>
      </c>
      <c r="B344" s="10" t="s">
        <v>179</v>
      </c>
      <c r="C344" s="252">
        <v>0</v>
      </c>
      <c r="D344" s="252">
        <v>0</v>
      </c>
      <c r="E344" s="25" t="e">
        <f t="shared" si="168"/>
        <v>#DIV/0!</v>
      </c>
      <c r="F344" s="252">
        <v>0</v>
      </c>
      <c r="G344" s="252">
        <v>0</v>
      </c>
      <c r="H344" s="25" t="e">
        <f t="shared" si="169"/>
        <v>#DIV/0!</v>
      </c>
      <c r="I344" s="252">
        <v>0</v>
      </c>
      <c r="J344" s="252">
        <v>0</v>
      </c>
      <c r="K344" s="25" t="e">
        <f t="shared" si="170"/>
        <v>#DIV/0!</v>
      </c>
      <c r="L344" s="252">
        <v>0</v>
      </c>
      <c r="M344" s="252">
        <v>0</v>
      </c>
      <c r="N344" s="25" t="e">
        <f t="shared" si="165"/>
        <v>#DIV/0!</v>
      </c>
      <c r="O344" s="252">
        <v>0</v>
      </c>
      <c r="P344" s="252">
        <v>0</v>
      </c>
      <c r="Q344" s="25" t="e">
        <f t="shared" si="166"/>
        <v>#DIV/0!</v>
      </c>
      <c r="R344" s="252">
        <v>0</v>
      </c>
      <c r="S344" s="252">
        <v>0</v>
      </c>
      <c r="T344" s="25" t="e">
        <f t="shared" si="167"/>
        <v>#DIV/0!</v>
      </c>
      <c r="U344" s="199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</row>
    <row r="345" spans="1:188" s="23" customFormat="1" ht="17.25" x14ac:dyDescent="0.25">
      <c r="A345" s="301">
        <v>3</v>
      </c>
      <c r="B345" s="10" t="s">
        <v>180</v>
      </c>
      <c r="C345" s="252">
        <v>4362972</v>
      </c>
      <c r="D345" s="252">
        <v>3374156</v>
      </c>
      <c r="E345" s="1">
        <f t="shared" si="168"/>
        <v>129.30558041774003</v>
      </c>
      <c r="F345" s="252">
        <v>335430</v>
      </c>
      <c r="G345" s="252">
        <v>66319</v>
      </c>
      <c r="H345" s="1">
        <f t="shared" si="169"/>
        <v>505.7826565539288</v>
      </c>
      <c r="I345" s="252">
        <v>328360</v>
      </c>
      <c r="J345" s="252">
        <v>308964</v>
      </c>
      <c r="K345" s="1">
        <f t="shared" si="170"/>
        <v>106.27775404254218</v>
      </c>
      <c r="L345" s="252">
        <v>328360</v>
      </c>
      <c r="M345" s="252">
        <v>308964</v>
      </c>
      <c r="N345" s="1">
        <f t="shared" si="165"/>
        <v>106.27775404254218</v>
      </c>
      <c r="O345" s="252">
        <v>0</v>
      </c>
      <c r="P345" s="252">
        <v>0</v>
      </c>
      <c r="Q345" s="1" t="e">
        <f t="shared" si="166"/>
        <v>#DIV/0!</v>
      </c>
      <c r="R345" s="252">
        <v>328360</v>
      </c>
      <c r="S345" s="252">
        <v>308964</v>
      </c>
      <c r="T345" s="1">
        <f t="shared" si="167"/>
        <v>106.27775404254218</v>
      </c>
      <c r="U345" s="199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</row>
    <row r="346" spans="1:188" s="23" customFormat="1" ht="17.25" x14ac:dyDescent="0.25">
      <c r="A346" s="300">
        <v>4</v>
      </c>
      <c r="B346" s="16" t="s">
        <v>181</v>
      </c>
      <c r="C346" s="252">
        <v>1791509</v>
      </c>
      <c r="D346" s="252">
        <v>1131633</v>
      </c>
      <c r="E346" s="1">
        <f t="shared" si="168"/>
        <v>158.31183784848974</v>
      </c>
      <c r="F346" s="252">
        <v>112213</v>
      </c>
      <c r="G346" s="252">
        <v>82818</v>
      </c>
      <c r="H346" s="1">
        <f t="shared" si="169"/>
        <v>135.49349175300057</v>
      </c>
      <c r="I346" s="252">
        <v>1716561</v>
      </c>
      <c r="J346" s="252">
        <v>1090235</v>
      </c>
      <c r="K346" s="1">
        <f t="shared" si="170"/>
        <v>157.44871518525824</v>
      </c>
      <c r="L346" s="252">
        <v>1716561</v>
      </c>
      <c r="M346" s="252">
        <v>1090235</v>
      </c>
      <c r="N346" s="1">
        <f t="shared" si="165"/>
        <v>157.44871518525824</v>
      </c>
      <c r="O346" s="252">
        <v>0</v>
      </c>
      <c r="P346" s="252">
        <v>0</v>
      </c>
      <c r="Q346" s="1" t="e">
        <f t="shared" si="166"/>
        <v>#DIV/0!</v>
      </c>
      <c r="R346" s="252">
        <v>1716561</v>
      </c>
      <c r="S346" s="252">
        <v>1090235</v>
      </c>
      <c r="T346" s="1">
        <f t="shared" si="167"/>
        <v>157.44871518525824</v>
      </c>
      <c r="U346" s="199">
        <v>57</v>
      </c>
      <c r="V346"/>
      <c r="W346"/>
      <c r="X346"/>
      <c r="Y346"/>
      <c r="Z346"/>
      <c r="AA346"/>
      <c r="AB346"/>
      <c r="AC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</row>
    <row r="347" spans="1:188" s="23" customFormat="1" ht="17.25" x14ac:dyDescent="0.25">
      <c r="A347" s="301">
        <v>5</v>
      </c>
      <c r="B347" s="10" t="s">
        <v>182</v>
      </c>
      <c r="C347" s="252">
        <v>15405821</v>
      </c>
      <c r="D347" s="252">
        <v>15671749</v>
      </c>
      <c r="E347" s="45">
        <f t="shared" si="168"/>
        <v>98.303137703392267</v>
      </c>
      <c r="F347" s="252">
        <v>1443233</v>
      </c>
      <c r="G347" s="252">
        <v>1338176</v>
      </c>
      <c r="H347" s="45">
        <f>F347/G347*100</f>
        <v>107.85076103591756</v>
      </c>
      <c r="I347" s="162">
        <v>15982094</v>
      </c>
      <c r="J347" s="162">
        <v>15705822</v>
      </c>
      <c r="K347" s="1">
        <f t="shared" si="170"/>
        <v>101.75904196545713</v>
      </c>
      <c r="L347" s="252">
        <v>12229795</v>
      </c>
      <c r="M347" s="252">
        <v>11406385</v>
      </c>
      <c r="N347" s="25">
        <f t="shared" si="165"/>
        <v>107.21885154674334</v>
      </c>
      <c r="O347" s="252">
        <v>12229795</v>
      </c>
      <c r="P347" s="252">
        <v>11406385</v>
      </c>
      <c r="Q347" s="25">
        <f t="shared" si="166"/>
        <v>107.21885154674334</v>
      </c>
      <c r="R347" s="253">
        <v>0</v>
      </c>
      <c r="S347" s="253">
        <v>0</v>
      </c>
      <c r="T347" s="45" t="e">
        <f t="shared" si="167"/>
        <v>#DIV/0!</v>
      </c>
      <c r="U347" s="199">
        <v>54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</row>
    <row r="348" spans="1:188" s="23" customFormat="1" ht="17.25" x14ac:dyDescent="0.25">
      <c r="A348" s="300">
        <v>6</v>
      </c>
      <c r="B348" s="11" t="s">
        <v>183</v>
      </c>
      <c r="C348" s="252">
        <v>0</v>
      </c>
      <c r="D348" s="252">
        <v>0</v>
      </c>
      <c r="E348" s="45" t="e">
        <f t="shared" si="168"/>
        <v>#DIV/0!</v>
      </c>
      <c r="F348" s="252">
        <v>0</v>
      </c>
      <c r="G348" s="252">
        <v>0</v>
      </c>
      <c r="H348" s="45" t="e">
        <f t="shared" ref="H348:H351" si="171">F348/G348*100</f>
        <v>#DIV/0!</v>
      </c>
      <c r="I348" s="252">
        <v>0</v>
      </c>
      <c r="J348" s="252">
        <v>0</v>
      </c>
      <c r="K348" s="45" t="e">
        <f t="shared" si="170"/>
        <v>#DIV/0!</v>
      </c>
      <c r="L348" s="252">
        <v>0</v>
      </c>
      <c r="M348" s="252">
        <v>0</v>
      </c>
      <c r="N348" s="25" t="e">
        <f t="shared" si="165"/>
        <v>#DIV/0!</v>
      </c>
      <c r="O348" s="252">
        <v>0</v>
      </c>
      <c r="P348" s="252">
        <v>0</v>
      </c>
      <c r="Q348" s="25" t="e">
        <f t="shared" si="166"/>
        <v>#DIV/0!</v>
      </c>
      <c r="R348" s="249">
        <v>0</v>
      </c>
      <c r="S348" s="249">
        <v>0</v>
      </c>
      <c r="T348" s="45" t="e">
        <f t="shared" si="167"/>
        <v>#DIV/0!</v>
      </c>
      <c r="U348" s="199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</row>
    <row r="349" spans="1:188" s="23" customFormat="1" ht="17.25" x14ac:dyDescent="0.25">
      <c r="A349" s="301">
        <v>7</v>
      </c>
      <c r="B349" s="10" t="s">
        <v>279</v>
      </c>
      <c r="C349" s="252">
        <v>1438639</v>
      </c>
      <c r="D349" s="252">
        <v>2572269</v>
      </c>
      <c r="E349" s="1">
        <f t="shared" si="168"/>
        <v>55.92879282843279</v>
      </c>
      <c r="F349" s="252">
        <v>206654</v>
      </c>
      <c r="G349" s="252">
        <v>211670</v>
      </c>
      <c r="H349" s="1">
        <f t="shared" si="171"/>
        <v>97.63027353899939</v>
      </c>
      <c r="I349" s="252">
        <v>1493158</v>
      </c>
      <c r="J349" s="252">
        <v>2279927</v>
      </c>
      <c r="K349" s="1">
        <f t="shared" si="170"/>
        <v>65.491482841336591</v>
      </c>
      <c r="L349" s="252">
        <v>1492274</v>
      </c>
      <c r="M349" s="252">
        <v>2269968</v>
      </c>
      <c r="N349" s="1">
        <f t="shared" si="165"/>
        <v>65.739869460714857</v>
      </c>
      <c r="O349" s="252">
        <v>1334880</v>
      </c>
      <c r="P349" s="252">
        <v>2190481</v>
      </c>
      <c r="Q349" s="1">
        <f t="shared" si="166"/>
        <v>60.940040109911934</v>
      </c>
      <c r="R349" s="248">
        <v>157394</v>
      </c>
      <c r="S349" s="248">
        <v>79487</v>
      </c>
      <c r="T349" s="1">
        <f t="shared" si="167"/>
        <v>198.01225357605645</v>
      </c>
      <c r="U349" s="19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</row>
    <row r="350" spans="1:188" s="23" customFormat="1" ht="17.25" x14ac:dyDescent="0.25">
      <c r="A350" s="301">
        <v>8</v>
      </c>
      <c r="B350" s="10" t="s">
        <v>280</v>
      </c>
      <c r="C350" s="252">
        <v>146659</v>
      </c>
      <c r="D350" s="252">
        <v>566160</v>
      </c>
      <c r="E350" s="1">
        <f t="shared" si="168"/>
        <v>25.90416136781122</v>
      </c>
      <c r="F350" s="252">
        <v>17402</v>
      </c>
      <c r="G350" s="252">
        <v>10893</v>
      </c>
      <c r="H350" s="1">
        <f t="shared" si="171"/>
        <v>159.75397043973194</v>
      </c>
      <c r="I350" s="252">
        <v>146659</v>
      </c>
      <c r="J350" s="252">
        <v>566160</v>
      </c>
      <c r="K350" s="1">
        <f t="shared" si="170"/>
        <v>25.90416136781122</v>
      </c>
      <c r="L350" s="252">
        <v>146659</v>
      </c>
      <c r="M350" s="252">
        <v>566160</v>
      </c>
      <c r="N350" s="1">
        <f t="shared" si="165"/>
        <v>25.90416136781122</v>
      </c>
      <c r="O350" s="252">
        <v>146659</v>
      </c>
      <c r="P350" s="252">
        <v>566160</v>
      </c>
      <c r="Q350" s="1">
        <f t="shared" si="166"/>
        <v>25.90416136781122</v>
      </c>
      <c r="R350" s="248">
        <v>0</v>
      </c>
      <c r="S350" s="248">
        <v>0</v>
      </c>
      <c r="T350" s="1" t="e">
        <f t="shared" si="167"/>
        <v>#DIV/0!</v>
      </c>
      <c r="U350" s="199">
        <v>19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</row>
    <row r="351" spans="1:188" s="23" customFormat="1" ht="34.5" x14ac:dyDescent="0.25">
      <c r="A351" s="301">
        <v>9</v>
      </c>
      <c r="B351" s="16" t="s">
        <v>281</v>
      </c>
      <c r="C351" s="248">
        <v>648840</v>
      </c>
      <c r="D351" s="248">
        <v>1469025</v>
      </c>
      <c r="E351" s="1">
        <f t="shared" si="168"/>
        <v>44.16807065911064</v>
      </c>
      <c r="F351" s="248">
        <v>94650</v>
      </c>
      <c r="G351" s="248">
        <v>94936</v>
      </c>
      <c r="H351" s="1">
        <f t="shared" si="171"/>
        <v>99.69874441729165</v>
      </c>
      <c r="I351" s="248">
        <v>648840</v>
      </c>
      <c r="J351" s="248">
        <v>1469025</v>
      </c>
      <c r="K351" s="1">
        <f t="shared" si="170"/>
        <v>44.16807065911064</v>
      </c>
      <c r="L351" s="248">
        <v>648840</v>
      </c>
      <c r="M351" s="248">
        <v>1469025</v>
      </c>
      <c r="N351" s="1">
        <f t="shared" si="165"/>
        <v>44.16807065911064</v>
      </c>
      <c r="O351" s="252">
        <v>0</v>
      </c>
      <c r="P351" s="252">
        <v>0</v>
      </c>
      <c r="Q351" s="1" t="e">
        <f t="shared" si="166"/>
        <v>#DIV/0!</v>
      </c>
      <c r="R351" s="248">
        <v>648840</v>
      </c>
      <c r="S351" s="248">
        <v>1469025</v>
      </c>
      <c r="T351" s="1">
        <f t="shared" si="167"/>
        <v>44.16807065911064</v>
      </c>
      <c r="U351" s="199">
        <v>36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17.25" x14ac:dyDescent="0.25">
      <c r="A352" s="301">
        <v>10</v>
      </c>
      <c r="B352" s="10" t="s">
        <v>184</v>
      </c>
      <c r="C352" s="252">
        <v>0</v>
      </c>
      <c r="D352" s="252">
        <v>0</v>
      </c>
      <c r="E352" s="25" t="e">
        <f t="shared" si="168"/>
        <v>#DIV/0!</v>
      </c>
      <c r="F352" s="252">
        <v>0</v>
      </c>
      <c r="G352" s="252">
        <v>0</v>
      </c>
      <c r="H352" s="25" t="e">
        <f>F352/G352*100</f>
        <v>#DIV/0!</v>
      </c>
      <c r="I352" s="252">
        <v>0</v>
      </c>
      <c r="J352" s="252">
        <v>0</v>
      </c>
      <c r="K352" s="25" t="e">
        <f t="shared" si="170"/>
        <v>#DIV/0!</v>
      </c>
      <c r="L352" s="252">
        <v>0</v>
      </c>
      <c r="M352" s="252">
        <v>0</v>
      </c>
      <c r="N352" s="25" t="e">
        <f t="shared" si="165"/>
        <v>#DIV/0!</v>
      </c>
      <c r="O352" s="252">
        <v>0</v>
      </c>
      <c r="P352" s="252">
        <v>0</v>
      </c>
      <c r="Q352" s="25" t="e">
        <f t="shared" si="166"/>
        <v>#DIV/0!</v>
      </c>
      <c r="R352" s="252">
        <v>0</v>
      </c>
      <c r="S352" s="252">
        <v>0</v>
      </c>
      <c r="T352" s="25" t="e">
        <f>R352/S352*100</f>
        <v>#DIV/0!</v>
      </c>
      <c r="U352" s="199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</row>
    <row r="353" spans="1:203" s="23" customFormat="1" ht="17.25" x14ac:dyDescent="0.25">
      <c r="A353" s="62">
        <v>11</v>
      </c>
      <c r="B353" s="10" t="s">
        <v>284</v>
      </c>
      <c r="C353" s="252">
        <v>3925</v>
      </c>
      <c r="D353" s="252">
        <v>496916</v>
      </c>
      <c r="E353" s="25">
        <f t="shared" si="168"/>
        <v>0.78987193006463863</v>
      </c>
      <c r="F353" s="252">
        <v>0</v>
      </c>
      <c r="G353" s="252">
        <v>0</v>
      </c>
      <c r="H353" s="25" t="e">
        <f>F353/G353*100</f>
        <v>#DIV/0!</v>
      </c>
      <c r="I353" s="252">
        <v>0</v>
      </c>
      <c r="J353" s="252">
        <v>496916</v>
      </c>
      <c r="K353" s="25">
        <f t="shared" si="170"/>
        <v>0</v>
      </c>
      <c r="L353" s="252">
        <v>0</v>
      </c>
      <c r="M353" s="252">
        <v>457443</v>
      </c>
      <c r="N353" s="25">
        <f t="shared" si="165"/>
        <v>0</v>
      </c>
      <c r="O353" s="252">
        <v>0</v>
      </c>
      <c r="P353" s="252">
        <v>0</v>
      </c>
      <c r="Q353" s="25" t="e">
        <f t="shared" si="166"/>
        <v>#DIV/0!</v>
      </c>
      <c r="R353" s="252">
        <v>0</v>
      </c>
      <c r="S353" s="252">
        <v>457443</v>
      </c>
      <c r="T353" s="25">
        <f>R353/S353*100</f>
        <v>0</v>
      </c>
      <c r="U353" s="199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</row>
    <row r="354" spans="1:203" s="23" customFormat="1" ht="17.25" x14ac:dyDescent="0.25">
      <c r="A354" s="62">
        <v>12</v>
      </c>
      <c r="B354" s="16" t="s">
        <v>304</v>
      </c>
      <c r="C354" s="252">
        <v>229659</v>
      </c>
      <c r="D354" s="252">
        <v>74870</v>
      </c>
      <c r="E354" s="25">
        <f t="shared" si="168"/>
        <v>306.74368906103916</v>
      </c>
      <c r="F354" s="252">
        <v>0</v>
      </c>
      <c r="G354" s="252">
        <v>42794</v>
      </c>
      <c r="H354" s="25">
        <f>F354/G354*100</f>
        <v>0</v>
      </c>
      <c r="I354" s="252">
        <v>135587</v>
      </c>
      <c r="J354" s="252">
        <v>74870</v>
      </c>
      <c r="K354" s="25">
        <f t="shared" si="170"/>
        <v>181.09656738346467</v>
      </c>
      <c r="L354" s="252">
        <v>135587</v>
      </c>
      <c r="M354" s="252">
        <v>74870</v>
      </c>
      <c r="N354" s="25">
        <f t="shared" si="165"/>
        <v>181.09656738346467</v>
      </c>
      <c r="O354" s="252">
        <v>135587</v>
      </c>
      <c r="P354" s="252">
        <v>74870</v>
      </c>
      <c r="Q354" s="25">
        <f t="shared" si="166"/>
        <v>181.09656738346467</v>
      </c>
      <c r="R354" s="252">
        <v>0</v>
      </c>
      <c r="S354" s="252">
        <v>0</v>
      </c>
      <c r="T354" s="25" t="e">
        <f>R354/S354*100</f>
        <v>#DIV/0!</v>
      </c>
      <c r="U354" s="199">
        <v>43</v>
      </c>
    </row>
    <row r="355" spans="1:203" s="23" customFormat="1" ht="17.25" x14ac:dyDescent="0.25">
      <c r="A355" s="102"/>
      <c r="B355" s="103"/>
      <c r="C355" s="104"/>
      <c r="D355" s="104"/>
      <c r="E355" s="105"/>
      <c r="F355" s="104"/>
      <c r="G355" s="104"/>
      <c r="H355" s="105"/>
      <c r="I355" s="104"/>
      <c r="J355" s="104"/>
      <c r="K355" s="105"/>
      <c r="L355" s="106"/>
      <c r="M355" s="106"/>
      <c r="N355" s="105"/>
      <c r="O355" s="104"/>
      <c r="P355" s="104"/>
      <c r="Q355" s="105"/>
      <c r="R355" s="104"/>
      <c r="S355" s="104"/>
      <c r="T355" s="105"/>
      <c r="U355" s="200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</row>
    <row r="356" spans="1:203" s="23" customFormat="1" ht="17.25" x14ac:dyDescent="0.25">
      <c r="A356" s="354" t="s">
        <v>252</v>
      </c>
      <c r="B356" s="355"/>
      <c r="C356" s="121">
        <f>SUM(C357:C365)</f>
        <v>2231439.7599999998</v>
      </c>
      <c r="D356" s="121">
        <f>SUM(D357:D365)</f>
        <v>1013927</v>
      </c>
      <c r="E356" s="121">
        <f>C356/D356*100</f>
        <v>220.07893664928537</v>
      </c>
      <c r="F356" s="121">
        <f>SUM(F357:F365)</f>
        <v>235470.99</v>
      </c>
      <c r="G356" s="121">
        <f>SUM(G357:G365)</f>
        <v>141331</v>
      </c>
      <c r="H356" s="121">
        <f>F356/G356*100</f>
        <v>166.60958317708074</v>
      </c>
      <c r="I356" s="121">
        <f>SUM(I357:I365)</f>
        <v>2128516.0980000002</v>
      </c>
      <c r="J356" s="121">
        <f>SUM(J357:J365)</f>
        <v>835427</v>
      </c>
      <c r="K356" s="121">
        <f>I356/J356*100</f>
        <v>254.78181792065615</v>
      </c>
      <c r="L356" s="121">
        <f>SUM(L357:L365)</f>
        <v>0</v>
      </c>
      <c r="M356" s="121">
        <f>SUM(M357:M365)</f>
        <v>0</v>
      </c>
      <c r="N356" s="125" t="e">
        <f t="shared" ref="N356:N365" si="172">L356/M356*100</f>
        <v>#DIV/0!</v>
      </c>
      <c r="O356" s="121">
        <f>SUM(O357:O365)</f>
        <v>0</v>
      </c>
      <c r="P356" s="121">
        <f>SUM(P357:P365)</f>
        <v>0</v>
      </c>
      <c r="Q356" s="125" t="e">
        <f t="shared" ref="Q356:Q365" si="173">O356/P356*100</f>
        <v>#DIV/0!</v>
      </c>
      <c r="R356" s="121">
        <f>SUM(R357:R365)</f>
        <v>0</v>
      </c>
      <c r="S356" s="121">
        <f>SUM(S357:S365)</f>
        <v>0</v>
      </c>
      <c r="T356" s="125" t="e">
        <f t="shared" ref="T356:T365" si="174">R356/S356*100</f>
        <v>#DIV/0!</v>
      </c>
      <c r="U356" s="198">
        <f>SUM(U357:U365)</f>
        <v>501</v>
      </c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</row>
    <row r="357" spans="1:203" s="23" customFormat="1" ht="34.5" x14ac:dyDescent="0.25">
      <c r="A357" s="2">
        <v>1</v>
      </c>
      <c r="B357" s="11" t="s">
        <v>190</v>
      </c>
      <c r="C357" s="252">
        <v>2039048.76</v>
      </c>
      <c r="D357" s="252">
        <v>767011</v>
      </c>
      <c r="E357" s="1">
        <f>C357/D357*100</f>
        <v>265.84348333987384</v>
      </c>
      <c r="F357" s="252">
        <v>216408.99</v>
      </c>
      <c r="G357" s="252">
        <v>115342</v>
      </c>
      <c r="H357" s="1">
        <f t="shared" ref="H357:H365" si="175">F357/G357*100</f>
        <v>187.62375370636889</v>
      </c>
      <c r="I357" s="252">
        <v>2111294.0980000002</v>
      </c>
      <c r="J357" s="252">
        <v>768949</v>
      </c>
      <c r="K357" s="249">
        <f t="shared" ref="K357:K365" si="176">I357/J357*100</f>
        <v>274.56880729411188</v>
      </c>
      <c r="L357" s="249">
        <v>0</v>
      </c>
      <c r="M357" s="249">
        <v>0</v>
      </c>
      <c r="N357" s="249" t="e">
        <f t="shared" si="172"/>
        <v>#DIV/0!</v>
      </c>
      <c r="O357" s="249">
        <v>0</v>
      </c>
      <c r="P357" s="249">
        <v>0</v>
      </c>
      <c r="Q357" s="249" t="e">
        <f t="shared" si="173"/>
        <v>#DIV/0!</v>
      </c>
      <c r="R357" s="249">
        <v>0</v>
      </c>
      <c r="S357" s="249">
        <v>0</v>
      </c>
      <c r="T357" s="45" t="e">
        <f t="shared" si="174"/>
        <v>#DIV/0!</v>
      </c>
      <c r="U357" s="199">
        <v>374</v>
      </c>
      <c r="V357"/>
      <c r="W357"/>
      <c r="X357"/>
      <c r="Y357"/>
      <c r="Z357"/>
      <c r="AA357"/>
      <c r="AB357"/>
      <c r="AC357"/>
    </row>
    <row r="358" spans="1:203" s="23" customFormat="1" ht="34.5" x14ac:dyDescent="0.25">
      <c r="A358" s="69">
        <v>2</v>
      </c>
      <c r="B358" s="11" t="s">
        <v>191</v>
      </c>
      <c r="C358" s="252">
        <v>132640</v>
      </c>
      <c r="D358" s="252">
        <v>138138</v>
      </c>
      <c r="E358" s="1">
        <f t="shared" ref="E358:E365" si="177">C358/D358*100</f>
        <v>96.019922106878624</v>
      </c>
      <c r="F358" s="252">
        <v>16518</v>
      </c>
      <c r="G358" s="252">
        <v>16577</v>
      </c>
      <c r="H358" s="1">
        <f t="shared" si="175"/>
        <v>99.644085178259033</v>
      </c>
      <c r="I358" s="252">
        <v>0</v>
      </c>
      <c r="J358" s="252">
        <v>0</v>
      </c>
      <c r="K358" s="249" t="e">
        <f t="shared" si="176"/>
        <v>#DIV/0!</v>
      </c>
      <c r="L358" s="249">
        <v>0</v>
      </c>
      <c r="M358" s="249">
        <v>0</v>
      </c>
      <c r="N358" s="249" t="e">
        <f t="shared" si="172"/>
        <v>#DIV/0!</v>
      </c>
      <c r="O358" s="249">
        <v>0</v>
      </c>
      <c r="P358" s="249">
        <v>0</v>
      </c>
      <c r="Q358" s="249" t="e">
        <f t="shared" si="173"/>
        <v>#DIV/0!</v>
      </c>
      <c r="R358" s="249">
        <v>0</v>
      </c>
      <c r="S358" s="249">
        <v>0</v>
      </c>
      <c r="T358" s="45" t="e">
        <f t="shared" si="174"/>
        <v>#DIV/0!</v>
      </c>
      <c r="U358" s="199">
        <v>81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</row>
    <row r="359" spans="1:203" s="23" customFormat="1" ht="34.5" x14ac:dyDescent="0.25">
      <c r="A359" s="2">
        <v>3</v>
      </c>
      <c r="B359" s="11" t="s">
        <v>192</v>
      </c>
      <c r="C359" s="252">
        <v>0</v>
      </c>
      <c r="D359" s="252">
        <v>0</v>
      </c>
      <c r="E359" s="1">
        <v>0</v>
      </c>
      <c r="F359" s="252">
        <v>0</v>
      </c>
      <c r="G359" s="252">
        <v>0</v>
      </c>
      <c r="H359" s="1" t="e">
        <f t="shared" si="175"/>
        <v>#DIV/0!</v>
      </c>
      <c r="I359" s="252">
        <v>0</v>
      </c>
      <c r="J359" s="252">
        <v>0</v>
      </c>
      <c r="K359" s="249">
        <v>0</v>
      </c>
      <c r="L359" s="249">
        <v>0</v>
      </c>
      <c r="M359" s="249">
        <v>0</v>
      </c>
      <c r="N359" s="249" t="e">
        <f t="shared" si="172"/>
        <v>#DIV/0!</v>
      </c>
      <c r="O359" s="249">
        <v>0</v>
      </c>
      <c r="P359" s="249">
        <v>0</v>
      </c>
      <c r="Q359" s="249" t="e">
        <f t="shared" si="173"/>
        <v>#DIV/0!</v>
      </c>
      <c r="R359" s="249">
        <v>0</v>
      </c>
      <c r="S359" s="249">
        <v>0</v>
      </c>
      <c r="T359" s="45" t="e">
        <f t="shared" si="174"/>
        <v>#DIV/0!</v>
      </c>
      <c r="U359" s="199">
        <v>6</v>
      </c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</row>
    <row r="360" spans="1:203" s="23" customFormat="1" ht="17.25" x14ac:dyDescent="0.25">
      <c r="A360" s="69">
        <v>4</v>
      </c>
      <c r="B360" s="11" t="s">
        <v>193</v>
      </c>
      <c r="C360" s="252">
        <v>19610</v>
      </c>
      <c r="D360" s="252">
        <v>31034</v>
      </c>
      <c r="E360" s="1">
        <f t="shared" si="177"/>
        <v>63.188760714055547</v>
      </c>
      <c r="F360" s="252">
        <v>620</v>
      </c>
      <c r="G360" s="252">
        <v>3176</v>
      </c>
      <c r="H360" s="1">
        <f t="shared" si="175"/>
        <v>19.521410579345087</v>
      </c>
      <c r="I360" s="252">
        <v>0</v>
      </c>
      <c r="J360" s="252">
        <v>0</v>
      </c>
      <c r="K360" s="249" t="e">
        <f t="shared" si="176"/>
        <v>#DIV/0!</v>
      </c>
      <c r="L360" s="249">
        <v>0</v>
      </c>
      <c r="M360" s="249">
        <v>0</v>
      </c>
      <c r="N360" s="249" t="e">
        <f t="shared" si="172"/>
        <v>#DIV/0!</v>
      </c>
      <c r="O360" s="249">
        <v>0</v>
      </c>
      <c r="P360" s="249">
        <v>0</v>
      </c>
      <c r="Q360" s="249" t="e">
        <f t="shared" si="173"/>
        <v>#DIV/0!</v>
      </c>
      <c r="R360" s="249">
        <v>0</v>
      </c>
      <c r="S360" s="249">
        <v>0</v>
      </c>
      <c r="T360" s="45" t="e">
        <f t="shared" si="174"/>
        <v>#DIV/0!</v>
      </c>
      <c r="U360" s="199">
        <v>8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FR360" s="134"/>
      <c r="FS360" s="134"/>
      <c r="FT360" s="134"/>
      <c r="FU360" s="134"/>
      <c r="FV360" s="134"/>
      <c r="FW360" s="134"/>
      <c r="FX360" s="134"/>
      <c r="FY360" s="134"/>
      <c r="FZ360" s="134"/>
      <c r="GA360" s="134"/>
      <c r="GB360" s="134"/>
      <c r="GC360" s="134"/>
      <c r="GD360" s="134"/>
      <c r="GE360" s="134"/>
      <c r="GF360" s="134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17.25" x14ac:dyDescent="0.25">
      <c r="A361" s="2">
        <v>5</v>
      </c>
      <c r="B361" s="11" t="s">
        <v>194</v>
      </c>
      <c r="C361" s="252">
        <v>0</v>
      </c>
      <c r="D361" s="252">
        <v>0</v>
      </c>
      <c r="E361" s="1" t="e">
        <f t="shared" si="177"/>
        <v>#DIV/0!</v>
      </c>
      <c r="F361" s="252">
        <v>0</v>
      </c>
      <c r="G361" s="252">
        <v>0</v>
      </c>
      <c r="H361" s="1" t="e">
        <f t="shared" si="175"/>
        <v>#DIV/0!</v>
      </c>
      <c r="I361" s="252">
        <v>0</v>
      </c>
      <c r="J361" s="252">
        <v>0</v>
      </c>
      <c r="K361" s="249" t="e">
        <f t="shared" si="176"/>
        <v>#DIV/0!</v>
      </c>
      <c r="L361" s="249">
        <v>0</v>
      </c>
      <c r="M361" s="249">
        <v>0</v>
      </c>
      <c r="N361" s="249" t="e">
        <f t="shared" si="172"/>
        <v>#DIV/0!</v>
      </c>
      <c r="O361" s="249">
        <v>0</v>
      </c>
      <c r="P361" s="249">
        <v>0</v>
      </c>
      <c r="Q361" s="249" t="e">
        <f t="shared" si="173"/>
        <v>#DIV/0!</v>
      </c>
      <c r="R361" s="249">
        <v>0</v>
      </c>
      <c r="S361" s="249">
        <v>0</v>
      </c>
      <c r="T361" s="45">
        <v>0</v>
      </c>
      <c r="U361" s="199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 s="134"/>
      <c r="FS361" s="134"/>
      <c r="FT361" s="134"/>
      <c r="FU361" s="134"/>
      <c r="FV361" s="134"/>
      <c r="FW361" s="134"/>
      <c r="FX361" s="134"/>
      <c r="FY361" s="134"/>
      <c r="FZ361" s="134"/>
      <c r="GA361" s="134"/>
      <c r="GB361" s="134"/>
      <c r="GC361" s="134"/>
      <c r="GD361" s="134"/>
      <c r="GE361" s="134"/>
      <c r="GF361" s="134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s="23" customFormat="1" ht="17.25" customHeight="1" x14ac:dyDescent="0.25">
      <c r="A362" s="69">
        <v>6</v>
      </c>
      <c r="B362" s="16" t="s">
        <v>195</v>
      </c>
      <c r="C362" s="252">
        <v>24000</v>
      </c>
      <c r="D362" s="252">
        <v>54410</v>
      </c>
      <c r="E362" s="1">
        <f t="shared" si="177"/>
        <v>44.109538687741221</v>
      </c>
      <c r="F362" s="252">
        <v>1000</v>
      </c>
      <c r="G362" s="252">
        <v>5000</v>
      </c>
      <c r="H362" s="1">
        <f t="shared" si="175"/>
        <v>20</v>
      </c>
      <c r="I362" s="252">
        <v>466</v>
      </c>
      <c r="J362" s="252">
        <v>44170</v>
      </c>
      <c r="K362" s="248">
        <f t="shared" si="176"/>
        <v>1.0550147158705003</v>
      </c>
      <c r="L362" s="248">
        <v>0</v>
      </c>
      <c r="M362" s="248">
        <v>0</v>
      </c>
      <c r="N362" s="248" t="e">
        <f t="shared" si="172"/>
        <v>#DIV/0!</v>
      </c>
      <c r="O362" s="248">
        <v>0</v>
      </c>
      <c r="P362" s="248">
        <v>0</v>
      </c>
      <c r="Q362" s="248" t="e">
        <f t="shared" si="173"/>
        <v>#DIV/0!</v>
      </c>
      <c r="R362" s="248">
        <v>0</v>
      </c>
      <c r="S362" s="248">
        <v>0</v>
      </c>
      <c r="T362" s="1" t="e">
        <f t="shared" si="174"/>
        <v>#DIV/0!</v>
      </c>
      <c r="U362" s="199">
        <v>21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 s="134"/>
      <c r="FS362" s="134"/>
      <c r="FT362" s="134"/>
      <c r="FU362" s="134"/>
      <c r="FV362" s="134"/>
      <c r="FW362" s="134"/>
      <c r="FX362" s="134"/>
      <c r="FY362" s="134"/>
      <c r="FZ362" s="134"/>
      <c r="GA362" s="134"/>
      <c r="GB362" s="134"/>
      <c r="GC362" s="134"/>
      <c r="GD362" s="134"/>
      <c r="GE362" s="134"/>
      <c r="GF362" s="134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s="23" customFormat="1" ht="52.5" customHeight="1" x14ac:dyDescent="0.25">
      <c r="A363" s="2">
        <v>7</v>
      </c>
      <c r="B363" s="11" t="s">
        <v>263</v>
      </c>
      <c r="C363" s="252">
        <v>0</v>
      </c>
      <c r="D363" s="252">
        <v>0</v>
      </c>
      <c r="E363" s="1" t="e">
        <f t="shared" si="177"/>
        <v>#DIV/0!</v>
      </c>
      <c r="F363" s="252">
        <v>0</v>
      </c>
      <c r="G363" s="252">
        <v>0</v>
      </c>
      <c r="H363" s="1" t="e">
        <f t="shared" si="175"/>
        <v>#DIV/0!</v>
      </c>
      <c r="I363" s="252">
        <v>0</v>
      </c>
      <c r="J363" s="252">
        <v>0</v>
      </c>
      <c r="K363" s="249" t="e">
        <f t="shared" si="176"/>
        <v>#DIV/0!</v>
      </c>
      <c r="L363" s="249">
        <v>0</v>
      </c>
      <c r="M363" s="249">
        <v>0</v>
      </c>
      <c r="N363" s="249" t="e">
        <f t="shared" si="172"/>
        <v>#DIV/0!</v>
      </c>
      <c r="O363" s="249">
        <v>0</v>
      </c>
      <c r="P363" s="249">
        <v>0</v>
      </c>
      <c r="Q363" s="249" t="e">
        <f t="shared" si="173"/>
        <v>#DIV/0!</v>
      </c>
      <c r="R363" s="249">
        <v>0</v>
      </c>
      <c r="S363" s="249">
        <v>0</v>
      </c>
      <c r="T363" s="45" t="e">
        <f t="shared" si="174"/>
        <v>#DIV/0!</v>
      </c>
      <c r="U363" s="199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 s="134"/>
      <c r="FS363" s="134"/>
      <c r="FT363" s="134"/>
      <c r="FU363" s="134"/>
      <c r="FV363" s="134"/>
      <c r="FW363" s="134"/>
      <c r="FX363" s="134"/>
      <c r="FY363" s="134"/>
      <c r="FZ363" s="134"/>
      <c r="GA363" s="134"/>
      <c r="GB363" s="134"/>
      <c r="GC363" s="134"/>
      <c r="GD363" s="134"/>
      <c r="GE363" s="134"/>
      <c r="GF363" s="134"/>
    </row>
    <row r="364" spans="1:203" s="23" customFormat="1" ht="17.25" x14ac:dyDescent="0.25">
      <c r="A364" s="69">
        <v>8</v>
      </c>
      <c r="B364" s="11" t="s">
        <v>196</v>
      </c>
      <c r="C364" s="252">
        <v>3007</v>
      </c>
      <c r="D364" s="252">
        <v>5136</v>
      </c>
      <c r="E364" s="1">
        <f>C364/D364*100</f>
        <v>58.547507788161987</v>
      </c>
      <c r="F364" s="252">
        <v>107</v>
      </c>
      <c r="G364" s="252">
        <v>256</v>
      </c>
      <c r="H364" s="1">
        <f t="shared" si="175"/>
        <v>41.796875</v>
      </c>
      <c r="I364" s="252">
        <v>3622</v>
      </c>
      <c r="J364" s="252">
        <v>4110</v>
      </c>
      <c r="K364" s="249">
        <f t="shared" si="176"/>
        <v>88.126520681265205</v>
      </c>
      <c r="L364" s="249">
        <v>0</v>
      </c>
      <c r="M364" s="249">
        <v>0</v>
      </c>
      <c r="N364" s="249" t="e">
        <f t="shared" si="172"/>
        <v>#DIV/0!</v>
      </c>
      <c r="O364" s="249">
        <v>0</v>
      </c>
      <c r="P364" s="249">
        <v>0</v>
      </c>
      <c r="Q364" s="249" t="e">
        <f t="shared" si="173"/>
        <v>#DIV/0!</v>
      </c>
      <c r="R364" s="249">
        <v>0</v>
      </c>
      <c r="S364" s="249">
        <v>0</v>
      </c>
      <c r="T364" s="45" t="e">
        <f t="shared" si="174"/>
        <v>#DIV/0!</v>
      </c>
      <c r="U364" s="199">
        <v>5</v>
      </c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 s="154"/>
      <c r="FS364" s="154"/>
      <c r="FT364" s="154"/>
      <c r="FU364" s="154"/>
      <c r="FV364" s="154"/>
      <c r="FW364" s="154"/>
      <c r="FX364" s="154"/>
      <c r="FY364" s="154"/>
      <c r="FZ364" s="154"/>
      <c r="GA364" s="154"/>
      <c r="GB364" s="154"/>
      <c r="GC364" s="154"/>
      <c r="GD364" s="154"/>
      <c r="GE364" s="154"/>
      <c r="GF364" s="15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</row>
    <row r="365" spans="1:203" s="23" customFormat="1" ht="17.25" x14ac:dyDescent="0.25">
      <c r="A365" s="2">
        <v>9</v>
      </c>
      <c r="B365" s="11" t="s">
        <v>197</v>
      </c>
      <c r="C365" s="252">
        <v>13134</v>
      </c>
      <c r="D365" s="252">
        <v>18198</v>
      </c>
      <c r="E365" s="1">
        <f t="shared" si="177"/>
        <v>72.172766238048141</v>
      </c>
      <c r="F365" s="252">
        <v>817</v>
      </c>
      <c r="G365" s="252">
        <v>980</v>
      </c>
      <c r="H365" s="1">
        <f t="shared" si="175"/>
        <v>83.367346938775512</v>
      </c>
      <c r="I365" s="252">
        <v>13134</v>
      </c>
      <c r="J365" s="252">
        <v>18198</v>
      </c>
      <c r="K365" s="249">
        <f t="shared" si="176"/>
        <v>72.172766238048141</v>
      </c>
      <c r="L365" s="249">
        <v>0</v>
      </c>
      <c r="M365" s="249">
        <v>0</v>
      </c>
      <c r="N365" s="249" t="e">
        <f t="shared" si="172"/>
        <v>#DIV/0!</v>
      </c>
      <c r="O365" s="249">
        <v>0</v>
      </c>
      <c r="P365" s="249">
        <v>0</v>
      </c>
      <c r="Q365" s="249" t="e">
        <f t="shared" si="173"/>
        <v>#DIV/0!</v>
      </c>
      <c r="R365" s="249">
        <v>0</v>
      </c>
      <c r="S365" s="249">
        <v>0</v>
      </c>
      <c r="T365" s="45" t="e">
        <f t="shared" si="174"/>
        <v>#DIV/0!</v>
      </c>
      <c r="U365" s="199">
        <v>6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</row>
    <row r="366" spans="1:203" s="23" customFormat="1" ht="17.25" customHeight="1" x14ac:dyDescent="0.25">
      <c r="A366" s="349"/>
      <c r="B366" s="350"/>
      <c r="C366" s="350"/>
      <c r="D366" s="350"/>
      <c r="E366" s="350"/>
      <c r="F366" s="350"/>
      <c r="G366" s="350"/>
      <c r="H366" s="350"/>
      <c r="I366" s="350"/>
      <c r="J366" s="350"/>
      <c r="K366" s="350"/>
      <c r="L366" s="350"/>
      <c r="M366" s="350"/>
      <c r="N366" s="350"/>
      <c r="O366" s="350"/>
      <c r="P366" s="350"/>
      <c r="Q366" s="350"/>
      <c r="R366" s="350"/>
      <c r="S366" s="350"/>
      <c r="T366" s="351"/>
      <c r="U366" s="200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</row>
    <row r="367" spans="1:203" ht="57.75" customHeight="1" x14ac:dyDescent="0.25">
      <c r="A367" s="356" t="s">
        <v>254</v>
      </c>
      <c r="B367" s="357"/>
      <c r="C367" s="116">
        <f>C368+C386+C393</f>
        <v>232555646</v>
      </c>
      <c r="D367" s="116">
        <f>D368+D386+D393</f>
        <v>238809947</v>
      </c>
      <c r="E367" s="127">
        <f t="shared" ref="E367:E384" si="178">C367/D367*100</f>
        <v>97.381055069703606</v>
      </c>
      <c r="F367" s="116">
        <f>F368+F386+F393</f>
        <v>21364169</v>
      </c>
      <c r="G367" s="116">
        <f>G368+G386+G393</f>
        <v>24734844</v>
      </c>
      <c r="H367" s="127">
        <f t="shared" ref="H367" si="179">F367/G367*100</f>
        <v>86.37276628872209</v>
      </c>
      <c r="I367" s="116">
        <f>I368+I386+I393</f>
        <v>232555646</v>
      </c>
      <c r="J367" s="116">
        <f>J368+J386+J393</f>
        <v>238809947</v>
      </c>
      <c r="K367" s="127">
        <f t="shared" ref="K367:K384" si="180">I367/J367*100</f>
        <v>97.381055069703606</v>
      </c>
      <c r="L367" s="116">
        <f>L368+L386+L393</f>
        <v>25582037</v>
      </c>
      <c r="M367" s="116">
        <f>M368+M386+M393</f>
        <v>21537007</v>
      </c>
      <c r="N367" s="128">
        <f t="shared" ref="N367:N387" si="181">L367/M367*100</f>
        <v>118.78176480139511</v>
      </c>
      <c r="O367" s="116">
        <f>O368+O386+O393</f>
        <v>0</v>
      </c>
      <c r="P367" s="116">
        <f>P368+P386+P393</f>
        <v>0</v>
      </c>
      <c r="Q367" s="128" t="e">
        <f t="shared" ref="Q367:Q387" si="182">O367/P367*100</f>
        <v>#DIV/0!</v>
      </c>
      <c r="R367" s="116">
        <f>R368+R386+R393</f>
        <v>0</v>
      </c>
      <c r="S367" s="116">
        <f>S368+S386+S393</f>
        <v>0</v>
      </c>
      <c r="T367" s="128" t="e">
        <f t="shared" ref="T367:T387" si="183">R367/S367*100</f>
        <v>#DIV/0!</v>
      </c>
      <c r="U367" s="196"/>
      <c r="GG367" s="23"/>
      <c r="GH367" s="23"/>
      <c r="GI367" s="23"/>
      <c r="GJ367" s="23"/>
      <c r="GK367" s="23"/>
      <c r="GL367" s="23"/>
      <c r="GM367" s="23"/>
      <c r="GN367" s="23"/>
      <c r="GO367" s="23"/>
      <c r="GP367" s="23"/>
      <c r="GQ367" s="23"/>
      <c r="GR367" s="23"/>
      <c r="GS367" s="23"/>
      <c r="GT367" s="23"/>
      <c r="GU367" s="23"/>
    </row>
    <row r="368" spans="1:203" ht="75" customHeight="1" x14ac:dyDescent="0.25">
      <c r="A368" s="352" t="s">
        <v>255</v>
      </c>
      <c r="B368" s="353"/>
      <c r="C368" s="41">
        <f>SUM(C369:C384)</f>
        <v>232555646</v>
      </c>
      <c r="D368" s="41">
        <f>SUM(D369:D384)</f>
        <v>238809947</v>
      </c>
      <c r="E368" s="42">
        <f>C368/D368*100</f>
        <v>97.381055069703606</v>
      </c>
      <c r="F368" s="41">
        <f>SUM(F369:F384)</f>
        <v>21364169</v>
      </c>
      <c r="G368" s="41">
        <f>SUM(G369:G384)</f>
        <v>24734844</v>
      </c>
      <c r="H368" s="41">
        <f>F368/G368*100</f>
        <v>86.37276628872209</v>
      </c>
      <c r="I368" s="41">
        <f>SUM(I369:I384)</f>
        <v>232555646</v>
      </c>
      <c r="J368" s="41">
        <f>SUM(J369:J384)</f>
        <v>238809947</v>
      </c>
      <c r="K368" s="42">
        <f>I368/J368*100</f>
        <v>97.381055069703606</v>
      </c>
      <c r="L368" s="41">
        <f>SUM(L369:L384)</f>
        <v>25582037</v>
      </c>
      <c r="M368" s="41">
        <f>SUM(M369:M384)</f>
        <v>21537007</v>
      </c>
      <c r="N368" s="151">
        <f t="shared" si="181"/>
        <v>118.78176480139511</v>
      </c>
      <c r="O368" s="41">
        <f>SUM(O369:O384)</f>
        <v>0</v>
      </c>
      <c r="P368" s="41">
        <f>SUM(P369:P384)</f>
        <v>0</v>
      </c>
      <c r="Q368" s="5" t="e">
        <f t="shared" si="182"/>
        <v>#DIV/0!</v>
      </c>
      <c r="R368" s="41">
        <f>SUM(R369:R384)</f>
        <v>0</v>
      </c>
      <c r="S368" s="41">
        <f>SUM(S369:S384)</f>
        <v>0</v>
      </c>
      <c r="T368" s="5" t="e">
        <f t="shared" si="183"/>
        <v>#DIV/0!</v>
      </c>
      <c r="U368" s="198">
        <f>SUM(U369:U380)</f>
        <v>18337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</row>
    <row r="369" spans="1:203" ht="17.25" x14ac:dyDescent="0.25">
      <c r="A369" s="62">
        <v>1</v>
      </c>
      <c r="B369" s="12" t="s">
        <v>198</v>
      </c>
      <c r="C369" s="252">
        <v>24448954</v>
      </c>
      <c r="D369" s="252">
        <v>21709923</v>
      </c>
      <c r="E369" s="148">
        <f t="shared" si="178"/>
        <v>112.61649338876052</v>
      </c>
      <c r="F369" s="252">
        <v>1836919</v>
      </c>
      <c r="G369" s="252">
        <v>0</v>
      </c>
      <c r="H369" s="148" t="e">
        <f t="shared" ref="H369:H383" si="184">F369/G369*100</f>
        <v>#DIV/0!</v>
      </c>
      <c r="I369" s="252">
        <v>24448954</v>
      </c>
      <c r="J369" s="252">
        <v>21709923</v>
      </c>
      <c r="K369" s="148">
        <f t="shared" si="180"/>
        <v>112.61649338876052</v>
      </c>
      <c r="L369" s="252">
        <v>0</v>
      </c>
      <c r="M369" s="252">
        <v>0</v>
      </c>
      <c r="N369" s="68">
        <v>83.9</v>
      </c>
      <c r="O369" s="249">
        <v>0</v>
      </c>
      <c r="P369" s="249">
        <v>0</v>
      </c>
      <c r="Q369" s="68" t="e">
        <f t="shared" si="182"/>
        <v>#DIV/0!</v>
      </c>
      <c r="R369" s="68">
        <v>0</v>
      </c>
      <c r="S369" s="68">
        <v>0</v>
      </c>
      <c r="T369" s="68" t="e">
        <f t="shared" si="183"/>
        <v>#DIV/0!</v>
      </c>
      <c r="U369" s="256">
        <v>1794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</row>
    <row r="370" spans="1:203" s="23" customFormat="1" ht="17.25" x14ac:dyDescent="0.25">
      <c r="A370" s="63">
        <v>2</v>
      </c>
      <c r="B370" s="9" t="s">
        <v>199</v>
      </c>
      <c r="C370" s="252">
        <v>37806396</v>
      </c>
      <c r="D370" s="252">
        <v>35340185</v>
      </c>
      <c r="E370" s="148">
        <f t="shared" si="178"/>
        <v>106.97848921843504</v>
      </c>
      <c r="F370" s="252">
        <v>3344971</v>
      </c>
      <c r="G370" s="252">
        <v>3584370</v>
      </c>
      <c r="H370" s="148">
        <f t="shared" si="184"/>
        <v>93.321029915996405</v>
      </c>
      <c r="I370" s="252">
        <v>37806396</v>
      </c>
      <c r="J370" s="252">
        <v>35340185</v>
      </c>
      <c r="K370" s="148">
        <f t="shared" si="180"/>
        <v>106.97848921843504</v>
      </c>
      <c r="L370" s="252">
        <v>14938250</v>
      </c>
      <c r="M370" s="252">
        <v>14952257</v>
      </c>
      <c r="N370" s="148">
        <f t="shared" si="181"/>
        <v>99.906321834890875</v>
      </c>
      <c r="O370" s="150">
        <v>0</v>
      </c>
      <c r="P370" s="150">
        <v>0</v>
      </c>
      <c r="Q370" s="68" t="e">
        <f t="shared" si="182"/>
        <v>#DIV/0!</v>
      </c>
      <c r="R370" s="68">
        <v>0</v>
      </c>
      <c r="S370" s="68">
        <v>0</v>
      </c>
      <c r="T370" s="68" t="e">
        <f t="shared" si="183"/>
        <v>#DIV/0!</v>
      </c>
      <c r="U370" s="255">
        <v>226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</row>
    <row r="371" spans="1:203" ht="17.25" x14ac:dyDescent="0.25">
      <c r="A371" s="62">
        <v>3</v>
      </c>
      <c r="B371" s="12" t="s">
        <v>258</v>
      </c>
      <c r="C371" s="252">
        <v>12375986</v>
      </c>
      <c r="D371" s="252">
        <v>15707188</v>
      </c>
      <c r="E371" s="148">
        <f t="shared" si="178"/>
        <v>78.791862680958559</v>
      </c>
      <c r="F371" s="252">
        <v>1362696</v>
      </c>
      <c r="G371" s="252">
        <v>2985564</v>
      </c>
      <c r="H371" s="148">
        <f t="shared" si="184"/>
        <v>45.642833313906515</v>
      </c>
      <c r="I371" s="252">
        <v>12375986</v>
      </c>
      <c r="J371" s="252">
        <v>15707188</v>
      </c>
      <c r="K371" s="148">
        <f t="shared" si="180"/>
        <v>78.791862680958559</v>
      </c>
      <c r="L371" s="252">
        <v>0</v>
      </c>
      <c r="M371" s="252">
        <v>0</v>
      </c>
      <c r="N371" s="68" t="e">
        <f t="shared" si="181"/>
        <v>#DIV/0!</v>
      </c>
      <c r="O371" s="249">
        <v>0</v>
      </c>
      <c r="P371" s="249">
        <v>0</v>
      </c>
      <c r="Q371" s="68" t="e">
        <f t="shared" si="182"/>
        <v>#DIV/0!</v>
      </c>
      <c r="R371" s="68">
        <v>0</v>
      </c>
      <c r="S371" s="68">
        <v>0</v>
      </c>
      <c r="T371" s="68" t="e">
        <f t="shared" si="183"/>
        <v>#DIV/0!</v>
      </c>
      <c r="U371" s="256">
        <v>613</v>
      </c>
      <c r="FR371" s="23"/>
      <c r="FS371" s="23"/>
      <c r="FT371" s="23"/>
      <c r="FU371" s="23"/>
      <c r="FV371" s="23"/>
      <c r="FW371" s="23"/>
      <c r="FX371" s="23"/>
      <c r="FY371" s="23"/>
      <c r="FZ371" s="23"/>
      <c r="GA371" s="23"/>
      <c r="GB371" s="23"/>
      <c r="GC371" s="23"/>
      <c r="GD371" s="23"/>
      <c r="GE371" s="23"/>
      <c r="GF371" s="23"/>
    </row>
    <row r="372" spans="1:203" ht="86.25" x14ac:dyDescent="0.25">
      <c r="A372" s="62">
        <v>4</v>
      </c>
      <c r="B372" s="10" t="s">
        <v>276</v>
      </c>
      <c r="C372" s="252">
        <v>12447140</v>
      </c>
      <c r="D372" s="252">
        <v>12218092</v>
      </c>
      <c r="E372" s="148">
        <f t="shared" si="178"/>
        <v>101.8746625905256</v>
      </c>
      <c r="F372" s="252">
        <v>1198453</v>
      </c>
      <c r="G372" s="252">
        <v>1315825</v>
      </c>
      <c r="H372" s="148">
        <f t="shared" si="184"/>
        <v>91.079968840841303</v>
      </c>
      <c r="I372" s="252">
        <v>12447140</v>
      </c>
      <c r="J372" s="252">
        <v>12218092</v>
      </c>
      <c r="K372" s="148">
        <f t="shared" si="180"/>
        <v>101.8746625905256</v>
      </c>
      <c r="L372" s="252">
        <v>0</v>
      </c>
      <c r="M372" s="252">
        <v>0</v>
      </c>
      <c r="N372" s="68" t="e">
        <f t="shared" si="181"/>
        <v>#DIV/0!</v>
      </c>
      <c r="O372" s="150">
        <v>0</v>
      </c>
      <c r="P372" s="150">
        <v>0</v>
      </c>
      <c r="Q372" s="68" t="e">
        <f t="shared" si="182"/>
        <v>#DIV/0!</v>
      </c>
      <c r="R372" s="68">
        <v>0</v>
      </c>
      <c r="S372" s="68">
        <v>0</v>
      </c>
      <c r="T372" s="68" t="e">
        <f t="shared" si="183"/>
        <v>#DIV/0!</v>
      </c>
      <c r="U372" s="258">
        <v>174</v>
      </c>
      <c r="FR372" s="23"/>
      <c r="FS372" s="23"/>
      <c r="FT372" s="23"/>
      <c r="FU372" s="23"/>
      <c r="FV372" s="23"/>
      <c r="FW372" s="23"/>
      <c r="FX372" s="23"/>
      <c r="FY372" s="23"/>
      <c r="FZ372" s="23"/>
      <c r="GA372" s="23"/>
      <c r="GB372" s="23"/>
      <c r="GC372" s="23"/>
      <c r="GD372" s="23"/>
      <c r="GE372" s="23"/>
      <c r="GF372" s="23"/>
    </row>
    <row r="373" spans="1:203" ht="34.5" x14ac:dyDescent="0.25">
      <c r="A373" s="62">
        <v>5</v>
      </c>
      <c r="B373" s="10" t="s">
        <v>200</v>
      </c>
      <c r="C373" s="252">
        <v>6003962</v>
      </c>
      <c r="D373" s="252">
        <v>4239865</v>
      </c>
      <c r="E373" s="148">
        <f t="shared" si="178"/>
        <v>141.60738608422673</v>
      </c>
      <c r="F373" s="252">
        <v>173588</v>
      </c>
      <c r="G373" s="252">
        <v>209984</v>
      </c>
      <c r="H373" s="148">
        <f t="shared" si="184"/>
        <v>82.667250838159106</v>
      </c>
      <c r="I373" s="252">
        <v>6003962</v>
      </c>
      <c r="J373" s="252">
        <v>4239865</v>
      </c>
      <c r="K373" s="148">
        <f t="shared" si="180"/>
        <v>141.60738608422673</v>
      </c>
      <c r="L373" s="252">
        <v>0</v>
      </c>
      <c r="M373" s="252">
        <v>0</v>
      </c>
      <c r="N373" s="68" t="e">
        <f t="shared" si="181"/>
        <v>#DIV/0!</v>
      </c>
      <c r="O373" s="150">
        <v>0</v>
      </c>
      <c r="P373" s="150">
        <v>0</v>
      </c>
      <c r="Q373" s="68" t="e">
        <f t="shared" si="182"/>
        <v>#DIV/0!</v>
      </c>
      <c r="R373" s="68">
        <v>0</v>
      </c>
      <c r="S373" s="68">
        <v>0</v>
      </c>
      <c r="T373" s="68" t="e">
        <f t="shared" si="183"/>
        <v>#DIV/0!</v>
      </c>
      <c r="U373" s="256">
        <v>418</v>
      </c>
      <c r="FR373" s="23"/>
      <c r="FS373" s="23"/>
      <c r="FT373" s="23"/>
      <c r="FU373" s="23"/>
      <c r="FV373" s="23"/>
      <c r="FW373" s="23"/>
      <c r="FX373" s="23"/>
      <c r="FY373" s="23"/>
      <c r="FZ373" s="23"/>
      <c r="GA373" s="23"/>
      <c r="GB373" s="23"/>
      <c r="GC373" s="23"/>
      <c r="GD373" s="23"/>
      <c r="GE373" s="23"/>
      <c r="GF373" s="23"/>
      <c r="GG373" s="134"/>
      <c r="GH373" s="134"/>
      <c r="GI373" s="134"/>
      <c r="GJ373" s="134"/>
      <c r="GK373" s="134"/>
      <c r="GL373" s="134"/>
      <c r="GM373" s="134"/>
      <c r="GN373" s="134"/>
      <c r="GO373" s="134"/>
      <c r="GP373" s="134"/>
      <c r="GQ373" s="134"/>
      <c r="GR373" s="134"/>
      <c r="GS373" s="134"/>
      <c r="GT373" s="134"/>
      <c r="GU373" s="134"/>
    </row>
    <row r="374" spans="1:203" s="23" customFormat="1" ht="37.5" customHeight="1" x14ac:dyDescent="0.25">
      <c r="A374" s="63">
        <v>6</v>
      </c>
      <c r="B374" s="16" t="s">
        <v>201</v>
      </c>
      <c r="C374" s="252">
        <v>20009645</v>
      </c>
      <c r="D374" s="252">
        <v>15600697</v>
      </c>
      <c r="E374" s="148">
        <f t="shared" si="178"/>
        <v>128.26122448247023</v>
      </c>
      <c r="F374" s="252">
        <v>2343412</v>
      </c>
      <c r="G374" s="252">
        <v>5913059</v>
      </c>
      <c r="H374" s="148">
        <f t="shared" si="184"/>
        <v>39.631128321229333</v>
      </c>
      <c r="I374" s="252">
        <v>20009645</v>
      </c>
      <c r="J374" s="252">
        <v>15600697</v>
      </c>
      <c r="K374" s="148">
        <f t="shared" si="180"/>
        <v>128.26122448247023</v>
      </c>
      <c r="L374" s="252">
        <v>10643787</v>
      </c>
      <c r="M374" s="252">
        <v>6584750</v>
      </c>
      <c r="N374" s="148">
        <f t="shared" si="181"/>
        <v>161.64299327992711</v>
      </c>
      <c r="O374" s="150">
        <v>0</v>
      </c>
      <c r="P374" s="150">
        <v>0</v>
      </c>
      <c r="Q374" s="68" t="e">
        <f t="shared" si="182"/>
        <v>#DIV/0!</v>
      </c>
      <c r="R374" s="68">
        <v>0</v>
      </c>
      <c r="S374" s="68">
        <v>0</v>
      </c>
      <c r="T374" s="68" t="e">
        <f t="shared" si="183"/>
        <v>#DIV/0!</v>
      </c>
      <c r="U374" s="255">
        <v>375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GG374" s="134"/>
      <c r="GH374" s="134"/>
      <c r="GI374" s="134"/>
      <c r="GJ374" s="134"/>
      <c r="GK374" s="134"/>
      <c r="GL374" s="134"/>
      <c r="GM374" s="134"/>
      <c r="GN374" s="134"/>
      <c r="GO374" s="134"/>
      <c r="GP374" s="134"/>
      <c r="GQ374" s="134"/>
      <c r="GR374" s="134"/>
      <c r="GS374" s="134"/>
      <c r="GT374" s="134"/>
      <c r="GU374" s="134"/>
    </row>
    <row r="375" spans="1:203" ht="21.75" customHeight="1" x14ac:dyDescent="0.25">
      <c r="A375" s="62">
        <v>7</v>
      </c>
      <c r="B375" s="12" t="s">
        <v>202</v>
      </c>
      <c r="C375" s="252">
        <v>17558287</v>
      </c>
      <c r="D375" s="252">
        <v>19117886</v>
      </c>
      <c r="E375" s="148">
        <f t="shared" si="178"/>
        <v>91.842199498417344</v>
      </c>
      <c r="F375" s="252">
        <v>1099240</v>
      </c>
      <c r="G375" s="252">
        <v>1225810</v>
      </c>
      <c r="H375" s="148">
        <f t="shared" si="184"/>
        <v>89.674582520945336</v>
      </c>
      <c r="I375" s="252">
        <v>17558287</v>
      </c>
      <c r="J375" s="252">
        <v>19117886</v>
      </c>
      <c r="K375" s="148">
        <f t="shared" si="180"/>
        <v>91.842199498417344</v>
      </c>
      <c r="L375" s="252">
        <v>0</v>
      </c>
      <c r="M375" s="252">
        <v>0</v>
      </c>
      <c r="N375" s="68" t="e">
        <f t="shared" si="181"/>
        <v>#DIV/0!</v>
      </c>
      <c r="O375" s="249">
        <v>0</v>
      </c>
      <c r="P375" s="249">
        <v>0</v>
      </c>
      <c r="Q375" s="68" t="e">
        <f t="shared" si="182"/>
        <v>#DIV/0!</v>
      </c>
      <c r="R375" s="68">
        <v>0</v>
      </c>
      <c r="S375" s="68">
        <v>0</v>
      </c>
      <c r="T375" s="68" t="e">
        <f t="shared" si="183"/>
        <v>#DIV/0!</v>
      </c>
      <c r="U375" s="258">
        <v>1499</v>
      </c>
      <c r="GG375" s="134"/>
      <c r="GH375" s="134"/>
      <c r="GI375" s="134"/>
      <c r="GJ375" s="134"/>
      <c r="GK375" s="134"/>
      <c r="GL375" s="134"/>
      <c r="GM375" s="134"/>
      <c r="GN375" s="134"/>
      <c r="GO375" s="134"/>
      <c r="GP375" s="134"/>
      <c r="GQ375" s="134"/>
      <c r="GR375" s="134"/>
      <c r="GS375" s="134"/>
      <c r="GT375" s="134"/>
      <c r="GU375" s="134"/>
    </row>
    <row r="376" spans="1:203" ht="27" customHeight="1" x14ac:dyDescent="0.25">
      <c r="A376" s="62">
        <v>8</v>
      </c>
      <c r="B376" s="12" t="s">
        <v>203</v>
      </c>
      <c r="C376" s="252">
        <v>10570245</v>
      </c>
      <c r="D376" s="252">
        <v>5682493</v>
      </c>
      <c r="E376" s="148">
        <f t="shared" si="178"/>
        <v>186.0142194631828</v>
      </c>
      <c r="F376" s="252">
        <v>1007982</v>
      </c>
      <c r="G376" s="252">
        <v>701405</v>
      </c>
      <c r="H376" s="148">
        <f t="shared" si="184"/>
        <v>143.708984110464</v>
      </c>
      <c r="I376" s="252">
        <v>10570245</v>
      </c>
      <c r="J376" s="252">
        <v>5682493</v>
      </c>
      <c r="K376" s="148">
        <f t="shared" si="180"/>
        <v>186.0142194631828</v>
      </c>
      <c r="L376" s="252">
        <v>0</v>
      </c>
      <c r="M376" s="252">
        <v>0</v>
      </c>
      <c r="N376" s="68" t="e">
        <f t="shared" si="181"/>
        <v>#DIV/0!</v>
      </c>
      <c r="O376" s="150">
        <v>0</v>
      </c>
      <c r="P376" s="150">
        <v>0</v>
      </c>
      <c r="Q376" s="68" t="e">
        <f t="shared" si="182"/>
        <v>#DIV/0!</v>
      </c>
      <c r="R376" s="68">
        <v>0</v>
      </c>
      <c r="S376" s="68">
        <v>0</v>
      </c>
      <c r="T376" s="68" t="e">
        <f t="shared" si="183"/>
        <v>#DIV/0!</v>
      </c>
      <c r="U376" s="256">
        <v>856</v>
      </c>
      <c r="GG376" s="134"/>
      <c r="GH376" s="134"/>
      <c r="GI376" s="134"/>
      <c r="GJ376" s="134"/>
      <c r="GK376" s="134"/>
      <c r="GL376" s="134"/>
      <c r="GM376" s="134"/>
      <c r="GN376" s="134"/>
      <c r="GO376" s="134"/>
      <c r="GP376" s="134"/>
      <c r="GQ376" s="134"/>
      <c r="GR376" s="134"/>
      <c r="GS376" s="134"/>
      <c r="GT376" s="134"/>
      <c r="GU376" s="134"/>
    </row>
    <row r="377" spans="1:203" s="23" customFormat="1" ht="34.5" x14ac:dyDescent="0.25">
      <c r="A377" s="63">
        <v>9</v>
      </c>
      <c r="B377" s="16" t="s">
        <v>204</v>
      </c>
      <c r="C377" s="252">
        <v>50780161</v>
      </c>
      <c r="D377" s="252">
        <v>63213472</v>
      </c>
      <c r="E377" s="148">
        <f t="shared" si="178"/>
        <v>80.331232241127339</v>
      </c>
      <c r="F377" s="252">
        <v>4787468</v>
      </c>
      <c r="G377" s="252">
        <v>1823275</v>
      </c>
      <c r="H377" s="148">
        <f t="shared" si="184"/>
        <v>262.57520121758921</v>
      </c>
      <c r="I377" s="252">
        <v>50780161</v>
      </c>
      <c r="J377" s="252">
        <v>63213472</v>
      </c>
      <c r="K377" s="148">
        <f t="shared" si="180"/>
        <v>80.331232241127339</v>
      </c>
      <c r="L377" s="252">
        <v>0</v>
      </c>
      <c r="M377" s="252">
        <v>0</v>
      </c>
      <c r="N377" s="68" t="e">
        <f t="shared" si="181"/>
        <v>#DIV/0!</v>
      </c>
      <c r="O377" s="150">
        <v>0</v>
      </c>
      <c r="P377" s="150">
        <v>0</v>
      </c>
      <c r="Q377" s="68" t="e">
        <f t="shared" si="182"/>
        <v>#DIV/0!</v>
      </c>
      <c r="R377" s="68">
        <v>0</v>
      </c>
      <c r="S377" s="68">
        <v>0</v>
      </c>
      <c r="T377" s="68" t="e">
        <f t="shared" si="183"/>
        <v>#DIV/0!</v>
      </c>
      <c r="U377" s="255">
        <v>7102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 s="154"/>
      <c r="GH377" s="154"/>
      <c r="GI377" s="154"/>
      <c r="GJ377" s="154"/>
      <c r="GK377" s="154"/>
      <c r="GL377" s="154"/>
      <c r="GM377" s="154"/>
      <c r="GN377" s="154"/>
      <c r="GO377" s="154"/>
      <c r="GP377" s="154"/>
      <c r="GQ377" s="154"/>
      <c r="GR377" s="154"/>
      <c r="GS377" s="154"/>
      <c r="GT377" s="154"/>
      <c r="GU377" s="154"/>
    </row>
    <row r="378" spans="1:203" s="23" customFormat="1" ht="34.5" x14ac:dyDescent="0.25">
      <c r="A378" s="63">
        <v>10</v>
      </c>
      <c r="B378" s="254" t="s">
        <v>439</v>
      </c>
      <c r="C378" s="252">
        <v>38542891</v>
      </c>
      <c r="D378" s="252">
        <v>44212917</v>
      </c>
      <c r="E378" s="148">
        <f t="shared" si="178"/>
        <v>87.17563466803152</v>
      </c>
      <c r="F378" s="252">
        <v>4029826</v>
      </c>
      <c r="G378" s="252">
        <v>6804050</v>
      </c>
      <c r="H378" s="148"/>
      <c r="I378" s="252">
        <v>38542891</v>
      </c>
      <c r="J378" s="252">
        <v>44212917</v>
      </c>
      <c r="K378" s="148">
        <f t="shared" si="180"/>
        <v>87.17563466803152</v>
      </c>
      <c r="L378" s="252">
        <v>0</v>
      </c>
      <c r="M378" s="252">
        <v>0</v>
      </c>
      <c r="N378" s="68" t="e">
        <f t="shared" si="181"/>
        <v>#DIV/0!</v>
      </c>
      <c r="O378" s="150">
        <v>0</v>
      </c>
      <c r="P378" s="150">
        <v>0</v>
      </c>
      <c r="Q378" s="68" t="e">
        <f t="shared" si="182"/>
        <v>#DIV/0!</v>
      </c>
      <c r="R378" s="68">
        <v>0</v>
      </c>
      <c r="S378" s="68">
        <v>0</v>
      </c>
      <c r="T378" s="68" t="e">
        <f t="shared" si="183"/>
        <v>#DIV/0!</v>
      </c>
      <c r="U378" s="256">
        <v>5033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 s="154"/>
      <c r="GH378" s="154"/>
      <c r="GI378" s="154"/>
      <c r="GJ378" s="154"/>
      <c r="GK378" s="154"/>
      <c r="GL378" s="154"/>
      <c r="GM378" s="154"/>
      <c r="GN378" s="154"/>
      <c r="GO378" s="154"/>
      <c r="GP378" s="154"/>
      <c r="GQ378" s="154"/>
      <c r="GR378" s="154"/>
      <c r="GS378" s="154"/>
      <c r="GT378" s="154"/>
      <c r="GU378" s="154"/>
    </row>
    <row r="379" spans="1:203" ht="33" customHeight="1" x14ac:dyDescent="0.25">
      <c r="A379" s="62">
        <v>11</v>
      </c>
      <c r="B379" s="10" t="s">
        <v>206</v>
      </c>
      <c r="C379" s="252">
        <v>444456</v>
      </c>
      <c r="D379" s="252">
        <v>384943</v>
      </c>
      <c r="E379" s="148">
        <f t="shared" si="178"/>
        <v>115.46021099227677</v>
      </c>
      <c r="F379" s="252">
        <v>39807</v>
      </c>
      <c r="G379" s="252">
        <v>36045</v>
      </c>
      <c r="H379" s="148">
        <f t="shared" si="184"/>
        <v>110.43695380774032</v>
      </c>
      <c r="I379" s="252">
        <v>444456</v>
      </c>
      <c r="J379" s="252">
        <v>384943</v>
      </c>
      <c r="K379" s="148">
        <f t="shared" si="180"/>
        <v>115.46021099227677</v>
      </c>
      <c r="L379" s="252">
        <v>0</v>
      </c>
      <c r="M379" s="252">
        <v>0</v>
      </c>
      <c r="N379" s="68" t="e">
        <f t="shared" si="181"/>
        <v>#DIV/0!</v>
      </c>
      <c r="O379" s="150">
        <v>0</v>
      </c>
      <c r="P379" s="150">
        <v>0</v>
      </c>
      <c r="Q379" s="68" t="e">
        <f t="shared" si="182"/>
        <v>#DIV/0!</v>
      </c>
      <c r="R379" s="68">
        <v>0</v>
      </c>
      <c r="S379" s="68">
        <v>0</v>
      </c>
      <c r="T379" s="68" t="e">
        <f t="shared" si="183"/>
        <v>#DIV/0!</v>
      </c>
      <c r="U379" s="256">
        <v>56</v>
      </c>
    </row>
    <row r="380" spans="1:203" ht="52.5" thickBot="1" x14ac:dyDescent="0.3">
      <c r="A380" s="130">
        <v>12</v>
      </c>
      <c r="B380" s="131" t="s">
        <v>207</v>
      </c>
      <c r="C380" s="252">
        <v>1567523</v>
      </c>
      <c r="D380" s="252">
        <v>1382286</v>
      </c>
      <c r="E380" s="148">
        <f t="shared" si="178"/>
        <v>113.40077234378414</v>
      </c>
      <c r="F380" s="252">
        <v>139807</v>
      </c>
      <c r="G380" s="252">
        <v>135457</v>
      </c>
      <c r="H380" s="148">
        <f t="shared" si="184"/>
        <v>103.21135120370302</v>
      </c>
      <c r="I380" s="252">
        <v>1567523</v>
      </c>
      <c r="J380" s="252">
        <v>1382286</v>
      </c>
      <c r="K380" s="148">
        <f t="shared" si="180"/>
        <v>113.40077234378414</v>
      </c>
      <c r="L380" s="252">
        <v>0</v>
      </c>
      <c r="M380" s="252">
        <v>0</v>
      </c>
      <c r="N380" s="68" t="e">
        <f t="shared" si="181"/>
        <v>#DIV/0!</v>
      </c>
      <c r="O380" s="150">
        <v>0</v>
      </c>
      <c r="P380" s="150">
        <v>0</v>
      </c>
      <c r="Q380" s="68" t="e">
        <f t="shared" si="182"/>
        <v>#DIV/0!</v>
      </c>
      <c r="R380" s="68">
        <v>0</v>
      </c>
      <c r="S380" s="68">
        <v>0</v>
      </c>
      <c r="T380" s="68" t="e">
        <f t="shared" si="183"/>
        <v>#DIV/0!</v>
      </c>
      <c r="U380" s="257">
        <v>191</v>
      </c>
    </row>
    <row r="381" spans="1:203" s="134" customFormat="1" ht="33.75" customHeight="1" x14ac:dyDescent="0.25">
      <c r="A381" s="62">
        <v>13</v>
      </c>
      <c r="B381" s="10" t="s">
        <v>208</v>
      </c>
      <c r="C381" s="252"/>
      <c r="D381" s="252"/>
      <c r="E381" s="148" t="e">
        <f t="shared" si="178"/>
        <v>#DIV/0!</v>
      </c>
      <c r="F381" s="252"/>
      <c r="G381" s="252"/>
      <c r="H381" s="68" t="e">
        <f t="shared" si="184"/>
        <v>#DIV/0!</v>
      </c>
      <c r="I381" s="252"/>
      <c r="J381" s="252"/>
      <c r="K381" s="148" t="e">
        <f t="shared" si="180"/>
        <v>#DIV/0!</v>
      </c>
      <c r="L381" s="249"/>
      <c r="M381" s="249"/>
      <c r="N381" s="68" t="e">
        <f t="shared" si="181"/>
        <v>#DIV/0!</v>
      </c>
      <c r="O381" s="68"/>
      <c r="P381" s="68"/>
      <c r="Q381" s="68" t="e">
        <f t="shared" si="182"/>
        <v>#DIV/0!</v>
      </c>
      <c r="R381" s="68"/>
      <c r="S381" s="68"/>
      <c r="T381" s="68"/>
      <c r="U381" s="196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</row>
    <row r="382" spans="1:203" s="134" customFormat="1" ht="17.25" x14ac:dyDescent="0.25">
      <c r="A382" s="62">
        <v>14</v>
      </c>
      <c r="B382" s="12" t="s">
        <v>209</v>
      </c>
      <c r="C382" s="252"/>
      <c r="D382" s="252"/>
      <c r="E382" s="148" t="e">
        <f t="shared" si="178"/>
        <v>#DIV/0!</v>
      </c>
      <c r="F382" s="252"/>
      <c r="G382" s="252"/>
      <c r="H382" s="68" t="e">
        <f t="shared" si="184"/>
        <v>#DIV/0!</v>
      </c>
      <c r="I382" s="68"/>
      <c r="J382" s="68"/>
      <c r="K382" s="148" t="e">
        <f t="shared" si="180"/>
        <v>#DIV/0!</v>
      </c>
      <c r="L382" s="149"/>
      <c r="M382" s="149"/>
      <c r="N382" s="68" t="e">
        <f t="shared" si="181"/>
        <v>#DIV/0!</v>
      </c>
      <c r="O382" s="68"/>
      <c r="P382" s="68"/>
      <c r="Q382" s="68" t="e">
        <f t="shared" si="182"/>
        <v>#DIV/0!</v>
      </c>
      <c r="R382" s="68"/>
      <c r="S382" s="68"/>
      <c r="T382" s="68" t="e">
        <f t="shared" si="183"/>
        <v>#DIV/0!</v>
      </c>
      <c r="U382" s="196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s="134" customFormat="1" ht="17.25" x14ac:dyDescent="0.25">
      <c r="A383" s="62">
        <v>15</v>
      </c>
      <c r="B383" s="12" t="s">
        <v>210</v>
      </c>
      <c r="C383" s="252"/>
      <c r="D383" s="252"/>
      <c r="E383" s="148" t="e">
        <f t="shared" si="178"/>
        <v>#DIV/0!</v>
      </c>
      <c r="F383" s="68"/>
      <c r="G383" s="68"/>
      <c r="H383" s="68" t="e">
        <f t="shared" si="184"/>
        <v>#DIV/0!</v>
      </c>
      <c r="I383" s="68"/>
      <c r="J383" s="68"/>
      <c r="K383" s="148" t="e">
        <f t="shared" si="180"/>
        <v>#DIV/0!</v>
      </c>
      <c r="L383" s="149"/>
      <c r="M383" s="149"/>
      <c r="N383" s="68" t="e">
        <f t="shared" si="181"/>
        <v>#DIV/0!</v>
      </c>
      <c r="O383" s="68"/>
      <c r="P383" s="68"/>
      <c r="Q383" s="68" t="e">
        <f t="shared" si="182"/>
        <v>#DIV/0!</v>
      </c>
      <c r="R383" s="68"/>
      <c r="S383" s="68"/>
      <c r="T383" s="68" t="e">
        <f t="shared" si="183"/>
        <v>#DIV/0!</v>
      </c>
      <c r="U383" s="196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s="134" customFormat="1" ht="51.75" x14ac:dyDescent="0.25">
      <c r="A384" s="62">
        <v>16</v>
      </c>
      <c r="B384" s="10" t="s">
        <v>211</v>
      </c>
      <c r="C384" s="68"/>
      <c r="D384" s="68"/>
      <c r="E384" s="148" t="e">
        <f t="shared" si="178"/>
        <v>#DIV/0!</v>
      </c>
      <c r="F384" s="68"/>
      <c r="G384" s="68"/>
      <c r="H384" s="68" t="e">
        <f>F384/G384*100</f>
        <v>#DIV/0!</v>
      </c>
      <c r="I384" s="68"/>
      <c r="J384" s="68"/>
      <c r="K384" s="148" t="e">
        <f t="shared" si="180"/>
        <v>#DIV/0!</v>
      </c>
      <c r="L384" s="68"/>
      <c r="M384" s="68"/>
      <c r="N384" s="68" t="e">
        <f t="shared" si="181"/>
        <v>#DIV/0!</v>
      </c>
      <c r="O384" s="68"/>
      <c r="P384" s="68"/>
      <c r="Q384" s="68" t="e">
        <f t="shared" si="182"/>
        <v>#DIV/0!</v>
      </c>
      <c r="R384" s="68"/>
      <c r="S384" s="68"/>
      <c r="T384" s="68" t="e">
        <f t="shared" si="183"/>
        <v>#DIV/0!</v>
      </c>
      <c r="U384" s="196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 s="23"/>
      <c r="GH384" s="23"/>
      <c r="GI384" s="23"/>
      <c r="GJ384" s="23"/>
      <c r="GK384" s="23"/>
      <c r="GL384" s="23"/>
      <c r="GM384" s="23"/>
      <c r="GN384" s="23"/>
      <c r="GO384" s="23"/>
      <c r="GP384" s="23"/>
      <c r="GQ384" s="23"/>
      <c r="GR384" s="23"/>
      <c r="GS384" s="23"/>
      <c r="GT384" s="23"/>
      <c r="GU384" s="23"/>
    </row>
    <row r="385" spans="1:203" s="154" customFormat="1" ht="17.25" customHeight="1" x14ac:dyDescent="0.25">
      <c r="A385" s="358"/>
      <c r="B385" s="359"/>
      <c r="C385" s="359"/>
      <c r="D385" s="359"/>
      <c r="E385" s="359"/>
      <c r="F385" s="359"/>
      <c r="G385" s="359"/>
      <c r="H385" s="359"/>
      <c r="I385" s="359"/>
      <c r="J385" s="359"/>
      <c r="K385" s="360"/>
      <c r="L385" s="153"/>
      <c r="M385" s="153"/>
      <c r="N385" s="153"/>
      <c r="O385" s="153"/>
      <c r="P385" s="153"/>
      <c r="Q385" s="153"/>
      <c r="R385" s="153"/>
      <c r="S385" s="153"/>
      <c r="T385" s="153"/>
      <c r="U385" s="20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 s="23"/>
      <c r="GH385" s="23"/>
      <c r="GI385" s="23"/>
      <c r="GJ385" s="23"/>
      <c r="GK385" s="23"/>
      <c r="GL385" s="23"/>
      <c r="GM385" s="23"/>
      <c r="GN385" s="23"/>
      <c r="GO385" s="23"/>
      <c r="GP385" s="23"/>
      <c r="GQ385" s="23"/>
      <c r="GR385" s="23"/>
      <c r="GS385" s="23"/>
      <c r="GT385" s="23"/>
      <c r="GU385" s="23"/>
    </row>
    <row r="386" spans="1:203" ht="84.75" customHeight="1" x14ac:dyDescent="0.25">
      <c r="A386" s="347" t="s">
        <v>256</v>
      </c>
      <c r="B386" s="348"/>
      <c r="C386" s="132">
        <f>SUM(C387:C387)</f>
        <v>0</v>
      </c>
      <c r="D386" s="132">
        <f>SUM(D387:D387)</f>
        <v>0</v>
      </c>
      <c r="E386" s="132" t="e">
        <f>C386/D386*100</f>
        <v>#DIV/0!</v>
      </c>
      <c r="F386" s="132">
        <f>SUM(F387:F387)</f>
        <v>0</v>
      </c>
      <c r="G386" s="132">
        <f>SUM(G387:G387)</f>
        <v>0</v>
      </c>
      <c r="H386" s="132" t="e">
        <f>F386/G386*100</f>
        <v>#DIV/0!</v>
      </c>
      <c r="I386" s="132">
        <f>SUM(I387:I387)</f>
        <v>0</v>
      </c>
      <c r="J386" s="132">
        <f>SUM(J387:J387)</f>
        <v>0</v>
      </c>
      <c r="K386" s="132" t="e">
        <f>I386/J386*100</f>
        <v>#DIV/0!</v>
      </c>
      <c r="L386" s="132">
        <f>SUM(L387:L387)</f>
        <v>0</v>
      </c>
      <c r="M386" s="132">
        <f>SUM(M387:M387)</f>
        <v>0</v>
      </c>
      <c r="N386" s="133" t="e">
        <f t="shared" si="181"/>
        <v>#DIV/0!</v>
      </c>
      <c r="O386" s="132">
        <f>SUM(O387:O387)</f>
        <v>0</v>
      </c>
      <c r="P386" s="132">
        <f>SUM(P387:P387)</f>
        <v>0</v>
      </c>
      <c r="Q386" s="133" t="e">
        <f t="shared" si="182"/>
        <v>#DIV/0!</v>
      </c>
      <c r="R386" s="132">
        <f>SUM(R387:R387)</f>
        <v>0</v>
      </c>
      <c r="S386" s="132">
        <f>SUM(S387:S387)</f>
        <v>0</v>
      </c>
      <c r="T386" s="133" t="e">
        <f t="shared" si="183"/>
        <v>#DIV/0!</v>
      </c>
      <c r="U386" s="198">
        <f>SUM(U387:U387)</f>
        <v>0</v>
      </c>
      <c r="GG386" s="23"/>
      <c r="GH386" s="23"/>
      <c r="GI386" s="23"/>
      <c r="GJ386" s="23"/>
      <c r="GK386" s="23"/>
      <c r="GL386" s="23"/>
      <c r="GM386" s="23"/>
      <c r="GN386" s="23"/>
      <c r="GO386" s="23"/>
      <c r="GP386" s="23"/>
      <c r="GQ386" s="23"/>
      <c r="GR386" s="23"/>
      <c r="GS386" s="23"/>
      <c r="GT386" s="23"/>
      <c r="GU386" s="23"/>
    </row>
    <row r="387" spans="1:203" ht="17.25" x14ac:dyDescent="0.25">
      <c r="A387" s="62">
        <v>2</v>
      </c>
      <c r="B387" s="12" t="s">
        <v>212</v>
      </c>
      <c r="C387" s="20"/>
      <c r="D387" s="20"/>
      <c r="E387" s="25" t="e">
        <f t="shared" ref="E387" si="185">C387/D387*100</f>
        <v>#DIV/0!</v>
      </c>
      <c r="F387" s="252"/>
      <c r="G387" s="252"/>
      <c r="H387" s="20" t="e">
        <f t="shared" ref="H387" si="186">F387/G387*100</f>
        <v>#DIV/0!</v>
      </c>
      <c r="I387" s="252"/>
      <c r="J387" s="252"/>
      <c r="K387" s="25" t="e">
        <f t="shared" ref="K387" si="187">I387/J387*100</f>
        <v>#DIV/0!</v>
      </c>
      <c r="L387" s="34"/>
      <c r="M387" s="34"/>
      <c r="N387" s="30" t="e">
        <f t="shared" si="181"/>
        <v>#DIV/0!</v>
      </c>
      <c r="O387" s="20"/>
      <c r="P387" s="20"/>
      <c r="Q387" s="30" t="e">
        <f t="shared" si="182"/>
        <v>#DIV/0!</v>
      </c>
      <c r="R387" s="20"/>
      <c r="S387" s="20"/>
      <c r="T387" s="20" t="e">
        <f t="shared" si="183"/>
        <v>#DIV/0!</v>
      </c>
      <c r="U387" s="134"/>
      <c r="GG387" s="23"/>
      <c r="GH387" s="23"/>
      <c r="GI387" s="23"/>
      <c r="GJ387" s="23"/>
      <c r="GK387" s="23"/>
      <c r="GL387" s="23"/>
      <c r="GM387" s="23"/>
      <c r="GN387" s="23"/>
      <c r="GO387" s="23"/>
      <c r="GP387" s="23"/>
      <c r="GQ387" s="23"/>
      <c r="GR387" s="23"/>
      <c r="GS387" s="23"/>
      <c r="GT387" s="23"/>
      <c r="GU387" s="23"/>
    </row>
    <row r="388" spans="1:203" s="23" customFormat="1" ht="17.25" x14ac:dyDescent="0.25">
      <c r="A388" s="63"/>
      <c r="B388" s="16"/>
      <c r="C388" s="248"/>
      <c r="D388" s="248"/>
      <c r="E388" s="1"/>
      <c r="F388" s="252"/>
      <c r="G388" s="252"/>
      <c r="H388" s="1"/>
      <c r="I388" s="248"/>
      <c r="J388" s="248"/>
      <c r="K388" s="1"/>
      <c r="L388" s="248"/>
      <c r="M388" s="248"/>
      <c r="N388" s="1"/>
      <c r="O388" s="248"/>
      <c r="P388" s="248"/>
      <c r="Q388" s="1"/>
      <c r="R388" s="248"/>
      <c r="S388" s="248"/>
      <c r="T388" s="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7.25" x14ac:dyDescent="0.25">
      <c r="A389" s="63"/>
      <c r="B389" s="16"/>
      <c r="C389" s="248"/>
      <c r="D389" s="248"/>
      <c r="E389" s="1"/>
      <c r="F389" s="248"/>
      <c r="G389" s="248"/>
      <c r="H389" s="1"/>
      <c r="I389" s="248"/>
      <c r="J389" s="248"/>
      <c r="K389" s="1"/>
      <c r="L389" s="248"/>
      <c r="M389" s="248"/>
      <c r="N389" s="1"/>
      <c r="O389" s="248"/>
      <c r="P389" s="248"/>
      <c r="Q389" s="1"/>
      <c r="R389" s="248"/>
      <c r="S389" s="248"/>
      <c r="T389" s="1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ht="17.25" x14ac:dyDescent="0.25">
      <c r="A390" s="63"/>
      <c r="B390" s="16"/>
      <c r="C390" s="248"/>
      <c r="D390" s="248"/>
      <c r="E390" s="1"/>
      <c r="F390" s="248"/>
      <c r="G390" s="248"/>
      <c r="H390" s="1"/>
      <c r="I390" s="248"/>
      <c r="J390" s="248"/>
      <c r="K390" s="1"/>
      <c r="L390" s="248"/>
      <c r="M390" s="248"/>
      <c r="N390" s="1"/>
      <c r="O390" s="248"/>
      <c r="P390" s="248"/>
      <c r="Q390" s="1"/>
      <c r="R390" s="248"/>
      <c r="S390" s="248"/>
      <c r="T390" s="1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s="23" customFormat="1" ht="17.25" x14ac:dyDescent="0.25">
      <c r="A391" s="63"/>
      <c r="B391" s="16"/>
      <c r="C391" s="248"/>
      <c r="D391" s="248"/>
      <c r="E391" s="1"/>
      <c r="F391" s="248"/>
      <c r="G391" s="248"/>
      <c r="H391" s="1"/>
      <c r="I391" s="248"/>
      <c r="J391" s="248"/>
      <c r="K391" s="1"/>
      <c r="L391" s="248"/>
      <c r="M391" s="248"/>
      <c r="N391" s="1"/>
      <c r="O391" s="248"/>
      <c r="P391" s="248"/>
      <c r="Q391" s="1"/>
      <c r="R391" s="248"/>
      <c r="S391" s="248"/>
      <c r="T391" s="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</row>
    <row r="392" spans="1:203" s="23" customFormat="1" x14ac:dyDescent="0.25">
      <c r="A392" s="349"/>
      <c r="B392" s="350"/>
      <c r="C392" s="350"/>
      <c r="D392" s="350"/>
      <c r="E392" s="350"/>
      <c r="F392" s="350"/>
      <c r="G392" s="350"/>
      <c r="H392" s="350"/>
      <c r="I392" s="350"/>
      <c r="J392" s="350"/>
      <c r="K392" s="350"/>
      <c r="L392" s="350"/>
      <c r="M392" s="350"/>
      <c r="N392" s="350"/>
      <c r="O392" s="350"/>
      <c r="P392" s="350"/>
      <c r="Q392" s="350"/>
      <c r="R392" s="350"/>
      <c r="S392" s="350"/>
      <c r="T392" s="351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</row>
    <row r="393" spans="1:203" s="23" customFormat="1" ht="17.25" customHeight="1" x14ac:dyDescent="0.25">
      <c r="A393" s="352" t="s">
        <v>257</v>
      </c>
      <c r="B393" s="353"/>
      <c r="C393" s="41">
        <f>SUM(C394:C401)</f>
        <v>0</v>
      </c>
      <c r="D393" s="41">
        <f>SUM(D394:D401)</f>
        <v>0</v>
      </c>
      <c r="E393" s="41" t="e">
        <f>C393/D393*100</f>
        <v>#DIV/0!</v>
      </c>
      <c r="F393" s="41">
        <f>SUM(F394:F401)</f>
        <v>0</v>
      </c>
      <c r="G393" s="41">
        <f>SUM(G394:G401)</f>
        <v>0</v>
      </c>
      <c r="H393" s="41" t="e">
        <f>F393/G393*100</f>
        <v>#DIV/0!</v>
      </c>
      <c r="I393" s="41">
        <f>SUM(I394:I401)</f>
        <v>0</v>
      </c>
      <c r="J393" s="41">
        <f>SUM(J394:J401)</f>
        <v>0</v>
      </c>
      <c r="K393" s="41" t="e">
        <f>I393/J393*100</f>
        <v>#DIV/0!</v>
      </c>
      <c r="L393" s="35">
        <f>SUM(L394:L401)</f>
        <v>0</v>
      </c>
      <c r="M393" s="35">
        <f>SUM(M394:M401)</f>
        <v>0</v>
      </c>
      <c r="N393" s="5" t="e">
        <f t="shared" ref="N393" si="188">L393/M393*100</f>
        <v>#DIV/0!</v>
      </c>
      <c r="O393" s="5">
        <f>SUM(O394:O401)</f>
        <v>0</v>
      </c>
      <c r="P393" s="5">
        <f>SUM(P394:P401)</f>
        <v>0</v>
      </c>
      <c r="Q393" s="5" t="e">
        <f t="shared" ref="Q393" si="189">O393/P393*100</f>
        <v>#DIV/0!</v>
      </c>
      <c r="R393" s="5">
        <f>SUM(R394:R401)</f>
        <v>0</v>
      </c>
      <c r="S393" s="5">
        <f>SUM(S394:S401)</f>
        <v>0</v>
      </c>
      <c r="T393" s="5" t="e">
        <f t="shared" ref="T393" si="190">R393/S393*100</f>
        <v>#DIV/0!</v>
      </c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</row>
    <row r="394" spans="1:203" s="23" customFormat="1" ht="18" customHeight="1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</row>
    <row r="395" spans="1:203" ht="18" customHeight="1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  <row r="402" spans="1:20" x14ac:dyDescent="0.2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6"/>
      <c r="M402" s="136"/>
      <c r="N402" s="136"/>
      <c r="O402" s="136"/>
      <c r="P402" s="136"/>
      <c r="Q402" s="136"/>
      <c r="R402" s="136"/>
      <c r="S402" s="136"/>
      <c r="T402" s="136"/>
    </row>
    <row r="403" spans="1:20" x14ac:dyDescent="0.2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6"/>
      <c r="M403" s="136"/>
      <c r="N403" s="136"/>
      <c r="O403" s="136"/>
      <c r="P403" s="136"/>
      <c r="Q403" s="136"/>
      <c r="R403" s="136"/>
      <c r="S403" s="136"/>
      <c r="T403" s="136"/>
    </row>
    <row r="404" spans="1:20" x14ac:dyDescent="0.2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6"/>
      <c r="M404" s="136"/>
      <c r="N404" s="136"/>
      <c r="O404" s="136"/>
      <c r="P404" s="136"/>
      <c r="Q404" s="136"/>
      <c r="R404" s="136"/>
      <c r="S404" s="136"/>
      <c r="T404" s="136"/>
    </row>
    <row r="405" spans="1:20" x14ac:dyDescent="0.2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6"/>
      <c r="M405" s="136"/>
      <c r="N405" s="136"/>
      <c r="O405" s="136"/>
      <c r="P405" s="136"/>
      <c r="Q405" s="136"/>
      <c r="R405" s="136"/>
      <c r="S405" s="136"/>
      <c r="T405" s="136"/>
    </row>
  </sheetData>
  <mergeCells count="115">
    <mergeCell ref="A386:B386"/>
    <mergeCell ref="A392:T392"/>
    <mergeCell ref="A393:B393"/>
    <mergeCell ref="A342:B342"/>
    <mergeCell ref="A356:B356"/>
    <mergeCell ref="A366:T366"/>
    <mergeCell ref="A367:B367"/>
    <mergeCell ref="A368:B368"/>
    <mergeCell ref="A385:K385"/>
    <mergeCell ref="A323:T323"/>
    <mergeCell ref="A324:B324"/>
    <mergeCell ref="A332:T332"/>
    <mergeCell ref="A333:B333"/>
    <mergeCell ref="A334:B334"/>
    <mergeCell ref="A341:T341"/>
    <mergeCell ref="A270:B270"/>
    <mergeCell ref="A283:T283"/>
    <mergeCell ref="A284:B284"/>
    <mergeCell ref="A294:B294"/>
    <mergeCell ref="A315:T315"/>
    <mergeCell ref="A316:B316"/>
    <mergeCell ref="A241:B241"/>
    <mergeCell ref="A254:T254"/>
    <mergeCell ref="A255:B255"/>
    <mergeCell ref="A263:T263"/>
    <mergeCell ref="A264:B264"/>
    <mergeCell ref="A269:T269"/>
    <mergeCell ref="A217:B217"/>
    <mergeCell ref="A224:T224"/>
    <mergeCell ref="A225:B225"/>
    <mergeCell ref="A233:T233"/>
    <mergeCell ref="A234:B234"/>
    <mergeCell ref="A240:T240"/>
    <mergeCell ref="A194:B194"/>
    <mergeCell ref="A202:T202"/>
    <mergeCell ref="A203:B203"/>
    <mergeCell ref="A208:T208"/>
    <mergeCell ref="A209:B209"/>
    <mergeCell ref="A216:T216"/>
    <mergeCell ref="A154:T154"/>
    <mergeCell ref="A155:B155"/>
    <mergeCell ref="A166:T166"/>
    <mergeCell ref="A167:B167"/>
    <mergeCell ref="A183:T183"/>
    <mergeCell ref="A184:B184"/>
    <mergeCell ref="A69:B69"/>
    <mergeCell ref="A70:B70"/>
    <mergeCell ref="A116:T116"/>
    <mergeCell ref="A117:B117"/>
    <mergeCell ref="A148:T148"/>
    <mergeCell ref="A149:B149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405"/>
  <sheetViews>
    <sheetView tabSelected="1" topLeftCell="A325" zoomScale="60" zoomScaleNormal="60" workbookViewId="0">
      <selection activeCell="R343" sqref="R343:R354"/>
    </sheetView>
  </sheetViews>
  <sheetFormatPr defaultColWidth="15.140625" defaultRowHeight="15" x14ac:dyDescent="0.25"/>
  <cols>
    <col min="1" max="1" width="4.140625" customWidth="1"/>
    <col min="2" max="2" width="31.7109375" customWidth="1"/>
    <col min="3" max="3" width="14.140625" customWidth="1"/>
    <col min="4" max="4" width="14.42578125" customWidth="1"/>
    <col min="5" max="5" width="11" customWidth="1"/>
    <col min="6" max="6" width="13.42578125" customWidth="1"/>
    <col min="7" max="7" width="14.140625" customWidth="1"/>
    <col min="8" max="8" width="11.28515625" customWidth="1"/>
    <col min="9" max="9" width="14.7109375" customWidth="1"/>
    <col min="10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5" width="14.28515625" customWidth="1"/>
    <col min="16" max="16" width="13.85546875" customWidth="1"/>
    <col min="17" max="17" width="10.85546875" customWidth="1"/>
    <col min="18" max="19" width="14.28515625" customWidth="1"/>
    <col min="20" max="20" width="11.5703125" customWidth="1"/>
    <col min="21" max="21" width="18.5703125" customWidth="1"/>
  </cols>
  <sheetData>
    <row r="1" spans="1:28" x14ac:dyDescent="0.25">
      <c r="A1" s="402" t="s">
        <v>486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</row>
    <row r="2" spans="1:28" ht="55.5" customHeight="1" thickBot="1" x14ac:dyDescent="0.3">
      <c r="A2" s="403"/>
      <c r="B2" s="403"/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3"/>
      <c r="P2" s="403"/>
      <c r="Q2" s="403"/>
      <c r="R2" s="403"/>
      <c r="S2" s="403"/>
      <c r="T2" s="403"/>
    </row>
    <row r="3" spans="1:28" ht="17.25" x14ac:dyDescent="0.25">
      <c r="A3" s="404" t="s">
        <v>0</v>
      </c>
      <c r="B3" s="407" t="s">
        <v>1</v>
      </c>
      <c r="C3" s="410" t="s">
        <v>2</v>
      </c>
      <c r="D3" s="411"/>
      <c r="E3" s="411"/>
      <c r="F3" s="411"/>
      <c r="G3" s="411"/>
      <c r="H3" s="412"/>
      <c r="I3" s="413" t="s">
        <v>3</v>
      </c>
      <c r="J3" s="414"/>
      <c r="K3" s="415"/>
      <c r="L3" s="411" t="s">
        <v>4</v>
      </c>
      <c r="M3" s="411"/>
      <c r="N3" s="411"/>
      <c r="O3" s="411"/>
      <c r="P3" s="411"/>
      <c r="Q3" s="411"/>
      <c r="R3" s="411"/>
      <c r="S3" s="411"/>
      <c r="T3" s="416"/>
    </row>
    <row r="4" spans="1:28" ht="16.5" customHeight="1" x14ac:dyDescent="0.25">
      <c r="A4" s="405"/>
      <c r="B4" s="408"/>
      <c r="C4" s="394" t="s">
        <v>487</v>
      </c>
      <c r="D4" s="394" t="s">
        <v>488</v>
      </c>
      <c r="E4" s="394" t="s">
        <v>5</v>
      </c>
      <c r="F4" s="394" t="s">
        <v>489</v>
      </c>
      <c r="G4" s="394" t="s">
        <v>302</v>
      </c>
      <c r="H4" s="394" t="s">
        <v>5</v>
      </c>
      <c r="I4" s="394" t="s">
        <v>487</v>
      </c>
      <c r="J4" s="394" t="s">
        <v>488</v>
      </c>
      <c r="K4" s="394" t="s">
        <v>5</v>
      </c>
      <c r="L4" s="394" t="s">
        <v>487</v>
      </c>
      <c r="M4" s="394" t="s">
        <v>488</v>
      </c>
      <c r="N4" s="394" t="s">
        <v>5</v>
      </c>
      <c r="O4" s="384" t="s">
        <v>490</v>
      </c>
      <c r="P4" s="384" t="s">
        <v>491</v>
      </c>
      <c r="Q4" s="394" t="s">
        <v>5</v>
      </c>
      <c r="R4" s="384" t="s">
        <v>493</v>
      </c>
      <c r="S4" s="384" t="s">
        <v>494</v>
      </c>
      <c r="T4" s="394" t="s">
        <v>5</v>
      </c>
    </row>
    <row r="5" spans="1:28" ht="13.5" customHeight="1" x14ac:dyDescent="0.25">
      <c r="A5" s="405"/>
      <c r="B5" s="408"/>
      <c r="C5" s="395"/>
      <c r="D5" s="395"/>
      <c r="E5" s="395"/>
      <c r="F5" s="395"/>
      <c r="G5" s="395"/>
      <c r="H5" s="395"/>
      <c r="I5" s="395"/>
      <c r="J5" s="395"/>
      <c r="K5" s="395"/>
      <c r="L5" s="395"/>
      <c r="M5" s="395"/>
      <c r="N5" s="395"/>
      <c r="O5" s="384"/>
      <c r="P5" s="384"/>
      <c r="Q5" s="395"/>
      <c r="R5" s="384"/>
      <c r="S5" s="384"/>
      <c r="T5" s="395"/>
    </row>
    <row r="6" spans="1:28" ht="17.25" customHeight="1" x14ac:dyDescent="0.25">
      <c r="A6" s="405"/>
      <c r="B6" s="408"/>
      <c r="C6" s="395"/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84"/>
      <c r="P6" s="384"/>
      <c r="Q6" s="395"/>
      <c r="R6" s="384"/>
      <c r="S6" s="384"/>
      <c r="T6" s="395"/>
    </row>
    <row r="7" spans="1:28" ht="12" customHeight="1" x14ac:dyDescent="0.25">
      <c r="A7" s="405"/>
      <c r="B7" s="408"/>
      <c r="C7" s="395"/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84"/>
      <c r="P7" s="384"/>
      <c r="Q7" s="395"/>
      <c r="R7" s="384"/>
      <c r="S7" s="384"/>
      <c r="T7" s="395"/>
    </row>
    <row r="8" spans="1:28" ht="45.75" customHeight="1" thickBot="1" x14ac:dyDescent="0.3">
      <c r="A8" s="406"/>
      <c r="B8" s="409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85"/>
      <c r="P8" s="385"/>
      <c r="Q8" s="396"/>
      <c r="R8" s="385"/>
      <c r="S8" s="385"/>
      <c r="T8" s="396"/>
    </row>
    <row r="9" spans="1:28" ht="21" thickBot="1" x14ac:dyDescent="0.3">
      <c r="A9" s="88">
        <v>1</v>
      </c>
      <c r="B9" s="36">
        <v>2</v>
      </c>
      <c r="C9" s="36">
        <v>3</v>
      </c>
      <c r="D9" s="36">
        <v>4</v>
      </c>
      <c r="E9" s="36">
        <v>5</v>
      </c>
      <c r="F9" s="36">
        <v>6</v>
      </c>
      <c r="G9" s="36">
        <v>7</v>
      </c>
      <c r="H9" s="36">
        <v>8</v>
      </c>
      <c r="I9" s="36">
        <v>9</v>
      </c>
      <c r="J9" s="36">
        <v>10</v>
      </c>
      <c r="K9" s="37">
        <v>11</v>
      </c>
      <c r="L9" s="36">
        <v>3</v>
      </c>
      <c r="M9" s="36">
        <v>4</v>
      </c>
      <c r="N9" s="36">
        <v>5</v>
      </c>
      <c r="O9" s="36">
        <v>6</v>
      </c>
      <c r="P9" s="36">
        <v>7</v>
      </c>
      <c r="Q9" s="36">
        <v>8</v>
      </c>
      <c r="R9" s="36">
        <v>9</v>
      </c>
      <c r="S9" s="36">
        <v>10</v>
      </c>
      <c r="T9" s="37">
        <v>11</v>
      </c>
      <c r="V9" s="154"/>
      <c r="W9" s="154"/>
    </row>
    <row r="10" spans="1:28" s="23" customFormat="1" ht="43.5" customHeight="1" thickBot="1" x14ac:dyDescent="0.3">
      <c r="A10" s="388" t="s">
        <v>6</v>
      </c>
      <c r="B10" s="389"/>
      <c r="C10" s="109">
        <f>C11+C38</f>
        <v>1226.2044277</v>
      </c>
      <c r="D10" s="109">
        <f>D11+D38</f>
        <v>1069.0930366000002</v>
      </c>
      <c r="E10" s="110">
        <f>C10/D10*100</f>
        <v>114.69576414038349</v>
      </c>
      <c r="F10" s="109">
        <f>F11+F38</f>
        <v>124.26855093999998</v>
      </c>
      <c r="G10" s="109">
        <f>G11+G38</f>
        <v>108.1807876</v>
      </c>
      <c r="H10" s="110">
        <f>F10/G10*100</f>
        <v>114.87118341149882</v>
      </c>
      <c r="I10" s="109">
        <f>I11+I38</f>
        <v>1207.0774587310002</v>
      </c>
      <c r="J10" s="109">
        <f>J11+J38</f>
        <v>1055.1539591000001</v>
      </c>
      <c r="K10" s="111">
        <f>I10/J10*100</f>
        <v>114.3982305445344</v>
      </c>
      <c r="L10" s="174">
        <f>L11+L38</f>
        <v>672.47520399999996</v>
      </c>
      <c r="M10" s="172">
        <f>M11+M38</f>
        <v>557.39469659999997</v>
      </c>
      <c r="N10" s="173">
        <f>L10/M10*100</f>
        <v>120.64614322704699</v>
      </c>
      <c r="O10" s="173">
        <f>O11+O38</f>
        <v>121.00624599999999</v>
      </c>
      <c r="P10" s="173">
        <f>P11+P38</f>
        <v>90.868403600000008</v>
      </c>
      <c r="Q10" s="173">
        <f>O10/P10*100</f>
        <v>133.16647063886569</v>
      </c>
      <c r="R10" s="172">
        <f>R11+R38</f>
        <v>522.73536899999999</v>
      </c>
      <c r="S10" s="172">
        <f>S11+S38</f>
        <v>443.64538300000004</v>
      </c>
      <c r="T10" s="175">
        <f t="shared" ref="T10:T40" si="0">R10/S10*100</f>
        <v>117.82729834021511</v>
      </c>
      <c r="V10" s="98">
        <v>246.9</v>
      </c>
      <c r="W10" s="98">
        <v>215.1</v>
      </c>
      <c r="X10" s="98">
        <v>190.5</v>
      </c>
      <c r="Y10" s="98">
        <v>172.9</v>
      </c>
      <c r="Z10" s="98">
        <f>V10-X10</f>
        <v>56.400000000000006</v>
      </c>
      <c r="AA10" s="98">
        <f>W10-Y10</f>
        <v>42.199999999999989</v>
      </c>
      <c r="AB10" s="98">
        <f>Z10*100/AA10</f>
        <v>133.64928909952613</v>
      </c>
    </row>
    <row r="11" spans="1:28" ht="38.25" customHeight="1" thickBot="1" x14ac:dyDescent="0.3">
      <c r="A11" s="390" t="s">
        <v>7</v>
      </c>
      <c r="B11" s="391"/>
      <c r="C11" s="89">
        <f>C12+C13</f>
        <v>966.18287969999994</v>
      </c>
      <c r="D11" s="89">
        <f>D12+D13</f>
        <v>801.36163860000011</v>
      </c>
      <c r="E11" s="89">
        <f>C11/D11*100</f>
        <v>120.56764800820102</v>
      </c>
      <c r="F11" s="89">
        <f>F12+F13</f>
        <v>96.802648939999983</v>
      </c>
      <c r="G11" s="89">
        <f>G12+G13</f>
        <v>79.259336599999997</v>
      </c>
      <c r="H11" s="89">
        <f>F11/G11*100</f>
        <v>122.13406406432121</v>
      </c>
      <c r="I11" s="89">
        <f>I12+I13</f>
        <v>947.05591073100015</v>
      </c>
      <c r="J11" s="89">
        <f>J12+J13</f>
        <v>787.42256110000017</v>
      </c>
      <c r="K11" s="90">
        <f>I11/J11*100</f>
        <v>120.27289507783445</v>
      </c>
      <c r="L11" s="91">
        <f>L12+L13</f>
        <v>643.18367699999999</v>
      </c>
      <c r="M11" s="91">
        <f>M12+M13</f>
        <v>534.5137866</v>
      </c>
      <c r="N11" s="92">
        <f t="shared" ref="N11:N13" si="1">L11/M11*100</f>
        <v>120.33060570640106</v>
      </c>
      <c r="O11" s="89">
        <f>O12+O13</f>
        <v>121.00624599999999</v>
      </c>
      <c r="P11" s="89">
        <f>P12+P13</f>
        <v>90.868403600000008</v>
      </c>
      <c r="Q11" s="92">
        <f>O11/P11*100</f>
        <v>133.16647063886569</v>
      </c>
      <c r="R11" s="89">
        <f>R12+R13</f>
        <v>522.73536899999999</v>
      </c>
      <c r="S11" s="89">
        <f>S12+S13</f>
        <v>443.64538300000004</v>
      </c>
      <c r="T11" s="93">
        <f t="shared" si="0"/>
        <v>117.82729834021511</v>
      </c>
      <c r="V11" s="98">
        <v>236.3</v>
      </c>
      <c r="W11" s="98">
        <v>203</v>
      </c>
      <c r="X11" s="98">
        <v>183.3</v>
      </c>
      <c r="Y11" s="98">
        <v>162.6</v>
      </c>
      <c r="Z11" s="98">
        <f t="shared" ref="Z11:AA14" si="2">V11-X11</f>
        <v>53</v>
      </c>
      <c r="AA11" s="98">
        <f t="shared" si="2"/>
        <v>40.400000000000006</v>
      </c>
      <c r="AB11" s="98">
        <f t="shared" ref="AB11:AB14" si="3">Z11*100/AA11</f>
        <v>131.18811881188117</v>
      </c>
    </row>
    <row r="12" spans="1:28" ht="54.75" customHeight="1" thickBot="1" x14ac:dyDescent="0.3">
      <c r="A12" s="392" t="s">
        <v>259</v>
      </c>
      <c r="B12" s="393"/>
      <c r="C12" s="113">
        <f>C46/1000000</f>
        <v>313.60996799999998</v>
      </c>
      <c r="D12" s="113">
        <f>D46/1000000</f>
        <v>233.743764</v>
      </c>
      <c r="E12" s="113">
        <f>C12/D12*100</f>
        <v>134.16827154370628</v>
      </c>
      <c r="F12" s="112">
        <f>F46/1000000</f>
        <v>29.520015999999998</v>
      </c>
      <c r="G12" s="112">
        <f>G46/1000000</f>
        <v>21.657164000000002</v>
      </c>
      <c r="H12" s="113">
        <f>F12/G12*100</f>
        <v>136.30600941101983</v>
      </c>
      <c r="I12" s="112">
        <f>I46/1000000</f>
        <v>309.51581299999998</v>
      </c>
      <c r="J12" s="112">
        <f>J46/1000000</f>
        <v>225.57062400000001</v>
      </c>
      <c r="K12" s="113">
        <f>I12/J12*100</f>
        <v>137.21459271221414</v>
      </c>
      <c r="L12" s="112">
        <f>L46/1000000</f>
        <v>243.347286</v>
      </c>
      <c r="M12" s="112">
        <f>M46/1000000</f>
        <v>199.84841399999999</v>
      </c>
      <c r="N12" s="113">
        <f t="shared" si="1"/>
        <v>121.76593305363934</v>
      </c>
      <c r="O12" s="112">
        <f>O46/1000000</f>
        <v>0</v>
      </c>
      <c r="P12" s="112">
        <f>P46/1000000</f>
        <v>0</v>
      </c>
      <c r="Q12" s="113" t="e">
        <f>O12/P12*100</f>
        <v>#DIV/0!</v>
      </c>
      <c r="R12" s="112">
        <f>R46/1000000</f>
        <v>243.347286</v>
      </c>
      <c r="S12" s="112">
        <f>S46/1000000</f>
        <v>199.84841399999999</v>
      </c>
      <c r="T12" s="114">
        <f t="shared" si="0"/>
        <v>121.76593305363934</v>
      </c>
      <c r="V12" s="98">
        <v>81.41</v>
      </c>
      <c r="W12" s="98">
        <v>78.790000000000006</v>
      </c>
      <c r="X12" s="98">
        <v>63.5</v>
      </c>
      <c r="Y12" s="98">
        <v>63.6</v>
      </c>
      <c r="Z12" s="98">
        <f t="shared" si="2"/>
        <v>17.909999999999997</v>
      </c>
      <c r="AA12" s="98">
        <f t="shared" si="2"/>
        <v>15.190000000000005</v>
      </c>
      <c r="AB12" s="98">
        <f t="shared" si="3"/>
        <v>117.90651744568788</v>
      </c>
    </row>
    <row r="13" spans="1:28" ht="54.75" customHeight="1" thickBot="1" x14ac:dyDescent="0.3">
      <c r="A13" s="392" t="s">
        <v>260</v>
      </c>
      <c r="B13" s="393"/>
      <c r="C13" s="115">
        <f>C14+C15+C16+C17+C18+C19+C20+C21+C22+C23+C24+C25+C26+C27+C28+C29+C30+C31+C32+C33+C34+C37</f>
        <v>652.57291169999996</v>
      </c>
      <c r="D13" s="115">
        <f>D14+D15+D16+D17+D18+D19+D20+D21+D22+D23+D24+D25+D26+D27+D28+D29+D30+D31+D32+D33+D34+D37</f>
        <v>567.61787460000016</v>
      </c>
      <c r="E13" s="113">
        <f t="shared" ref="E13:E40" si="4">C13/D13*100</f>
        <v>114.96694182857922</v>
      </c>
      <c r="F13" s="115">
        <f>F14+F15+F16+F17+F18+F19+F20+F21+F22+F23+F24+F25+F26+F27+F28+F29+F30+F31+F32+F33+F34+F37</f>
        <v>67.282632939999985</v>
      </c>
      <c r="G13" s="115">
        <f>G14+G15+G16+G17+G18+G19+G20+G21+G22+G23+G24+G25+G26+G27+G28+G29+G30+G31+G32+G33+G34+G37</f>
        <v>57.602172599999996</v>
      </c>
      <c r="H13" s="113">
        <f t="shared" ref="H13:H40" si="5">F13/G13*100</f>
        <v>116.8057208661605</v>
      </c>
      <c r="I13" s="115">
        <f>I14+I15+I16+I17+I18+I19+I20+I21+I22+I23+I24+I25+I26+I27+I28+I29+I30+I31+I32+I33+I34+I37</f>
        <v>637.54009773100017</v>
      </c>
      <c r="J13" s="115">
        <f>J14+J15+J16+J17+J18+J19+J20+J21+J22+J23+J24+J25+J26+J27+J28+J29+J30+J31+J32+J33+J34+J37</f>
        <v>561.8519371000001</v>
      </c>
      <c r="K13" s="113">
        <f t="shared" ref="K13:K40" si="6">I13/J13*100</f>
        <v>113.47119332215256</v>
      </c>
      <c r="L13" s="115">
        <f>L14+L15+L16+L17+L18+L19+L20+L21+L22+L23+L24+L25+L26+L27+L28+L29+L30+L31+L32+L33+L34+L37</f>
        <v>399.83639099999999</v>
      </c>
      <c r="M13" s="115">
        <f>M14+M15+M16+M17+M18+M19+M20+M21+M22+M23+M24+M25+M26+M27+M28+M29+M30+M31+M32+M33+M34+M37</f>
        <v>334.66537260000001</v>
      </c>
      <c r="N13" s="113">
        <f t="shared" si="1"/>
        <v>119.47348717128673</v>
      </c>
      <c r="O13" s="115">
        <f>O14+O15+O16+O17+O18+O19+O20+O21+O22+O23+O24+O25+O26+O27+O28+O29+O30+O31+O32+O33+O34+O37</f>
        <v>121.00624599999999</v>
      </c>
      <c r="P13" s="115">
        <f>P14+P15+P16+P17+P18+P19+P20+P21+P22+P23+P24+P25+P26+P27+P28+P29+P30+P31+P32+P33+P34+P37</f>
        <v>90.868403600000008</v>
      </c>
      <c r="Q13" s="113">
        <f t="shared" ref="Q13:Q40" si="7">O13/P13*100</f>
        <v>133.16647063886569</v>
      </c>
      <c r="R13" s="115">
        <f>R14+R15+R16+R17+R18+R19+R20+R21+R22+R23+R24+R25+R26+R27+R28+R29+R30+R31+R32+R33+R34+R37</f>
        <v>279.38808299999999</v>
      </c>
      <c r="S13" s="115">
        <f>S14+S15+S16+S17+S18+S19+S20+S21+S22+S23+S24+S25+S26+S27+S28+S29+S30+S31+S32+S33+S34+S37</f>
        <v>243.79696900000002</v>
      </c>
      <c r="T13" s="114">
        <f t="shared" si="0"/>
        <v>114.59866960035913</v>
      </c>
      <c r="V13" s="98">
        <v>154.9</v>
      </c>
      <c r="W13" s="98">
        <v>124.2</v>
      </c>
      <c r="X13" s="98">
        <v>119.9</v>
      </c>
      <c r="Y13" s="98">
        <v>99</v>
      </c>
      <c r="Z13" s="98">
        <f t="shared" si="2"/>
        <v>35</v>
      </c>
      <c r="AA13" s="98">
        <f t="shared" si="2"/>
        <v>25.200000000000003</v>
      </c>
      <c r="AB13" s="98">
        <f t="shared" si="3"/>
        <v>138.88888888888889</v>
      </c>
    </row>
    <row r="14" spans="1:28" ht="40.5" customHeight="1" thickBot="1" x14ac:dyDescent="0.3">
      <c r="A14" s="371" t="s">
        <v>228</v>
      </c>
      <c r="B14" s="372" t="s">
        <v>111</v>
      </c>
      <c r="C14" s="94">
        <f>C70/1000000</f>
        <v>115.997978</v>
      </c>
      <c r="D14" s="94">
        <f>D70/1000000</f>
        <v>110.4583298</v>
      </c>
      <c r="E14" s="94">
        <f t="shared" si="4"/>
        <v>105.01514753122765</v>
      </c>
      <c r="F14" s="94">
        <f>F70/1000000</f>
        <v>10.000848</v>
      </c>
      <c r="G14" s="94">
        <f>G70/1000000</f>
        <v>11.612752800000001</v>
      </c>
      <c r="H14" s="94">
        <f t="shared" si="5"/>
        <v>86.119528868297266</v>
      </c>
      <c r="I14" s="94">
        <f>I70/1000000</f>
        <v>109.436763</v>
      </c>
      <c r="J14" s="94">
        <f>J70/1000000</f>
        <v>113.638133</v>
      </c>
      <c r="K14" s="95">
        <f t="shared" si="6"/>
        <v>96.30285196607376</v>
      </c>
      <c r="L14" s="94">
        <f>L70/1000000</f>
        <v>16.415927</v>
      </c>
      <c r="M14" s="94">
        <f>M70/1000000</f>
        <v>10.4772876</v>
      </c>
      <c r="N14" s="94">
        <f>L14/M14*100</f>
        <v>156.68107650304455</v>
      </c>
      <c r="O14" s="94">
        <f>O70/1000000</f>
        <v>11.927443999999999</v>
      </c>
      <c r="P14" s="94">
        <f>P70/1000000</f>
        <v>6.2274065999999992</v>
      </c>
      <c r="Q14" s="94">
        <f t="shared" si="7"/>
        <v>191.53147957289315</v>
      </c>
      <c r="R14" s="94">
        <f>R70/1000000</f>
        <v>4.4884829999999996</v>
      </c>
      <c r="S14" s="94">
        <f>S70/1000000</f>
        <v>4.2498810000000002</v>
      </c>
      <c r="T14" s="95">
        <f t="shared" si="0"/>
        <v>105.61432190689573</v>
      </c>
      <c r="V14" s="98">
        <v>10.6</v>
      </c>
      <c r="W14" s="98">
        <v>12.1</v>
      </c>
      <c r="X14" s="98">
        <v>7.1</v>
      </c>
      <c r="Y14" s="98">
        <v>10.4</v>
      </c>
      <c r="Z14" s="98">
        <f t="shared" si="2"/>
        <v>3.5</v>
      </c>
      <c r="AA14" s="98">
        <f t="shared" si="2"/>
        <v>1.6999999999999993</v>
      </c>
      <c r="AB14" s="98">
        <f t="shared" si="3"/>
        <v>205.88235294117655</v>
      </c>
    </row>
    <row r="15" spans="1:28" ht="19.5" customHeight="1" thickBot="1" x14ac:dyDescent="0.3">
      <c r="A15" s="382" t="s">
        <v>229</v>
      </c>
      <c r="B15" s="383" t="s">
        <v>111</v>
      </c>
      <c r="C15" s="94">
        <f>C117/1000000</f>
        <v>111.179924</v>
      </c>
      <c r="D15" s="94">
        <f>D117/1000000</f>
        <v>85.585875999999999</v>
      </c>
      <c r="E15" s="94">
        <f t="shared" si="4"/>
        <v>129.90452303134688</v>
      </c>
      <c r="F15" s="94">
        <f>F117/1000000</f>
        <v>9.3009640000000005</v>
      </c>
      <c r="G15" s="94">
        <f>G117/1000000</f>
        <v>7.6001919999999998</v>
      </c>
      <c r="H15" s="94">
        <f t="shared" si="5"/>
        <v>122.37801360807727</v>
      </c>
      <c r="I15" s="94">
        <f>I117/1000000</f>
        <v>113.621112</v>
      </c>
      <c r="J15" s="94">
        <f>J117/1000000</f>
        <v>84.791390000000007</v>
      </c>
      <c r="K15" s="95">
        <f t="shared" si="6"/>
        <v>134.00076587964884</v>
      </c>
      <c r="L15" s="94">
        <f>L117/1000000</f>
        <v>78.721598</v>
      </c>
      <c r="M15" s="94">
        <f>M117/1000000</f>
        <v>57.297795000000001</v>
      </c>
      <c r="N15" s="94">
        <f t="shared" ref="N15:N40" si="8">L15/M15*100</f>
        <v>137.39027479155175</v>
      </c>
      <c r="O15" s="94">
        <f>O117/1000000</f>
        <v>68.469778000000005</v>
      </c>
      <c r="P15" s="94">
        <f>P117/1000000</f>
        <v>47.338760999999998</v>
      </c>
      <c r="Q15" s="94">
        <f t="shared" si="7"/>
        <v>144.6378750808455</v>
      </c>
      <c r="R15" s="94">
        <f>R117/1000000</f>
        <v>10.809758</v>
      </c>
      <c r="S15" s="94">
        <f>S117/1000000</f>
        <v>9.9590340000000008</v>
      </c>
      <c r="T15" s="95">
        <f t="shared" si="0"/>
        <v>108.54223411628074</v>
      </c>
    </row>
    <row r="16" spans="1:28" ht="19.5" customHeight="1" thickBot="1" x14ac:dyDescent="0.3">
      <c r="A16" s="371" t="s">
        <v>230</v>
      </c>
      <c r="B16" s="372" t="s">
        <v>139</v>
      </c>
      <c r="C16" s="94">
        <f>C149/1000000</f>
        <v>157.747219</v>
      </c>
      <c r="D16" s="94">
        <f>D149/1000000</f>
        <v>135.103364</v>
      </c>
      <c r="E16" s="94">
        <f t="shared" si="4"/>
        <v>116.76039317570212</v>
      </c>
      <c r="F16" s="94">
        <f>F149/1000000</f>
        <v>20.613213999999999</v>
      </c>
      <c r="G16" s="94">
        <f>G149/1000000</f>
        <v>15.822120999999999</v>
      </c>
      <c r="H16" s="94">
        <f t="shared" si="5"/>
        <v>130.28097813181938</v>
      </c>
      <c r="I16" s="94">
        <f>I149/1000000</f>
        <v>150.07525899999999</v>
      </c>
      <c r="J16" s="94">
        <f>J149/1000000</f>
        <v>135.73995500000001</v>
      </c>
      <c r="K16" s="95">
        <f t="shared" si="6"/>
        <v>110.56085807601748</v>
      </c>
      <c r="L16" s="94">
        <f>L149/1000000</f>
        <v>110.34971299999999</v>
      </c>
      <c r="M16" s="94">
        <f>M149/1000000</f>
        <v>97.025751999999997</v>
      </c>
      <c r="N16" s="94">
        <f t="shared" si="8"/>
        <v>113.7323965291194</v>
      </c>
      <c r="O16" s="94">
        <f>O149/1000000</f>
        <v>10.372119</v>
      </c>
      <c r="P16" s="94">
        <f>P149/1000000</f>
        <v>7.0257339999999999</v>
      </c>
      <c r="Q16" s="94">
        <f t="shared" si="7"/>
        <v>147.63039705175288</v>
      </c>
      <c r="R16" s="94">
        <f>R149/1000000</f>
        <v>99.977593999999996</v>
      </c>
      <c r="S16" s="94">
        <f>S149/1000000</f>
        <v>90.000017999999997</v>
      </c>
      <c r="T16" s="95">
        <f t="shared" si="0"/>
        <v>111.08619333831689</v>
      </c>
    </row>
    <row r="17" spans="1:20" ht="56.25" customHeight="1" thickBot="1" x14ac:dyDescent="0.3">
      <c r="A17" s="371" t="s">
        <v>231</v>
      </c>
      <c r="B17" s="372"/>
      <c r="C17" s="142">
        <f>C155/1000000</f>
        <v>0.240148</v>
      </c>
      <c r="D17" s="142">
        <f>D155/1000000</f>
        <v>0.15156700000000001</v>
      </c>
      <c r="E17" s="94">
        <f t="shared" si="4"/>
        <v>158.44346064776633</v>
      </c>
      <c r="F17" s="142">
        <f>F155/1000000</f>
        <v>2.1336000000000001E-2</v>
      </c>
      <c r="G17" s="142">
        <f>G155/1000000</f>
        <v>8.352E-3</v>
      </c>
      <c r="H17" s="94">
        <f t="shared" si="5"/>
        <v>255.45977011494253</v>
      </c>
      <c r="I17" s="142">
        <f>I155/1000000</f>
        <v>0.284279</v>
      </c>
      <c r="J17" s="142">
        <f>J155/1000000</f>
        <v>0.28836699999999998</v>
      </c>
      <c r="K17" s="95">
        <f t="shared" si="6"/>
        <v>98.582362059458958</v>
      </c>
      <c r="L17" s="94">
        <f>L155/1000000</f>
        <v>0</v>
      </c>
      <c r="M17" s="94">
        <f>M155/1000000</f>
        <v>5.9649999999999998E-3</v>
      </c>
      <c r="N17" s="94">
        <f t="shared" si="8"/>
        <v>0</v>
      </c>
      <c r="O17" s="94">
        <f>O155/1000000</f>
        <v>0</v>
      </c>
      <c r="P17" s="94">
        <f>P155/1000000</f>
        <v>5.9649999999999998E-3</v>
      </c>
      <c r="Q17" s="94">
        <f t="shared" si="7"/>
        <v>0</v>
      </c>
      <c r="R17" s="94">
        <f>R155/1000000</f>
        <v>0</v>
      </c>
      <c r="S17" s="94">
        <f>S155/1000000</f>
        <v>0</v>
      </c>
      <c r="T17" s="95" t="e">
        <f t="shared" si="0"/>
        <v>#DIV/0!</v>
      </c>
    </row>
    <row r="18" spans="1:20" ht="19.5" customHeight="1" thickBot="1" x14ac:dyDescent="0.3">
      <c r="A18" s="371" t="s">
        <v>232</v>
      </c>
      <c r="B18" s="372"/>
      <c r="C18" s="94">
        <f>C167/1000000</f>
        <v>10.573949000000001</v>
      </c>
      <c r="D18" s="94">
        <f>D167/1000000</f>
        <v>8.5005900000000008</v>
      </c>
      <c r="E18" s="94">
        <f t="shared" si="4"/>
        <v>124.39076581743149</v>
      </c>
      <c r="F18" s="94">
        <f>F167/1000000</f>
        <v>1.252184</v>
      </c>
      <c r="G18" s="94">
        <f>G167/1000000</f>
        <v>1.025782</v>
      </c>
      <c r="H18" s="94">
        <f t="shared" si="5"/>
        <v>122.07116131887672</v>
      </c>
      <c r="I18" s="141">
        <f>I167/1000000</f>
        <v>10.505865999999999</v>
      </c>
      <c r="J18" s="141">
        <f>J167/1000000</f>
        <v>8.3182100000000005</v>
      </c>
      <c r="K18" s="95">
        <f t="shared" si="6"/>
        <v>126.29960051501463</v>
      </c>
      <c r="L18" s="141">
        <f>L167/1000000</f>
        <v>8.1306940000000001</v>
      </c>
      <c r="M18" s="141">
        <f>M167/1000000</f>
        <v>5.5628900000000003</v>
      </c>
      <c r="N18" s="94">
        <f t="shared" si="8"/>
        <v>146.15953218560855</v>
      </c>
      <c r="O18" s="94">
        <f>O167/1000000</f>
        <v>4.6013500000000001</v>
      </c>
      <c r="P18" s="94">
        <f>P167/1000000</f>
        <v>1.9886170000000001</v>
      </c>
      <c r="Q18" s="94">
        <f t="shared" si="7"/>
        <v>231.38442445176725</v>
      </c>
      <c r="R18" s="94">
        <f>R167/1000000</f>
        <v>3.529344</v>
      </c>
      <c r="S18" s="94">
        <f>S167/1000000</f>
        <v>3.5742729999999998</v>
      </c>
      <c r="T18" s="95">
        <f t="shared" si="0"/>
        <v>98.742989133734341</v>
      </c>
    </row>
    <row r="19" spans="1:20" ht="63" customHeight="1" thickBot="1" x14ac:dyDescent="0.3">
      <c r="A19" s="371" t="s">
        <v>233</v>
      </c>
      <c r="B19" s="372"/>
      <c r="C19" s="143">
        <f>C184/1000000</f>
        <v>0.63338499999999998</v>
      </c>
      <c r="D19" s="143">
        <f>D184/1000000</f>
        <v>0.21914700000000001</v>
      </c>
      <c r="E19" s="94">
        <f t="shared" si="4"/>
        <v>289.02289330905739</v>
      </c>
      <c r="F19" s="143">
        <f>F184/1000000</f>
        <v>2.7474999999999999E-2</v>
      </c>
      <c r="G19" s="143">
        <f>G184/1000000</f>
        <v>2.4028999999999998E-2</v>
      </c>
      <c r="H19" s="94">
        <f t="shared" si="5"/>
        <v>114.34100461941821</v>
      </c>
      <c r="I19" s="142">
        <f>I184/1000000</f>
        <v>0.70785100000000001</v>
      </c>
      <c r="J19" s="142">
        <f>J184/1000000</f>
        <v>0.411964</v>
      </c>
      <c r="K19" s="95">
        <f t="shared" si="6"/>
        <v>171.82350885028791</v>
      </c>
      <c r="L19" s="143">
        <f>L184/1000000</f>
        <v>0.44678699999999999</v>
      </c>
      <c r="M19" s="143">
        <f>M184/1000000</f>
        <v>0.124151</v>
      </c>
      <c r="N19" s="94">
        <f t="shared" si="8"/>
        <v>359.87386327939362</v>
      </c>
      <c r="O19" s="142">
        <f>O184/1000000</f>
        <v>0.125055</v>
      </c>
      <c r="P19" s="142">
        <f>P184/1000000</f>
        <v>0.120117</v>
      </c>
      <c r="Q19" s="94">
        <f t="shared" si="7"/>
        <v>104.11099178301156</v>
      </c>
      <c r="R19" s="142">
        <f>R184/1000000</f>
        <v>0.32173200000000002</v>
      </c>
      <c r="S19" s="142">
        <f>S184/1000000</f>
        <v>4.0340000000000003E-3</v>
      </c>
      <c r="T19" s="95">
        <f t="shared" si="0"/>
        <v>7975.5081804660394</v>
      </c>
    </row>
    <row r="20" spans="1:20" ht="88.5" customHeight="1" thickBot="1" x14ac:dyDescent="0.3">
      <c r="A20" s="371" t="s">
        <v>235</v>
      </c>
      <c r="B20" s="372"/>
      <c r="C20" s="94">
        <f>C194/1000000</f>
        <v>0</v>
      </c>
      <c r="D20" s="94">
        <f>D194/1000000</f>
        <v>0</v>
      </c>
      <c r="E20" s="94" t="e">
        <f t="shared" si="4"/>
        <v>#DIV/0!</v>
      </c>
      <c r="F20" s="94">
        <f>F194/1000000</f>
        <v>0</v>
      </c>
      <c r="G20" s="94">
        <f>G194/1000000</f>
        <v>0</v>
      </c>
      <c r="H20" s="94" t="e">
        <f t="shared" si="5"/>
        <v>#DIV/0!</v>
      </c>
      <c r="I20" s="94">
        <f>I194/1000000</f>
        <v>0</v>
      </c>
      <c r="J20" s="94">
        <f>J194/1000000</f>
        <v>0</v>
      </c>
      <c r="K20" s="95" t="e">
        <f t="shared" si="6"/>
        <v>#DIV/0!</v>
      </c>
      <c r="L20" s="94">
        <f>L194/1000000</f>
        <v>0</v>
      </c>
      <c r="M20" s="94">
        <f>M194/1000000</f>
        <v>0</v>
      </c>
      <c r="N20" s="94" t="e">
        <f t="shared" si="8"/>
        <v>#DIV/0!</v>
      </c>
      <c r="O20" s="94">
        <f>O194/1000000</f>
        <v>0</v>
      </c>
      <c r="P20" s="94">
        <f>P194/1000000</f>
        <v>0</v>
      </c>
      <c r="Q20" s="94" t="e">
        <f t="shared" si="7"/>
        <v>#DIV/0!</v>
      </c>
      <c r="R20" s="94">
        <f>R194/1000000</f>
        <v>0</v>
      </c>
      <c r="S20" s="94">
        <f>S194/1000000</f>
        <v>0</v>
      </c>
      <c r="T20" s="95" t="e">
        <f t="shared" si="0"/>
        <v>#DIV/0!</v>
      </c>
    </row>
    <row r="21" spans="1:20" ht="60" customHeight="1" thickBot="1" x14ac:dyDescent="0.3">
      <c r="A21" s="371" t="s">
        <v>236</v>
      </c>
      <c r="B21" s="372"/>
      <c r="C21" s="94">
        <f>C203/1000000</f>
        <v>0</v>
      </c>
      <c r="D21" s="94">
        <f>D203/1000000</f>
        <v>0</v>
      </c>
      <c r="E21" s="94" t="e">
        <f t="shared" si="4"/>
        <v>#DIV/0!</v>
      </c>
      <c r="F21" s="94">
        <f>F203/1000000</f>
        <v>0</v>
      </c>
      <c r="G21" s="94">
        <f>G203/1000000</f>
        <v>0</v>
      </c>
      <c r="H21" s="94" t="e">
        <f t="shared" si="5"/>
        <v>#DIV/0!</v>
      </c>
      <c r="I21" s="94">
        <f>I203/1000000</f>
        <v>0</v>
      </c>
      <c r="J21" s="94">
        <f>J203/1000000</f>
        <v>0</v>
      </c>
      <c r="K21" s="95" t="e">
        <f t="shared" si="6"/>
        <v>#DIV/0!</v>
      </c>
      <c r="L21" s="94">
        <f>L203/1000000</f>
        <v>0</v>
      </c>
      <c r="M21" s="94">
        <f>M203/1000000</f>
        <v>0</v>
      </c>
      <c r="N21" s="94" t="e">
        <f t="shared" si="8"/>
        <v>#DIV/0!</v>
      </c>
      <c r="O21" s="94">
        <f>O203/1000000</f>
        <v>0</v>
      </c>
      <c r="P21" s="94">
        <f>P203/1000000</f>
        <v>0</v>
      </c>
      <c r="Q21" s="94" t="e">
        <f t="shared" si="7"/>
        <v>#DIV/0!</v>
      </c>
      <c r="R21" s="94">
        <f>R203/1000000</f>
        <v>0</v>
      </c>
      <c r="S21" s="94">
        <f>S203/1000000</f>
        <v>0</v>
      </c>
      <c r="T21" s="95" t="e">
        <f t="shared" si="0"/>
        <v>#DIV/0!</v>
      </c>
    </row>
    <row r="22" spans="1:20" ht="51.75" customHeight="1" thickBot="1" x14ac:dyDescent="0.3">
      <c r="A22" s="371" t="s">
        <v>237</v>
      </c>
      <c r="B22" s="372"/>
      <c r="C22" s="142">
        <f>C209/1000000</f>
        <v>1.1198379999999999</v>
      </c>
      <c r="D22" s="142">
        <f>D209/1000000</f>
        <v>0.960704</v>
      </c>
      <c r="E22" s="94">
        <f t="shared" si="4"/>
        <v>116.56431117180732</v>
      </c>
      <c r="F22" s="142">
        <f>F209/1000000</f>
        <v>7.0930000000000007E-2</v>
      </c>
      <c r="G22" s="142">
        <f>G209/1000000</f>
        <v>7.8645000000000007E-2</v>
      </c>
      <c r="H22" s="94">
        <f t="shared" si="5"/>
        <v>90.190094729480577</v>
      </c>
      <c r="I22" s="142">
        <f>I209/1000000</f>
        <v>1.1971320000000001</v>
      </c>
      <c r="J22" s="142">
        <f>J209/1000000</f>
        <v>1.0192559999999999</v>
      </c>
      <c r="K22" s="95">
        <f t="shared" si="6"/>
        <v>117.45155289740754</v>
      </c>
      <c r="L22" s="94">
        <f>L209/1000000</f>
        <v>0</v>
      </c>
      <c r="M22" s="94">
        <f>M209/1000000</f>
        <v>0</v>
      </c>
      <c r="N22" s="94" t="e">
        <f t="shared" si="8"/>
        <v>#DIV/0!</v>
      </c>
      <c r="O22" s="94">
        <f>O209/1000000</f>
        <v>0</v>
      </c>
      <c r="P22" s="94">
        <f>P209/1000000</f>
        <v>0</v>
      </c>
      <c r="Q22" s="94" t="e">
        <f t="shared" si="7"/>
        <v>#DIV/0!</v>
      </c>
      <c r="R22" s="94">
        <f>R209/1000000</f>
        <v>0</v>
      </c>
      <c r="S22" s="94">
        <f>S209/1000000</f>
        <v>0</v>
      </c>
      <c r="T22" s="95" t="e">
        <f t="shared" si="0"/>
        <v>#DIV/0!</v>
      </c>
    </row>
    <row r="23" spans="1:20" ht="75.75" customHeight="1" thickBot="1" x14ac:dyDescent="0.3">
      <c r="A23" s="371" t="s">
        <v>238</v>
      </c>
      <c r="B23" s="372"/>
      <c r="C23" s="141">
        <f>C217/1000000</f>
        <v>0.42929099999999998</v>
      </c>
      <c r="D23" s="141">
        <f>D217/1000000</f>
        <v>0.70340899999999995</v>
      </c>
      <c r="E23" s="94">
        <f t="shared" si="4"/>
        <v>61.03006927690717</v>
      </c>
      <c r="F23" s="141">
        <f>F217/1000000</f>
        <v>3.5832999999999997E-2</v>
      </c>
      <c r="G23" s="141">
        <f>G217/1000000</f>
        <v>2.0636000000000002E-2</v>
      </c>
      <c r="H23" s="94">
        <f t="shared" si="5"/>
        <v>173.64314789687921</v>
      </c>
      <c r="I23" s="141">
        <f>I217/1000000</f>
        <v>0.49713099999999999</v>
      </c>
      <c r="J23" s="141">
        <f>J217/1000000</f>
        <v>0.72413400000000006</v>
      </c>
      <c r="K23" s="95">
        <f t="shared" si="6"/>
        <v>68.651796490704754</v>
      </c>
      <c r="L23" s="142">
        <f>L217/1000000</f>
        <v>0.22566</v>
      </c>
      <c r="M23" s="142">
        <f>M217/1000000</f>
        <v>0.28553499999999998</v>
      </c>
      <c r="N23" s="94">
        <f t="shared" si="8"/>
        <v>79.03059169628942</v>
      </c>
      <c r="O23" s="142">
        <f>O217/1000000</f>
        <v>1.1476E-2</v>
      </c>
      <c r="P23" s="142">
        <f>P217/1000000</f>
        <v>0.16175600000000001</v>
      </c>
      <c r="Q23" s="94">
        <f t="shared" si="7"/>
        <v>7.0946363658844183</v>
      </c>
      <c r="R23" s="142">
        <f>R217/1000000</f>
        <v>0.21418400000000001</v>
      </c>
      <c r="S23" s="142">
        <f>S217/1000000</f>
        <v>0.123779</v>
      </c>
      <c r="T23" s="95">
        <f t="shared" si="0"/>
        <v>173.03742961245447</v>
      </c>
    </row>
    <row r="24" spans="1:20" ht="47.25" customHeight="1" thickBot="1" x14ac:dyDescent="0.3">
      <c r="A24" s="371" t="s">
        <v>239</v>
      </c>
      <c r="B24" s="372"/>
      <c r="C24" s="141">
        <f>C225/1000000</f>
        <v>8.4452049999999996</v>
      </c>
      <c r="D24" s="141">
        <f>D225/1000000</f>
        <v>6.7084999999999999</v>
      </c>
      <c r="E24" s="94">
        <f t="shared" si="4"/>
        <v>125.88812700305583</v>
      </c>
      <c r="F24" s="141">
        <f>F225/1000000</f>
        <v>0.91458200000000001</v>
      </c>
      <c r="G24" s="141">
        <f>G225/1000000</f>
        <v>0.69586400000000004</v>
      </c>
      <c r="H24" s="94">
        <f t="shared" si="5"/>
        <v>131.43114171734706</v>
      </c>
      <c r="I24" s="141">
        <f>I225/1000000</f>
        <v>7.5419900000000002</v>
      </c>
      <c r="J24" s="141">
        <f>J225/1000000</f>
        <v>6.3950149999999999</v>
      </c>
      <c r="K24" s="95">
        <f t="shared" si="6"/>
        <v>117.93545441253852</v>
      </c>
      <c r="L24" s="141">
        <f>L225/1000000</f>
        <v>4.3555520000000003</v>
      </c>
      <c r="M24" s="141">
        <f>M225/1000000</f>
        <v>3.5474960000000002</v>
      </c>
      <c r="N24" s="94">
        <f t="shared" si="8"/>
        <v>122.77820750185484</v>
      </c>
      <c r="O24" s="141">
        <f>O225/1000000</f>
        <v>3.016785</v>
      </c>
      <c r="P24" s="141">
        <f>P225/1000000</f>
        <v>2.2571279999999998</v>
      </c>
      <c r="Q24" s="94">
        <f t="shared" si="7"/>
        <v>133.65591140599915</v>
      </c>
      <c r="R24" s="142">
        <f>R225/1000000</f>
        <v>1.338767</v>
      </c>
      <c r="S24" s="142">
        <f>S225/1000000</f>
        <v>1.290368</v>
      </c>
      <c r="T24" s="95">
        <f t="shared" si="0"/>
        <v>103.7507904721754</v>
      </c>
    </row>
    <row r="25" spans="1:20" ht="58.5" customHeight="1" thickBot="1" x14ac:dyDescent="0.3">
      <c r="A25" s="371" t="s">
        <v>240</v>
      </c>
      <c r="B25" s="372"/>
      <c r="C25" s="142">
        <f>C234/1000000</f>
        <v>4.5813350000000002</v>
      </c>
      <c r="D25" s="142">
        <f>D234/1000000</f>
        <v>3.7660100000000001</v>
      </c>
      <c r="E25" s="94">
        <f t="shared" si="4"/>
        <v>121.64957076587687</v>
      </c>
      <c r="F25" s="142">
        <f>F234/1000000</f>
        <v>0.38904100000000003</v>
      </c>
      <c r="G25" s="142">
        <f>G234/1000000</f>
        <v>0.33634500000000001</v>
      </c>
      <c r="H25" s="94">
        <f t="shared" si="5"/>
        <v>115.66724642851834</v>
      </c>
      <c r="I25" s="141">
        <f>I234/1000000</f>
        <v>5.2180169999999997</v>
      </c>
      <c r="J25" s="141">
        <f>J234/1000000</f>
        <v>4.0281650000000004</v>
      </c>
      <c r="K25" s="95">
        <f t="shared" si="6"/>
        <v>129.53831335111644</v>
      </c>
      <c r="L25" s="94">
        <f>L234/1000000</f>
        <v>0.17419899999999999</v>
      </c>
      <c r="M25" s="94">
        <f>M234/1000000</f>
        <v>0.15124399999999999</v>
      </c>
      <c r="N25" s="94">
        <f t="shared" si="8"/>
        <v>115.17746158525297</v>
      </c>
      <c r="O25" s="94">
        <f>O234/1000000</f>
        <v>0</v>
      </c>
      <c r="P25" s="94">
        <f>P234/1000000</f>
        <v>0</v>
      </c>
      <c r="Q25" s="94" t="e">
        <f t="shared" si="7"/>
        <v>#DIV/0!</v>
      </c>
      <c r="R25" s="94">
        <f>R234/1000000</f>
        <v>0.17419899999999999</v>
      </c>
      <c r="S25" s="94">
        <f>S234/1000000</f>
        <v>0.15124399999999999</v>
      </c>
      <c r="T25" s="95">
        <f t="shared" si="0"/>
        <v>115.17746158525297</v>
      </c>
    </row>
    <row r="26" spans="1:20" ht="69" customHeight="1" thickBot="1" x14ac:dyDescent="0.3">
      <c r="A26" s="371" t="s">
        <v>241</v>
      </c>
      <c r="B26" s="372"/>
      <c r="C26" s="94">
        <f>C241/1000000</f>
        <v>25.416118999999998</v>
      </c>
      <c r="D26" s="94">
        <f>D241/1000000</f>
        <v>19.519971999999999</v>
      </c>
      <c r="E26" s="94">
        <f t="shared" si="4"/>
        <v>130.20571443442643</v>
      </c>
      <c r="F26" s="94">
        <f>F241/1000000</f>
        <v>1.588724</v>
      </c>
      <c r="G26" s="94">
        <f>G241/1000000</f>
        <v>0.65394699999999994</v>
      </c>
      <c r="H26" s="94">
        <f t="shared" si="5"/>
        <v>242.94384713134249</v>
      </c>
      <c r="I26" s="94">
        <f>I241/1000000</f>
        <v>25.380545999999999</v>
      </c>
      <c r="J26" s="94">
        <f>J241/1000000</f>
        <v>18.149601000000001</v>
      </c>
      <c r="K26" s="95">
        <f t="shared" si="6"/>
        <v>139.84079319429665</v>
      </c>
      <c r="L26" s="141">
        <f>L241/1000000</f>
        <v>4.5375569999999996</v>
      </c>
      <c r="M26" s="141">
        <f>M241/1000000</f>
        <v>8.1218419999999991</v>
      </c>
      <c r="N26" s="94">
        <f t="shared" si="8"/>
        <v>55.868570208580756</v>
      </c>
      <c r="O26" s="94">
        <f>O241/1000000</f>
        <v>4.5372960000000004</v>
      </c>
      <c r="P26" s="94">
        <f>P241/1000000</f>
        <v>8.0985340000000008</v>
      </c>
      <c r="Q26" s="94">
        <f t="shared" si="7"/>
        <v>56.026140039666437</v>
      </c>
      <c r="R26" s="94">
        <f>R241/1000000</f>
        <v>2.61E-4</v>
      </c>
      <c r="S26" s="94">
        <f>S241/1000000</f>
        <v>2.3307999999999999E-2</v>
      </c>
      <c r="T26" s="95">
        <f t="shared" si="0"/>
        <v>1.1197871975287454</v>
      </c>
    </row>
    <row r="27" spans="1:20" ht="37.5" customHeight="1" thickBot="1" x14ac:dyDescent="0.3">
      <c r="A27" s="371" t="s">
        <v>242</v>
      </c>
      <c r="B27" s="372"/>
      <c r="C27" s="94">
        <f>C255/1000000</f>
        <v>173.62593899999999</v>
      </c>
      <c r="D27" s="94">
        <f>D255/1000000</f>
        <v>152.368098</v>
      </c>
      <c r="E27" s="94">
        <f t="shared" si="4"/>
        <v>113.95163507258586</v>
      </c>
      <c r="F27" s="94">
        <f>F255/1000000</f>
        <v>17.844394999999999</v>
      </c>
      <c r="G27" s="94">
        <f>G255/1000000</f>
        <v>15.266257</v>
      </c>
      <c r="H27" s="94">
        <f t="shared" si="5"/>
        <v>116.8878199810209</v>
      </c>
      <c r="I27" s="94">
        <f>I255/1000000</f>
        <v>172.75821500000001</v>
      </c>
      <c r="J27" s="94">
        <f>J255/1000000</f>
        <v>148.11555799999999</v>
      </c>
      <c r="K27" s="95">
        <f t="shared" si="6"/>
        <v>116.63745344023889</v>
      </c>
      <c r="L27" s="94">
        <f>L255/1000000</f>
        <v>155.499979</v>
      </c>
      <c r="M27" s="94">
        <f>M255/1000000</f>
        <v>130.792473</v>
      </c>
      <c r="N27" s="94">
        <f t="shared" si="8"/>
        <v>118.89061765809718</v>
      </c>
      <c r="O27" s="94">
        <f>O255/1000000</f>
        <v>0.64396699999999996</v>
      </c>
      <c r="P27" s="94">
        <f>P255/1000000</f>
        <v>0</v>
      </c>
      <c r="Q27" s="94" t="e">
        <f t="shared" si="7"/>
        <v>#DIV/0!</v>
      </c>
      <c r="R27" s="94">
        <f>R255/1000000</f>
        <v>154.85601199999999</v>
      </c>
      <c r="S27" s="94">
        <f>S255/1000000</f>
        <v>130.792473</v>
      </c>
      <c r="T27" s="95">
        <f t="shared" si="0"/>
        <v>118.39825981423257</v>
      </c>
    </row>
    <row r="28" spans="1:20" ht="83.25" customHeight="1" thickBot="1" x14ac:dyDescent="0.3">
      <c r="A28" s="371" t="s">
        <v>243</v>
      </c>
      <c r="B28" s="372"/>
      <c r="C28" s="94">
        <f>C264/1000000</f>
        <v>5.188008</v>
      </c>
      <c r="D28" s="94">
        <f>D264/1000000</f>
        <v>6.1290849999999999</v>
      </c>
      <c r="E28" s="94">
        <f t="shared" si="4"/>
        <v>84.645717917111611</v>
      </c>
      <c r="F28" s="94">
        <f>F264/1000000</f>
        <v>0.23372999999999999</v>
      </c>
      <c r="G28" s="94">
        <f>G264/1000000</f>
        <v>0.60394400000000004</v>
      </c>
      <c r="H28" s="94">
        <f t="shared" si="5"/>
        <v>38.700608003391039</v>
      </c>
      <c r="I28" s="94">
        <f>I264/1000000</f>
        <v>7.1393089999999999</v>
      </c>
      <c r="J28" s="94">
        <f>J264/1000000</f>
        <v>7.4111180000000001</v>
      </c>
      <c r="K28" s="95">
        <f t="shared" si="6"/>
        <v>96.332415703001899</v>
      </c>
      <c r="L28" s="94">
        <f>L264/1000000</f>
        <v>0</v>
      </c>
      <c r="M28" s="94">
        <f>M264/1000000</f>
        <v>0</v>
      </c>
      <c r="N28" s="94" t="e">
        <f t="shared" si="8"/>
        <v>#DIV/0!</v>
      </c>
      <c r="O28" s="94">
        <f>O264/1000000</f>
        <v>0</v>
      </c>
      <c r="P28" s="94">
        <f>P264/1000000</f>
        <v>0</v>
      </c>
      <c r="Q28" s="94" t="e">
        <f t="shared" si="7"/>
        <v>#DIV/0!</v>
      </c>
      <c r="R28" s="94">
        <f>R264/1000000</f>
        <v>0</v>
      </c>
      <c r="S28" s="94">
        <f>S264/1000000</f>
        <v>0</v>
      </c>
      <c r="T28" s="95" t="e">
        <f t="shared" si="0"/>
        <v>#DIV/0!</v>
      </c>
    </row>
    <row r="29" spans="1:20" ht="70.5" customHeight="1" thickBot="1" x14ac:dyDescent="0.3">
      <c r="A29" s="371" t="s">
        <v>244</v>
      </c>
      <c r="B29" s="372"/>
      <c r="C29" s="94">
        <f>C270/1000000</f>
        <v>2.134204</v>
      </c>
      <c r="D29" s="94">
        <f>D270/1000000</f>
        <v>2.945319</v>
      </c>
      <c r="E29" s="94">
        <f t="shared" si="4"/>
        <v>72.460877752121249</v>
      </c>
      <c r="F29" s="94">
        <f>F270/1000000</f>
        <v>0.139518</v>
      </c>
      <c r="G29" s="94">
        <f>G270/1000000</f>
        <v>0.22345300000000001</v>
      </c>
      <c r="H29" s="94">
        <f t="shared" si="5"/>
        <v>62.437291063445109</v>
      </c>
      <c r="I29" s="94">
        <f>I270/1000000</f>
        <v>2.271652</v>
      </c>
      <c r="J29" s="94">
        <f>J270/1000000</f>
        <v>3.1130059999999999</v>
      </c>
      <c r="K29" s="95">
        <f t="shared" si="6"/>
        <v>72.972939981484132</v>
      </c>
      <c r="L29" s="141">
        <f>L270/1000000</f>
        <v>0.632969</v>
      </c>
      <c r="M29" s="141">
        <f>M270/1000000</f>
        <v>1.045056</v>
      </c>
      <c r="N29" s="94">
        <f t="shared" si="8"/>
        <v>60.567950425623131</v>
      </c>
      <c r="O29" s="94">
        <f>O270/1000000</f>
        <v>0.49831900000000001</v>
      </c>
      <c r="P29" s="94">
        <f>P270/1000000</f>
        <v>0.90522100000000005</v>
      </c>
      <c r="Q29" s="94">
        <f t="shared" si="7"/>
        <v>55.049429918218863</v>
      </c>
      <c r="R29" s="94">
        <f>R270/1000000</f>
        <v>0.13464999999999999</v>
      </c>
      <c r="S29" s="94">
        <f>S270/1000000</f>
        <v>0.13983499999999999</v>
      </c>
      <c r="T29" s="95">
        <f t="shared" si="0"/>
        <v>96.29205849751493</v>
      </c>
    </row>
    <row r="30" spans="1:20" ht="33" customHeight="1" thickBot="1" x14ac:dyDescent="0.3">
      <c r="A30" s="371" t="s">
        <v>245</v>
      </c>
      <c r="B30" s="372"/>
      <c r="C30" s="141">
        <f>C284/1000000</f>
        <v>0.87751199999999996</v>
      </c>
      <c r="D30" s="141">
        <f>D284/1000000</f>
        <v>0.82165299999999997</v>
      </c>
      <c r="E30" s="94">
        <f t="shared" si="4"/>
        <v>106.79836865440764</v>
      </c>
      <c r="F30" s="141">
        <f>F284/1000000</f>
        <v>5.1640999999999999E-2</v>
      </c>
      <c r="G30" s="141">
        <f>G284/1000000</f>
        <v>7.7107999999999996E-2</v>
      </c>
      <c r="H30" s="94">
        <f t="shared" si="5"/>
        <v>66.972298594179591</v>
      </c>
      <c r="I30" s="141">
        <f>I284/1000000</f>
        <v>1.110708</v>
      </c>
      <c r="J30" s="141">
        <f>J284/1000000</f>
        <v>0.91944700000000001</v>
      </c>
      <c r="K30" s="95">
        <f t="shared" si="6"/>
        <v>120.80174278669679</v>
      </c>
      <c r="L30" s="143">
        <f>L284/1000000</f>
        <v>0.34273900000000002</v>
      </c>
      <c r="M30" s="142">
        <f>M284/1000000</f>
        <v>0.25230999999999998</v>
      </c>
      <c r="N30" s="94">
        <f t="shared" si="8"/>
        <v>135.84043438627086</v>
      </c>
      <c r="O30" s="141">
        <f>O284/1000000</f>
        <v>0.34273900000000002</v>
      </c>
      <c r="P30" s="141">
        <f>P284/1000000</f>
        <v>0.23285900000000001</v>
      </c>
      <c r="Q30" s="94">
        <f t="shared" si="7"/>
        <v>147.18735372049181</v>
      </c>
      <c r="R30" s="141">
        <f>R284/1000000</f>
        <v>0</v>
      </c>
      <c r="S30" s="141">
        <f>S284/1000000</f>
        <v>1.9451E-2</v>
      </c>
      <c r="T30" s="95">
        <f t="shared" si="0"/>
        <v>0</v>
      </c>
    </row>
    <row r="31" spans="1:20" ht="71.25" customHeight="1" thickBot="1" x14ac:dyDescent="0.3">
      <c r="A31" s="371" t="s">
        <v>246</v>
      </c>
      <c r="B31" s="372"/>
      <c r="C31" s="141">
        <f>C294/1000000</f>
        <v>1.723287</v>
      </c>
      <c r="D31" s="141">
        <f>D294/1000000</f>
        <v>1.729411</v>
      </c>
      <c r="E31" s="94">
        <f t="shared" si="4"/>
        <v>99.645890999883775</v>
      </c>
      <c r="F31" s="141">
        <f>F294/1000000</f>
        <v>0.112787</v>
      </c>
      <c r="G31" s="141">
        <f>G294/1000000</f>
        <v>0.121323</v>
      </c>
      <c r="H31" s="94">
        <f t="shared" si="5"/>
        <v>92.964235965150877</v>
      </c>
      <c r="I31" s="141">
        <f>I294/1000000</f>
        <v>1.7490669999999999</v>
      </c>
      <c r="J31" s="141">
        <f>J294/1000000</f>
        <v>1.721814</v>
      </c>
      <c r="K31" s="95">
        <f t="shared" si="6"/>
        <v>101.58280743448481</v>
      </c>
      <c r="L31" s="142">
        <f>L294/1000000</f>
        <v>0.46452599999999999</v>
      </c>
      <c r="M31" s="142">
        <f>M294/1000000</f>
        <v>0.61990999999999996</v>
      </c>
      <c r="N31" s="94">
        <f t="shared" si="8"/>
        <v>74.934425965059447</v>
      </c>
      <c r="O31" s="141">
        <f>O294/1000000</f>
        <v>0.38218099999999999</v>
      </c>
      <c r="P31" s="141">
        <f>P294/1000000</f>
        <v>0.49148700000000001</v>
      </c>
      <c r="Q31" s="94">
        <f t="shared" si="7"/>
        <v>77.7601442154116</v>
      </c>
      <c r="R31" s="142">
        <f>R294/1000000</f>
        <v>8.2345000000000002E-2</v>
      </c>
      <c r="S31" s="142">
        <f>S294/1000000</f>
        <v>0.12842300000000001</v>
      </c>
      <c r="T31" s="95">
        <f t="shared" si="0"/>
        <v>64.120134243865962</v>
      </c>
    </row>
    <row r="32" spans="1:20" ht="53.25" customHeight="1" thickBot="1" x14ac:dyDescent="0.3">
      <c r="A32" s="371" t="s">
        <v>247</v>
      </c>
      <c r="B32" s="372"/>
      <c r="C32" s="94">
        <f>C316/1000000</f>
        <v>0</v>
      </c>
      <c r="D32" s="94">
        <f>D316/1000000</f>
        <v>0</v>
      </c>
      <c r="E32" s="94" t="e">
        <f t="shared" si="4"/>
        <v>#DIV/0!</v>
      </c>
      <c r="F32" s="94">
        <f>F316/1000000</f>
        <v>0</v>
      </c>
      <c r="G32" s="94">
        <f>G316/1000000</f>
        <v>0</v>
      </c>
      <c r="H32" s="94" t="e">
        <f t="shared" si="5"/>
        <v>#DIV/0!</v>
      </c>
      <c r="I32" s="94">
        <f>I316/1000000</f>
        <v>0</v>
      </c>
      <c r="J32" s="94">
        <f>J316/1000000</f>
        <v>0</v>
      </c>
      <c r="K32" s="95" t="e">
        <f t="shared" si="6"/>
        <v>#DIV/0!</v>
      </c>
      <c r="L32" s="94">
        <f>L316/1000000</f>
        <v>0</v>
      </c>
      <c r="M32" s="94">
        <f>M316/1000000</f>
        <v>0</v>
      </c>
      <c r="N32" s="94" t="e">
        <f t="shared" si="8"/>
        <v>#DIV/0!</v>
      </c>
      <c r="O32" s="94">
        <f>O316/1000000</f>
        <v>0</v>
      </c>
      <c r="P32" s="94">
        <f>P316/1000000</f>
        <v>0</v>
      </c>
      <c r="Q32" s="94" t="e">
        <f t="shared" si="7"/>
        <v>#DIV/0!</v>
      </c>
      <c r="R32" s="94">
        <f>R316/1000000</f>
        <v>0</v>
      </c>
      <c r="S32" s="94">
        <f>S316/1000000</f>
        <v>0</v>
      </c>
      <c r="T32" s="95" t="e">
        <f t="shared" si="0"/>
        <v>#DIV/0!</v>
      </c>
    </row>
    <row r="33" spans="1:21" ht="53.25" customHeight="1" thickBot="1" x14ac:dyDescent="0.3">
      <c r="A33" s="371" t="s">
        <v>248</v>
      </c>
      <c r="B33" s="372"/>
      <c r="C33" s="142">
        <f>C324/1000000</f>
        <v>0.30185200000000001</v>
      </c>
      <c r="D33" s="142">
        <f>D324/1000000</f>
        <v>0.28784900000000002</v>
      </c>
      <c r="E33" s="94">
        <f t="shared" si="4"/>
        <v>104.86470336878016</v>
      </c>
      <c r="F33" s="142">
        <f>F324/1000000</f>
        <v>4.6106000000000001E-2</v>
      </c>
      <c r="G33" s="142">
        <f>G324/1000000</f>
        <v>6.0072E-2</v>
      </c>
      <c r="H33" s="94">
        <f t="shared" si="5"/>
        <v>76.751231855107207</v>
      </c>
      <c r="I33" s="142">
        <f>I324/1000000</f>
        <v>0.30338700000000002</v>
      </c>
      <c r="J33" s="94">
        <f>J324/1000000</f>
        <v>0.28834399999999999</v>
      </c>
      <c r="K33" s="95">
        <f t="shared" si="6"/>
        <v>105.21703243348225</v>
      </c>
      <c r="L33" s="94">
        <f>L324/1000000</f>
        <v>0</v>
      </c>
      <c r="M33" s="94">
        <f>M324/1000000</f>
        <v>0</v>
      </c>
      <c r="N33" s="94" t="e">
        <f t="shared" si="8"/>
        <v>#DIV/0!</v>
      </c>
      <c r="O33" s="94">
        <f>O324/1000000</f>
        <v>0</v>
      </c>
      <c r="P33" s="94">
        <f>P324/1000000</f>
        <v>0</v>
      </c>
      <c r="Q33" s="94" t="e">
        <f t="shared" si="7"/>
        <v>#DIV/0!</v>
      </c>
      <c r="R33" s="94">
        <f>R324/1000000</f>
        <v>0</v>
      </c>
      <c r="S33" s="94">
        <f>S324/1000000</f>
        <v>0</v>
      </c>
      <c r="T33" s="95" t="e">
        <f t="shared" si="0"/>
        <v>#DIV/0!</v>
      </c>
    </row>
    <row r="34" spans="1:21" ht="72.75" customHeight="1" thickBot="1" x14ac:dyDescent="0.3">
      <c r="A34" s="371" t="s">
        <v>249</v>
      </c>
      <c r="B34" s="372"/>
      <c r="C34" s="141">
        <f>C333/1000000</f>
        <v>32.3577187</v>
      </c>
      <c r="D34" s="141">
        <f>D333/1000000</f>
        <v>31.658990800000002</v>
      </c>
      <c r="E34" s="94">
        <f t="shared" si="4"/>
        <v>102.20704413610051</v>
      </c>
      <c r="F34" s="141">
        <f>F333/1000000</f>
        <v>4.6393249400000007</v>
      </c>
      <c r="G34" s="141">
        <f>G333/1000000</f>
        <v>3.3713498</v>
      </c>
      <c r="H34" s="94">
        <f t="shared" si="5"/>
        <v>137.61031086124615</v>
      </c>
      <c r="I34" s="94">
        <f>I333/1000000</f>
        <v>27.741813730999997</v>
      </c>
      <c r="J34" s="94">
        <f>J333/1000000</f>
        <v>26.7784601</v>
      </c>
      <c r="K34" s="95">
        <f t="shared" si="6"/>
        <v>103.59749450641486</v>
      </c>
      <c r="L34" s="141">
        <f>L333/1000000</f>
        <v>19.538491</v>
      </c>
      <c r="M34" s="141">
        <f>M333/1000000</f>
        <v>19.355665999999999</v>
      </c>
      <c r="N34" s="94">
        <f t="shared" si="8"/>
        <v>100.94455545988446</v>
      </c>
      <c r="O34" s="94">
        <f>O333/1000000</f>
        <v>16.077736999999999</v>
      </c>
      <c r="P34" s="94">
        <f>P333/1000000</f>
        <v>16.014818000000002</v>
      </c>
      <c r="Q34" s="94">
        <f t="shared" si="7"/>
        <v>100.39287989410806</v>
      </c>
      <c r="R34" s="94">
        <f>R333/1000000</f>
        <v>3.4607540000000001</v>
      </c>
      <c r="S34" s="94">
        <f>S333/1000000</f>
        <v>3.3408479999999998</v>
      </c>
      <c r="T34" s="95">
        <f t="shared" si="0"/>
        <v>103.58908875830328</v>
      </c>
    </row>
    <row r="35" spans="1:21" ht="39" customHeight="1" thickBot="1" x14ac:dyDescent="0.3">
      <c r="A35" s="378" t="s">
        <v>250</v>
      </c>
      <c r="B35" s="379" t="s">
        <v>139</v>
      </c>
      <c r="C35" s="158">
        <f>C334/1000000</f>
        <v>1.396566</v>
      </c>
      <c r="D35" s="158">
        <f>D334/1000000</f>
        <v>1.5073620000000001</v>
      </c>
      <c r="E35" s="139">
        <f t="shared" si="4"/>
        <v>92.649675393170313</v>
      </c>
      <c r="F35" s="158">
        <f>F334/1000000</f>
        <v>0.19695499999999999</v>
      </c>
      <c r="G35" s="158">
        <f>G334/1000000</f>
        <v>0.11618000000000001</v>
      </c>
      <c r="H35" s="139">
        <f t="shared" si="5"/>
        <v>169.5257359270098</v>
      </c>
      <c r="I35" s="158">
        <f>I334/1000000</f>
        <v>1.954779</v>
      </c>
      <c r="J35" s="158">
        <f>J334/1000000</f>
        <v>1.9695499999999999</v>
      </c>
      <c r="K35" s="140">
        <f t="shared" si="6"/>
        <v>99.250031733137021</v>
      </c>
      <c r="L35" s="158">
        <f>L334/1000000</f>
        <v>1.229287</v>
      </c>
      <c r="M35" s="158">
        <f>M334/1000000</f>
        <v>1.3800840000000001</v>
      </c>
      <c r="N35" s="139">
        <f t="shared" si="8"/>
        <v>89.073346260082715</v>
      </c>
      <c r="O35" s="139">
        <f>O334/1000000</f>
        <v>0.62554600000000005</v>
      </c>
      <c r="P35" s="139">
        <f>P334/1000000</f>
        <v>0.76173100000000005</v>
      </c>
      <c r="Q35" s="139">
        <f t="shared" si="7"/>
        <v>82.121641366834226</v>
      </c>
      <c r="R35" s="139">
        <f>R334/1000000</f>
        <v>0.60374099999999997</v>
      </c>
      <c r="S35" s="139">
        <f>S334/1000000</f>
        <v>0.61835300000000004</v>
      </c>
      <c r="T35" s="140">
        <f t="shared" si="0"/>
        <v>97.636948474415092</v>
      </c>
    </row>
    <row r="36" spans="1:21" ht="21.75" customHeight="1" thickBot="1" x14ac:dyDescent="0.3">
      <c r="A36" s="380" t="s">
        <v>251</v>
      </c>
      <c r="B36" s="381" t="s">
        <v>139</v>
      </c>
      <c r="C36" s="158">
        <f>C342/1000000</f>
        <v>28.483474000000001</v>
      </c>
      <c r="D36" s="158">
        <f>D342/1000000</f>
        <v>28.991430999999999</v>
      </c>
      <c r="E36" s="139">
        <f t="shared" si="4"/>
        <v>98.247906424487979</v>
      </c>
      <c r="F36" s="158">
        <f>F342/1000000</f>
        <v>4.1961310000000003</v>
      </c>
      <c r="G36" s="158">
        <f>G342/1000000</f>
        <v>3.1015990000000002</v>
      </c>
      <c r="H36" s="139">
        <f t="shared" si="5"/>
        <v>135.28928143193238</v>
      </c>
      <c r="I36" s="139">
        <f>I342/1000000</f>
        <v>23.415882</v>
      </c>
      <c r="J36" s="139">
        <f>J342/1000000</f>
        <v>23.835984</v>
      </c>
      <c r="K36" s="140">
        <f t="shared" si="6"/>
        <v>98.237530281946832</v>
      </c>
      <c r="L36" s="139">
        <f>L342/1000000</f>
        <v>18.309204000000001</v>
      </c>
      <c r="M36" s="139">
        <f>M342/1000000</f>
        <v>17.975581999999999</v>
      </c>
      <c r="N36" s="139">
        <f t="shared" si="8"/>
        <v>101.85597328642824</v>
      </c>
      <c r="O36" s="139">
        <f>O342/1000000</f>
        <v>15.452190999999999</v>
      </c>
      <c r="P36" s="139">
        <f>P342/1000000</f>
        <v>15.253087000000001</v>
      </c>
      <c r="Q36" s="139">
        <f t="shared" si="7"/>
        <v>101.30533576580267</v>
      </c>
      <c r="R36" s="139">
        <f>R342/1000000</f>
        <v>2.8570129999999998</v>
      </c>
      <c r="S36" s="139">
        <f>S342/1000000</f>
        <v>2.7224949999999999</v>
      </c>
      <c r="T36" s="140">
        <f t="shared" si="0"/>
        <v>104.94098244441219</v>
      </c>
    </row>
    <row r="37" spans="1:21" ht="58.5" customHeight="1" thickBot="1" x14ac:dyDescent="0.3">
      <c r="A37" s="371" t="s">
        <v>253</v>
      </c>
      <c r="B37" s="372"/>
      <c r="C37" s="141">
        <f>C363/1000000</f>
        <v>0</v>
      </c>
      <c r="D37" s="141">
        <f>D363/1000000</f>
        <v>0</v>
      </c>
      <c r="E37" s="94" t="e">
        <f t="shared" si="4"/>
        <v>#DIV/0!</v>
      </c>
      <c r="F37" s="94">
        <f>F363/1000000</f>
        <v>0</v>
      </c>
      <c r="G37" s="94">
        <f>G363/1000000</f>
        <v>0</v>
      </c>
      <c r="H37" s="94" t="e">
        <f t="shared" si="5"/>
        <v>#DIV/0!</v>
      </c>
      <c r="I37" s="94">
        <f>I363/1000000</f>
        <v>0</v>
      </c>
      <c r="J37" s="94">
        <f>J363/1000000</f>
        <v>0</v>
      </c>
      <c r="K37" s="95" t="e">
        <f t="shared" si="6"/>
        <v>#DIV/0!</v>
      </c>
      <c r="L37" s="94">
        <f>L363/1000000</f>
        <v>0</v>
      </c>
      <c r="M37" s="94">
        <f>M363/1000000</f>
        <v>0</v>
      </c>
      <c r="N37" s="94" t="e">
        <f t="shared" si="8"/>
        <v>#DIV/0!</v>
      </c>
      <c r="O37" s="94">
        <f>O363/1000000</f>
        <v>0</v>
      </c>
      <c r="P37" s="94">
        <f>P363/1000000</f>
        <v>0</v>
      </c>
      <c r="Q37" s="94" t="e">
        <f t="shared" si="7"/>
        <v>#DIV/0!</v>
      </c>
      <c r="R37" s="94">
        <f>R363/1000000</f>
        <v>0</v>
      </c>
      <c r="S37" s="94">
        <f>S363/1000000</f>
        <v>0</v>
      </c>
      <c r="T37" s="95" t="e">
        <f t="shared" si="0"/>
        <v>#DIV/0!</v>
      </c>
    </row>
    <row r="38" spans="1:21" ht="60" customHeight="1" thickBot="1" x14ac:dyDescent="0.3">
      <c r="A38" s="356" t="s">
        <v>254</v>
      </c>
      <c r="B38" s="357"/>
      <c r="C38" s="137">
        <f>C367/1000000</f>
        <v>260.021548</v>
      </c>
      <c r="D38" s="137">
        <f>D367/1000000</f>
        <v>267.73139800000001</v>
      </c>
      <c r="E38" s="137">
        <f t="shared" si="4"/>
        <v>97.120304134070963</v>
      </c>
      <c r="F38" s="137">
        <f>F367/1000000</f>
        <v>27.465902</v>
      </c>
      <c r="G38" s="137">
        <f>G367/1000000</f>
        <v>28.921451000000001</v>
      </c>
      <c r="H38" s="137">
        <f t="shared" si="5"/>
        <v>94.967233836227649</v>
      </c>
      <c r="I38" s="137">
        <f>I367/1000000</f>
        <v>260.021548</v>
      </c>
      <c r="J38" s="137">
        <f>J367/1000000</f>
        <v>267.73139800000001</v>
      </c>
      <c r="K38" s="138">
        <f t="shared" si="6"/>
        <v>97.120304134070963</v>
      </c>
      <c r="L38" s="137">
        <f>L367/1000000</f>
        <v>29.291526999999999</v>
      </c>
      <c r="M38" s="137">
        <f>M367/1000000</f>
        <v>22.88091</v>
      </c>
      <c r="N38" s="137">
        <f t="shared" si="8"/>
        <v>128.01731661896315</v>
      </c>
      <c r="O38" s="137">
        <f>O367/1000000</f>
        <v>0</v>
      </c>
      <c r="P38" s="137">
        <f>P367/1000000</f>
        <v>0</v>
      </c>
      <c r="Q38" s="137" t="e">
        <f t="shared" si="7"/>
        <v>#DIV/0!</v>
      </c>
      <c r="R38" s="137">
        <f>R367/1000000</f>
        <v>0</v>
      </c>
      <c r="S38" s="137">
        <f>S367/1000000</f>
        <v>0</v>
      </c>
      <c r="T38" s="138" t="e">
        <f t="shared" si="0"/>
        <v>#DIV/0!</v>
      </c>
      <c r="U38" s="23"/>
    </row>
    <row r="39" spans="1:21" ht="72.75" customHeight="1" thickBot="1" x14ac:dyDescent="0.3">
      <c r="A39" s="371" t="s">
        <v>255</v>
      </c>
      <c r="B39" s="372"/>
      <c r="C39" s="94">
        <f>C368/1000000</f>
        <v>260.021548</v>
      </c>
      <c r="D39" s="94">
        <f>D368/1000000</f>
        <v>267.73139800000001</v>
      </c>
      <c r="E39" s="94">
        <f t="shared" si="4"/>
        <v>97.120304134070963</v>
      </c>
      <c r="F39" s="94">
        <f>F368/1000000</f>
        <v>27.465902</v>
      </c>
      <c r="G39" s="94">
        <f>G368/1000000</f>
        <v>28.921451000000001</v>
      </c>
      <c r="H39" s="94">
        <f t="shared" si="5"/>
        <v>94.967233836227649</v>
      </c>
      <c r="I39" s="94">
        <f>I368/1000000</f>
        <v>260.021548</v>
      </c>
      <c r="J39" s="94">
        <f>J368/1000000</f>
        <v>267.73139800000001</v>
      </c>
      <c r="K39" s="95">
        <f t="shared" si="6"/>
        <v>97.120304134070963</v>
      </c>
      <c r="L39" s="94">
        <f>L368/1000000</f>
        <v>29.291526999999999</v>
      </c>
      <c r="M39" s="94">
        <f>M368/1000000</f>
        <v>22.88091</v>
      </c>
      <c r="N39" s="94">
        <f t="shared" si="8"/>
        <v>128.01731661896315</v>
      </c>
      <c r="O39" s="94">
        <f>O368/1000000</f>
        <v>0</v>
      </c>
      <c r="P39" s="94">
        <f>P368/1000000</f>
        <v>0</v>
      </c>
      <c r="Q39" s="94" t="e">
        <f t="shared" si="7"/>
        <v>#DIV/0!</v>
      </c>
      <c r="R39" s="94">
        <f>R368/1000000</f>
        <v>0</v>
      </c>
      <c r="S39" s="94">
        <f>S368/1000000</f>
        <v>0</v>
      </c>
      <c r="T39" s="95" t="e">
        <f t="shared" si="0"/>
        <v>#DIV/0!</v>
      </c>
    </row>
    <row r="40" spans="1:21" ht="78" customHeight="1" x14ac:dyDescent="0.25">
      <c r="A40" s="373" t="s">
        <v>256</v>
      </c>
      <c r="B40" s="374"/>
      <c r="C40" s="94">
        <f>C386/1000000</f>
        <v>0</v>
      </c>
      <c r="D40" s="94">
        <f>D386/1000000</f>
        <v>0</v>
      </c>
      <c r="E40" s="94" t="e">
        <f t="shared" si="4"/>
        <v>#DIV/0!</v>
      </c>
      <c r="F40" s="94">
        <f>F386/1000000</f>
        <v>0</v>
      </c>
      <c r="G40" s="94">
        <f>G386/1000000</f>
        <v>0</v>
      </c>
      <c r="H40" s="94" t="e">
        <f t="shared" si="5"/>
        <v>#DIV/0!</v>
      </c>
      <c r="I40" s="94">
        <f>I386/1000000</f>
        <v>0</v>
      </c>
      <c r="J40" s="94">
        <f>J386/1000000</f>
        <v>0</v>
      </c>
      <c r="K40" s="95" t="e">
        <f t="shared" si="6"/>
        <v>#DIV/0!</v>
      </c>
      <c r="L40" s="94">
        <f>L386/1000000</f>
        <v>0</v>
      </c>
      <c r="M40" s="94">
        <f>M386/1000000</f>
        <v>0</v>
      </c>
      <c r="N40" s="94" t="e">
        <f t="shared" si="8"/>
        <v>#DIV/0!</v>
      </c>
      <c r="O40" s="94">
        <f>O386/1000000</f>
        <v>0</v>
      </c>
      <c r="P40" s="94">
        <f>P386/1000000</f>
        <v>0</v>
      </c>
      <c r="Q40" s="94" t="e">
        <f t="shared" si="7"/>
        <v>#DIV/0!</v>
      </c>
      <c r="R40" s="94">
        <f>R386/1000000</f>
        <v>0</v>
      </c>
      <c r="S40" s="94">
        <f>S386/1000000</f>
        <v>0</v>
      </c>
      <c r="T40" s="95" t="e">
        <f t="shared" si="0"/>
        <v>#DIV/0!</v>
      </c>
    </row>
    <row r="41" spans="1:21" s="23" customFormat="1" ht="28.5" customHeight="1" x14ac:dyDescent="0.25">
      <c r="A41" s="96"/>
      <c r="B41" s="96"/>
      <c r="C41" s="97"/>
      <c r="D41" s="97"/>
      <c r="E41" s="98"/>
      <c r="F41" s="99"/>
      <c r="G41" s="99"/>
      <c r="H41" s="98"/>
      <c r="I41" s="99"/>
      <c r="J41" s="99"/>
      <c r="K41" s="98"/>
      <c r="L41" s="100"/>
      <c r="M41" s="100"/>
      <c r="N41" s="100"/>
      <c r="O41" s="98"/>
      <c r="P41" s="98"/>
      <c r="Q41" s="98"/>
      <c r="R41" s="101"/>
      <c r="S41" s="101"/>
      <c r="T41" s="98"/>
    </row>
    <row r="42" spans="1:21" ht="17.25" customHeight="1" x14ac:dyDescent="0.25">
      <c r="A42" s="26" t="s">
        <v>275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223</v>
      </c>
      <c r="L42" s="26"/>
      <c r="M42" s="26"/>
      <c r="N42" s="27"/>
      <c r="O42" s="26"/>
      <c r="P42" s="26"/>
      <c r="Q42" s="26"/>
      <c r="R42" s="26"/>
      <c r="S42" s="26"/>
      <c r="T42" s="26" t="s">
        <v>223</v>
      </c>
    </row>
    <row r="43" spans="1:21" ht="26.25" customHeight="1" x14ac:dyDescent="0.25">
      <c r="A43" s="375"/>
      <c r="B43" s="376"/>
      <c r="C43" s="368" t="s">
        <v>8</v>
      </c>
      <c r="D43" s="369"/>
      <c r="E43" s="369"/>
      <c r="F43" s="369"/>
      <c r="G43" s="369"/>
      <c r="H43" s="370"/>
      <c r="I43" s="368" t="s">
        <v>215</v>
      </c>
      <c r="J43" s="369"/>
      <c r="K43" s="370"/>
      <c r="L43" s="369" t="s">
        <v>9</v>
      </c>
      <c r="M43" s="369"/>
      <c r="N43" s="369"/>
      <c r="O43" s="369"/>
      <c r="P43" s="369"/>
      <c r="Q43" s="369"/>
      <c r="R43" s="369"/>
      <c r="S43" s="369"/>
      <c r="T43" s="370"/>
      <c r="U43" s="194" t="s">
        <v>343</v>
      </c>
    </row>
    <row r="44" spans="1:21" ht="117.75" customHeight="1" thickBot="1" x14ac:dyDescent="0.3">
      <c r="A44" s="375"/>
      <c r="B44" s="377"/>
      <c r="C44" s="38" t="s">
        <v>487</v>
      </c>
      <c r="D44" s="38" t="s">
        <v>488</v>
      </c>
      <c r="E44" s="38" t="s">
        <v>10</v>
      </c>
      <c r="F44" s="38" t="s">
        <v>495</v>
      </c>
      <c r="G44" s="38" t="s">
        <v>496</v>
      </c>
      <c r="H44" s="38" t="s">
        <v>10</v>
      </c>
      <c r="I44" s="38" t="s">
        <v>487</v>
      </c>
      <c r="J44" s="38" t="s">
        <v>488</v>
      </c>
      <c r="K44" s="38" t="s">
        <v>10</v>
      </c>
      <c r="L44" s="38" t="s">
        <v>487</v>
      </c>
      <c r="M44" s="38" t="s">
        <v>488</v>
      </c>
      <c r="N44" s="159" t="s">
        <v>10</v>
      </c>
      <c r="O44" s="160" t="s">
        <v>497</v>
      </c>
      <c r="P44" s="160" t="s">
        <v>498</v>
      </c>
      <c r="Q44" s="160" t="s">
        <v>5</v>
      </c>
      <c r="R44" s="160" t="s">
        <v>492</v>
      </c>
      <c r="S44" s="160" t="s">
        <v>499</v>
      </c>
      <c r="T44" s="160" t="s">
        <v>10</v>
      </c>
    </row>
    <row r="45" spans="1:21" ht="15.75" customHeight="1" thickBot="1" x14ac:dyDescent="0.3">
      <c r="A45" s="39">
        <v>1</v>
      </c>
      <c r="B45" s="39">
        <v>2</v>
      </c>
      <c r="C45" s="40">
        <v>3</v>
      </c>
      <c r="D45" s="40">
        <v>4</v>
      </c>
      <c r="E45" s="40">
        <v>5</v>
      </c>
      <c r="F45" s="40">
        <v>6</v>
      </c>
      <c r="G45" s="40">
        <v>7</v>
      </c>
      <c r="H45" s="40">
        <v>8</v>
      </c>
      <c r="I45" s="40">
        <v>9</v>
      </c>
      <c r="J45" s="40">
        <v>10</v>
      </c>
      <c r="K45" s="40">
        <v>11</v>
      </c>
      <c r="L45" s="31">
        <v>3</v>
      </c>
      <c r="M45" s="29">
        <v>4</v>
      </c>
      <c r="N45" s="29">
        <v>5</v>
      </c>
      <c r="O45" s="29">
        <v>6</v>
      </c>
      <c r="P45" s="29">
        <v>7</v>
      </c>
      <c r="Q45" s="29">
        <v>8</v>
      </c>
      <c r="R45" s="29">
        <v>9</v>
      </c>
      <c r="S45" s="29">
        <v>10</v>
      </c>
      <c r="T45" s="29">
        <v>11</v>
      </c>
    </row>
    <row r="46" spans="1:21" ht="81" customHeight="1" x14ac:dyDescent="0.25">
      <c r="A46" s="356" t="s">
        <v>226</v>
      </c>
      <c r="B46" s="357" t="s">
        <v>11</v>
      </c>
      <c r="C46" s="116">
        <f>C47+C55</f>
        <v>313609968</v>
      </c>
      <c r="D46" s="116">
        <f>D47+D55</f>
        <v>233743764</v>
      </c>
      <c r="E46" s="117">
        <f>C46/D46*100</f>
        <v>134.16827154370628</v>
      </c>
      <c r="F46" s="116">
        <f>F47+F55</f>
        <v>29520016</v>
      </c>
      <c r="G46" s="116">
        <f>G47+G55</f>
        <v>21657164</v>
      </c>
      <c r="H46" s="117">
        <f>F46/G46*100</f>
        <v>136.30600941101986</v>
      </c>
      <c r="I46" s="116">
        <f>I47+I55</f>
        <v>309515813</v>
      </c>
      <c r="J46" s="116">
        <f>J47+J55</f>
        <v>225570624</v>
      </c>
      <c r="K46" s="117">
        <f>I46/J46*100</f>
        <v>137.21459271221417</v>
      </c>
      <c r="L46" s="118">
        <f>L47+L55</f>
        <v>243347286</v>
      </c>
      <c r="M46" s="118">
        <f>M47+M55</f>
        <v>199848414</v>
      </c>
      <c r="N46" s="119">
        <f t="shared" ref="N46:N53" si="9">L46/M46*100</f>
        <v>121.76593305363934</v>
      </c>
      <c r="O46" s="120">
        <f>O47+O55</f>
        <v>0</v>
      </c>
      <c r="P46" s="120">
        <f>P47+P55</f>
        <v>0</v>
      </c>
      <c r="Q46" s="120" t="e">
        <f t="shared" ref="Q46:Q53" si="10">O46/P46*100</f>
        <v>#DIV/0!</v>
      </c>
      <c r="R46" s="120">
        <f>R47+R55</f>
        <v>243347286</v>
      </c>
      <c r="S46" s="120">
        <f>S47+S55</f>
        <v>199848414</v>
      </c>
      <c r="T46" s="119">
        <f t="shared" ref="T46:T53" si="11">R46/S46*100</f>
        <v>121.76593305363934</v>
      </c>
      <c r="U46" s="203">
        <f>U47+U55+U70+U117+U149+U155+U167+U184+U209+U217+U225+U234+U241+U255+U264+U270+U284+U294+U324+U334+U342+U356+U368+U386</f>
        <v>51405</v>
      </c>
    </row>
    <row r="47" spans="1:21" ht="36.75" customHeight="1" x14ac:dyDescent="0.25">
      <c r="A47" s="352" t="s">
        <v>278</v>
      </c>
      <c r="B47" s="353" t="s">
        <v>93</v>
      </c>
      <c r="C47" s="41">
        <f>SUM(C48:C53)</f>
        <v>313545536</v>
      </c>
      <c r="D47" s="41">
        <f>SUM(D48:D53)</f>
        <v>233645179</v>
      </c>
      <c r="E47" s="50">
        <f>C47/D47*100</f>
        <v>134.19730607837622</v>
      </c>
      <c r="F47" s="41">
        <f>SUM(F48:F53)</f>
        <v>29516998</v>
      </c>
      <c r="G47" s="41">
        <f>SUM(G48:G53)</f>
        <v>21637735</v>
      </c>
      <c r="H47" s="50">
        <f>F47/G47*100</f>
        <v>136.41445373094734</v>
      </c>
      <c r="I47" s="41">
        <f>SUM(I48:I53)</f>
        <v>309451381</v>
      </c>
      <c r="J47" s="41">
        <f>SUM(J48:J53)</f>
        <v>225472039</v>
      </c>
      <c r="K47" s="50">
        <f>I47/J47*100</f>
        <v>137.24601168839388</v>
      </c>
      <c r="L47" s="41">
        <f>SUM(L48:L53)</f>
        <v>243347286</v>
      </c>
      <c r="M47" s="41">
        <f>SUM(M48:M53)</f>
        <v>199848414</v>
      </c>
      <c r="N47" s="6">
        <f t="shared" si="9"/>
        <v>121.76593305363934</v>
      </c>
      <c r="O47" s="41">
        <f>SUM(O48:O53)</f>
        <v>0</v>
      </c>
      <c r="P47" s="41">
        <f>SUM(P48:P53)</f>
        <v>0</v>
      </c>
      <c r="Q47" s="5" t="e">
        <f t="shared" si="10"/>
        <v>#DIV/0!</v>
      </c>
      <c r="R47" s="41">
        <f>SUM(R48:R53)</f>
        <v>243347286</v>
      </c>
      <c r="S47" s="41">
        <f>SUM(S48:S53)</f>
        <v>199848414</v>
      </c>
      <c r="T47" s="6">
        <f t="shared" si="11"/>
        <v>121.76593305363934</v>
      </c>
      <c r="U47" s="196">
        <f>SUM(U48:U53)</f>
        <v>6825</v>
      </c>
    </row>
    <row r="48" spans="1:21" ht="18.75" customHeight="1" x14ac:dyDescent="0.25">
      <c r="A48" s="62">
        <v>1</v>
      </c>
      <c r="B48" s="4" t="s">
        <v>94</v>
      </c>
      <c r="C48" s="249">
        <v>186260380</v>
      </c>
      <c r="D48" s="249">
        <v>131287735</v>
      </c>
      <c r="E48" s="45">
        <f t="shared" ref="E48:E53" si="12">C48/D48*100</f>
        <v>141.87188163464012</v>
      </c>
      <c r="F48" s="249">
        <v>16560838</v>
      </c>
      <c r="G48" s="249">
        <v>12665875</v>
      </c>
      <c r="H48" s="45">
        <f t="shared" ref="H48:H53" si="13">F48/G48*100</f>
        <v>130.75162987160382</v>
      </c>
      <c r="I48" s="249">
        <v>186737391</v>
      </c>
      <c r="J48" s="249">
        <v>128668637</v>
      </c>
      <c r="K48" s="45">
        <f t="shared" ref="K48:K53" si="14">I48/J48*100</f>
        <v>145.13046485446176</v>
      </c>
      <c r="L48" s="249">
        <v>145379913</v>
      </c>
      <c r="M48" s="249">
        <v>123307179</v>
      </c>
      <c r="N48" s="25">
        <f t="shared" si="9"/>
        <v>117.9006073928591</v>
      </c>
      <c r="O48" s="163">
        <v>0</v>
      </c>
      <c r="P48" s="249">
        <v>0</v>
      </c>
      <c r="Q48" s="25" t="e">
        <f t="shared" si="10"/>
        <v>#DIV/0!</v>
      </c>
      <c r="R48" s="249">
        <v>145379913</v>
      </c>
      <c r="S48" s="249">
        <v>123307179</v>
      </c>
      <c r="T48" s="45">
        <f t="shared" si="11"/>
        <v>117.9006073928591</v>
      </c>
      <c r="U48" s="196">
        <v>3283</v>
      </c>
    </row>
    <row r="49" spans="1:35" ht="27.75" customHeight="1" x14ac:dyDescent="0.25">
      <c r="A49" s="62">
        <v>2</v>
      </c>
      <c r="B49" s="4" t="s">
        <v>95</v>
      </c>
      <c r="C49" s="249">
        <v>20316071</v>
      </c>
      <c r="D49" s="249">
        <v>16609464</v>
      </c>
      <c r="E49" s="45">
        <f t="shared" si="12"/>
        <v>122.31623488873574</v>
      </c>
      <c r="F49" s="249">
        <v>2897825</v>
      </c>
      <c r="G49" s="249">
        <v>1238995</v>
      </c>
      <c r="H49" s="45">
        <f t="shared" si="13"/>
        <v>233.88512463730686</v>
      </c>
      <c r="I49" s="249">
        <v>14185366</v>
      </c>
      <c r="J49" s="249">
        <v>11634687</v>
      </c>
      <c r="K49" s="45">
        <f t="shared" si="14"/>
        <v>121.92305646039297</v>
      </c>
      <c r="L49" s="249">
        <v>14185366</v>
      </c>
      <c r="M49" s="249">
        <v>11634687</v>
      </c>
      <c r="N49" s="25">
        <f t="shared" si="9"/>
        <v>121.92305646039297</v>
      </c>
      <c r="O49" s="163">
        <v>0</v>
      </c>
      <c r="P49" s="249">
        <v>0</v>
      </c>
      <c r="Q49" s="25" t="e">
        <f t="shared" si="10"/>
        <v>#DIV/0!</v>
      </c>
      <c r="R49" s="249">
        <v>14185366</v>
      </c>
      <c r="S49" s="249">
        <v>11634687</v>
      </c>
      <c r="T49" s="45">
        <f t="shared" si="11"/>
        <v>121.92305646039297</v>
      </c>
      <c r="U49" s="196">
        <v>922</v>
      </c>
    </row>
    <row r="50" spans="1:35" ht="54" customHeight="1" x14ac:dyDescent="0.25">
      <c r="A50" s="62">
        <v>3</v>
      </c>
      <c r="B50" s="4" t="s">
        <v>289</v>
      </c>
      <c r="C50" s="249">
        <v>30090867</v>
      </c>
      <c r="D50" s="249">
        <v>19233203</v>
      </c>
      <c r="E50" s="45">
        <f t="shared" si="12"/>
        <v>156.45270837103939</v>
      </c>
      <c r="F50" s="249">
        <v>2910170</v>
      </c>
      <c r="G50" s="249">
        <v>1430927</v>
      </c>
      <c r="H50" s="45">
        <f t="shared" si="13"/>
        <v>203.3765524027431</v>
      </c>
      <c r="I50" s="249">
        <v>30908266</v>
      </c>
      <c r="J50" s="249">
        <v>18785233</v>
      </c>
      <c r="K50" s="45">
        <f t="shared" si="14"/>
        <v>164.53490888295076</v>
      </c>
      <c r="L50" s="249">
        <v>30908266</v>
      </c>
      <c r="M50" s="249">
        <v>18785233</v>
      </c>
      <c r="N50" s="25">
        <f t="shared" si="9"/>
        <v>164.53490888295076</v>
      </c>
      <c r="O50" s="163">
        <v>0</v>
      </c>
      <c r="P50" s="249">
        <v>0</v>
      </c>
      <c r="Q50" s="25" t="e">
        <f t="shared" si="10"/>
        <v>#DIV/0!</v>
      </c>
      <c r="R50" s="249">
        <v>30908266</v>
      </c>
      <c r="S50" s="249">
        <v>18785233</v>
      </c>
      <c r="T50" s="45">
        <f t="shared" si="11"/>
        <v>164.53490888295076</v>
      </c>
      <c r="U50" s="196">
        <v>1061</v>
      </c>
    </row>
    <row r="51" spans="1:35" ht="21.75" customHeight="1" x14ac:dyDescent="0.25">
      <c r="A51" s="62">
        <v>4</v>
      </c>
      <c r="B51" s="3" t="s">
        <v>96</v>
      </c>
      <c r="C51" s="249">
        <v>6686794</v>
      </c>
      <c r="D51" s="249">
        <v>3271548</v>
      </c>
      <c r="E51" s="45">
        <f t="shared" si="12"/>
        <v>204.39235493411681</v>
      </c>
      <c r="F51" s="249">
        <v>646124</v>
      </c>
      <c r="G51" s="249">
        <v>404731</v>
      </c>
      <c r="H51" s="45">
        <f t="shared" si="13"/>
        <v>159.64282449330543</v>
      </c>
      <c r="I51" s="249">
        <v>6138251</v>
      </c>
      <c r="J51" s="249">
        <v>3027031</v>
      </c>
      <c r="K51" s="45">
        <f t="shared" si="14"/>
        <v>202.78124009962238</v>
      </c>
      <c r="L51" s="249">
        <v>6138251</v>
      </c>
      <c r="M51" s="249">
        <v>3027031</v>
      </c>
      <c r="N51" s="25">
        <f t="shared" si="9"/>
        <v>202.78124009962238</v>
      </c>
      <c r="O51" s="163">
        <v>0</v>
      </c>
      <c r="P51" s="249">
        <v>0</v>
      </c>
      <c r="Q51" s="25" t="e">
        <f t="shared" si="10"/>
        <v>#DIV/0!</v>
      </c>
      <c r="R51" s="249">
        <v>6138251</v>
      </c>
      <c r="S51" s="249">
        <v>3027031</v>
      </c>
      <c r="T51" s="45">
        <f t="shared" si="11"/>
        <v>202.78124009962238</v>
      </c>
      <c r="U51" s="196">
        <v>387</v>
      </c>
    </row>
    <row r="52" spans="1:35" ht="21" customHeight="1" x14ac:dyDescent="0.25">
      <c r="A52" s="62">
        <v>5</v>
      </c>
      <c r="B52" s="4" t="s">
        <v>97</v>
      </c>
      <c r="C52" s="249">
        <v>0</v>
      </c>
      <c r="D52" s="249">
        <v>0</v>
      </c>
      <c r="E52" s="45">
        <v>0</v>
      </c>
      <c r="F52" s="249">
        <v>0</v>
      </c>
      <c r="G52" s="249">
        <v>0</v>
      </c>
      <c r="H52" s="45">
        <v>0</v>
      </c>
      <c r="I52" s="249">
        <v>0</v>
      </c>
      <c r="J52" s="249">
        <v>0</v>
      </c>
      <c r="K52" s="45">
        <v>0</v>
      </c>
      <c r="L52" s="249">
        <v>0</v>
      </c>
      <c r="M52" s="249">
        <v>0</v>
      </c>
      <c r="N52" s="25">
        <v>0</v>
      </c>
      <c r="O52" s="163">
        <v>0</v>
      </c>
      <c r="P52" s="249">
        <v>0</v>
      </c>
      <c r="Q52" s="25">
        <v>0</v>
      </c>
      <c r="R52" s="249">
        <v>0</v>
      </c>
      <c r="S52" s="249">
        <v>0</v>
      </c>
      <c r="T52" s="45" t="e">
        <f t="shared" si="11"/>
        <v>#DIV/0!</v>
      </c>
      <c r="U52" s="196"/>
      <c r="V52" s="24"/>
      <c r="W52" s="24"/>
      <c r="X52" s="24"/>
      <c r="Y52" s="24"/>
      <c r="Z52" s="24"/>
      <c r="AA52" s="24"/>
      <c r="AB52" s="24"/>
      <c r="AC52" s="24"/>
    </row>
    <row r="53" spans="1:35" s="24" customFormat="1" ht="18.75" customHeight="1" x14ac:dyDescent="0.25">
      <c r="A53" s="62">
        <v>6</v>
      </c>
      <c r="B53" s="4" t="s">
        <v>217</v>
      </c>
      <c r="C53" s="249">
        <v>70191424</v>
      </c>
      <c r="D53" s="249">
        <v>63243229</v>
      </c>
      <c r="E53" s="25">
        <f t="shared" si="12"/>
        <v>110.98646465378926</v>
      </c>
      <c r="F53" s="249">
        <v>6502041</v>
      </c>
      <c r="G53" s="249">
        <v>5897207</v>
      </c>
      <c r="H53" s="25">
        <f t="shared" si="13"/>
        <v>110.25627894696591</v>
      </c>
      <c r="I53" s="249">
        <v>71482107</v>
      </c>
      <c r="J53" s="249">
        <v>63356451</v>
      </c>
      <c r="K53" s="25">
        <f t="shared" si="14"/>
        <v>112.82530172026209</v>
      </c>
      <c r="L53" s="249">
        <v>46735490</v>
      </c>
      <c r="M53" s="249">
        <v>43094284</v>
      </c>
      <c r="N53" s="25">
        <f t="shared" si="9"/>
        <v>108.44939435587328</v>
      </c>
      <c r="O53" s="249">
        <v>0</v>
      </c>
      <c r="P53" s="249">
        <v>0</v>
      </c>
      <c r="Q53" s="252" t="e">
        <f t="shared" si="10"/>
        <v>#DIV/0!</v>
      </c>
      <c r="R53" s="249">
        <v>46735490</v>
      </c>
      <c r="S53" s="249">
        <v>43094284</v>
      </c>
      <c r="T53" s="25">
        <f t="shared" si="11"/>
        <v>108.44939435587328</v>
      </c>
      <c r="U53" s="197">
        <v>1172</v>
      </c>
      <c r="V53"/>
      <c r="W53"/>
      <c r="X53"/>
      <c r="Y53"/>
      <c r="Z53"/>
      <c r="AA53"/>
      <c r="AB53"/>
      <c r="AC53"/>
    </row>
    <row r="54" spans="1:35" ht="21" customHeight="1" x14ac:dyDescent="0.25">
      <c r="U54" s="202"/>
    </row>
    <row r="55" spans="1:35" ht="88.5" customHeight="1" x14ac:dyDescent="0.25">
      <c r="A55" s="352" t="s">
        <v>225</v>
      </c>
      <c r="B55" s="353" t="s">
        <v>93</v>
      </c>
      <c r="C55" s="41">
        <f>SUM(C56:C67)</f>
        <v>64432</v>
      </c>
      <c r="D55" s="41">
        <f>SUM(D56:D67)</f>
        <v>98585</v>
      </c>
      <c r="E55" s="50">
        <f>C55/D55*100</f>
        <v>65.356798701628037</v>
      </c>
      <c r="F55" s="41">
        <f>SUM(F56:F67)</f>
        <v>3018</v>
      </c>
      <c r="G55" s="41">
        <f>SUM(G56:G67)</f>
        <v>19429</v>
      </c>
      <c r="H55" s="50">
        <f>F55/G55*100</f>
        <v>15.533480879098255</v>
      </c>
      <c r="I55" s="41">
        <f>SUM(I56:I67)</f>
        <v>64432</v>
      </c>
      <c r="J55" s="41">
        <f>SUM(J56:J67)</f>
        <v>98585</v>
      </c>
      <c r="K55" s="50">
        <f>I55/J55*100</f>
        <v>65.356798701628037</v>
      </c>
      <c r="L55" s="41">
        <f>SUM(L56:L67)</f>
        <v>0</v>
      </c>
      <c r="M55" s="41">
        <f>SUM(M56:M67)</f>
        <v>0</v>
      </c>
      <c r="N55" s="6" t="e">
        <f t="shared" ref="N55" si="15">L55/M55*100</f>
        <v>#DIV/0!</v>
      </c>
      <c r="O55" s="41">
        <f>SUM(O56:O67)</f>
        <v>0</v>
      </c>
      <c r="P55" s="41">
        <f>SUM(P56:P67)</f>
        <v>0</v>
      </c>
      <c r="Q55" s="5" t="e">
        <f t="shared" ref="Q55" si="16">O55/P55*100</f>
        <v>#DIV/0!</v>
      </c>
      <c r="R55" s="41">
        <f>SUM(R56:R67)</f>
        <v>0</v>
      </c>
      <c r="S55" s="41">
        <f>SUM(S56:S67)</f>
        <v>0</v>
      </c>
      <c r="T55" s="6" t="e">
        <f t="shared" ref="T55" si="17">R55/S55*100</f>
        <v>#DIV/0!</v>
      </c>
      <c r="U55" s="198">
        <f>SUM(U56:U58)</f>
        <v>33</v>
      </c>
      <c r="V55" s="168"/>
      <c r="W55" s="168"/>
      <c r="X55" s="168"/>
      <c r="Y55" s="168"/>
      <c r="Z55" s="168"/>
      <c r="AA55" s="168"/>
      <c r="AB55" s="168"/>
      <c r="AC55" s="168"/>
    </row>
    <row r="56" spans="1:35" s="249" customFormat="1" ht="18.75" customHeight="1" x14ac:dyDescent="0.25">
      <c r="A56" s="252">
        <v>1</v>
      </c>
      <c r="B56" s="4" t="s">
        <v>266</v>
      </c>
      <c r="C56" s="248">
        <v>29469</v>
      </c>
      <c r="D56" s="248">
        <v>28352</v>
      </c>
      <c r="E56" s="249">
        <f>C56/D56*100</f>
        <v>103.93975733634311</v>
      </c>
      <c r="F56" s="248">
        <v>2774</v>
      </c>
      <c r="G56" s="248">
        <v>839</v>
      </c>
      <c r="H56" s="249">
        <f>F56/G56*100</f>
        <v>330.63170441001193</v>
      </c>
      <c r="I56" s="248">
        <v>29469</v>
      </c>
      <c r="J56" s="248">
        <v>28352</v>
      </c>
      <c r="K56" s="249">
        <f>I56/J56*100</f>
        <v>103.93975733634311</v>
      </c>
      <c r="L56" s="248">
        <f>O56+R56</f>
        <v>0</v>
      </c>
      <c r="M56" s="248">
        <f>P56+S56</f>
        <v>0</v>
      </c>
      <c r="N56" s="249" t="e">
        <f>L56/M56*100</f>
        <v>#DIV/0!</v>
      </c>
      <c r="O56" s="248">
        <v>0</v>
      </c>
      <c r="P56" s="248">
        <v>0</v>
      </c>
      <c r="Q56" s="249" t="e">
        <f>O56/P56*100</f>
        <v>#DIV/0!</v>
      </c>
      <c r="R56" s="248">
        <v>0</v>
      </c>
      <c r="S56" s="248">
        <v>0</v>
      </c>
      <c r="T56" s="249" t="e">
        <f>R56/S56*100</f>
        <v>#DIV/0!</v>
      </c>
      <c r="U56" s="249">
        <v>21</v>
      </c>
      <c r="V56"/>
      <c r="W56"/>
      <c r="X56"/>
      <c r="Y56"/>
      <c r="Z56"/>
      <c r="AA56"/>
      <c r="AB56"/>
      <c r="AC56"/>
      <c r="AD56" s="168"/>
      <c r="AE56" s="168"/>
      <c r="AF56" s="168"/>
      <c r="AG56" s="168"/>
      <c r="AH56" s="168"/>
      <c r="AI56" s="168"/>
    </row>
    <row r="57" spans="1:35" s="168" customFormat="1" ht="18.75" customHeight="1" x14ac:dyDescent="0.25">
      <c r="A57" s="252">
        <v>2</v>
      </c>
      <c r="B57" s="4" t="s">
        <v>291</v>
      </c>
      <c r="C57" s="248">
        <v>34963</v>
      </c>
      <c r="D57" s="248">
        <v>70233</v>
      </c>
      <c r="E57" s="249">
        <f>C57/D57*100</f>
        <v>49.781441772386195</v>
      </c>
      <c r="F57" s="248">
        <v>244</v>
      </c>
      <c r="G57" s="248">
        <v>18590</v>
      </c>
      <c r="H57" s="249">
        <f>F57/G57*100</f>
        <v>1.3125336202259279</v>
      </c>
      <c r="I57" s="248">
        <v>34963</v>
      </c>
      <c r="J57" s="248">
        <v>70233</v>
      </c>
      <c r="K57" s="249">
        <f>I57/J57*100</f>
        <v>49.781441772386195</v>
      </c>
      <c r="L57" s="248">
        <f t="shared" ref="L57:M58" si="18">O57+R57</f>
        <v>0</v>
      </c>
      <c r="M57" s="248">
        <f t="shared" si="18"/>
        <v>0</v>
      </c>
      <c r="N57" s="249" t="e">
        <f>L57/M57*100</f>
        <v>#DIV/0!</v>
      </c>
      <c r="O57" s="248">
        <v>0</v>
      </c>
      <c r="P57" s="248">
        <v>0</v>
      </c>
      <c r="Q57" s="249" t="e">
        <f>O57/P57*100</f>
        <v>#DIV/0!</v>
      </c>
      <c r="R57" s="248">
        <v>0</v>
      </c>
      <c r="S57" s="248">
        <v>0</v>
      </c>
      <c r="T57" s="249" t="e">
        <f>R57/S57*100</f>
        <v>#DIV/0!</v>
      </c>
      <c r="U57" s="249">
        <v>12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ht="17.25" x14ac:dyDescent="0.25">
      <c r="A58" s="63">
        <v>3</v>
      </c>
      <c r="B58" s="8" t="s">
        <v>99</v>
      </c>
      <c r="C58" s="248">
        <v>0</v>
      </c>
      <c r="D58" s="248">
        <v>0</v>
      </c>
      <c r="E58" s="1" t="e">
        <f t="shared" ref="E58" si="19">C58/D58*100</f>
        <v>#DIV/0!</v>
      </c>
      <c r="F58" s="248">
        <v>0</v>
      </c>
      <c r="G58" s="248">
        <v>0</v>
      </c>
      <c r="H58" s="1" t="e">
        <f t="shared" ref="H58" si="20">F58/G58*100</f>
        <v>#DIV/0!</v>
      </c>
      <c r="I58" s="248">
        <v>0</v>
      </c>
      <c r="J58" s="248">
        <v>0</v>
      </c>
      <c r="K58" s="1" t="e">
        <f t="shared" ref="K58" si="21">I58/J58*100</f>
        <v>#DIV/0!</v>
      </c>
      <c r="L58" s="248">
        <f t="shared" si="18"/>
        <v>0</v>
      </c>
      <c r="M58" s="248">
        <f t="shared" si="18"/>
        <v>0</v>
      </c>
      <c r="N58" s="1" t="e">
        <f t="shared" ref="N58" si="22">L58/M58*100</f>
        <v>#DIV/0!</v>
      </c>
      <c r="O58" s="248">
        <v>0</v>
      </c>
      <c r="P58" s="248">
        <v>0</v>
      </c>
      <c r="Q58" s="1" t="e">
        <f t="shared" ref="Q58" si="23">O58/P58*100</f>
        <v>#DIV/0!</v>
      </c>
      <c r="R58" s="248">
        <v>0</v>
      </c>
      <c r="S58" s="248">
        <v>0</v>
      </c>
      <c r="T58" s="1" t="e">
        <f t="shared" ref="T58" si="24">R58/S58*100</f>
        <v>#DIV/0!</v>
      </c>
      <c r="U58" s="195"/>
    </row>
    <row r="59" spans="1:35" x14ac:dyDescent="0.25">
      <c r="A59" s="63">
        <v>3</v>
      </c>
      <c r="B59" s="135"/>
      <c r="C59" s="135"/>
      <c r="D59" s="135"/>
      <c r="E59" s="135"/>
      <c r="F59" s="135"/>
      <c r="G59" s="135"/>
      <c r="H59" s="135"/>
      <c r="I59" s="135"/>
      <c r="J59" s="135"/>
      <c r="K59" s="135"/>
      <c r="L59" s="136"/>
      <c r="M59" s="136"/>
      <c r="N59" s="136"/>
      <c r="O59" s="136"/>
      <c r="P59" s="136"/>
      <c r="Q59" s="136"/>
      <c r="R59" s="136"/>
      <c r="S59" s="136"/>
      <c r="T59" s="136"/>
    </row>
    <row r="60" spans="1:35" x14ac:dyDescent="0.25">
      <c r="A60" s="63">
        <v>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6"/>
      <c r="M60" s="136"/>
      <c r="N60" s="136"/>
      <c r="O60" s="136"/>
      <c r="P60" s="136"/>
      <c r="Q60" s="136"/>
      <c r="R60" s="136"/>
      <c r="S60" s="136"/>
      <c r="T60" s="136"/>
      <c r="AB60">
        <v>5.4</v>
      </c>
      <c r="AC60">
        <v>4.9000000000000004</v>
      </c>
      <c r="AE60">
        <v>7.6</v>
      </c>
      <c r="AF60">
        <v>6.4</v>
      </c>
    </row>
    <row r="61" spans="1:35" x14ac:dyDescent="0.25">
      <c r="A61" s="63">
        <v>5</v>
      </c>
      <c r="B61" s="135"/>
      <c r="C61" s="135"/>
      <c r="D61" s="135"/>
      <c r="E61" s="135"/>
      <c r="F61" s="135"/>
      <c r="G61" s="135"/>
      <c r="H61" s="135"/>
      <c r="I61" s="135"/>
      <c r="J61" s="135"/>
      <c r="K61" s="135"/>
      <c r="L61" s="136"/>
      <c r="M61" s="136"/>
      <c r="N61" s="136"/>
      <c r="O61" s="136"/>
      <c r="P61" s="136"/>
      <c r="Q61" s="136"/>
      <c r="R61" s="136"/>
      <c r="S61" s="136"/>
      <c r="T61" s="136"/>
      <c r="AB61">
        <v>4.0999999999999996</v>
      </c>
      <c r="AC61">
        <v>3.2</v>
      </c>
      <c r="AE61">
        <v>4</v>
      </c>
      <c r="AF61">
        <v>1.7</v>
      </c>
    </row>
    <row r="62" spans="1:35" x14ac:dyDescent="0.25">
      <c r="A62" s="63">
        <v>6</v>
      </c>
      <c r="B62" s="135"/>
      <c r="C62" s="135"/>
      <c r="D62" s="135"/>
      <c r="E62" s="135"/>
      <c r="F62" s="135"/>
      <c r="G62" s="135"/>
      <c r="H62" s="135"/>
      <c r="I62" s="135"/>
      <c r="J62" s="135"/>
      <c r="K62" s="135"/>
      <c r="L62" s="136"/>
      <c r="M62" s="136"/>
      <c r="N62" s="136"/>
      <c r="O62" s="136"/>
      <c r="P62" s="136"/>
      <c r="Q62" s="136"/>
      <c r="R62" s="136"/>
      <c r="S62" s="136"/>
      <c r="T62" s="136"/>
      <c r="AB62">
        <v>3.2</v>
      </c>
      <c r="AC62">
        <v>10</v>
      </c>
      <c r="AE62">
        <v>4</v>
      </c>
      <c r="AF62">
        <v>1.6</v>
      </c>
    </row>
    <row r="63" spans="1:35" x14ac:dyDescent="0.25">
      <c r="A63" s="63">
        <v>7</v>
      </c>
      <c r="B63" s="135"/>
      <c r="C63" s="135"/>
      <c r="D63" s="135"/>
      <c r="E63" s="135"/>
      <c r="F63" s="135"/>
      <c r="G63" s="135"/>
      <c r="H63" s="135"/>
      <c r="I63" s="135"/>
      <c r="J63" s="135"/>
      <c r="K63" s="135"/>
      <c r="L63" s="136"/>
      <c r="M63" s="136"/>
      <c r="N63" s="136"/>
      <c r="O63" s="136"/>
      <c r="P63" s="136"/>
      <c r="Q63" s="136"/>
      <c r="R63" s="136"/>
      <c r="S63" s="136"/>
      <c r="T63" s="136"/>
      <c r="AB63">
        <v>1.2</v>
      </c>
      <c r="AC63">
        <v>0.9</v>
      </c>
      <c r="AE63">
        <v>3.2</v>
      </c>
      <c r="AF63">
        <v>1.4</v>
      </c>
    </row>
    <row r="64" spans="1:35" x14ac:dyDescent="0.25">
      <c r="A64" s="63">
        <v>8</v>
      </c>
      <c r="B64" s="135"/>
      <c r="C64" s="135"/>
      <c r="D64" s="135"/>
      <c r="E64" s="135"/>
      <c r="F64" s="135"/>
      <c r="G64" s="135"/>
      <c r="H64" s="135"/>
      <c r="I64" s="135"/>
      <c r="J64" s="135"/>
      <c r="K64" s="135"/>
      <c r="L64" s="136"/>
      <c r="M64" s="136"/>
      <c r="N64" s="136"/>
      <c r="O64" s="136"/>
      <c r="P64" s="136"/>
      <c r="Q64" s="136"/>
      <c r="R64" s="136"/>
      <c r="S64" s="136"/>
      <c r="T64" s="136"/>
      <c r="AB64">
        <v>1.3</v>
      </c>
      <c r="AE64">
        <v>1.6</v>
      </c>
      <c r="AF64">
        <v>1.7</v>
      </c>
    </row>
    <row r="65" spans="1:35" x14ac:dyDescent="0.25">
      <c r="A65" s="63">
        <v>9</v>
      </c>
      <c r="B65" s="135"/>
      <c r="C65" s="135"/>
      <c r="D65" s="135"/>
      <c r="E65" s="135"/>
      <c r="F65" s="135"/>
      <c r="G65" s="135"/>
      <c r="H65" s="135"/>
      <c r="I65" s="135"/>
      <c r="J65" s="135"/>
      <c r="K65" s="135"/>
      <c r="L65" s="136"/>
      <c r="M65" s="136"/>
      <c r="N65" s="136"/>
      <c r="O65" s="136"/>
      <c r="P65" s="136"/>
      <c r="Q65" s="136"/>
      <c r="R65" s="136"/>
      <c r="S65" s="136"/>
      <c r="T65" s="136"/>
      <c r="AB65">
        <f>SUM(AB60:AB64)</f>
        <v>15.2</v>
      </c>
      <c r="AE65">
        <f>SUM(AE60:AE64)</f>
        <v>20.400000000000002</v>
      </c>
      <c r="AF65">
        <f>SUM(AF60:AF64)</f>
        <v>12.799999999999999</v>
      </c>
    </row>
    <row r="66" spans="1:35" x14ac:dyDescent="0.25">
      <c r="A66" s="63">
        <v>10</v>
      </c>
      <c r="B66" s="135"/>
      <c r="C66" s="135"/>
      <c r="D66" s="135"/>
      <c r="E66" s="135"/>
      <c r="F66" s="135"/>
      <c r="G66" s="135"/>
      <c r="H66" s="135"/>
      <c r="I66" s="135"/>
      <c r="J66" s="135"/>
      <c r="K66" s="135"/>
      <c r="L66" s="136"/>
      <c r="M66" s="136"/>
      <c r="N66" s="136"/>
      <c r="O66" s="136"/>
      <c r="P66" s="136"/>
      <c r="Q66" s="136"/>
      <c r="R66" s="136"/>
      <c r="S66" s="136"/>
      <c r="T66" s="136"/>
      <c r="AE66">
        <f>AE65/AF65*100-100</f>
        <v>59.375000000000028</v>
      </c>
    </row>
    <row r="67" spans="1:35" x14ac:dyDescent="0.25">
      <c r="A67" s="63">
        <v>11</v>
      </c>
      <c r="B67" s="135"/>
      <c r="C67" s="135"/>
      <c r="D67" s="135"/>
      <c r="E67" s="135"/>
      <c r="F67" s="135"/>
      <c r="G67" s="135"/>
      <c r="H67" s="135"/>
      <c r="I67" s="135"/>
      <c r="J67" s="135"/>
      <c r="K67" s="135"/>
      <c r="L67" s="136"/>
      <c r="M67" s="136"/>
      <c r="N67" s="136"/>
      <c r="O67" s="136"/>
      <c r="P67" s="136"/>
      <c r="Q67" s="136"/>
      <c r="R67" s="136"/>
      <c r="S67" s="136"/>
      <c r="T67" s="136"/>
    </row>
    <row r="68" spans="1:35" x14ac:dyDescent="0.25">
      <c r="A68" s="368"/>
      <c r="B68" s="369"/>
      <c r="C68" s="369"/>
      <c r="D68" s="369"/>
      <c r="E68" s="369"/>
      <c r="F68" s="369"/>
      <c r="G68" s="369"/>
      <c r="H68" s="369"/>
      <c r="I68" s="369"/>
      <c r="J68" s="369"/>
      <c r="K68" s="369"/>
      <c r="L68" s="369"/>
      <c r="M68" s="369"/>
      <c r="N68" s="369"/>
      <c r="O68" s="369"/>
      <c r="P68" s="369"/>
      <c r="Q68" s="369"/>
      <c r="R68" s="369"/>
      <c r="S68" s="369"/>
      <c r="T68" s="370"/>
    </row>
    <row r="69" spans="1:35" ht="59.25" customHeight="1" x14ac:dyDescent="0.25">
      <c r="A69" s="356" t="s">
        <v>227</v>
      </c>
      <c r="B69" s="357" t="s">
        <v>11</v>
      </c>
      <c r="C69" s="116">
        <f>C70+C117+C149+C155+C167+C184+C194+C203+C209+C217+C225+C234+C241+C255+C264+C270+C284+C294+C316+C324+C333+C363</f>
        <v>652572911.70000005</v>
      </c>
      <c r="D69" s="116">
        <f>D70+D117+D149+D155+D167+D184+D194+D203+D209+D217+D225+D234+D241+D255+D264+D270+D284+D294+D316+D324+D333+D363</f>
        <v>567617874.60000002</v>
      </c>
      <c r="E69" s="117">
        <f>C69/D69*100</f>
        <v>114.96694182857927</v>
      </c>
      <c r="F69" s="116">
        <f>F70+F117+F149+F155+F167+F184+F194+F203+F209+F217+F225+F234+F241+F255+F264+F270+F284+F294+F316+F324+F333+F363</f>
        <v>67282632.939999998</v>
      </c>
      <c r="G69" s="116">
        <f>G70+G117+G149+G155+G167+G184+G194+G203+G209+G217+G225+G234+G241+G255+G264+G270+G284+G294+G316+G324+G333+G363</f>
        <v>57602172.599999994</v>
      </c>
      <c r="H69" s="117">
        <f>F69/G69*100</f>
        <v>116.80572086616053</v>
      </c>
      <c r="I69" s="116">
        <f>I70+I117+I149+I155+I167+I184+I194+I203+I209+I217+I225+I234+I241+I255+I264+I270+I284+I294+I316+I324+I333+I363</f>
        <v>637540097.73099995</v>
      </c>
      <c r="J69" s="116">
        <f>J70+J117+J149+J155+J167+J184+J194+J203+J209+J217+J225+J234+J241+J255+J264+J270+J284+J294+J316+J324+J333+J363</f>
        <v>561851937.10000002</v>
      </c>
      <c r="K69" s="117">
        <f>I69/J69*100</f>
        <v>113.47119332215254</v>
      </c>
      <c r="L69" s="116">
        <f>L70+L117+L149+L155+L167+L184+L194+L203+L209+L217+L225+L234+L241+L255+L264+L270+L284+L294+L316+L324+L333+L363</f>
        <v>399836391</v>
      </c>
      <c r="M69" s="116">
        <f>M70+M117+M149+M155+M167+M184+M194+M203+M209+M217+M225+M234+M241+M255+M264+M270+M284+M294+M316+M324+M333+M363</f>
        <v>334665372.60000002</v>
      </c>
      <c r="N69" s="119">
        <f t="shared" ref="N69:N138" si="25">L69/M69*100</f>
        <v>119.47348717128673</v>
      </c>
      <c r="O69" s="116">
        <f>O70+O117+O149+O155+O167+O184+O194+O203+O209+O217+O225+O234+O241+O255+O264+O270+O284+O294+O316+O324+O333+O363</f>
        <v>121006246</v>
      </c>
      <c r="P69" s="116">
        <f>P70+P117+P149+P155+P167+P184+P194+P203+P209+P217+P225+P234+P241+P255+P264+P270+P284+P294+P316+P324+P333+P363</f>
        <v>90868403.599999994</v>
      </c>
      <c r="Q69" s="120">
        <f t="shared" ref="Q69:Q138" si="26">O69/P69*100</f>
        <v>133.16647063886572</v>
      </c>
      <c r="R69" s="116">
        <f>R70+R117+R149+R155+R167+R184+R194+R203+R209+R217+R225+R234+R241+R255+R264+R270+R284+R294+R316+R324+R333+R363</f>
        <v>279388083</v>
      </c>
      <c r="S69" s="116">
        <f>S70+S117+S149+S155+S167+S184+S194+S203+S209+S217+S225+S234+S241+S255+S264+S270+S284+S294+S316+S324+S333+S363</f>
        <v>243796969</v>
      </c>
      <c r="T69" s="119">
        <f t="shared" ref="T69:T136" si="27">R69/S69*100</f>
        <v>114.59866960035913</v>
      </c>
    </row>
    <row r="70" spans="1:35" ht="39.75" customHeight="1" x14ac:dyDescent="0.25">
      <c r="A70" s="352" t="s">
        <v>228</v>
      </c>
      <c r="B70" s="353" t="s">
        <v>111</v>
      </c>
      <c r="C70" s="41">
        <f>SUM(C71:C115)</f>
        <v>115997978</v>
      </c>
      <c r="D70" s="41">
        <f>SUM(D71:D115)</f>
        <v>110458329.8</v>
      </c>
      <c r="E70" s="50">
        <f>C70/D70*100</f>
        <v>105.01514753122765</v>
      </c>
      <c r="F70" s="41">
        <f>SUM(F71:F115)</f>
        <v>10000848</v>
      </c>
      <c r="G70" s="41">
        <f>SUM(G71:G115)</f>
        <v>11612752.800000001</v>
      </c>
      <c r="H70" s="50">
        <f>F70/G70*100</f>
        <v>86.119528868297266</v>
      </c>
      <c r="I70" s="41">
        <f>SUM(I71:I115)</f>
        <v>109436763</v>
      </c>
      <c r="J70" s="41">
        <f>SUM(J71:J115)</f>
        <v>113638133</v>
      </c>
      <c r="K70" s="50">
        <f>I70/J70*100</f>
        <v>96.302851966073746</v>
      </c>
      <c r="L70" s="41">
        <f>SUM(L71:L115)</f>
        <v>16415927</v>
      </c>
      <c r="M70" s="41">
        <f>SUM(M71:M115)</f>
        <v>10477287.6</v>
      </c>
      <c r="N70" s="6">
        <f t="shared" si="25"/>
        <v>156.68107650304455</v>
      </c>
      <c r="O70" s="41">
        <f>SUM(O71:O115)</f>
        <v>11927444</v>
      </c>
      <c r="P70" s="41">
        <f>SUM(P71:P115)</f>
        <v>6227406.5999999996</v>
      </c>
      <c r="Q70" s="5">
        <f t="shared" si="26"/>
        <v>191.53147957289315</v>
      </c>
      <c r="R70" s="41">
        <f>SUM(R71:R115)</f>
        <v>4488483</v>
      </c>
      <c r="S70" s="41">
        <f>SUM(S71:S115)</f>
        <v>4249881</v>
      </c>
      <c r="T70" s="6">
        <f t="shared" si="27"/>
        <v>105.61432190689575</v>
      </c>
      <c r="U70" s="198">
        <f>SUM(U71:U115)</f>
        <v>5919</v>
      </c>
      <c r="V70" s="24"/>
      <c r="W70" s="24"/>
      <c r="X70" s="24"/>
      <c r="Y70" s="24"/>
      <c r="Z70" s="24"/>
      <c r="AA70" s="24"/>
      <c r="AB70" s="24"/>
      <c r="AC70" s="24"/>
    </row>
    <row r="71" spans="1:35" ht="17.25" x14ac:dyDescent="0.25">
      <c r="A71" s="62">
        <v>1</v>
      </c>
      <c r="B71" s="10" t="s">
        <v>144</v>
      </c>
      <c r="C71" s="248">
        <v>50652</v>
      </c>
      <c r="D71" s="248">
        <v>52071</v>
      </c>
      <c r="E71" s="45">
        <f t="shared" ref="E71:E104" si="28">C71/D71*100</f>
        <v>97.274874690326669</v>
      </c>
      <c r="F71" s="248">
        <v>5069</v>
      </c>
      <c r="G71" s="248">
        <v>6797</v>
      </c>
      <c r="H71" s="45">
        <f t="shared" ref="H71:H74" si="29">F71/G71*100</f>
        <v>74.577019273208762</v>
      </c>
      <c r="I71" s="248">
        <v>64516</v>
      </c>
      <c r="J71" s="248">
        <v>64147</v>
      </c>
      <c r="K71" s="45">
        <f t="shared" ref="K71:K93" si="30">I71/J71*100</f>
        <v>100.5752412427705</v>
      </c>
      <c r="L71" s="248">
        <v>60870</v>
      </c>
      <c r="M71" s="248">
        <v>62852</v>
      </c>
      <c r="N71" s="25">
        <f t="shared" si="25"/>
        <v>96.846560173105061</v>
      </c>
      <c r="O71" s="248">
        <v>56462</v>
      </c>
      <c r="P71" s="248">
        <v>48056</v>
      </c>
      <c r="Q71" s="25">
        <f t="shared" si="26"/>
        <v>117.49209255868153</v>
      </c>
      <c r="R71" s="248">
        <v>4408</v>
      </c>
      <c r="S71" s="248">
        <v>14796</v>
      </c>
      <c r="T71" s="45">
        <f t="shared" si="27"/>
        <v>29.79183563125169</v>
      </c>
      <c r="U71" s="196">
        <v>20</v>
      </c>
      <c r="V71" s="23"/>
      <c r="W71" s="23"/>
      <c r="X71" s="23"/>
      <c r="Y71" s="23"/>
      <c r="Z71" s="23"/>
      <c r="AA71" s="23"/>
      <c r="AB71" s="23"/>
      <c r="AC71" s="23"/>
      <c r="AD71" s="24"/>
      <c r="AE71" s="24"/>
      <c r="AF71" s="24"/>
      <c r="AG71" s="24"/>
      <c r="AH71" s="24"/>
      <c r="AI71" s="24"/>
    </row>
    <row r="72" spans="1:35" s="23" customFormat="1" ht="34.5" x14ac:dyDescent="0.25">
      <c r="A72" s="63">
        <v>2</v>
      </c>
      <c r="B72" s="16" t="s">
        <v>145</v>
      </c>
      <c r="C72" s="248">
        <v>1275380</v>
      </c>
      <c r="D72" s="248">
        <v>2486644.7999999998</v>
      </c>
      <c r="E72" s="1">
        <f t="shared" si="28"/>
        <v>51.289190961250277</v>
      </c>
      <c r="F72" s="248">
        <v>88190</v>
      </c>
      <c r="G72" s="248">
        <v>257718.8</v>
      </c>
      <c r="H72" s="1">
        <f t="shared" si="29"/>
        <v>34.21946710911272</v>
      </c>
      <c r="I72" s="248">
        <v>1716682</v>
      </c>
      <c r="J72" s="248">
        <v>2086648</v>
      </c>
      <c r="K72" s="1">
        <f t="shared" si="30"/>
        <v>82.26984139155239</v>
      </c>
      <c r="L72" s="248">
        <v>1083337</v>
      </c>
      <c r="M72" s="248">
        <v>1199792.6000000001</v>
      </c>
      <c r="N72" s="1">
        <f t="shared" si="25"/>
        <v>90.293689092598157</v>
      </c>
      <c r="O72" s="253">
        <v>978572</v>
      </c>
      <c r="P72" s="253">
        <v>1139623.6000000001</v>
      </c>
      <c r="Q72" s="1">
        <f t="shared" si="26"/>
        <v>85.868000627575626</v>
      </c>
      <c r="R72" s="248">
        <v>104765</v>
      </c>
      <c r="S72" s="248">
        <v>60169</v>
      </c>
      <c r="T72" s="1">
        <f t="shared" si="27"/>
        <v>174.11790124482707</v>
      </c>
      <c r="U72" s="199">
        <v>230</v>
      </c>
    </row>
    <row r="73" spans="1:35" s="23" customFormat="1" ht="17.25" x14ac:dyDescent="0.25">
      <c r="A73" s="62">
        <v>3</v>
      </c>
      <c r="B73" s="10" t="s">
        <v>300</v>
      </c>
      <c r="C73" s="248">
        <v>453915</v>
      </c>
      <c r="D73" s="248">
        <v>606370</v>
      </c>
      <c r="E73" s="25">
        <f t="shared" si="28"/>
        <v>74.857760113462078</v>
      </c>
      <c r="F73" s="248">
        <v>56300</v>
      </c>
      <c r="G73" s="248">
        <v>40535</v>
      </c>
      <c r="H73" s="1">
        <f t="shared" si="29"/>
        <v>138.89231528308869</v>
      </c>
      <c r="I73" s="248">
        <v>829622</v>
      </c>
      <c r="J73" s="248">
        <v>953424</v>
      </c>
      <c r="K73" s="1">
        <f t="shared" si="30"/>
        <v>87.015011159777814</v>
      </c>
      <c r="L73" s="248">
        <v>749840</v>
      </c>
      <c r="M73" s="248">
        <v>868974</v>
      </c>
      <c r="N73" s="1">
        <f t="shared" si="25"/>
        <v>86.29026875372567</v>
      </c>
      <c r="O73" s="248">
        <v>157154</v>
      </c>
      <c r="P73" s="248">
        <v>163119</v>
      </c>
      <c r="Q73" s="1">
        <f t="shared" si="26"/>
        <v>96.34316051471626</v>
      </c>
      <c r="R73" s="248">
        <v>592686</v>
      </c>
      <c r="S73" s="248">
        <v>705855</v>
      </c>
      <c r="T73" s="1">
        <f t="shared" si="27"/>
        <v>83.967103725269354</v>
      </c>
      <c r="U73" s="199">
        <v>163</v>
      </c>
      <c r="V73" s="24"/>
      <c r="W73" s="24"/>
      <c r="X73" s="24"/>
      <c r="Y73" s="24"/>
      <c r="Z73" s="24"/>
      <c r="AA73" s="24"/>
      <c r="AB73" s="24"/>
      <c r="AC73" s="24"/>
    </row>
    <row r="74" spans="1:35" s="23" customFormat="1" ht="17.25" x14ac:dyDescent="0.25">
      <c r="A74" s="62">
        <v>4</v>
      </c>
      <c r="B74" s="10" t="s">
        <v>146</v>
      </c>
      <c r="C74" s="248">
        <v>2107640</v>
      </c>
      <c r="D74" s="248">
        <v>2130371</v>
      </c>
      <c r="E74" s="1">
        <f t="shared" si="28"/>
        <v>98.933002749286388</v>
      </c>
      <c r="F74" s="248">
        <v>147228</v>
      </c>
      <c r="G74" s="248">
        <v>154805</v>
      </c>
      <c r="H74" s="1">
        <f t="shared" si="29"/>
        <v>95.105455250153412</v>
      </c>
      <c r="I74" s="248">
        <v>2206468</v>
      </c>
      <c r="J74" s="248">
        <v>2215918</v>
      </c>
      <c r="K74" s="1">
        <f t="shared" si="30"/>
        <v>99.573540176125647</v>
      </c>
      <c r="L74" s="248">
        <v>1715731</v>
      </c>
      <c r="M74" s="248">
        <v>1623875</v>
      </c>
      <c r="N74" s="1">
        <f t="shared" si="25"/>
        <v>105.65659302594104</v>
      </c>
      <c r="O74" s="248">
        <v>1129597</v>
      </c>
      <c r="P74" s="248">
        <v>1067650</v>
      </c>
      <c r="Q74" s="1">
        <f t="shared" si="26"/>
        <v>105.80218236313399</v>
      </c>
      <c r="R74" s="248">
        <v>586134</v>
      </c>
      <c r="S74" s="248">
        <v>556225</v>
      </c>
      <c r="T74" s="1">
        <f t="shared" si="27"/>
        <v>105.3771405456425</v>
      </c>
      <c r="U74" s="199">
        <v>200</v>
      </c>
      <c r="V74"/>
      <c r="W74"/>
      <c r="X74"/>
      <c r="Y74"/>
      <c r="Z74"/>
      <c r="AA74"/>
      <c r="AB74"/>
      <c r="AC74"/>
      <c r="AD74" s="24"/>
      <c r="AE74" s="24"/>
      <c r="AF74" s="24"/>
      <c r="AG74" s="24"/>
      <c r="AH74" s="24"/>
      <c r="AI74" s="24"/>
    </row>
    <row r="75" spans="1:35" s="23" customFormat="1" ht="17.25" x14ac:dyDescent="0.25">
      <c r="A75" s="62">
        <v>5</v>
      </c>
      <c r="B75" s="10" t="s">
        <v>147</v>
      </c>
      <c r="C75" s="248">
        <v>0</v>
      </c>
      <c r="D75" s="248">
        <v>43719125</v>
      </c>
      <c r="E75" s="1">
        <f t="shared" si="28"/>
        <v>0</v>
      </c>
      <c r="F75" s="248">
        <v>0</v>
      </c>
      <c r="G75" s="248">
        <v>3751292</v>
      </c>
      <c r="H75" s="1">
        <f>F75/G75*100</f>
        <v>0</v>
      </c>
      <c r="I75" s="248">
        <v>0</v>
      </c>
      <c r="J75" s="248">
        <v>46363582</v>
      </c>
      <c r="K75" s="1">
        <f t="shared" si="30"/>
        <v>0</v>
      </c>
      <c r="L75" s="248">
        <v>0</v>
      </c>
      <c r="M75" s="248">
        <v>246935</v>
      </c>
      <c r="N75" s="1">
        <f t="shared" si="25"/>
        <v>0</v>
      </c>
      <c r="O75" s="248">
        <v>0</v>
      </c>
      <c r="P75" s="248">
        <v>0</v>
      </c>
      <c r="Q75" s="1" t="e">
        <f t="shared" si="26"/>
        <v>#DIV/0!</v>
      </c>
      <c r="R75" s="248">
        <v>0</v>
      </c>
      <c r="S75" s="248">
        <v>246935</v>
      </c>
      <c r="T75" s="1">
        <f t="shared" si="27"/>
        <v>0</v>
      </c>
      <c r="U75" s="199"/>
    </row>
    <row r="76" spans="1:35" s="24" customFormat="1" ht="17.25" x14ac:dyDescent="0.25">
      <c r="A76" s="62">
        <v>6</v>
      </c>
      <c r="B76" s="10" t="s">
        <v>359</v>
      </c>
      <c r="C76" s="248">
        <v>40418223</v>
      </c>
      <c r="D76" s="248">
        <v>0</v>
      </c>
      <c r="E76" s="25" t="e">
        <f t="shared" si="28"/>
        <v>#DIV/0!</v>
      </c>
      <c r="F76" s="248">
        <v>2308971</v>
      </c>
      <c r="G76" s="248">
        <v>0</v>
      </c>
      <c r="H76" s="25" t="e">
        <f>F76/G76*100</f>
        <v>#DIV/0!</v>
      </c>
      <c r="I76" s="248">
        <v>31955593</v>
      </c>
      <c r="J76" s="248">
        <v>0</v>
      </c>
      <c r="K76" s="25" t="e">
        <f t="shared" si="30"/>
        <v>#DIV/0!</v>
      </c>
      <c r="L76" s="248">
        <v>272418</v>
      </c>
      <c r="M76" s="248">
        <v>0</v>
      </c>
      <c r="N76" s="25" t="e">
        <f t="shared" si="25"/>
        <v>#DIV/0!</v>
      </c>
      <c r="O76" s="248">
        <v>0</v>
      </c>
      <c r="P76" s="249">
        <v>0</v>
      </c>
      <c r="Q76" s="1" t="e">
        <f t="shared" si="26"/>
        <v>#DIV/0!</v>
      </c>
      <c r="R76" s="248">
        <v>272418</v>
      </c>
      <c r="S76" s="249">
        <v>0</v>
      </c>
      <c r="T76" s="25" t="e">
        <f t="shared" si="27"/>
        <v>#DIV/0!</v>
      </c>
      <c r="U76" s="197">
        <v>645</v>
      </c>
      <c r="AD76"/>
      <c r="AE76"/>
      <c r="AF76"/>
      <c r="AG76"/>
      <c r="AH76"/>
      <c r="AI76"/>
    </row>
    <row r="77" spans="1:35" s="24" customFormat="1" ht="17.25" x14ac:dyDescent="0.25">
      <c r="A77" s="62">
        <v>7</v>
      </c>
      <c r="B77" s="10" t="s">
        <v>301</v>
      </c>
      <c r="C77" s="252">
        <v>0</v>
      </c>
      <c r="D77" s="248">
        <v>4652872</v>
      </c>
      <c r="E77" s="25">
        <f t="shared" si="28"/>
        <v>0</v>
      </c>
      <c r="F77" s="252">
        <v>0</v>
      </c>
      <c r="G77" s="248">
        <v>465010</v>
      </c>
      <c r="H77" s="25">
        <f t="shared" ref="H77" si="31">F77/G77*100</f>
        <v>0</v>
      </c>
      <c r="I77" s="252">
        <v>0</v>
      </c>
      <c r="J77" s="248">
        <v>4128655</v>
      </c>
      <c r="K77" s="25">
        <f t="shared" si="30"/>
        <v>0</v>
      </c>
      <c r="L77" s="252">
        <v>0</v>
      </c>
      <c r="M77" s="248">
        <v>38046</v>
      </c>
      <c r="N77" s="25">
        <f t="shared" si="25"/>
        <v>0</v>
      </c>
      <c r="O77" s="252">
        <v>0</v>
      </c>
      <c r="P77" s="248">
        <v>32434</v>
      </c>
      <c r="Q77" s="25">
        <f t="shared" si="26"/>
        <v>0</v>
      </c>
      <c r="R77" s="252">
        <v>0</v>
      </c>
      <c r="S77" s="248">
        <v>5612</v>
      </c>
      <c r="T77" s="25">
        <f t="shared" si="27"/>
        <v>0</v>
      </c>
      <c r="U77" s="197"/>
    </row>
    <row r="78" spans="1:35" s="24" customFormat="1" ht="17.25" x14ac:dyDescent="0.25">
      <c r="A78" s="62">
        <v>8</v>
      </c>
      <c r="B78" s="10" t="s">
        <v>148</v>
      </c>
      <c r="C78" s="248">
        <v>585796</v>
      </c>
      <c r="D78" s="248">
        <v>1453356</v>
      </c>
      <c r="E78" s="25">
        <f t="shared" si="28"/>
        <v>40.306435587701841</v>
      </c>
      <c r="F78" s="248">
        <v>2143</v>
      </c>
      <c r="G78" s="248">
        <v>100979</v>
      </c>
      <c r="H78" s="25">
        <f t="shared" ref="H78:H89" si="32">F78/G78*100</f>
        <v>2.1222234325948959</v>
      </c>
      <c r="I78" s="248">
        <v>783170</v>
      </c>
      <c r="J78" s="248">
        <v>1562497</v>
      </c>
      <c r="K78" s="25">
        <f t="shared" si="30"/>
        <v>50.122976236114368</v>
      </c>
      <c r="L78" s="248">
        <v>214995</v>
      </c>
      <c r="M78" s="248">
        <v>432372</v>
      </c>
      <c r="N78" s="25">
        <f t="shared" si="25"/>
        <v>49.724542754849992</v>
      </c>
      <c r="O78" s="248">
        <v>43627</v>
      </c>
      <c r="P78" s="248">
        <v>364337</v>
      </c>
      <c r="Q78" s="25">
        <f t="shared" si="26"/>
        <v>11.974353414558498</v>
      </c>
      <c r="R78" s="248">
        <v>171368</v>
      </c>
      <c r="S78" s="248">
        <v>68035</v>
      </c>
      <c r="T78" s="25">
        <f t="shared" si="27"/>
        <v>251.88211949731755</v>
      </c>
      <c r="U78" s="197">
        <v>5</v>
      </c>
      <c r="AD78" s="23"/>
      <c r="AE78" s="23"/>
      <c r="AF78" s="23"/>
      <c r="AG78" s="23"/>
      <c r="AH78" s="23"/>
      <c r="AI78" s="23"/>
    </row>
    <row r="79" spans="1:35" s="23" customFormat="1" ht="17.25" x14ac:dyDescent="0.25">
      <c r="A79" s="62">
        <v>9</v>
      </c>
      <c r="B79" s="10" t="s">
        <v>149</v>
      </c>
      <c r="C79" s="248">
        <v>31141</v>
      </c>
      <c r="D79" s="248">
        <v>57059</v>
      </c>
      <c r="E79" s="1">
        <f t="shared" si="28"/>
        <v>54.576841514923146</v>
      </c>
      <c r="F79" s="248">
        <v>0</v>
      </c>
      <c r="G79" s="248">
        <v>1922</v>
      </c>
      <c r="H79" s="1">
        <f t="shared" si="32"/>
        <v>0</v>
      </c>
      <c r="I79" s="248">
        <v>43106</v>
      </c>
      <c r="J79" s="248">
        <v>101525</v>
      </c>
      <c r="K79" s="1">
        <f t="shared" si="30"/>
        <v>42.458507756710169</v>
      </c>
      <c r="L79" s="248">
        <v>8085</v>
      </c>
      <c r="M79" s="248">
        <v>30232</v>
      </c>
      <c r="N79" s="1">
        <f t="shared" si="25"/>
        <v>26.743186028049749</v>
      </c>
      <c r="O79" s="248">
        <v>0</v>
      </c>
      <c r="P79" s="248">
        <v>0</v>
      </c>
      <c r="Q79" s="1" t="e">
        <f t="shared" si="26"/>
        <v>#DIV/0!</v>
      </c>
      <c r="R79" s="248">
        <v>8085</v>
      </c>
      <c r="S79" s="248">
        <v>30232</v>
      </c>
      <c r="T79" s="1">
        <f t="shared" si="27"/>
        <v>26.743186028049749</v>
      </c>
      <c r="U79" s="199">
        <v>11</v>
      </c>
      <c r="AD79" s="24"/>
      <c r="AE79" s="24"/>
      <c r="AF79" s="24"/>
      <c r="AG79" s="24"/>
      <c r="AH79" s="24"/>
      <c r="AI79" s="24"/>
    </row>
    <row r="80" spans="1:35" s="24" customFormat="1" ht="17.25" x14ac:dyDescent="0.25">
      <c r="A80" s="62">
        <v>10</v>
      </c>
      <c r="B80" s="10" t="s">
        <v>150</v>
      </c>
      <c r="C80" s="248">
        <v>6079464</v>
      </c>
      <c r="D80" s="248">
        <v>4193852</v>
      </c>
      <c r="E80" s="25">
        <f t="shared" si="28"/>
        <v>144.96133864523591</v>
      </c>
      <c r="F80" s="248">
        <v>841676</v>
      </c>
      <c r="G80" s="248">
        <v>584620</v>
      </c>
      <c r="H80" s="25">
        <f t="shared" si="32"/>
        <v>143.96975813348843</v>
      </c>
      <c r="I80" s="248">
        <v>6079464</v>
      </c>
      <c r="J80" s="248">
        <v>4193852</v>
      </c>
      <c r="K80" s="25">
        <f t="shared" si="30"/>
        <v>144.96133864523591</v>
      </c>
      <c r="L80" s="248">
        <v>211314</v>
      </c>
      <c r="M80" s="248">
        <v>213937</v>
      </c>
      <c r="N80" s="25">
        <f t="shared" si="25"/>
        <v>98.773938121970488</v>
      </c>
      <c r="O80" s="248">
        <v>0</v>
      </c>
      <c r="P80" s="248">
        <v>0</v>
      </c>
      <c r="Q80" s="25" t="e">
        <f t="shared" si="26"/>
        <v>#DIV/0!</v>
      </c>
      <c r="R80" s="248">
        <v>211314</v>
      </c>
      <c r="S80" s="248">
        <v>213937</v>
      </c>
      <c r="T80" s="25">
        <f t="shared" si="27"/>
        <v>98.773938121970488</v>
      </c>
      <c r="U80" s="197">
        <v>366</v>
      </c>
      <c r="AD80" s="23"/>
      <c r="AE80" s="23"/>
      <c r="AF80" s="23"/>
      <c r="AG80" s="23"/>
      <c r="AH80" s="23"/>
      <c r="AI80" s="23"/>
    </row>
    <row r="81" spans="1:636" s="23" customFormat="1" ht="17.25" x14ac:dyDescent="0.25">
      <c r="A81" s="62">
        <v>11</v>
      </c>
      <c r="B81" s="10" t="s">
        <v>151</v>
      </c>
      <c r="C81" s="248">
        <v>2121815</v>
      </c>
      <c r="D81" s="248">
        <v>1684077</v>
      </c>
      <c r="E81" s="1">
        <f t="shared" si="28"/>
        <v>125.99275448806675</v>
      </c>
      <c r="F81" s="248">
        <v>138659</v>
      </c>
      <c r="G81" s="248">
        <v>143317</v>
      </c>
      <c r="H81" s="1">
        <f t="shared" si="32"/>
        <v>96.749862193598801</v>
      </c>
      <c r="I81" s="248">
        <v>2121815</v>
      </c>
      <c r="J81" s="248">
        <v>1684077</v>
      </c>
      <c r="K81" s="1">
        <f t="shared" si="30"/>
        <v>125.99275448806675</v>
      </c>
      <c r="L81" s="248">
        <v>1786656</v>
      </c>
      <c r="M81" s="248">
        <v>892657</v>
      </c>
      <c r="N81" s="1">
        <f t="shared" si="25"/>
        <v>200.15033769969875</v>
      </c>
      <c r="O81" s="248">
        <v>1581325</v>
      </c>
      <c r="P81" s="248">
        <v>616144</v>
      </c>
      <c r="Q81" s="1">
        <f t="shared" si="26"/>
        <v>256.64860811758291</v>
      </c>
      <c r="R81" s="248">
        <v>205331</v>
      </c>
      <c r="S81" s="248">
        <v>276513</v>
      </c>
      <c r="T81" s="1">
        <f t="shared" si="27"/>
        <v>74.25726819353882</v>
      </c>
      <c r="U81" s="199">
        <v>115</v>
      </c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</row>
    <row r="82" spans="1:636" s="24" customFormat="1" ht="17.25" x14ac:dyDescent="0.25">
      <c r="A82" s="62">
        <v>12</v>
      </c>
      <c r="B82" s="10" t="s">
        <v>152</v>
      </c>
      <c r="C82" s="248">
        <v>366339</v>
      </c>
      <c r="D82" s="248">
        <v>296944</v>
      </c>
      <c r="E82" s="25">
        <f t="shared" si="28"/>
        <v>123.36972627835551</v>
      </c>
      <c r="F82" s="248">
        <v>49031</v>
      </c>
      <c r="G82" s="248">
        <v>38201</v>
      </c>
      <c r="H82" s="25">
        <f t="shared" si="32"/>
        <v>128.35004319258658</v>
      </c>
      <c r="I82" s="248">
        <v>366339</v>
      </c>
      <c r="J82" s="248">
        <v>296944</v>
      </c>
      <c r="K82" s="25">
        <f t="shared" si="30"/>
        <v>123.36972627835551</v>
      </c>
      <c r="L82" s="248">
        <v>141817</v>
      </c>
      <c r="M82" s="248">
        <v>0</v>
      </c>
      <c r="N82" s="25" t="e">
        <f t="shared" si="25"/>
        <v>#DIV/0!</v>
      </c>
      <c r="O82" s="248">
        <v>141817</v>
      </c>
      <c r="P82" s="248">
        <v>0</v>
      </c>
      <c r="Q82" s="25" t="e">
        <f t="shared" si="26"/>
        <v>#DIV/0!</v>
      </c>
      <c r="R82" s="248">
        <v>0</v>
      </c>
      <c r="S82" s="248">
        <v>0</v>
      </c>
      <c r="T82" s="25" t="e">
        <f t="shared" si="27"/>
        <v>#DIV/0!</v>
      </c>
      <c r="U82" s="197">
        <v>19</v>
      </c>
    </row>
    <row r="83" spans="1:636" s="24" customFormat="1" ht="24" customHeight="1" x14ac:dyDescent="0.25">
      <c r="A83" s="62">
        <v>13</v>
      </c>
      <c r="B83" s="10" t="s">
        <v>153</v>
      </c>
      <c r="C83" s="248">
        <v>2676807</v>
      </c>
      <c r="D83" s="248">
        <v>1857506</v>
      </c>
      <c r="E83" s="25">
        <f t="shared" si="28"/>
        <v>144.10758296339284</v>
      </c>
      <c r="F83" s="248">
        <v>301472</v>
      </c>
      <c r="G83" s="248">
        <v>486982</v>
      </c>
      <c r="H83" s="25">
        <f t="shared" si="32"/>
        <v>61.906189551153844</v>
      </c>
      <c r="I83" s="248">
        <v>2906406</v>
      </c>
      <c r="J83" s="248">
        <v>2622186</v>
      </c>
      <c r="K83" s="25">
        <f t="shared" si="30"/>
        <v>110.83904803091771</v>
      </c>
      <c r="L83" s="248">
        <v>206133</v>
      </c>
      <c r="M83" s="248">
        <v>162326</v>
      </c>
      <c r="N83" s="25">
        <f t="shared" si="25"/>
        <v>126.98705074972585</v>
      </c>
      <c r="O83" s="248">
        <v>0</v>
      </c>
      <c r="P83" s="248">
        <v>162326</v>
      </c>
      <c r="Q83" s="25">
        <f t="shared" si="26"/>
        <v>0</v>
      </c>
      <c r="R83" s="248">
        <v>206133</v>
      </c>
      <c r="S83" s="248">
        <v>0</v>
      </c>
      <c r="T83" s="25" t="e">
        <f t="shared" si="27"/>
        <v>#DIV/0!</v>
      </c>
      <c r="U83" s="197">
        <v>101</v>
      </c>
    </row>
    <row r="84" spans="1:636" s="24" customFormat="1" ht="17.25" x14ac:dyDescent="0.25">
      <c r="A84" s="62">
        <v>14</v>
      </c>
      <c r="B84" s="10" t="s">
        <v>154</v>
      </c>
      <c r="C84" s="248">
        <v>1324580</v>
      </c>
      <c r="D84" s="248">
        <v>1301755</v>
      </c>
      <c r="E84" s="25">
        <f t="shared" si="28"/>
        <v>101.75340213788309</v>
      </c>
      <c r="F84" s="248">
        <v>226134</v>
      </c>
      <c r="G84" s="248">
        <v>225450</v>
      </c>
      <c r="H84" s="25">
        <f t="shared" si="32"/>
        <v>100.30339321357285</v>
      </c>
      <c r="I84" s="248">
        <v>1201550</v>
      </c>
      <c r="J84" s="248">
        <v>948697</v>
      </c>
      <c r="K84" s="25">
        <f t="shared" si="30"/>
        <v>126.65266149255241</v>
      </c>
      <c r="L84" s="248">
        <v>44125</v>
      </c>
      <c r="M84" s="248">
        <v>0</v>
      </c>
      <c r="N84" s="25" t="e">
        <f t="shared" si="25"/>
        <v>#DIV/0!</v>
      </c>
      <c r="O84" s="248">
        <v>15203</v>
      </c>
      <c r="P84" s="248">
        <v>0</v>
      </c>
      <c r="Q84" s="25" t="e">
        <f t="shared" si="26"/>
        <v>#DIV/0!</v>
      </c>
      <c r="R84" s="248">
        <v>28922</v>
      </c>
      <c r="S84" s="248">
        <v>0</v>
      </c>
      <c r="T84" s="25" t="e">
        <f t="shared" si="27"/>
        <v>#DIV/0!</v>
      </c>
      <c r="U84" s="197">
        <v>82</v>
      </c>
      <c r="V84" s="23"/>
      <c r="W84" s="23"/>
      <c r="X84" s="23"/>
      <c r="Y84" s="23"/>
      <c r="Z84" s="23"/>
      <c r="AA84" s="23"/>
      <c r="AB84" s="23"/>
      <c r="AC84" s="23"/>
    </row>
    <row r="85" spans="1:636" s="24" customFormat="1" ht="17.25" x14ac:dyDescent="0.25">
      <c r="A85" s="62">
        <v>15</v>
      </c>
      <c r="B85" s="10" t="s">
        <v>155</v>
      </c>
      <c r="C85" s="248">
        <v>32748</v>
      </c>
      <c r="D85" s="248">
        <v>27817</v>
      </c>
      <c r="E85" s="25">
        <f t="shared" si="28"/>
        <v>117.72657008304274</v>
      </c>
      <c r="F85" s="248">
        <v>4442</v>
      </c>
      <c r="G85" s="248">
        <v>28758</v>
      </c>
      <c r="H85" s="25">
        <f t="shared" si="32"/>
        <v>15.44613672717157</v>
      </c>
      <c r="I85" s="248">
        <v>46176</v>
      </c>
      <c r="J85" s="248">
        <v>41840</v>
      </c>
      <c r="K85" s="25">
        <f t="shared" si="30"/>
        <v>110.36328871892927</v>
      </c>
      <c r="L85" s="248">
        <v>0</v>
      </c>
      <c r="M85" s="248">
        <v>0</v>
      </c>
      <c r="N85" s="25" t="e">
        <f t="shared" si="25"/>
        <v>#DIV/0!</v>
      </c>
      <c r="O85" s="248">
        <v>0</v>
      </c>
      <c r="P85" s="248">
        <v>0</v>
      </c>
      <c r="Q85" s="25" t="e">
        <f t="shared" si="26"/>
        <v>#DIV/0!</v>
      </c>
      <c r="R85" s="248">
        <v>0</v>
      </c>
      <c r="S85" s="248">
        <v>0</v>
      </c>
      <c r="T85" s="25" t="e">
        <f t="shared" si="27"/>
        <v>#DIV/0!</v>
      </c>
      <c r="U85" s="197">
        <v>18</v>
      </c>
      <c r="V85"/>
      <c r="W85"/>
      <c r="X85"/>
      <c r="Y85"/>
      <c r="Z85"/>
      <c r="AA85"/>
      <c r="AB85"/>
      <c r="AC85"/>
      <c r="AD85" s="23"/>
      <c r="AE85" s="23"/>
      <c r="AF85" s="23"/>
      <c r="AG85" s="23"/>
      <c r="AH85" s="23"/>
      <c r="AI85" s="23"/>
    </row>
    <row r="86" spans="1:636" s="23" customFormat="1" ht="30.75" customHeight="1" x14ac:dyDescent="0.25">
      <c r="A86" s="62">
        <v>16</v>
      </c>
      <c r="B86" s="10" t="s">
        <v>156</v>
      </c>
      <c r="C86" s="248">
        <v>3016668</v>
      </c>
      <c r="D86" s="248">
        <v>2446186</v>
      </c>
      <c r="E86" s="1">
        <f t="shared" si="28"/>
        <v>123.32128464474901</v>
      </c>
      <c r="F86" s="248">
        <v>369138</v>
      </c>
      <c r="G86" s="248">
        <v>259109</v>
      </c>
      <c r="H86" s="1">
        <f t="shared" si="32"/>
        <v>142.4643682774431</v>
      </c>
      <c r="I86" s="248">
        <v>2687661</v>
      </c>
      <c r="J86" s="248">
        <v>2333537</v>
      </c>
      <c r="K86" s="1">
        <f t="shared" si="30"/>
        <v>115.17541825992046</v>
      </c>
      <c r="L86" s="248">
        <v>0</v>
      </c>
      <c r="M86" s="248">
        <v>0</v>
      </c>
      <c r="N86" s="1" t="e">
        <f t="shared" si="25"/>
        <v>#DIV/0!</v>
      </c>
      <c r="O86" s="248">
        <v>0</v>
      </c>
      <c r="P86" s="248">
        <v>0</v>
      </c>
      <c r="Q86" s="25" t="e">
        <f t="shared" si="26"/>
        <v>#DIV/0!</v>
      </c>
      <c r="R86" s="248">
        <v>0</v>
      </c>
      <c r="S86" s="248">
        <v>0</v>
      </c>
      <c r="T86" s="1" t="e">
        <f t="shared" si="27"/>
        <v>#DIV/0!</v>
      </c>
      <c r="U86" s="199">
        <v>325</v>
      </c>
      <c r="AD86"/>
      <c r="AE86"/>
      <c r="AF86"/>
      <c r="AG86"/>
      <c r="AH86"/>
      <c r="AI86"/>
    </row>
    <row r="87" spans="1:636" ht="17.25" x14ac:dyDescent="0.25">
      <c r="A87" s="62">
        <v>17</v>
      </c>
      <c r="B87" s="10" t="s">
        <v>157</v>
      </c>
      <c r="C87" s="248">
        <v>24455046</v>
      </c>
      <c r="D87" s="248">
        <v>20592482</v>
      </c>
      <c r="E87" s="45">
        <f t="shared" si="28"/>
        <v>118.75715613105793</v>
      </c>
      <c r="F87" s="248">
        <v>2488839</v>
      </c>
      <c r="G87" s="248">
        <v>2428316</v>
      </c>
      <c r="H87" s="45">
        <f t="shared" si="32"/>
        <v>102.49238566973986</v>
      </c>
      <c r="I87" s="248">
        <v>25230680</v>
      </c>
      <c r="J87" s="248">
        <v>20818440</v>
      </c>
      <c r="K87" s="45">
        <f t="shared" si="30"/>
        <v>121.19390309744631</v>
      </c>
      <c r="L87" s="248">
        <v>4893696</v>
      </c>
      <c r="M87" s="248">
        <v>1849255</v>
      </c>
      <c r="N87" s="25">
        <f t="shared" si="25"/>
        <v>264.63067559638881</v>
      </c>
      <c r="O87" s="248">
        <v>3321371</v>
      </c>
      <c r="P87" s="248">
        <v>350392</v>
      </c>
      <c r="Q87" s="25">
        <f t="shared" si="26"/>
        <v>947.90149318477597</v>
      </c>
      <c r="R87" s="248">
        <v>1572325</v>
      </c>
      <c r="S87" s="248">
        <v>1498863</v>
      </c>
      <c r="T87" s="45">
        <f t="shared" si="27"/>
        <v>104.9011817624426</v>
      </c>
      <c r="U87" s="196">
        <v>1464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636" s="23" customFormat="1" ht="17.25" customHeight="1" x14ac:dyDescent="0.25">
      <c r="A88" s="62">
        <v>18</v>
      </c>
      <c r="B88" s="10" t="s">
        <v>261</v>
      </c>
      <c r="C88" s="248">
        <v>111131</v>
      </c>
      <c r="D88" s="248">
        <v>81742</v>
      </c>
      <c r="E88" s="1">
        <f t="shared" si="28"/>
        <v>135.95336546695702</v>
      </c>
      <c r="F88" s="248">
        <v>2626</v>
      </c>
      <c r="G88" s="248">
        <v>8046</v>
      </c>
      <c r="H88" s="1">
        <f t="shared" si="32"/>
        <v>32.63733532189908</v>
      </c>
      <c r="I88" s="248">
        <v>132582</v>
      </c>
      <c r="J88" s="248">
        <v>96283</v>
      </c>
      <c r="K88" s="1">
        <f t="shared" si="30"/>
        <v>137.70032092892825</v>
      </c>
      <c r="L88" s="248">
        <v>15783</v>
      </c>
      <c r="M88" s="248">
        <v>0</v>
      </c>
      <c r="N88" s="1" t="e">
        <f t="shared" si="25"/>
        <v>#DIV/0!</v>
      </c>
      <c r="O88" s="248">
        <v>15783</v>
      </c>
      <c r="P88" s="248">
        <v>0</v>
      </c>
      <c r="Q88" s="1" t="e">
        <f t="shared" si="26"/>
        <v>#DIV/0!</v>
      </c>
      <c r="R88" s="248">
        <v>0</v>
      </c>
      <c r="S88" s="248">
        <v>0</v>
      </c>
      <c r="T88" s="1" t="e">
        <f t="shared" si="27"/>
        <v>#DIV/0!</v>
      </c>
      <c r="U88" s="199">
        <v>18</v>
      </c>
    </row>
    <row r="89" spans="1:636" s="23" customFormat="1" ht="17.25" x14ac:dyDescent="0.25">
      <c r="A89" s="62">
        <v>19</v>
      </c>
      <c r="B89" s="10" t="s">
        <v>158</v>
      </c>
      <c r="C89" s="248">
        <v>0</v>
      </c>
      <c r="D89" s="248">
        <v>4593</v>
      </c>
      <c r="E89" s="1">
        <f t="shared" si="28"/>
        <v>0</v>
      </c>
      <c r="F89" s="248">
        <v>0</v>
      </c>
      <c r="G89" s="248">
        <v>0</v>
      </c>
      <c r="H89" s="1" t="e">
        <f t="shared" si="32"/>
        <v>#DIV/0!</v>
      </c>
      <c r="I89" s="248">
        <v>0</v>
      </c>
      <c r="J89" s="248">
        <v>186123</v>
      </c>
      <c r="K89" s="1">
        <f t="shared" si="30"/>
        <v>0</v>
      </c>
      <c r="L89" s="248">
        <v>0</v>
      </c>
      <c r="M89" s="248">
        <v>96393</v>
      </c>
      <c r="N89" s="1">
        <f t="shared" si="25"/>
        <v>0</v>
      </c>
      <c r="O89" s="248">
        <v>0</v>
      </c>
      <c r="P89" s="248">
        <v>85528</v>
      </c>
      <c r="Q89" s="1">
        <f t="shared" si="26"/>
        <v>0</v>
      </c>
      <c r="R89" s="248">
        <v>0</v>
      </c>
      <c r="S89" s="248">
        <v>10865</v>
      </c>
      <c r="T89" s="1">
        <f t="shared" si="27"/>
        <v>0</v>
      </c>
      <c r="U89" s="199">
        <v>31</v>
      </c>
      <c r="V89" s="24"/>
      <c r="W89" s="24"/>
      <c r="X89" s="24"/>
      <c r="Y89" s="24"/>
      <c r="Z89" s="24"/>
      <c r="AA89" s="24"/>
      <c r="AB89" s="24"/>
      <c r="AC89" s="24"/>
    </row>
    <row r="90" spans="1:636" s="23" customFormat="1" ht="17.25" x14ac:dyDescent="0.25">
      <c r="A90" s="62">
        <v>20</v>
      </c>
      <c r="B90" s="10" t="s">
        <v>159</v>
      </c>
      <c r="C90" s="248">
        <v>17038</v>
      </c>
      <c r="D90" s="248">
        <v>15385</v>
      </c>
      <c r="E90" s="1">
        <f t="shared" si="28"/>
        <v>110.74423139421515</v>
      </c>
      <c r="F90" s="248">
        <v>1578</v>
      </c>
      <c r="G90" s="248">
        <v>183</v>
      </c>
      <c r="H90" s="1">
        <f>F90/G90*100</f>
        <v>862.29508196721304</v>
      </c>
      <c r="I90" s="248">
        <v>26231</v>
      </c>
      <c r="J90" s="248">
        <v>23632</v>
      </c>
      <c r="K90" s="1">
        <f>I90/J90*100</f>
        <v>110.99779959377116</v>
      </c>
      <c r="L90" s="248">
        <v>0</v>
      </c>
      <c r="M90" s="248">
        <v>0</v>
      </c>
      <c r="N90" s="1" t="e">
        <f t="shared" si="25"/>
        <v>#DIV/0!</v>
      </c>
      <c r="O90" s="248">
        <v>0</v>
      </c>
      <c r="P90" s="248">
        <v>0</v>
      </c>
      <c r="Q90" s="1" t="e">
        <f t="shared" si="26"/>
        <v>#DIV/0!</v>
      </c>
      <c r="R90" s="248">
        <v>0</v>
      </c>
      <c r="S90" s="248">
        <v>0</v>
      </c>
      <c r="T90" s="1" t="e">
        <f t="shared" si="27"/>
        <v>#DIV/0!</v>
      </c>
      <c r="U90" s="199">
        <v>6</v>
      </c>
      <c r="AD90" s="24"/>
      <c r="AE90" s="24"/>
      <c r="AF90" s="24"/>
      <c r="AG90" s="24"/>
      <c r="AH90" s="24"/>
      <c r="AI90" s="24"/>
    </row>
    <row r="91" spans="1:636" s="24" customFormat="1" ht="17.25" x14ac:dyDescent="0.25">
      <c r="A91" s="62">
        <v>21</v>
      </c>
      <c r="B91" s="16" t="s">
        <v>290</v>
      </c>
      <c r="C91" s="248">
        <v>1285480</v>
      </c>
      <c r="D91" s="248">
        <v>1387742</v>
      </c>
      <c r="E91" s="25">
        <f t="shared" si="28"/>
        <v>92.631051016687536</v>
      </c>
      <c r="F91" s="248">
        <v>138191</v>
      </c>
      <c r="G91" s="248">
        <v>180664</v>
      </c>
      <c r="H91" s="25">
        <f t="shared" ref="H91:H107" si="33">F91/G91*100</f>
        <v>76.490612407563205</v>
      </c>
      <c r="I91" s="248">
        <v>1306662</v>
      </c>
      <c r="J91" s="248">
        <v>1246526</v>
      </c>
      <c r="K91" s="25">
        <f t="shared" si="30"/>
        <v>104.82428766026541</v>
      </c>
      <c r="L91" s="248">
        <v>21924</v>
      </c>
      <c r="M91" s="248">
        <v>391</v>
      </c>
      <c r="N91" s="25">
        <f t="shared" si="25"/>
        <v>5607.1611253196934</v>
      </c>
      <c r="O91" s="248">
        <v>9125</v>
      </c>
      <c r="P91" s="248">
        <v>391</v>
      </c>
      <c r="Q91" s="25">
        <f t="shared" si="26"/>
        <v>2333.7595907928389</v>
      </c>
      <c r="R91" s="248">
        <v>12799</v>
      </c>
      <c r="S91" s="248">
        <v>0</v>
      </c>
      <c r="T91" s="25" t="e">
        <f t="shared" si="27"/>
        <v>#DIV/0!</v>
      </c>
      <c r="U91" s="197">
        <v>349</v>
      </c>
      <c r="AD91" s="23"/>
      <c r="AE91" s="23"/>
      <c r="AF91" s="23"/>
      <c r="AG91" s="23"/>
      <c r="AH91" s="23"/>
      <c r="AI91" s="23"/>
    </row>
    <row r="92" spans="1:636" s="23" customFormat="1" ht="17.25" x14ac:dyDescent="0.25">
      <c r="A92" s="62">
        <v>22</v>
      </c>
      <c r="B92" s="10" t="s">
        <v>160</v>
      </c>
      <c r="C92" s="248">
        <v>984393</v>
      </c>
      <c r="D92" s="248">
        <v>515354</v>
      </c>
      <c r="E92" s="1">
        <f t="shared" si="28"/>
        <v>191.01297360649184</v>
      </c>
      <c r="F92" s="248">
        <v>86295</v>
      </c>
      <c r="G92" s="248">
        <v>54950</v>
      </c>
      <c r="H92" s="1">
        <f t="shared" si="33"/>
        <v>157.04276615104641</v>
      </c>
      <c r="I92" s="248">
        <v>1129286</v>
      </c>
      <c r="J92" s="248">
        <v>587368</v>
      </c>
      <c r="K92" s="1">
        <f t="shared" si="30"/>
        <v>192.26209122730552</v>
      </c>
      <c r="L92" s="248">
        <v>322143</v>
      </c>
      <c r="M92" s="248">
        <v>109191</v>
      </c>
      <c r="N92" s="1">
        <f t="shared" si="25"/>
        <v>295.02706267000025</v>
      </c>
      <c r="O92" s="248">
        <v>322143</v>
      </c>
      <c r="P92" s="248">
        <v>109191</v>
      </c>
      <c r="Q92" s="1">
        <f t="shared" si="26"/>
        <v>295.02706267000025</v>
      </c>
      <c r="R92" s="248">
        <v>0</v>
      </c>
      <c r="S92" s="248">
        <v>0</v>
      </c>
      <c r="T92" s="1" t="e">
        <f t="shared" si="27"/>
        <v>#DIV/0!</v>
      </c>
      <c r="U92" s="199">
        <v>56</v>
      </c>
      <c r="AD92" s="24"/>
      <c r="AE92" s="24"/>
      <c r="AF92" s="24"/>
      <c r="AG92" s="24"/>
      <c r="AH92" s="24"/>
      <c r="AI92" s="24"/>
    </row>
    <row r="93" spans="1:636" ht="20.25" customHeight="1" x14ac:dyDescent="0.25">
      <c r="A93" s="62">
        <v>23</v>
      </c>
      <c r="B93" s="10" t="s">
        <v>161</v>
      </c>
      <c r="C93" s="248">
        <v>5715893</v>
      </c>
      <c r="D93" s="248">
        <v>4849200</v>
      </c>
      <c r="E93" s="25">
        <f t="shared" si="28"/>
        <v>117.87290687123648</v>
      </c>
      <c r="F93" s="248">
        <v>420635</v>
      </c>
      <c r="G93" s="248">
        <v>504676</v>
      </c>
      <c r="H93" s="25">
        <f t="shared" si="33"/>
        <v>83.347533863310318</v>
      </c>
      <c r="I93" s="248">
        <v>5633225</v>
      </c>
      <c r="J93" s="248">
        <v>4764200</v>
      </c>
      <c r="K93" s="25">
        <f t="shared" si="30"/>
        <v>118.24073296671006</v>
      </c>
      <c r="L93" s="248">
        <v>396838</v>
      </c>
      <c r="M93" s="248">
        <v>138419</v>
      </c>
      <c r="N93" s="25">
        <f t="shared" si="25"/>
        <v>286.69330077518259</v>
      </c>
      <c r="O93" s="248">
        <v>396838</v>
      </c>
      <c r="P93" s="248">
        <v>138419</v>
      </c>
      <c r="Q93" s="25">
        <f>O93/P93*100</f>
        <v>286.69330077518259</v>
      </c>
      <c r="R93" s="248">
        <v>0</v>
      </c>
      <c r="S93" s="248">
        <v>0</v>
      </c>
      <c r="T93" s="25" t="e">
        <f>R93/S93*100</f>
        <v>#DIV/0!</v>
      </c>
      <c r="U93" s="196">
        <v>280</v>
      </c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  <c r="FI93" s="24"/>
      <c r="FJ93" s="24"/>
      <c r="FK93" s="24"/>
      <c r="FL93" s="24"/>
      <c r="FM93" s="24"/>
      <c r="FN93" s="24"/>
      <c r="FO93" s="24"/>
      <c r="FP93" s="24"/>
      <c r="FQ93" s="24"/>
      <c r="FR93" s="24"/>
      <c r="FS93" s="24"/>
      <c r="FT93" s="24"/>
      <c r="FU93" s="24"/>
      <c r="FV93" s="24"/>
      <c r="FW93" s="24"/>
      <c r="FX93" s="24"/>
      <c r="FY93" s="24"/>
      <c r="FZ93" s="24"/>
      <c r="GA93" s="24"/>
      <c r="GB93" s="24"/>
      <c r="GC93" s="24"/>
      <c r="GD93" s="24"/>
      <c r="GE93" s="24"/>
      <c r="GF93" s="24"/>
      <c r="GG93" s="24"/>
      <c r="GH93" s="24"/>
      <c r="GI93" s="24"/>
      <c r="GJ93" s="24"/>
      <c r="GK93" s="24"/>
      <c r="GL93" s="24"/>
      <c r="GM93" s="24"/>
      <c r="GN93" s="24"/>
      <c r="GO93" s="24"/>
      <c r="GP93" s="24"/>
      <c r="GQ93" s="24"/>
      <c r="GR93" s="24"/>
      <c r="GS93" s="24"/>
      <c r="GT93" s="24"/>
      <c r="GU93" s="24"/>
      <c r="GV93" s="24"/>
      <c r="GW93" s="24"/>
      <c r="GX93" s="24"/>
      <c r="GY93" s="24"/>
      <c r="GZ93" s="24"/>
      <c r="HA93" s="24"/>
      <c r="HB93" s="24"/>
      <c r="HC93" s="24"/>
      <c r="HD93" s="24"/>
      <c r="HE93" s="24"/>
      <c r="HF93" s="24"/>
      <c r="HG93" s="24"/>
      <c r="HH93" s="24"/>
      <c r="HI93" s="24"/>
      <c r="HJ93" s="24"/>
      <c r="HK93" s="24"/>
      <c r="HL93" s="24"/>
      <c r="HM93" s="24"/>
      <c r="HN93" s="24"/>
      <c r="HO93" s="24"/>
      <c r="HP93" s="24"/>
      <c r="HQ93" s="24"/>
      <c r="HR93" s="24"/>
      <c r="HS93" s="24"/>
      <c r="HT93" s="24"/>
      <c r="HU93" s="24"/>
      <c r="HV93" s="24"/>
      <c r="HW93" s="24"/>
      <c r="HX93" s="24"/>
      <c r="HY93" s="24"/>
      <c r="HZ93" s="24"/>
      <c r="IA93" s="24"/>
      <c r="IB93" s="24"/>
      <c r="IC93" s="24"/>
      <c r="ID93" s="24"/>
      <c r="IE93" s="24"/>
      <c r="IF93" s="24"/>
      <c r="IG93" s="24"/>
      <c r="IH93" s="24"/>
      <c r="II93" s="24"/>
      <c r="IJ93" s="24"/>
      <c r="IK93" s="24"/>
      <c r="IL93" s="24"/>
      <c r="IM93" s="24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  <c r="JH93" s="24"/>
      <c r="JI93" s="24"/>
      <c r="JJ93" s="24"/>
      <c r="JK93" s="24"/>
      <c r="JL93" s="24"/>
      <c r="JM93" s="24"/>
      <c r="JN93" s="24"/>
      <c r="JO93" s="24"/>
      <c r="JP93" s="24"/>
      <c r="JQ93" s="24"/>
      <c r="JR93" s="24"/>
      <c r="JS93" s="24"/>
      <c r="JT93" s="24"/>
      <c r="JU93" s="24"/>
      <c r="JV93" s="24"/>
      <c r="JW93" s="24"/>
      <c r="JX93" s="24"/>
      <c r="JY93" s="24"/>
      <c r="JZ93" s="24"/>
      <c r="KA93" s="24"/>
      <c r="KB93" s="24"/>
      <c r="KC93" s="24"/>
      <c r="KD93" s="24"/>
      <c r="KE93" s="24"/>
      <c r="KF93" s="24"/>
      <c r="KG93" s="24"/>
      <c r="KH93" s="24"/>
      <c r="KI93" s="24"/>
      <c r="KJ93" s="24"/>
      <c r="KK93" s="24"/>
      <c r="KL93" s="24"/>
      <c r="KM93" s="24"/>
      <c r="KN93" s="24"/>
      <c r="KO93" s="24"/>
      <c r="KP93" s="24"/>
      <c r="KQ93" s="24"/>
      <c r="KR93" s="24"/>
      <c r="KS93" s="24"/>
      <c r="KT93" s="24"/>
      <c r="KU93" s="24"/>
      <c r="KV93" s="24"/>
      <c r="KW93" s="24"/>
      <c r="KX93" s="24"/>
      <c r="KY93" s="24"/>
      <c r="KZ93" s="24"/>
      <c r="LA93" s="24"/>
      <c r="LB93" s="24"/>
      <c r="LC93" s="24"/>
      <c r="LD93" s="24"/>
      <c r="LE93" s="24"/>
      <c r="LF93" s="24"/>
      <c r="LG93" s="24"/>
      <c r="LH93" s="24"/>
      <c r="LI93" s="24"/>
      <c r="LJ93" s="24"/>
      <c r="LK93" s="24"/>
      <c r="LL93" s="24"/>
      <c r="LM93" s="24"/>
      <c r="LN93" s="24"/>
      <c r="LO93" s="24"/>
      <c r="LP93" s="24"/>
      <c r="LQ93" s="24"/>
      <c r="LR93" s="24"/>
      <c r="LS93" s="24"/>
      <c r="LT93" s="24"/>
      <c r="LU93" s="24"/>
      <c r="LV93" s="24"/>
      <c r="LW93" s="24"/>
      <c r="LX93" s="24"/>
      <c r="LY93" s="24"/>
      <c r="LZ93" s="24"/>
      <c r="MA93" s="24"/>
      <c r="MB93" s="24"/>
      <c r="MC93" s="24"/>
      <c r="MD93" s="24"/>
      <c r="ME93" s="24"/>
      <c r="MF93" s="24"/>
      <c r="MG93" s="24"/>
      <c r="MH93" s="24"/>
      <c r="MI93" s="24"/>
      <c r="MJ93" s="24"/>
      <c r="MK93" s="24"/>
      <c r="ML93" s="24"/>
      <c r="MM93" s="24"/>
      <c r="MN93" s="24"/>
      <c r="MO93" s="24"/>
      <c r="MP93" s="24"/>
      <c r="MQ93" s="24"/>
      <c r="MR93" s="24"/>
      <c r="MS93" s="24"/>
      <c r="MT93" s="24"/>
      <c r="MU93" s="24"/>
      <c r="MV93" s="24"/>
      <c r="MW93" s="24"/>
      <c r="MX93" s="24"/>
      <c r="MY93" s="24"/>
      <c r="MZ93" s="24"/>
      <c r="NA93" s="24"/>
      <c r="NB93" s="24"/>
      <c r="NC93" s="24"/>
      <c r="ND93" s="24"/>
      <c r="NE93" s="24"/>
      <c r="NF93" s="24"/>
      <c r="NG93" s="24"/>
      <c r="NH93" s="24"/>
      <c r="NI93" s="24"/>
      <c r="NJ93" s="24"/>
      <c r="NK93" s="24"/>
      <c r="NL93" s="24"/>
      <c r="NM93" s="24"/>
      <c r="NN93" s="24"/>
      <c r="NO93" s="24"/>
      <c r="NP93" s="24"/>
      <c r="NQ93" s="24"/>
      <c r="NR93" s="24"/>
      <c r="NS93" s="24"/>
      <c r="NT93" s="24"/>
      <c r="NU93" s="24"/>
      <c r="NV93" s="24"/>
      <c r="NW93" s="24"/>
      <c r="NX93" s="24"/>
      <c r="NY93" s="24"/>
      <c r="NZ93" s="24"/>
      <c r="OA93" s="24"/>
      <c r="OB93" s="24"/>
      <c r="OC93" s="24"/>
      <c r="OD93" s="24"/>
      <c r="OE93" s="24"/>
      <c r="OF93" s="24"/>
      <c r="OG93" s="24"/>
      <c r="OH93" s="24"/>
      <c r="OI93" s="24"/>
      <c r="OJ93" s="24"/>
      <c r="OK93" s="24"/>
      <c r="OL93" s="24"/>
      <c r="OM93" s="24"/>
      <c r="ON93" s="24"/>
      <c r="OO93" s="24"/>
      <c r="OP93" s="24"/>
      <c r="OQ93" s="24"/>
      <c r="OR93" s="24"/>
      <c r="OS93" s="24"/>
      <c r="OT93" s="24"/>
      <c r="OU93" s="24"/>
      <c r="OV93" s="24"/>
      <c r="OW93" s="24"/>
      <c r="OX93" s="24"/>
      <c r="OY93" s="24"/>
      <c r="OZ93" s="24"/>
      <c r="PA93" s="24"/>
      <c r="PB93" s="24"/>
      <c r="PC93" s="24"/>
      <c r="PD93" s="24"/>
      <c r="PE93" s="24"/>
      <c r="PF93" s="24"/>
      <c r="PG93" s="24"/>
      <c r="PH93" s="24"/>
      <c r="PI93" s="24"/>
      <c r="PJ93" s="24"/>
      <c r="PK93" s="24"/>
      <c r="PL93" s="24"/>
      <c r="PM93" s="24"/>
      <c r="PN93" s="24"/>
      <c r="PO93" s="24"/>
      <c r="PP93" s="24"/>
      <c r="PQ93" s="24"/>
      <c r="PR93" s="24"/>
      <c r="PS93" s="24"/>
      <c r="PT93" s="24"/>
      <c r="PU93" s="24"/>
      <c r="PV93" s="24"/>
      <c r="PW93" s="24"/>
      <c r="PX93" s="24"/>
      <c r="PY93" s="24"/>
      <c r="PZ93" s="24"/>
      <c r="QA93" s="24"/>
      <c r="QB93" s="24"/>
      <c r="QC93" s="24"/>
      <c r="QD93" s="24"/>
      <c r="QE93" s="24"/>
      <c r="QF93" s="24"/>
      <c r="QG93" s="24"/>
      <c r="QH93" s="24"/>
      <c r="QI93" s="24"/>
      <c r="QJ93" s="24"/>
      <c r="QK93" s="24"/>
      <c r="QL93" s="24"/>
      <c r="QM93" s="24"/>
      <c r="QN93" s="24"/>
      <c r="QO93" s="24"/>
      <c r="QP93" s="24"/>
      <c r="QQ93" s="24"/>
      <c r="QR93" s="24"/>
      <c r="QS93" s="24"/>
      <c r="QT93" s="24"/>
      <c r="QU93" s="24"/>
      <c r="QV93" s="24"/>
      <c r="QW93" s="24"/>
      <c r="QX93" s="24"/>
      <c r="QY93" s="24"/>
      <c r="QZ93" s="24"/>
      <c r="RA93" s="24"/>
      <c r="RB93" s="24"/>
      <c r="RC93" s="24"/>
      <c r="RD93" s="24"/>
      <c r="RE93" s="24"/>
      <c r="RF93" s="24"/>
      <c r="RG93" s="24"/>
      <c r="RH93" s="24"/>
      <c r="RI93" s="24"/>
      <c r="RJ93" s="24"/>
      <c r="RK93" s="24"/>
      <c r="RL93" s="24"/>
      <c r="RM93" s="24"/>
      <c r="RN93" s="24"/>
      <c r="RO93" s="24"/>
      <c r="RP93" s="24"/>
      <c r="RQ93" s="24"/>
      <c r="RR93" s="24"/>
      <c r="RS93" s="24"/>
      <c r="RT93" s="24"/>
      <c r="RU93" s="24"/>
      <c r="RV93" s="24"/>
      <c r="RW93" s="24"/>
      <c r="RX93" s="24"/>
      <c r="RY93" s="24"/>
      <c r="RZ93" s="24"/>
      <c r="SA93" s="24"/>
      <c r="SB93" s="24"/>
      <c r="SC93" s="24"/>
      <c r="SD93" s="24"/>
      <c r="SE93" s="24"/>
      <c r="SF93" s="24"/>
      <c r="SG93" s="24"/>
      <c r="SH93" s="24"/>
      <c r="SI93" s="24"/>
      <c r="SJ93" s="24"/>
      <c r="SK93" s="24"/>
      <c r="SL93" s="24"/>
      <c r="SM93" s="24"/>
      <c r="SN93" s="24"/>
      <c r="SO93" s="24"/>
      <c r="SP93" s="24"/>
      <c r="SQ93" s="24"/>
      <c r="SR93" s="24"/>
      <c r="SS93" s="24"/>
      <c r="ST93" s="24"/>
      <c r="SU93" s="24"/>
      <c r="SV93" s="24"/>
      <c r="SW93" s="24"/>
      <c r="SX93" s="24"/>
      <c r="SY93" s="24"/>
      <c r="SZ93" s="24"/>
      <c r="TA93" s="24"/>
      <c r="TB93" s="24"/>
      <c r="TC93" s="24"/>
      <c r="TD93" s="24"/>
      <c r="TE93" s="24"/>
      <c r="TF93" s="24"/>
      <c r="TG93" s="24"/>
      <c r="TH93" s="24"/>
      <c r="TI93" s="24"/>
      <c r="TJ93" s="24"/>
      <c r="TK93" s="24"/>
      <c r="TL93" s="24"/>
      <c r="TM93" s="24"/>
      <c r="TN93" s="24"/>
      <c r="TO93" s="24"/>
      <c r="TP93" s="24"/>
      <c r="TQ93" s="24"/>
      <c r="TR93" s="24"/>
      <c r="TS93" s="24"/>
      <c r="TT93" s="24"/>
      <c r="TU93" s="24"/>
      <c r="TV93" s="24"/>
      <c r="TW93" s="24"/>
      <c r="TX93" s="24"/>
      <c r="TY93" s="24"/>
      <c r="TZ93" s="24"/>
      <c r="UA93" s="24"/>
      <c r="UB93" s="24"/>
      <c r="UC93" s="24"/>
      <c r="UD93" s="24"/>
      <c r="UE93" s="24"/>
      <c r="UF93" s="24"/>
      <c r="UG93" s="24"/>
      <c r="UH93" s="24"/>
      <c r="UI93" s="24"/>
      <c r="UJ93" s="24"/>
      <c r="UK93" s="24"/>
      <c r="UL93" s="24"/>
      <c r="UM93" s="24"/>
      <c r="UN93" s="24"/>
      <c r="UO93" s="24"/>
      <c r="UP93" s="24"/>
      <c r="UQ93" s="24"/>
      <c r="UR93" s="24"/>
      <c r="US93" s="24"/>
      <c r="UT93" s="24"/>
      <c r="UU93" s="24"/>
      <c r="UV93" s="24"/>
      <c r="UW93" s="24"/>
      <c r="UX93" s="24"/>
      <c r="UY93" s="24"/>
      <c r="UZ93" s="24"/>
      <c r="VA93" s="24"/>
      <c r="VB93" s="24"/>
      <c r="VC93" s="24"/>
      <c r="VD93" s="24"/>
      <c r="VE93" s="24"/>
      <c r="VF93" s="24"/>
      <c r="VG93" s="24"/>
      <c r="VH93" s="24"/>
      <c r="VI93" s="24"/>
      <c r="VJ93" s="24"/>
      <c r="VK93" s="24"/>
      <c r="VL93" s="24"/>
      <c r="VM93" s="24"/>
      <c r="VN93" s="24"/>
      <c r="VO93" s="24"/>
      <c r="VP93" s="24"/>
      <c r="VQ93" s="24"/>
      <c r="VR93" s="24"/>
      <c r="VS93" s="24"/>
      <c r="VT93" s="24"/>
      <c r="VU93" s="24"/>
      <c r="VV93" s="24"/>
      <c r="VW93" s="24"/>
      <c r="VX93" s="24"/>
      <c r="VY93" s="24"/>
      <c r="VZ93" s="24"/>
      <c r="WA93" s="24"/>
      <c r="WB93" s="24"/>
      <c r="WC93" s="24"/>
      <c r="WD93" s="24"/>
      <c r="WE93" s="24"/>
      <c r="WF93" s="24"/>
      <c r="WG93" s="24"/>
      <c r="WH93" s="24"/>
      <c r="WI93" s="24"/>
      <c r="WJ93" s="24"/>
      <c r="WK93" s="24"/>
      <c r="WL93" s="24"/>
      <c r="WM93" s="24"/>
      <c r="WN93" s="24"/>
      <c r="WO93" s="24"/>
      <c r="WP93" s="24"/>
      <c r="WQ93" s="24"/>
      <c r="WR93" s="24"/>
      <c r="WS93" s="24"/>
      <c r="WT93" s="24"/>
      <c r="WU93" s="24"/>
      <c r="WV93" s="24"/>
      <c r="WW93" s="24"/>
      <c r="WX93" s="24"/>
      <c r="WY93" s="24"/>
      <c r="WZ93" s="24"/>
      <c r="XA93" s="24"/>
      <c r="XB93" s="24"/>
      <c r="XC93" s="24"/>
      <c r="XD93" s="24"/>
      <c r="XE93" s="24"/>
      <c r="XF93" s="24"/>
      <c r="XG93" s="24"/>
      <c r="XH93" s="24"/>
      <c r="XI93" s="24"/>
      <c r="XJ93" s="24"/>
      <c r="XK93" s="24"/>
      <c r="XL93" s="24"/>
    </row>
    <row r="94" spans="1:636" s="23" customFormat="1" ht="17.25" x14ac:dyDescent="0.25">
      <c r="A94" s="62">
        <v>24</v>
      </c>
      <c r="B94" s="10" t="s">
        <v>162</v>
      </c>
      <c r="C94" s="248">
        <v>93348</v>
      </c>
      <c r="D94" s="248">
        <v>71590</v>
      </c>
      <c r="E94" s="1">
        <f t="shared" si="28"/>
        <v>130.39251292079899</v>
      </c>
      <c r="F94" s="248">
        <v>9734</v>
      </c>
      <c r="G94" s="248">
        <v>6253</v>
      </c>
      <c r="H94" s="1">
        <f t="shared" si="33"/>
        <v>155.66927874620183</v>
      </c>
      <c r="I94" s="248">
        <v>92737</v>
      </c>
      <c r="J94" s="248">
        <v>71906</v>
      </c>
      <c r="K94" s="1">
        <f>I94/J94*100</f>
        <v>128.96976608349792</v>
      </c>
      <c r="L94" s="248">
        <v>0</v>
      </c>
      <c r="M94" s="248">
        <v>0</v>
      </c>
      <c r="N94" s="1" t="e">
        <f t="shared" si="25"/>
        <v>#DIV/0!</v>
      </c>
      <c r="O94" s="248">
        <v>0</v>
      </c>
      <c r="P94" s="248">
        <v>0</v>
      </c>
      <c r="Q94" s="1" t="e">
        <f t="shared" si="26"/>
        <v>#DIV/0!</v>
      </c>
      <c r="R94" s="248">
        <v>0</v>
      </c>
      <c r="S94" s="248">
        <v>0</v>
      </c>
      <c r="T94" s="1" t="e">
        <f t="shared" si="27"/>
        <v>#DIV/0!</v>
      </c>
      <c r="U94" s="199">
        <v>7</v>
      </c>
    </row>
    <row r="95" spans="1:636" s="23" customFormat="1" ht="17.25" x14ac:dyDescent="0.25">
      <c r="A95" s="62">
        <v>25</v>
      </c>
      <c r="B95" s="10" t="s">
        <v>163</v>
      </c>
      <c r="C95" s="248">
        <v>861759</v>
      </c>
      <c r="D95" s="248">
        <v>682147</v>
      </c>
      <c r="E95" s="1">
        <f t="shared" si="28"/>
        <v>126.330395061475</v>
      </c>
      <c r="F95" s="248">
        <v>73055</v>
      </c>
      <c r="G95" s="248">
        <v>41033</v>
      </c>
      <c r="H95" s="1">
        <f t="shared" si="33"/>
        <v>178.0396266419711</v>
      </c>
      <c r="I95" s="248">
        <v>1180506</v>
      </c>
      <c r="J95" s="248">
        <v>789398</v>
      </c>
      <c r="K95" s="1">
        <f t="shared" ref="K95:K103" si="34">I95/J95*100</f>
        <v>149.54509638990726</v>
      </c>
      <c r="L95" s="248">
        <v>410844</v>
      </c>
      <c r="M95" s="248">
        <v>374959</v>
      </c>
      <c r="N95" s="1">
        <f t="shared" si="25"/>
        <v>109.57037969484664</v>
      </c>
      <c r="O95" s="248">
        <v>332916</v>
      </c>
      <c r="P95" s="248">
        <v>296286</v>
      </c>
      <c r="Q95" s="1">
        <f t="shared" si="26"/>
        <v>112.36305461614791</v>
      </c>
      <c r="R95" s="248">
        <v>77928</v>
      </c>
      <c r="S95" s="248">
        <v>78673</v>
      </c>
      <c r="T95" s="1">
        <f t="shared" si="27"/>
        <v>99.053042339811626</v>
      </c>
      <c r="U95" s="199">
        <v>45</v>
      </c>
    </row>
    <row r="96" spans="1:636" s="23" customFormat="1" ht="34.5" x14ac:dyDescent="0.25">
      <c r="A96" s="62">
        <v>26</v>
      </c>
      <c r="B96" s="10" t="s">
        <v>164</v>
      </c>
      <c r="C96" s="248">
        <v>1418794</v>
      </c>
      <c r="D96" s="248">
        <v>988619</v>
      </c>
      <c r="E96" s="1">
        <f t="shared" si="28"/>
        <v>143.51271824636186</v>
      </c>
      <c r="F96" s="248">
        <v>376155</v>
      </c>
      <c r="G96" s="248">
        <v>259506</v>
      </c>
      <c r="H96" s="1">
        <f t="shared" si="33"/>
        <v>144.95040577096484</v>
      </c>
      <c r="I96" s="248">
        <v>1235638</v>
      </c>
      <c r="J96" s="248">
        <v>1198080</v>
      </c>
      <c r="K96" s="1">
        <f t="shared" si="34"/>
        <v>103.13484909188033</v>
      </c>
      <c r="L96" s="248">
        <v>382002</v>
      </c>
      <c r="M96" s="248">
        <v>151590</v>
      </c>
      <c r="N96" s="1">
        <f t="shared" si="25"/>
        <v>251.99683356421926</v>
      </c>
      <c r="O96" s="248">
        <v>308702</v>
      </c>
      <c r="P96" s="248">
        <v>77390</v>
      </c>
      <c r="Q96" s="1">
        <f t="shared" si="26"/>
        <v>398.89132962915107</v>
      </c>
      <c r="R96" s="248">
        <v>73300</v>
      </c>
      <c r="S96" s="248">
        <v>74200</v>
      </c>
      <c r="T96" s="1">
        <f t="shared" si="27"/>
        <v>98.787061994609161</v>
      </c>
      <c r="U96" s="199">
        <v>50</v>
      </c>
    </row>
    <row r="97" spans="1:636" s="23" customFormat="1" ht="17.25" x14ac:dyDescent="0.25">
      <c r="A97" s="62">
        <v>27</v>
      </c>
      <c r="B97" s="10" t="s">
        <v>166</v>
      </c>
      <c r="C97" s="248">
        <v>0</v>
      </c>
      <c r="D97" s="248">
        <v>0</v>
      </c>
      <c r="E97" s="1" t="e">
        <f t="shared" si="28"/>
        <v>#DIV/0!</v>
      </c>
      <c r="F97" s="248">
        <v>0</v>
      </c>
      <c r="G97" s="248">
        <v>0</v>
      </c>
      <c r="H97" s="1" t="e">
        <f t="shared" si="33"/>
        <v>#DIV/0!</v>
      </c>
      <c r="I97" s="248">
        <v>0</v>
      </c>
      <c r="J97" s="248">
        <v>0</v>
      </c>
      <c r="K97" s="1" t="e">
        <f t="shared" si="34"/>
        <v>#DIV/0!</v>
      </c>
      <c r="L97" s="248">
        <v>0</v>
      </c>
      <c r="M97" s="248">
        <v>0</v>
      </c>
      <c r="N97" s="1" t="e">
        <f t="shared" si="25"/>
        <v>#DIV/0!</v>
      </c>
      <c r="O97" s="248">
        <v>0</v>
      </c>
      <c r="P97" s="64">
        <v>0</v>
      </c>
      <c r="Q97" s="1" t="e">
        <f t="shared" si="26"/>
        <v>#DIV/0!</v>
      </c>
      <c r="R97" s="248">
        <v>0</v>
      </c>
      <c r="S97" s="249">
        <v>0</v>
      </c>
      <c r="T97" s="1" t="e">
        <f t="shared" si="27"/>
        <v>#DIV/0!</v>
      </c>
      <c r="U97" s="199"/>
      <c r="V97" s="24"/>
      <c r="W97" s="24"/>
      <c r="X97" s="24"/>
      <c r="Y97" s="24"/>
      <c r="Z97" s="24"/>
      <c r="AA97" s="24"/>
      <c r="AB97" s="24"/>
      <c r="AC97" s="24"/>
    </row>
    <row r="98" spans="1:636" s="23" customFormat="1" ht="17.25" x14ac:dyDescent="0.25">
      <c r="A98" s="62">
        <v>28</v>
      </c>
      <c r="B98" s="10" t="s">
        <v>167</v>
      </c>
      <c r="C98" s="248">
        <v>2359151</v>
      </c>
      <c r="D98" s="248">
        <v>2368217</v>
      </c>
      <c r="E98" s="1">
        <f t="shared" si="28"/>
        <v>99.617180351293825</v>
      </c>
      <c r="F98" s="248">
        <v>248981</v>
      </c>
      <c r="G98" s="248">
        <v>334131</v>
      </c>
      <c r="H98" s="1">
        <f t="shared" si="33"/>
        <v>74.515983252077774</v>
      </c>
      <c r="I98" s="248">
        <v>2315989</v>
      </c>
      <c r="J98" s="248">
        <v>2381041</v>
      </c>
      <c r="K98" s="1">
        <f t="shared" si="34"/>
        <v>97.267917688103651</v>
      </c>
      <c r="L98" s="248">
        <v>22840</v>
      </c>
      <c r="M98" s="248">
        <v>9062</v>
      </c>
      <c r="N98" s="1">
        <f t="shared" si="25"/>
        <v>252.04149194438315</v>
      </c>
      <c r="O98" s="248">
        <v>0</v>
      </c>
      <c r="P98" s="248">
        <v>0</v>
      </c>
      <c r="Q98" s="1" t="e">
        <f t="shared" si="26"/>
        <v>#DIV/0!</v>
      </c>
      <c r="R98" s="248">
        <v>22840</v>
      </c>
      <c r="S98" s="248">
        <v>9062</v>
      </c>
      <c r="T98" s="1">
        <f t="shared" si="27"/>
        <v>252.04149194438315</v>
      </c>
      <c r="U98" s="199">
        <v>310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</row>
    <row r="99" spans="1:636" ht="38.25" customHeight="1" x14ac:dyDescent="0.25">
      <c r="A99" s="62">
        <v>29</v>
      </c>
      <c r="B99" s="10" t="s">
        <v>168</v>
      </c>
      <c r="C99" s="248">
        <v>267758</v>
      </c>
      <c r="D99" s="248">
        <v>145843</v>
      </c>
      <c r="E99" s="45">
        <f t="shared" si="28"/>
        <v>183.59331610018995</v>
      </c>
      <c r="F99" s="248">
        <v>19303</v>
      </c>
      <c r="G99" s="248">
        <v>22922</v>
      </c>
      <c r="H99" s="45">
        <f t="shared" si="33"/>
        <v>84.211674373963874</v>
      </c>
      <c r="I99" s="248">
        <v>267758</v>
      </c>
      <c r="J99" s="248">
        <v>145843</v>
      </c>
      <c r="K99" s="45">
        <f t="shared" si="34"/>
        <v>183.59331610018995</v>
      </c>
      <c r="L99" s="248">
        <v>0</v>
      </c>
      <c r="M99" s="248">
        <v>0</v>
      </c>
      <c r="N99" s="25" t="e">
        <f t="shared" si="25"/>
        <v>#DIV/0!</v>
      </c>
      <c r="O99" s="248">
        <v>0</v>
      </c>
      <c r="P99" s="248">
        <v>0</v>
      </c>
      <c r="Q99" s="25" t="e">
        <f t="shared" si="26"/>
        <v>#DIV/0!</v>
      </c>
      <c r="R99" s="248">
        <v>0</v>
      </c>
      <c r="S99" s="248">
        <v>0</v>
      </c>
      <c r="T99" s="45" t="e">
        <f t="shared" si="27"/>
        <v>#DIV/0!</v>
      </c>
      <c r="U99" s="196">
        <v>16</v>
      </c>
      <c r="V99" s="23"/>
      <c r="W99" s="23"/>
      <c r="X99" s="23"/>
      <c r="Y99" s="23"/>
      <c r="Z99" s="23"/>
      <c r="AA99" s="23"/>
      <c r="AB99" s="23"/>
      <c r="AC99" s="23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 x14ac:dyDescent="0.25">
      <c r="A100" s="62">
        <v>30</v>
      </c>
      <c r="B100" s="10" t="s">
        <v>169</v>
      </c>
      <c r="C100" s="248">
        <v>134061</v>
      </c>
      <c r="D100" s="248">
        <v>123836</v>
      </c>
      <c r="E100" s="45">
        <f t="shared" si="28"/>
        <v>108.25688814238185</v>
      </c>
      <c r="F100" s="248">
        <v>14494</v>
      </c>
      <c r="G100" s="248">
        <v>10927</v>
      </c>
      <c r="H100" s="45">
        <f t="shared" si="33"/>
        <v>132.64390958176992</v>
      </c>
      <c r="I100" s="248">
        <v>134061</v>
      </c>
      <c r="J100" s="248">
        <v>123836</v>
      </c>
      <c r="K100" s="45">
        <f t="shared" si="34"/>
        <v>108.25688814238185</v>
      </c>
      <c r="L100" s="248">
        <v>0</v>
      </c>
      <c r="M100" s="248">
        <v>0</v>
      </c>
      <c r="N100" s="25" t="e">
        <f t="shared" si="25"/>
        <v>#DIV/0!</v>
      </c>
      <c r="O100" s="248">
        <v>0</v>
      </c>
      <c r="P100" s="248">
        <v>0</v>
      </c>
      <c r="Q100" s="25" t="e">
        <f t="shared" si="26"/>
        <v>#DIV/0!</v>
      </c>
      <c r="R100" s="248">
        <v>0</v>
      </c>
      <c r="S100" s="248">
        <v>0</v>
      </c>
      <c r="T100" s="45" t="e">
        <f t="shared" si="27"/>
        <v>#DIV/0!</v>
      </c>
      <c r="U100" s="196">
        <v>6</v>
      </c>
      <c r="V100" s="24"/>
      <c r="W100" s="24"/>
      <c r="X100" s="24"/>
      <c r="Y100" s="24"/>
      <c r="Z100" s="24"/>
      <c r="AA100" s="24"/>
      <c r="AB100" s="24"/>
      <c r="AC100" s="24"/>
      <c r="AD100" s="23"/>
      <c r="AE100" s="23"/>
      <c r="AF100" s="23"/>
      <c r="AG100" s="23"/>
      <c r="AH100" s="23"/>
      <c r="AI100" s="23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 x14ac:dyDescent="0.25">
      <c r="A101" s="63">
        <v>31</v>
      </c>
      <c r="B101" s="16" t="s">
        <v>170</v>
      </c>
      <c r="C101" s="248">
        <v>122635</v>
      </c>
      <c r="D101" s="248">
        <v>61868</v>
      </c>
      <c r="E101" s="1">
        <f t="shared" si="28"/>
        <v>198.22040473265662</v>
      </c>
      <c r="F101" s="248">
        <v>5280</v>
      </c>
      <c r="G101" s="248">
        <v>3468</v>
      </c>
      <c r="H101" s="1">
        <f t="shared" si="33"/>
        <v>152.24913494809689</v>
      </c>
      <c r="I101" s="248">
        <v>69919</v>
      </c>
      <c r="J101" s="248">
        <v>54937</v>
      </c>
      <c r="K101" s="1">
        <f t="shared" si="34"/>
        <v>127.27123796348545</v>
      </c>
      <c r="L101" s="248">
        <v>2623</v>
      </c>
      <c r="M101" s="248">
        <v>1911</v>
      </c>
      <c r="N101" s="1">
        <f t="shared" si="25"/>
        <v>137.25798011512299</v>
      </c>
      <c r="O101" s="248">
        <v>0</v>
      </c>
      <c r="P101" s="248">
        <v>0</v>
      </c>
      <c r="Q101" s="1" t="e">
        <f t="shared" si="26"/>
        <v>#DIV/0!</v>
      </c>
      <c r="R101" s="248">
        <v>2623</v>
      </c>
      <c r="S101" s="248">
        <v>1911</v>
      </c>
      <c r="T101" s="1">
        <f t="shared" si="27"/>
        <v>137.25798011512299</v>
      </c>
      <c r="U101" s="199">
        <v>14</v>
      </c>
    </row>
    <row r="102" spans="1:636" ht="34.5" x14ac:dyDescent="0.25">
      <c r="A102" s="62">
        <v>32</v>
      </c>
      <c r="B102" s="10" t="s">
        <v>171</v>
      </c>
      <c r="C102" s="248">
        <v>246790</v>
      </c>
      <c r="D102" s="248">
        <v>189521</v>
      </c>
      <c r="E102" s="45">
        <f t="shared" si="28"/>
        <v>130.21775950950027</v>
      </c>
      <c r="F102" s="248">
        <v>14573</v>
      </c>
      <c r="G102" s="248">
        <v>11447</v>
      </c>
      <c r="H102" s="45">
        <f t="shared" si="33"/>
        <v>127.3084651000262</v>
      </c>
      <c r="I102" s="248">
        <v>251076</v>
      </c>
      <c r="J102" s="248">
        <v>192028</v>
      </c>
      <c r="K102" s="45">
        <f t="shared" si="34"/>
        <v>130.74968233799237</v>
      </c>
      <c r="L102" s="248">
        <v>0</v>
      </c>
      <c r="M102" s="248">
        <v>0</v>
      </c>
      <c r="N102" s="25" t="e">
        <f t="shared" si="25"/>
        <v>#DIV/0!</v>
      </c>
      <c r="O102" s="248">
        <v>0</v>
      </c>
      <c r="P102" s="248">
        <v>0</v>
      </c>
      <c r="Q102" s="1" t="e">
        <f t="shared" si="26"/>
        <v>#DIV/0!</v>
      </c>
      <c r="R102" s="248">
        <v>0</v>
      </c>
      <c r="S102" s="248">
        <v>0</v>
      </c>
      <c r="T102" s="45" t="e">
        <f t="shared" si="27"/>
        <v>#DIV/0!</v>
      </c>
      <c r="U102" s="196">
        <v>20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17.25" x14ac:dyDescent="0.25">
      <c r="A103" s="62">
        <v>33</v>
      </c>
      <c r="B103" s="10" t="s">
        <v>438</v>
      </c>
      <c r="C103" s="248">
        <v>179702</v>
      </c>
      <c r="D103" s="248">
        <v>107238</v>
      </c>
      <c r="E103" s="1">
        <f t="shared" si="28"/>
        <v>167.57306178779911</v>
      </c>
      <c r="F103" s="248">
        <v>6942</v>
      </c>
      <c r="G103" s="248">
        <v>6463</v>
      </c>
      <c r="H103" s="1">
        <f t="shared" si="33"/>
        <v>107.41141884573729</v>
      </c>
      <c r="I103" s="248">
        <v>214229</v>
      </c>
      <c r="J103" s="248">
        <v>148963</v>
      </c>
      <c r="K103" s="1">
        <f t="shared" si="34"/>
        <v>143.81356444217693</v>
      </c>
      <c r="L103" s="248">
        <v>91150</v>
      </c>
      <c r="M103" s="248">
        <v>93473</v>
      </c>
      <c r="N103" s="25">
        <f t="shared" si="25"/>
        <v>97.514790367271829</v>
      </c>
      <c r="O103" s="248">
        <v>91150</v>
      </c>
      <c r="P103" s="248">
        <v>93473</v>
      </c>
      <c r="Q103" s="1">
        <f t="shared" si="26"/>
        <v>97.514790367271829</v>
      </c>
      <c r="R103" s="248">
        <v>0</v>
      </c>
      <c r="S103" s="248">
        <v>0</v>
      </c>
      <c r="T103" s="1" t="e">
        <f t="shared" si="27"/>
        <v>#DIV/0!</v>
      </c>
      <c r="U103" s="199">
        <v>14</v>
      </c>
      <c r="V103" s="24"/>
      <c r="W103" s="24"/>
      <c r="X103" s="24"/>
      <c r="Y103" s="24"/>
      <c r="Z103" s="24"/>
      <c r="AA103" s="24"/>
      <c r="AB103" s="24"/>
      <c r="AC103" s="24"/>
    </row>
    <row r="104" spans="1:636" ht="17.25" x14ac:dyDescent="0.25">
      <c r="A104" s="62">
        <v>34</v>
      </c>
      <c r="B104" s="10" t="s">
        <v>173</v>
      </c>
      <c r="C104" s="248">
        <v>0</v>
      </c>
      <c r="D104" s="248">
        <v>78414</v>
      </c>
      <c r="E104" s="45">
        <f t="shared" si="28"/>
        <v>0</v>
      </c>
      <c r="F104" s="248">
        <v>0</v>
      </c>
      <c r="G104" s="248">
        <v>3792</v>
      </c>
      <c r="H104" s="45">
        <f t="shared" si="33"/>
        <v>0</v>
      </c>
      <c r="I104" s="248">
        <v>0</v>
      </c>
      <c r="J104" s="248">
        <v>79628</v>
      </c>
      <c r="K104" s="45">
        <f>I104/J104*100</f>
        <v>0</v>
      </c>
      <c r="L104" s="248">
        <v>0</v>
      </c>
      <c r="M104" s="248">
        <v>0</v>
      </c>
      <c r="N104" s="25" t="e">
        <f t="shared" si="25"/>
        <v>#DIV/0!</v>
      </c>
      <c r="O104" s="248">
        <v>0</v>
      </c>
      <c r="P104" s="248">
        <v>0</v>
      </c>
      <c r="Q104" s="25" t="e">
        <f t="shared" si="26"/>
        <v>#DIV/0!</v>
      </c>
      <c r="R104" s="248">
        <v>0</v>
      </c>
      <c r="S104" s="248">
        <v>0</v>
      </c>
      <c r="T104" s="45" t="e">
        <f t="shared" si="27"/>
        <v>#DIV/0!</v>
      </c>
      <c r="U104" s="196"/>
      <c r="V104" s="24"/>
      <c r="W104" s="24"/>
      <c r="X104" s="24"/>
      <c r="Y104" s="24"/>
      <c r="Z104" s="24"/>
      <c r="AA104" s="24"/>
      <c r="AB104" s="24"/>
      <c r="AC104" s="24"/>
      <c r="AD104" s="23"/>
      <c r="AE104" s="23"/>
      <c r="AF104" s="23"/>
      <c r="AG104" s="23"/>
      <c r="AH104" s="23"/>
      <c r="AI104" s="23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 x14ac:dyDescent="0.25">
      <c r="A105" s="62">
        <v>35</v>
      </c>
      <c r="B105" s="10" t="s">
        <v>174</v>
      </c>
      <c r="C105" s="248">
        <v>464796</v>
      </c>
      <c r="D105" s="248">
        <v>433768</v>
      </c>
      <c r="E105" s="1">
        <f>C105/D105*100</f>
        <v>107.15313255011895</v>
      </c>
      <c r="F105" s="248">
        <v>49833</v>
      </c>
      <c r="G105" s="248">
        <v>44800</v>
      </c>
      <c r="H105" s="1">
        <f t="shared" si="33"/>
        <v>111.234375</v>
      </c>
      <c r="I105" s="248">
        <v>464796</v>
      </c>
      <c r="J105" s="248">
        <v>433768</v>
      </c>
      <c r="K105" s="1">
        <f t="shared" ref="K105:K113" si="35">I105/J105*100</f>
        <v>107.15313255011895</v>
      </c>
      <c r="L105" s="248">
        <v>0</v>
      </c>
      <c r="M105" s="248">
        <v>0</v>
      </c>
      <c r="N105" s="1" t="e">
        <f t="shared" si="25"/>
        <v>#DIV/0!</v>
      </c>
      <c r="O105" s="248">
        <v>0</v>
      </c>
      <c r="P105" s="248">
        <v>0</v>
      </c>
      <c r="Q105" s="1" t="e">
        <f t="shared" si="26"/>
        <v>#DIV/0!</v>
      </c>
      <c r="R105" s="248">
        <v>0</v>
      </c>
      <c r="S105" s="248">
        <v>0</v>
      </c>
      <c r="T105" s="1" t="e">
        <f t="shared" si="27"/>
        <v>#DIV/0!</v>
      </c>
      <c r="U105" s="199">
        <v>143</v>
      </c>
      <c r="AD105" s="24"/>
      <c r="AE105" s="24"/>
      <c r="AF105" s="24"/>
      <c r="AG105" s="24"/>
      <c r="AH105" s="24"/>
      <c r="AI105" s="2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</row>
    <row r="106" spans="1:636" s="23" customFormat="1" ht="17.25" x14ac:dyDescent="0.25">
      <c r="A106" s="62">
        <v>36</v>
      </c>
      <c r="B106" s="10" t="s">
        <v>358</v>
      </c>
      <c r="C106" s="248">
        <v>10237442</v>
      </c>
      <c r="D106" s="248">
        <v>6656566</v>
      </c>
      <c r="E106" s="1">
        <f>C106/D106*100</f>
        <v>153.7946442655267</v>
      </c>
      <c r="F106" s="248">
        <v>952427</v>
      </c>
      <c r="G106" s="248">
        <v>673016</v>
      </c>
      <c r="H106" s="1">
        <f t="shared" si="33"/>
        <v>141.51624924221713</v>
      </c>
      <c r="I106" s="248">
        <v>10397852</v>
      </c>
      <c r="J106" s="248">
        <v>6448918</v>
      </c>
      <c r="K106" s="1">
        <f t="shared" si="35"/>
        <v>161.23405507714628</v>
      </c>
      <c r="L106" s="248">
        <v>306252</v>
      </c>
      <c r="M106" s="248">
        <v>352500</v>
      </c>
      <c r="N106" s="1">
        <f t="shared" si="25"/>
        <v>86.88</v>
      </c>
      <c r="O106" s="248">
        <v>198750</v>
      </c>
      <c r="P106" s="248">
        <v>219905</v>
      </c>
      <c r="Q106" s="1">
        <f t="shared" si="26"/>
        <v>90.379936790886973</v>
      </c>
      <c r="R106" s="248">
        <v>107502</v>
      </c>
      <c r="S106" s="248">
        <v>132595</v>
      </c>
      <c r="T106" s="1">
        <f t="shared" si="27"/>
        <v>81.075455333911535</v>
      </c>
      <c r="U106" s="199">
        <v>416</v>
      </c>
      <c r="V106" s="24"/>
      <c r="W106" s="24"/>
      <c r="X106" s="24"/>
      <c r="Y106" s="24"/>
      <c r="Z106" s="24"/>
      <c r="AA106" s="24"/>
      <c r="AB106" s="24"/>
      <c r="AC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</row>
    <row r="107" spans="1:636" ht="17.25" x14ac:dyDescent="0.25">
      <c r="A107" s="65">
        <v>37</v>
      </c>
      <c r="B107" s="10" t="s">
        <v>175</v>
      </c>
      <c r="C107" s="248">
        <v>0</v>
      </c>
      <c r="D107" s="248"/>
      <c r="E107" s="45" t="e">
        <f>C107/D107*100</f>
        <v>#DIV/0!</v>
      </c>
      <c r="F107" s="248">
        <v>0</v>
      </c>
      <c r="G107" s="248"/>
      <c r="H107" s="1" t="e">
        <f t="shared" si="33"/>
        <v>#DIV/0!</v>
      </c>
      <c r="I107" s="248">
        <v>0</v>
      </c>
      <c r="J107" s="248"/>
      <c r="K107" s="1" t="e">
        <f t="shared" si="35"/>
        <v>#DIV/0!</v>
      </c>
      <c r="L107" s="248">
        <v>0</v>
      </c>
      <c r="M107" s="248">
        <v>0</v>
      </c>
      <c r="N107" s="25" t="e">
        <f t="shared" si="25"/>
        <v>#DIV/0!</v>
      </c>
      <c r="O107" s="248">
        <v>0</v>
      </c>
      <c r="P107" s="248">
        <v>0</v>
      </c>
      <c r="Q107" s="25" t="e">
        <f t="shared" si="26"/>
        <v>#DIV/0!</v>
      </c>
      <c r="R107" s="248">
        <v>0</v>
      </c>
      <c r="S107" s="248">
        <v>0</v>
      </c>
      <c r="T107" s="1" t="e">
        <f t="shared" si="27"/>
        <v>#DIV/0!</v>
      </c>
      <c r="U107" s="196"/>
      <c r="AD107" s="24"/>
      <c r="AE107" s="24"/>
      <c r="AF107" s="24"/>
      <c r="AG107" s="24"/>
      <c r="AH107" s="24"/>
      <c r="AI107" s="24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248" customFormat="1" ht="21" customHeight="1" x14ac:dyDescent="0.25">
      <c r="A108" s="252">
        <v>38</v>
      </c>
      <c r="B108" s="10" t="s">
        <v>176</v>
      </c>
      <c r="C108" s="248">
        <v>1502384</v>
      </c>
      <c r="D108" s="248">
        <v>1226902</v>
      </c>
      <c r="E108" s="45">
        <f>C108/D108*100</f>
        <v>122.45346409085649</v>
      </c>
      <c r="F108" s="248">
        <v>67505</v>
      </c>
      <c r="G108" s="248">
        <v>76763</v>
      </c>
      <c r="H108" s="248">
        <f>F108/G108*100</f>
        <v>87.939502103878169</v>
      </c>
      <c r="I108" s="248">
        <v>1507574</v>
      </c>
      <c r="J108" s="248">
        <v>1229424</v>
      </c>
      <c r="K108" s="248">
        <f t="shared" si="35"/>
        <v>122.62441598667344</v>
      </c>
      <c r="L108" s="248">
        <v>73784</v>
      </c>
      <c r="M108" s="248">
        <v>101897</v>
      </c>
      <c r="N108" s="248">
        <f t="shared" si="25"/>
        <v>72.410375182782616</v>
      </c>
      <c r="O108" s="248">
        <v>3800</v>
      </c>
      <c r="P108" s="248">
        <v>6657</v>
      </c>
      <c r="Q108" s="248">
        <f t="shared" si="26"/>
        <v>57.082770016523966</v>
      </c>
      <c r="R108" s="248">
        <v>69984</v>
      </c>
      <c r="S108" s="248">
        <v>95240</v>
      </c>
      <c r="T108" s="248">
        <f t="shared" si="27"/>
        <v>73.481730365392693</v>
      </c>
      <c r="U108" s="248">
        <v>198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</row>
    <row r="109" spans="1:636" s="24" customFormat="1" ht="17.25" x14ac:dyDescent="0.25">
      <c r="A109" s="63">
        <v>39</v>
      </c>
      <c r="B109" s="10" t="s">
        <v>177</v>
      </c>
      <c r="C109" s="248">
        <v>73597</v>
      </c>
      <c r="D109" s="248">
        <v>81577</v>
      </c>
      <c r="E109" s="25">
        <f>C109/D109*100</f>
        <v>90.217831006288534</v>
      </c>
      <c r="F109" s="248">
        <v>7119</v>
      </c>
      <c r="G109" s="248">
        <v>9328</v>
      </c>
      <c r="H109" s="25">
        <f>F109/G109*100</f>
        <v>76.318610634648365</v>
      </c>
      <c r="I109" s="248">
        <v>73597</v>
      </c>
      <c r="J109" s="248">
        <v>81577</v>
      </c>
      <c r="K109" s="25">
        <f t="shared" si="35"/>
        <v>90.217831006288534</v>
      </c>
      <c r="L109" s="248">
        <v>0</v>
      </c>
      <c r="M109" s="248">
        <v>0</v>
      </c>
      <c r="N109" s="25" t="e">
        <f t="shared" si="25"/>
        <v>#DIV/0!</v>
      </c>
      <c r="O109" s="248">
        <v>0</v>
      </c>
      <c r="P109" s="248">
        <v>0</v>
      </c>
      <c r="Q109" s="25" t="e">
        <f t="shared" si="26"/>
        <v>#DIV/0!</v>
      </c>
      <c r="R109" s="248">
        <v>0</v>
      </c>
      <c r="S109" s="248">
        <v>0</v>
      </c>
      <c r="T109" s="25" t="e">
        <f t="shared" si="27"/>
        <v>#DIV/0!</v>
      </c>
      <c r="U109" s="197">
        <v>11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</row>
    <row r="110" spans="1:636" s="23" customFormat="1" ht="17.25" x14ac:dyDescent="0.25">
      <c r="A110" s="252">
        <v>40</v>
      </c>
      <c r="B110" s="155" t="s">
        <v>133</v>
      </c>
      <c r="C110" s="248">
        <v>551126</v>
      </c>
      <c r="D110" s="248">
        <v>351880</v>
      </c>
      <c r="E110" s="1">
        <f t="shared" ref="E110:E113" si="36">C110/D110*100</f>
        <v>156.62328066386269</v>
      </c>
      <c r="F110" s="248">
        <v>134887</v>
      </c>
      <c r="G110" s="248">
        <v>93066</v>
      </c>
      <c r="H110" s="1">
        <f t="shared" ref="H110:H113" si="37">F110/G110*100</f>
        <v>144.93692648228139</v>
      </c>
      <c r="I110" s="248">
        <v>558391</v>
      </c>
      <c r="J110" s="248">
        <v>319724</v>
      </c>
      <c r="K110" s="1">
        <f t="shared" si="35"/>
        <v>174.64782124582453</v>
      </c>
      <c r="L110" s="248">
        <v>0</v>
      </c>
      <c r="M110" s="248">
        <v>0</v>
      </c>
      <c r="N110" s="1" t="e">
        <f t="shared" si="25"/>
        <v>#DIV/0!</v>
      </c>
      <c r="O110" s="248">
        <v>0</v>
      </c>
      <c r="P110" s="248">
        <v>0</v>
      </c>
      <c r="Q110" s="1" t="e">
        <f t="shared" si="26"/>
        <v>#DIV/0!</v>
      </c>
      <c r="R110" s="248">
        <v>0</v>
      </c>
      <c r="S110" s="248">
        <v>0</v>
      </c>
      <c r="T110" s="1" t="e">
        <f t="shared" si="27"/>
        <v>#DIV/0!</v>
      </c>
      <c r="U110" s="199">
        <v>7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 s="145"/>
      <c r="DM110" s="145"/>
      <c r="DN110" s="145"/>
      <c r="DO110" s="145"/>
      <c r="DP110" s="145"/>
      <c r="DQ110" s="145"/>
      <c r="DR110" s="145"/>
      <c r="DS110" s="145"/>
      <c r="DT110" s="145"/>
      <c r="DU110" s="145"/>
      <c r="DV110" s="145"/>
      <c r="DW110" s="145"/>
      <c r="DX110" s="145"/>
      <c r="DY110" s="145"/>
      <c r="DZ110" s="145"/>
      <c r="EA110" s="145"/>
      <c r="EB110" s="145"/>
      <c r="EC110" s="145"/>
      <c r="ED110" s="145"/>
      <c r="EE110" s="145"/>
      <c r="EF110" s="145"/>
      <c r="EG110" s="145"/>
      <c r="EH110" s="145"/>
      <c r="EI110" s="145"/>
      <c r="EJ110" s="145"/>
      <c r="EK110" s="145"/>
      <c r="EL110" s="145"/>
      <c r="EM110" s="145"/>
      <c r="EN110" s="145"/>
      <c r="EO110" s="145"/>
      <c r="EP110" s="145"/>
      <c r="EQ110" s="145"/>
      <c r="ER110" s="145"/>
      <c r="ES110" s="145"/>
      <c r="ET110" s="145"/>
      <c r="EU110" s="145"/>
      <c r="EV110" s="145"/>
      <c r="EW110" s="145"/>
      <c r="EX110" s="145"/>
      <c r="EY110" s="145"/>
      <c r="EZ110" s="145"/>
      <c r="FA110" s="145"/>
      <c r="FB110" s="145"/>
      <c r="FC110" s="145"/>
      <c r="FD110" s="145"/>
      <c r="FE110" s="145"/>
      <c r="FF110" s="145"/>
      <c r="FG110" s="145"/>
      <c r="FH110" s="145"/>
      <c r="FI110" s="145"/>
      <c r="FJ110" s="145"/>
      <c r="FK110" s="145"/>
      <c r="FL110" s="145"/>
      <c r="FM110" s="145"/>
      <c r="FN110" s="145"/>
      <c r="FO110" s="145"/>
      <c r="FP110" s="145"/>
      <c r="FQ110" s="145"/>
    </row>
    <row r="111" spans="1:636" s="23" customFormat="1" ht="17.25" x14ac:dyDescent="0.25">
      <c r="A111" s="62">
        <v>41</v>
      </c>
      <c r="B111" s="10" t="s">
        <v>220</v>
      </c>
      <c r="C111" s="248">
        <v>537030</v>
      </c>
      <c r="D111" s="248">
        <v>650784</v>
      </c>
      <c r="E111" s="1">
        <f t="shared" si="36"/>
        <v>82.52046762059301</v>
      </c>
      <c r="F111" s="248">
        <v>124603</v>
      </c>
      <c r="G111" s="248">
        <v>108047</v>
      </c>
      <c r="H111" s="1">
        <f t="shared" si="37"/>
        <v>115.32296130387702</v>
      </c>
      <c r="I111" s="248">
        <v>487104</v>
      </c>
      <c r="J111" s="248">
        <v>636554</v>
      </c>
      <c r="K111" s="1">
        <f t="shared" si="35"/>
        <v>76.522023269039224</v>
      </c>
      <c r="L111" s="248">
        <v>0</v>
      </c>
      <c r="M111" s="248">
        <v>0</v>
      </c>
      <c r="N111" s="1" t="e">
        <f t="shared" si="25"/>
        <v>#DIV/0!</v>
      </c>
      <c r="O111" s="248">
        <v>0</v>
      </c>
      <c r="P111" s="248">
        <v>0</v>
      </c>
      <c r="Q111" s="1" t="e">
        <f t="shared" si="26"/>
        <v>#DIV/0!</v>
      </c>
      <c r="R111" s="248">
        <v>0</v>
      </c>
      <c r="S111" s="248">
        <v>0</v>
      </c>
      <c r="T111" s="1" t="e">
        <f t="shared" si="27"/>
        <v>#DIV/0!</v>
      </c>
      <c r="U111" s="199">
        <v>43</v>
      </c>
      <c r="V111" s="24"/>
      <c r="W111" s="24"/>
      <c r="X111" s="24"/>
      <c r="Y111" s="24"/>
      <c r="Z111" s="24"/>
      <c r="AA111" s="24"/>
      <c r="AB111" s="24"/>
      <c r="AC111" s="2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</row>
    <row r="112" spans="1:636" s="23" customFormat="1" ht="17.25" x14ac:dyDescent="0.25">
      <c r="A112" s="252">
        <v>42</v>
      </c>
      <c r="B112" s="155" t="s">
        <v>299</v>
      </c>
      <c r="C112" s="248">
        <v>0</v>
      </c>
      <c r="D112" s="248">
        <v>0</v>
      </c>
      <c r="E112" s="1" t="e">
        <f t="shared" si="36"/>
        <v>#DIV/0!</v>
      </c>
      <c r="F112" s="248">
        <v>0</v>
      </c>
      <c r="G112" s="248">
        <v>0</v>
      </c>
      <c r="H112" s="1" t="e">
        <f t="shared" si="37"/>
        <v>#DIV/0!</v>
      </c>
      <c r="I112" s="248">
        <v>0</v>
      </c>
      <c r="J112" s="248">
        <v>0</v>
      </c>
      <c r="K112" s="1" t="e">
        <f t="shared" si="35"/>
        <v>#DIV/0!</v>
      </c>
      <c r="L112" s="248">
        <v>0</v>
      </c>
      <c r="M112" s="248">
        <v>0</v>
      </c>
      <c r="N112" s="1" t="e">
        <f t="shared" si="25"/>
        <v>#DIV/0!</v>
      </c>
      <c r="O112" s="248">
        <v>0</v>
      </c>
      <c r="P112" s="248">
        <v>0</v>
      </c>
      <c r="Q112" s="1" t="e">
        <f t="shared" si="26"/>
        <v>#DIV/0!</v>
      </c>
      <c r="R112" s="248">
        <v>0</v>
      </c>
      <c r="S112" s="248">
        <v>0</v>
      </c>
      <c r="T112" s="1" t="e">
        <f t="shared" si="27"/>
        <v>#DIV/0!</v>
      </c>
      <c r="U112" s="199"/>
      <c r="AD112" s="24"/>
      <c r="AE112" s="24"/>
      <c r="AF112" s="24"/>
      <c r="AG112" s="24"/>
      <c r="AH112" s="24"/>
      <c r="AI112" s="24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23" customFormat="1" ht="17.25" x14ac:dyDescent="0.25">
      <c r="A113" s="177">
        <v>43</v>
      </c>
      <c r="B113" s="176" t="s">
        <v>298</v>
      </c>
      <c r="C113" s="104">
        <v>0</v>
      </c>
      <c r="D113" s="104">
        <v>52389</v>
      </c>
      <c r="E113" s="178">
        <f t="shared" si="36"/>
        <v>0</v>
      </c>
      <c r="F113" s="104">
        <v>0</v>
      </c>
      <c r="G113" s="104">
        <v>0</v>
      </c>
      <c r="H113" s="178" t="e">
        <f t="shared" si="37"/>
        <v>#DIV/0!</v>
      </c>
      <c r="I113" s="104"/>
      <c r="J113" s="104">
        <v>160176</v>
      </c>
      <c r="K113" s="178">
        <f t="shared" si="35"/>
        <v>0</v>
      </c>
      <c r="L113" s="177">
        <v>0</v>
      </c>
      <c r="M113" s="177">
        <v>138982</v>
      </c>
      <c r="N113" s="178">
        <f t="shared" si="25"/>
        <v>0</v>
      </c>
      <c r="O113" s="177">
        <v>0</v>
      </c>
      <c r="P113" s="177">
        <v>138982</v>
      </c>
      <c r="Q113" s="178">
        <f t="shared" si="26"/>
        <v>0</v>
      </c>
      <c r="R113" s="177">
        <v>0</v>
      </c>
      <c r="S113" s="177">
        <v>0</v>
      </c>
      <c r="T113" s="178" t="e">
        <f t="shared" si="27"/>
        <v>#DIV/0!</v>
      </c>
      <c r="U113" s="199">
        <v>16</v>
      </c>
      <c r="V113" s="24"/>
      <c r="W113" s="24"/>
      <c r="X113" s="24"/>
      <c r="Y113" s="24"/>
      <c r="Z113" s="24"/>
      <c r="AA113" s="24"/>
      <c r="AB113" s="24"/>
      <c r="AC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23" customFormat="1" ht="17.25" x14ac:dyDescent="0.25">
      <c r="A114" s="252">
        <v>44</v>
      </c>
      <c r="B114" s="10" t="s">
        <v>297</v>
      </c>
      <c r="C114" s="248">
        <v>986716</v>
      </c>
      <c r="D114" s="248">
        <v>488139</v>
      </c>
      <c r="E114" s="1">
        <f>C114/D114*100</f>
        <v>202.13832535404873</v>
      </c>
      <c r="F114" s="248">
        <v>48126</v>
      </c>
      <c r="G114" s="248">
        <v>29350</v>
      </c>
      <c r="H114" s="248">
        <f>F114/G114*100</f>
        <v>163.97274275979555</v>
      </c>
      <c r="I114" s="248">
        <v>867562</v>
      </c>
      <c r="J114" s="248">
        <v>535703</v>
      </c>
      <c r="K114" s="248">
        <f>I114/J114*100</f>
        <v>161.94831837790716</v>
      </c>
      <c r="L114" s="248">
        <v>526900</v>
      </c>
      <c r="M114" s="248">
        <v>386645</v>
      </c>
      <c r="N114" s="248">
        <f>L114/M114*100</f>
        <v>136.27487747158247</v>
      </c>
      <c r="O114" s="248">
        <v>369282</v>
      </c>
      <c r="P114" s="248">
        <v>216482</v>
      </c>
      <c r="Q114" s="248">
        <f>O114/P114*100</f>
        <v>170.5832355576907</v>
      </c>
      <c r="R114" s="248">
        <v>157618</v>
      </c>
      <c r="S114" s="248">
        <v>170163</v>
      </c>
      <c r="T114" s="248">
        <f>R114/S114*100</f>
        <v>92.627657011218659</v>
      </c>
      <c r="U114" s="199">
        <v>38</v>
      </c>
      <c r="V114"/>
      <c r="W114"/>
      <c r="X114"/>
      <c r="Y114"/>
      <c r="Z114"/>
      <c r="AA114"/>
      <c r="AB114"/>
      <c r="AC114"/>
      <c r="AD114" s="24"/>
      <c r="AE114" s="24"/>
      <c r="AF114" s="24"/>
      <c r="AG114" s="24"/>
      <c r="AH114" s="24"/>
      <c r="AI114" s="24"/>
    </row>
    <row r="115" spans="1:173" s="23" customFormat="1" ht="26.25" customHeight="1" x14ac:dyDescent="0.25">
      <c r="A115" s="252">
        <v>45</v>
      </c>
      <c r="B115" s="10" t="s">
        <v>303</v>
      </c>
      <c r="C115" s="248">
        <v>2850740</v>
      </c>
      <c r="D115" s="248">
        <v>1286528</v>
      </c>
      <c r="E115" s="1">
        <f>C115/D115*100</f>
        <v>221.58398418067856</v>
      </c>
      <c r="F115" s="248">
        <v>171214</v>
      </c>
      <c r="G115" s="248">
        <v>156110</v>
      </c>
      <c r="H115" s="248">
        <f>F115/G115*100</f>
        <v>109.67522900518864</v>
      </c>
      <c r="I115" s="248">
        <v>2850740</v>
      </c>
      <c r="J115" s="248">
        <v>1286528</v>
      </c>
      <c r="K115" s="248">
        <f>I115/J115*100</f>
        <v>221.58398418067856</v>
      </c>
      <c r="L115" s="248">
        <v>2453827</v>
      </c>
      <c r="M115" s="248">
        <v>900621</v>
      </c>
      <c r="N115" s="248">
        <f>L115/M115*100</f>
        <v>272.45944742572073</v>
      </c>
      <c r="O115" s="248">
        <v>2453827</v>
      </c>
      <c r="P115" s="248">
        <v>900621</v>
      </c>
      <c r="Q115" s="248">
        <f>O115/P115*100</f>
        <v>272.45944742572073</v>
      </c>
      <c r="R115" s="248">
        <v>0</v>
      </c>
      <c r="S115" s="248">
        <v>0</v>
      </c>
      <c r="T115" s="248" t="e">
        <f>R115/S115*100</f>
        <v>#DIV/0!</v>
      </c>
      <c r="U115" s="199">
        <v>61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</row>
    <row r="116" spans="1:173" s="23" customFormat="1" ht="17.25" customHeight="1" x14ac:dyDescent="0.25">
      <c r="A116" s="349"/>
      <c r="B116" s="350"/>
      <c r="C116" s="350"/>
      <c r="D116" s="350"/>
      <c r="E116" s="350"/>
      <c r="F116" s="350"/>
      <c r="G116" s="350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1"/>
      <c r="U116" s="200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</row>
    <row r="117" spans="1:173" ht="29.25" customHeight="1" x14ac:dyDescent="0.25">
      <c r="A117" s="366" t="s">
        <v>229</v>
      </c>
      <c r="B117" s="367" t="s">
        <v>111</v>
      </c>
      <c r="C117" s="41">
        <f>SUM(C118:C147)</f>
        <v>111179924</v>
      </c>
      <c r="D117" s="41">
        <f>SUM(D118:D147)</f>
        <v>85585876</v>
      </c>
      <c r="E117" s="50">
        <f>C117/D117*100</f>
        <v>129.90452303134688</v>
      </c>
      <c r="F117" s="41">
        <f>SUM(F118:F147)</f>
        <v>9300964</v>
      </c>
      <c r="G117" s="41">
        <f>SUM(G118:G147)</f>
        <v>7600192</v>
      </c>
      <c r="H117" s="50">
        <f>F117/G117*100</f>
        <v>122.37801360807727</v>
      </c>
      <c r="I117" s="41">
        <f>SUM(I118:I147)</f>
        <v>113621112</v>
      </c>
      <c r="J117" s="41">
        <f>SUM(J118:J147)</f>
        <v>84791390</v>
      </c>
      <c r="K117" s="50">
        <f>I117/J117*100</f>
        <v>134.00076587964887</v>
      </c>
      <c r="L117" s="41">
        <f>SUM(L118:L147)</f>
        <v>78721598</v>
      </c>
      <c r="M117" s="41">
        <f>SUM(M118:M147)</f>
        <v>57297795</v>
      </c>
      <c r="N117" s="6">
        <f t="shared" si="25"/>
        <v>137.39027479155175</v>
      </c>
      <c r="O117" s="41">
        <f>SUM(O118:O147)</f>
        <v>68469778</v>
      </c>
      <c r="P117" s="41">
        <f>SUM(P118:P147)</f>
        <v>47338761</v>
      </c>
      <c r="Q117" s="5">
        <f t="shared" si="26"/>
        <v>144.6378750808455</v>
      </c>
      <c r="R117" s="41">
        <f>SUM(R118:R147)</f>
        <v>10809758</v>
      </c>
      <c r="S117" s="41">
        <f>SUM(S118:S147)</f>
        <v>9959034</v>
      </c>
      <c r="T117" s="6">
        <f t="shared" si="27"/>
        <v>108.54223411628074</v>
      </c>
      <c r="U117" s="198">
        <f>SUM(U118:U145)</f>
        <v>3736</v>
      </c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</row>
    <row r="118" spans="1:173" ht="36.75" customHeight="1" x14ac:dyDescent="0.25">
      <c r="A118" s="146">
        <v>1</v>
      </c>
      <c r="B118" s="10" t="s">
        <v>112</v>
      </c>
      <c r="C118" s="248">
        <v>30809922</v>
      </c>
      <c r="D118" s="248">
        <v>22763137</v>
      </c>
      <c r="E118" s="45">
        <f t="shared" ref="E118:E143" si="38">C118/D118*100</f>
        <v>135.35007059879314</v>
      </c>
      <c r="F118" s="248">
        <v>1366588</v>
      </c>
      <c r="G118" s="248">
        <v>1683285</v>
      </c>
      <c r="H118" s="45">
        <f t="shared" ref="H118:H143" si="39">F118/G118*100</f>
        <v>81.185776621308918</v>
      </c>
      <c r="I118" s="248">
        <v>32291973</v>
      </c>
      <c r="J118" s="248">
        <v>22733495</v>
      </c>
      <c r="K118" s="45">
        <f t="shared" ref="K118:K126" si="40">I118/J118*100</f>
        <v>142.04579190309278</v>
      </c>
      <c r="L118" s="248">
        <v>27428789</v>
      </c>
      <c r="M118" s="248">
        <v>19632249</v>
      </c>
      <c r="N118" s="25">
        <f t="shared" si="25"/>
        <v>139.71292336400174</v>
      </c>
      <c r="O118" s="248">
        <v>23530051</v>
      </c>
      <c r="P118" s="248">
        <v>17409382</v>
      </c>
      <c r="Q118" s="25">
        <f t="shared" si="26"/>
        <v>135.15730196511285</v>
      </c>
      <c r="R118" s="248">
        <v>3898738</v>
      </c>
      <c r="S118" s="248">
        <v>2222867</v>
      </c>
      <c r="T118" s="45">
        <f t="shared" si="27"/>
        <v>175.3923199183757</v>
      </c>
      <c r="U118" s="196">
        <v>235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</row>
    <row r="119" spans="1:173" ht="17.25" x14ac:dyDescent="0.25">
      <c r="A119" s="146">
        <v>2</v>
      </c>
      <c r="B119" s="9" t="s">
        <v>113</v>
      </c>
      <c r="C119" s="248">
        <v>2195351</v>
      </c>
      <c r="D119" s="248">
        <v>2210256</v>
      </c>
      <c r="E119" s="1">
        <f t="shared" si="38"/>
        <v>99.325643726337589</v>
      </c>
      <c r="F119" s="248">
        <v>126138</v>
      </c>
      <c r="G119" s="248">
        <v>206866</v>
      </c>
      <c r="H119" s="1">
        <f t="shared" si="39"/>
        <v>60.975704078968995</v>
      </c>
      <c r="I119" s="248">
        <v>2186517</v>
      </c>
      <c r="J119" s="248">
        <v>2199176</v>
      </c>
      <c r="K119" s="1">
        <f t="shared" si="40"/>
        <v>99.42437531148029</v>
      </c>
      <c r="L119" s="248">
        <v>1753102</v>
      </c>
      <c r="M119" s="248">
        <v>1768288</v>
      </c>
      <c r="N119" s="25">
        <f t="shared" si="25"/>
        <v>99.141203242910663</v>
      </c>
      <c r="O119" s="248">
        <v>1481834</v>
      </c>
      <c r="P119" s="248">
        <v>1554541</v>
      </c>
      <c r="Q119" s="25">
        <f t="shared" si="26"/>
        <v>95.322928118332044</v>
      </c>
      <c r="R119" s="248">
        <v>271268</v>
      </c>
      <c r="S119" s="248">
        <v>213747</v>
      </c>
      <c r="T119" s="1">
        <f t="shared" si="27"/>
        <v>126.91078705198203</v>
      </c>
      <c r="U119" s="196">
        <v>103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</row>
    <row r="120" spans="1:173" s="24" customFormat="1" ht="21.75" customHeight="1" x14ac:dyDescent="0.25">
      <c r="A120" s="146">
        <v>3</v>
      </c>
      <c r="B120" s="12" t="s">
        <v>114</v>
      </c>
      <c r="C120" s="248">
        <v>1647877</v>
      </c>
      <c r="D120" s="248">
        <v>1407574</v>
      </c>
      <c r="E120" s="25">
        <f t="shared" si="38"/>
        <v>117.07213972409265</v>
      </c>
      <c r="F120" s="248">
        <v>182863</v>
      </c>
      <c r="G120" s="248">
        <v>121157</v>
      </c>
      <c r="H120" s="25">
        <f t="shared" si="39"/>
        <v>150.93061069521366</v>
      </c>
      <c r="I120" s="248">
        <v>2485830</v>
      </c>
      <c r="J120" s="248">
        <v>1943860</v>
      </c>
      <c r="K120" s="25">
        <f t="shared" si="40"/>
        <v>127.88112312615105</v>
      </c>
      <c r="L120" s="248">
        <v>2485830</v>
      </c>
      <c r="M120" s="248">
        <v>1935435</v>
      </c>
      <c r="N120" s="25">
        <f t="shared" si="25"/>
        <v>128.43779305427464</v>
      </c>
      <c r="O120" s="248">
        <v>2467026</v>
      </c>
      <c r="P120" s="248">
        <v>1934499</v>
      </c>
      <c r="Q120" s="25">
        <f t="shared" si="26"/>
        <v>127.5279025732244</v>
      </c>
      <c r="R120" s="248">
        <v>18804</v>
      </c>
      <c r="S120" s="248">
        <v>936</v>
      </c>
      <c r="T120" s="25">
        <f t="shared" si="27"/>
        <v>2008.9743589743591</v>
      </c>
      <c r="U120" s="197">
        <v>60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</row>
    <row r="121" spans="1:173" s="23" customFormat="1" ht="17.25" x14ac:dyDescent="0.25">
      <c r="A121" s="146">
        <v>4</v>
      </c>
      <c r="B121" s="12" t="s">
        <v>115</v>
      </c>
      <c r="C121" s="248">
        <v>2077324</v>
      </c>
      <c r="D121" s="248">
        <v>1966026</v>
      </c>
      <c r="E121" s="1">
        <f t="shared" si="38"/>
        <v>105.66106450270749</v>
      </c>
      <c r="F121" s="248">
        <v>420380</v>
      </c>
      <c r="G121" s="248">
        <v>267918</v>
      </c>
      <c r="H121" s="1">
        <f t="shared" si="39"/>
        <v>156.90621757403386</v>
      </c>
      <c r="I121" s="248">
        <v>3186020</v>
      </c>
      <c r="J121" s="248">
        <v>2211723</v>
      </c>
      <c r="K121" s="1">
        <f t="shared" si="40"/>
        <v>144.05149288586318</v>
      </c>
      <c r="L121" s="248">
        <v>2120780</v>
      </c>
      <c r="M121" s="248">
        <v>1481495</v>
      </c>
      <c r="N121" s="1">
        <f t="shared" si="25"/>
        <v>143.15134374398835</v>
      </c>
      <c r="O121" s="248">
        <v>1377896</v>
      </c>
      <c r="P121" s="248">
        <v>858296</v>
      </c>
      <c r="Q121" s="1">
        <f t="shared" si="26"/>
        <v>160.53855546338326</v>
      </c>
      <c r="R121" s="248">
        <v>742884</v>
      </c>
      <c r="S121" s="248">
        <v>623199</v>
      </c>
      <c r="T121" s="25">
        <f t="shared" si="27"/>
        <v>119.20494095786418</v>
      </c>
      <c r="U121" s="199">
        <v>159</v>
      </c>
      <c r="V121"/>
      <c r="W121"/>
      <c r="X121"/>
      <c r="Y121"/>
      <c r="Z121"/>
      <c r="AA121"/>
      <c r="AB121"/>
      <c r="AC121"/>
    </row>
    <row r="122" spans="1:173" s="24" customFormat="1" ht="33.75" customHeight="1" x14ac:dyDescent="0.25">
      <c r="A122" s="146">
        <v>5</v>
      </c>
      <c r="B122" s="10" t="s">
        <v>116</v>
      </c>
      <c r="C122" s="252">
        <v>12536827</v>
      </c>
      <c r="D122" s="252">
        <v>8603194</v>
      </c>
      <c r="E122" s="25">
        <f t="shared" si="38"/>
        <v>145.72293731839594</v>
      </c>
      <c r="F122" s="252">
        <v>1208890</v>
      </c>
      <c r="G122" s="252">
        <v>923931</v>
      </c>
      <c r="H122" s="25">
        <f t="shared" si="39"/>
        <v>130.84202175270664</v>
      </c>
      <c r="I122" s="252">
        <v>11868382</v>
      </c>
      <c r="J122" s="252">
        <v>8407947</v>
      </c>
      <c r="K122" s="25">
        <f t="shared" si="40"/>
        <v>141.15671756732053</v>
      </c>
      <c r="L122" s="252">
        <v>11349417</v>
      </c>
      <c r="M122" s="252">
        <v>8040773</v>
      </c>
      <c r="N122" s="25">
        <f t="shared" si="25"/>
        <v>141.14833238048132</v>
      </c>
      <c r="O122" s="252">
        <v>11142879</v>
      </c>
      <c r="P122" s="252">
        <v>7747347</v>
      </c>
      <c r="Q122" s="25">
        <f t="shared" si="26"/>
        <v>143.82831955248682</v>
      </c>
      <c r="R122" s="252">
        <v>206538</v>
      </c>
      <c r="S122" s="252">
        <v>293426</v>
      </c>
      <c r="T122" s="25">
        <f t="shared" si="27"/>
        <v>70.3884454683634</v>
      </c>
      <c r="U122" s="197">
        <v>311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</row>
    <row r="123" spans="1:173" ht="42.75" customHeight="1" x14ac:dyDescent="0.25">
      <c r="A123" s="146">
        <v>6</v>
      </c>
      <c r="B123" s="10" t="s">
        <v>117</v>
      </c>
      <c r="C123" s="248">
        <v>17393404</v>
      </c>
      <c r="D123" s="248">
        <v>8586666</v>
      </c>
      <c r="E123" s="25">
        <f t="shared" si="38"/>
        <v>202.56295050954583</v>
      </c>
      <c r="F123" s="248">
        <v>2788570</v>
      </c>
      <c r="G123" s="248">
        <v>1105756</v>
      </c>
      <c r="H123" s="25">
        <f t="shared" si="39"/>
        <v>252.18673920828826</v>
      </c>
      <c r="I123" s="248">
        <v>17393404</v>
      </c>
      <c r="J123" s="248">
        <v>8586666</v>
      </c>
      <c r="K123" s="25">
        <f t="shared" si="40"/>
        <v>202.56295050954583</v>
      </c>
      <c r="L123" s="248">
        <v>11286157</v>
      </c>
      <c r="M123" s="248">
        <v>6067217</v>
      </c>
      <c r="N123" s="25">
        <f t="shared" si="25"/>
        <v>186.01868039333357</v>
      </c>
      <c r="O123" s="248">
        <v>7567750</v>
      </c>
      <c r="P123" s="248">
        <v>2719606</v>
      </c>
      <c r="Q123" s="25">
        <f t="shared" si="26"/>
        <v>278.2664106491896</v>
      </c>
      <c r="R123" s="248">
        <v>3718407</v>
      </c>
      <c r="S123" s="248">
        <v>3347611</v>
      </c>
      <c r="T123" s="25">
        <f t="shared" si="27"/>
        <v>111.07643630039452</v>
      </c>
      <c r="U123" s="196">
        <v>698</v>
      </c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</row>
    <row r="124" spans="1:173" s="145" customFormat="1" ht="16.5" customHeight="1" x14ac:dyDescent="0.25">
      <c r="A124" s="166">
        <v>7</v>
      </c>
      <c r="B124" s="10" t="s">
        <v>118</v>
      </c>
      <c r="C124" s="248">
        <v>1956995</v>
      </c>
      <c r="D124" s="248">
        <v>4671437</v>
      </c>
      <c r="E124" s="248">
        <f t="shared" si="38"/>
        <v>41.892783740848913</v>
      </c>
      <c r="F124" s="248">
        <v>0</v>
      </c>
      <c r="G124" s="248">
        <v>468025</v>
      </c>
      <c r="H124" s="248">
        <f t="shared" si="39"/>
        <v>0</v>
      </c>
      <c r="I124" s="248">
        <v>2140711</v>
      </c>
      <c r="J124" s="248">
        <v>3849214</v>
      </c>
      <c r="K124" s="248">
        <f t="shared" si="40"/>
        <v>55.614237088402987</v>
      </c>
      <c r="L124" s="248">
        <v>1019541</v>
      </c>
      <c r="M124" s="248">
        <v>1843125</v>
      </c>
      <c r="N124" s="248">
        <f t="shared" si="25"/>
        <v>55.315890132248228</v>
      </c>
      <c r="O124" s="248">
        <v>0</v>
      </c>
      <c r="P124" s="248">
        <v>0</v>
      </c>
      <c r="Q124" s="248" t="e">
        <f t="shared" si="26"/>
        <v>#DIV/0!</v>
      </c>
      <c r="R124" s="248">
        <v>1019541</v>
      </c>
      <c r="S124" s="248">
        <v>1843125</v>
      </c>
      <c r="T124" s="248">
        <f t="shared" si="27"/>
        <v>55.315890132248228</v>
      </c>
      <c r="V124" s="23"/>
      <c r="W124" s="23"/>
      <c r="X124" s="23"/>
      <c r="Y124" s="23"/>
      <c r="Z124" s="23"/>
      <c r="AA124" s="23"/>
      <c r="AB124" s="23"/>
      <c r="AC124" s="23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</row>
    <row r="125" spans="1:173" ht="21.75" customHeight="1" x14ac:dyDescent="0.25">
      <c r="A125" s="146">
        <v>8</v>
      </c>
      <c r="B125" s="13" t="s">
        <v>119</v>
      </c>
      <c r="C125" s="248">
        <v>2802431</v>
      </c>
      <c r="D125" s="248">
        <v>2592931</v>
      </c>
      <c r="E125" s="25">
        <f t="shared" si="38"/>
        <v>108.07965965928132</v>
      </c>
      <c r="F125" s="248">
        <v>116520</v>
      </c>
      <c r="G125" s="248">
        <v>94211</v>
      </c>
      <c r="H125" s="25">
        <f t="shared" si="39"/>
        <v>123.67982507350521</v>
      </c>
      <c r="I125" s="248">
        <v>2743352</v>
      </c>
      <c r="J125" s="248">
        <v>2648306</v>
      </c>
      <c r="K125" s="25">
        <f t="shared" si="40"/>
        <v>103.58893571966381</v>
      </c>
      <c r="L125" s="248">
        <v>71056</v>
      </c>
      <c r="M125" s="248">
        <v>53651</v>
      </c>
      <c r="N125" s="25">
        <f t="shared" si="25"/>
        <v>132.44114741570522</v>
      </c>
      <c r="O125" s="248">
        <v>65259</v>
      </c>
      <c r="P125" s="248">
        <v>45372</v>
      </c>
      <c r="Q125" s="25">
        <f t="shared" si="26"/>
        <v>143.83099709071675</v>
      </c>
      <c r="R125" s="248">
        <v>5797</v>
      </c>
      <c r="S125" s="248">
        <v>8279</v>
      </c>
      <c r="T125" s="25">
        <f t="shared" si="27"/>
        <v>70.020533880903486</v>
      </c>
      <c r="U125" s="196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173" ht="35.25" customHeight="1" x14ac:dyDescent="0.25">
      <c r="A126" s="2">
        <v>9</v>
      </c>
      <c r="B126" s="14" t="s">
        <v>120</v>
      </c>
      <c r="C126" s="248">
        <v>5517321</v>
      </c>
      <c r="D126" s="248">
        <v>3484356</v>
      </c>
      <c r="E126" s="45">
        <f t="shared" si="38"/>
        <v>158.34550200955354</v>
      </c>
      <c r="F126" s="248">
        <v>315983</v>
      </c>
      <c r="G126" s="248">
        <v>266802</v>
      </c>
      <c r="H126" s="45">
        <f t="shared" si="39"/>
        <v>118.43351998860578</v>
      </c>
      <c r="I126" s="248">
        <v>5517321</v>
      </c>
      <c r="J126" s="248">
        <v>3484356</v>
      </c>
      <c r="K126" s="45">
        <f t="shared" si="40"/>
        <v>158.34550200955354</v>
      </c>
      <c r="L126" s="248">
        <v>4237021</v>
      </c>
      <c r="M126" s="248">
        <v>2624524</v>
      </c>
      <c r="N126" s="25">
        <f t="shared" si="25"/>
        <v>161.43959818999559</v>
      </c>
      <c r="O126" s="248">
        <v>4025955</v>
      </c>
      <c r="P126" s="248">
        <v>2411604</v>
      </c>
      <c r="Q126" s="25">
        <f t="shared" si="26"/>
        <v>166.94096543213564</v>
      </c>
      <c r="R126" s="248">
        <v>211066</v>
      </c>
      <c r="S126" s="248">
        <v>212920</v>
      </c>
      <c r="T126" s="45">
        <f t="shared" si="27"/>
        <v>99.129250422693971</v>
      </c>
      <c r="U126" s="196">
        <v>102</v>
      </c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</row>
    <row r="127" spans="1:173" ht="31.5" customHeight="1" x14ac:dyDescent="0.25">
      <c r="A127" s="2">
        <v>10</v>
      </c>
      <c r="B127" s="14" t="s">
        <v>121</v>
      </c>
      <c r="C127" s="248">
        <v>1967032</v>
      </c>
      <c r="D127" s="248">
        <v>1474350</v>
      </c>
      <c r="E127" s="45">
        <f t="shared" si="38"/>
        <v>133.41689558110355</v>
      </c>
      <c r="F127" s="248">
        <v>265401</v>
      </c>
      <c r="G127" s="248">
        <v>268411</v>
      </c>
      <c r="H127" s="45">
        <f t="shared" si="39"/>
        <v>98.878585452906179</v>
      </c>
      <c r="I127" s="248">
        <v>1940643</v>
      </c>
      <c r="J127" s="248">
        <v>1458071</v>
      </c>
      <c r="K127" s="45">
        <f>I127/J127*100</f>
        <v>133.09660503500857</v>
      </c>
      <c r="L127" s="248">
        <v>1129964</v>
      </c>
      <c r="M127" s="248">
        <v>720302</v>
      </c>
      <c r="N127" s="25">
        <f t="shared" si="25"/>
        <v>156.87364466570966</v>
      </c>
      <c r="O127" s="248">
        <v>1120524</v>
      </c>
      <c r="P127" s="248">
        <v>708694</v>
      </c>
      <c r="Q127" s="25">
        <f t="shared" si="26"/>
        <v>158.11111706886186</v>
      </c>
      <c r="R127" s="248">
        <v>9440</v>
      </c>
      <c r="S127" s="248">
        <v>11608</v>
      </c>
      <c r="T127" s="45">
        <f t="shared" si="27"/>
        <v>81.323225361819439</v>
      </c>
      <c r="U127" s="196">
        <v>162</v>
      </c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</row>
    <row r="128" spans="1:173" s="23" customFormat="1" ht="34.5" x14ac:dyDescent="0.25">
      <c r="A128" s="146">
        <v>11</v>
      </c>
      <c r="B128" s="14" t="s">
        <v>122</v>
      </c>
      <c r="C128" s="248">
        <v>81624</v>
      </c>
      <c r="D128" s="248">
        <v>51766</v>
      </c>
      <c r="E128" s="1">
        <f t="shared" si="38"/>
        <v>157.67878530309468</v>
      </c>
      <c r="F128" s="248">
        <v>12493</v>
      </c>
      <c r="G128" s="248">
        <v>2964</v>
      </c>
      <c r="H128" s="1">
        <f t="shared" si="39"/>
        <v>421.49122807017545</v>
      </c>
      <c r="I128" s="248">
        <v>81624</v>
      </c>
      <c r="J128" s="248">
        <v>51766</v>
      </c>
      <c r="K128" s="1">
        <f t="shared" ref="K128:K143" si="41">I128/J128*100</f>
        <v>157.67878530309468</v>
      </c>
      <c r="L128" s="248">
        <v>23271</v>
      </c>
      <c r="M128" s="248">
        <v>17723</v>
      </c>
      <c r="N128" s="1">
        <f t="shared" si="25"/>
        <v>131.30395531230604</v>
      </c>
      <c r="O128" s="248">
        <v>23271</v>
      </c>
      <c r="P128" s="248">
        <v>17723</v>
      </c>
      <c r="Q128" s="1">
        <f t="shared" si="26"/>
        <v>131.30395531230604</v>
      </c>
      <c r="R128" s="248">
        <v>0</v>
      </c>
      <c r="S128" s="248">
        <v>0</v>
      </c>
      <c r="T128" s="1" t="e">
        <f>R128/S128*100</f>
        <v>#DIV/0!</v>
      </c>
      <c r="U128" s="199">
        <v>9</v>
      </c>
    </row>
    <row r="129" spans="1:173" s="24" customFormat="1" ht="29.25" customHeight="1" x14ac:dyDescent="0.25">
      <c r="A129" s="146">
        <v>12</v>
      </c>
      <c r="B129" s="13" t="s">
        <v>123</v>
      </c>
      <c r="C129" s="248">
        <v>4672156</v>
      </c>
      <c r="D129" s="248">
        <v>4396786</v>
      </c>
      <c r="E129" s="25">
        <f t="shared" si="38"/>
        <v>106.26298391597864</v>
      </c>
      <c r="F129" s="248">
        <v>275273</v>
      </c>
      <c r="G129" s="248">
        <v>215590</v>
      </c>
      <c r="H129" s="25">
        <f t="shared" si="39"/>
        <v>127.68356602810891</v>
      </c>
      <c r="I129" s="248">
        <v>4593340</v>
      </c>
      <c r="J129" s="248">
        <v>4299164</v>
      </c>
      <c r="K129" s="25">
        <f t="shared" si="41"/>
        <v>106.84263266067542</v>
      </c>
      <c r="L129" s="248">
        <v>780779</v>
      </c>
      <c r="M129" s="248">
        <v>723328</v>
      </c>
      <c r="N129" s="25">
        <f t="shared" si="25"/>
        <v>107.94259312511061</v>
      </c>
      <c r="O129" s="248">
        <v>667792</v>
      </c>
      <c r="P129" s="248">
        <v>570194</v>
      </c>
      <c r="Q129" s="25">
        <f t="shared" si="26"/>
        <v>117.11663048015237</v>
      </c>
      <c r="R129" s="248">
        <v>112987</v>
      </c>
      <c r="S129" s="248">
        <v>153134</v>
      </c>
      <c r="T129" s="25">
        <f t="shared" si="27"/>
        <v>73.783091932555806</v>
      </c>
      <c r="U129" s="197">
        <v>590</v>
      </c>
      <c r="V129"/>
      <c r="W129"/>
      <c r="X129"/>
      <c r="Y129"/>
      <c r="Z129"/>
      <c r="AA129"/>
      <c r="AB129"/>
      <c r="AC129"/>
      <c r="AD129" s="23"/>
      <c r="AE129" s="23"/>
      <c r="AF129" s="23"/>
      <c r="AG129" s="23"/>
      <c r="AH129" s="23"/>
      <c r="AI129" s="2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</row>
    <row r="130" spans="1:173" s="23" customFormat="1" ht="34.5" x14ac:dyDescent="0.25">
      <c r="A130" s="146">
        <v>13</v>
      </c>
      <c r="B130" s="14" t="s">
        <v>124</v>
      </c>
      <c r="C130" s="248">
        <v>99880</v>
      </c>
      <c r="D130" s="248">
        <v>33384</v>
      </c>
      <c r="E130" s="1">
        <f t="shared" si="38"/>
        <v>299.18523843757487</v>
      </c>
      <c r="F130" s="248">
        <v>7804</v>
      </c>
      <c r="G130" s="248">
        <v>4095</v>
      </c>
      <c r="H130" s="1">
        <f t="shared" si="39"/>
        <v>190.57387057387055</v>
      </c>
      <c r="I130" s="248">
        <v>99880</v>
      </c>
      <c r="J130" s="248">
        <v>33384</v>
      </c>
      <c r="K130" s="1">
        <f t="shared" si="41"/>
        <v>299.18523843757487</v>
      </c>
      <c r="L130" s="248">
        <v>0</v>
      </c>
      <c r="M130" s="248">
        <v>1922</v>
      </c>
      <c r="N130" s="1">
        <f t="shared" si="25"/>
        <v>0</v>
      </c>
      <c r="O130" s="248">
        <v>0</v>
      </c>
      <c r="P130" s="248">
        <v>0</v>
      </c>
      <c r="Q130" s="25" t="e">
        <f t="shared" si="26"/>
        <v>#DIV/0!</v>
      </c>
      <c r="R130" s="248">
        <v>0</v>
      </c>
      <c r="S130" s="248">
        <v>1922</v>
      </c>
      <c r="T130" s="1">
        <f>R130/S130*100</f>
        <v>0</v>
      </c>
      <c r="U130" s="199">
        <v>8</v>
      </c>
      <c r="V130" s="24"/>
      <c r="W130" s="24"/>
      <c r="X130" s="24"/>
      <c r="Y130" s="24"/>
      <c r="Z130" s="24"/>
      <c r="AA130" s="24"/>
      <c r="AB130" s="24"/>
      <c r="AC130" s="24"/>
      <c r="AD130"/>
      <c r="AE130"/>
      <c r="AF130"/>
      <c r="AG130"/>
      <c r="AH130"/>
      <c r="AI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</row>
    <row r="131" spans="1:173" s="23" customFormat="1" ht="24.75" customHeight="1" x14ac:dyDescent="0.25">
      <c r="A131" s="2">
        <v>14</v>
      </c>
      <c r="B131" s="15" t="s">
        <v>125</v>
      </c>
      <c r="C131" s="248">
        <v>2809599</v>
      </c>
      <c r="D131" s="248">
        <v>1816277</v>
      </c>
      <c r="E131" s="1">
        <f t="shared" si="38"/>
        <v>154.69000598476995</v>
      </c>
      <c r="F131" s="248">
        <v>429391</v>
      </c>
      <c r="G131" s="248">
        <v>174059</v>
      </c>
      <c r="H131" s="1">
        <f t="shared" si="39"/>
        <v>246.69278807760588</v>
      </c>
      <c r="I131" s="248">
        <v>2809599</v>
      </c>
      <c r="J131" s="248">
        <v>1816277</v>
      </c>
      <c r="K131" s="1">
        <f t="shared" si="41"/>
        <v>154.69000598476995</v>
      </c>
      <c r="L131" s="248">
        <v>2317038</v>
      </c>
      <c r="M131" s="248">
        <v>1416767</v>
      </c>
      <c r="N131" s="1">
        <f t="shared" si="25"/>
        <v>163.54404076323067</v>
      </c>
      <c r="O131" s="248">
        <v>2230858</v>
      </c>
      <c r="P131" s="248">
        <v>1268208</v>
      </c>
      <c r="Q131" s="1">
        <f t="shared" si="26"/>
        <v>175.90631820647718</v>
      </c>
      <c r="R131" s="248">
        <v>86180</v>
      </c>
      <c r="S131" s="248">
        <v>148559</v>
      </c>
      <c r="T131" s="1">
        <f t="shared" si="27"/>
        <v>58.010622042420856</v>
      </c>
      <c r="U131" s="199">
        <v>73</v>
      </c>
    </row>
    <row r="132" spans="1:173" ht="27" customHeight="1" x14ac:dyDescent="0.25">
      <c r="A132" s="2">
        <v>15</v>
      </c>
      <c r="B132" s="15" t="s">
        <v>126</v>
      </c>
      <c r="C132" s="248">
        <v>6667023</v>
      </c>
      <c r="D132" s="248">
        <v>6380246</v>
      </c>
      <c r="E132" s="25">
        <f t="shared" si="38"/>
        <v>104.49476399499329</v>
      </c>
      <c r="F132" s="248">
        <v>629648</v>
      </c>
      <c r="G132" s="248">
        <v>574201</v>
      </c>
      <c r="H132" s="25">
        <f t="shared" si="39"/>
        <v>109.65637468412631</v>
      </c>
      <c r="I132" s="248">
        <v>6642364</v>
      </c>
      <c r="J132" s="248">
        <v>6166727</v>
      </c>
      <c r="K132" s="25">
        <f t="shared" si="41"/>
        <v>107.71295697052909</v>
      </c>
      <c r="L132" s="248">
        <v>2188531</v>
      </c>
      <c r="M132" s="248">
        <v>1881688</v>
      </c>
      <c r="N132" s="25">
        <f t="shared" si="25"/>
        <v>116.30679475024553</v>
      </c>
      <c r="O132" s="248">
        <v>1858996</v>
      </c>
      <c r="P132" s="248">
        <v>1646896</v>
      </c>
      <c r="Q132" s="25">
        <f t="shared" si="26"/>
        <v>112.87877315871798</v>
      </c>
      <c r="R132" s="248">
        <v>329535</v>
      </c>
      <c r="S132" s="248">
        <v>234792</v>
      </c>
      <c r="T132" s="25">
        <f t="shared" si="27"/>
        <v>140.35188592456302</v>
      </c>
      <c r="U132" s="196">
        <v>348</v>
      </c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</row>
    <row r="133" spans="1:173" ht="34.5" x14ac:dyDescent="0.25">
      <c r="A133" s="2">
        <v>16</v>
      </c>
      <c r="B133" s="16" t="s">
        <v>127</v>
      </c>
      <c r="C133" s="248">
        <v>3181055</v>
      </c>
      <c r="D133" s="248">
        <v>2647408</v>
      </c>
      <c r="E133" s="45">
        <f t="shared" si="38"/>
        <v>120.15733880081952</v>
      </c>
      <c r="F133" s="248">
        <v>308813</v>
      </c>
      <c r="G133" s="248">
        <v>210218</v>
      </c>
      <c r="H133" s="45">
        <f t="shared" si="39"/>
        <v>146.90131197138209</v>
      </c>
      <c r="I133" s="248">
        <v>3121397</v>
      </c>
      <c r="J133" s="248">
        <v>2603274</v>
      </c>
      <c r="K133" s="45">
        <f t="shared" si="41"/>
        <v>119.90274554272813</v>
      </c>
      <c r="L133" s="248">
        <v>2197</v>
      </c>
      <c r="M133" s="248">
        <v>236611</v>
      </c>
      <c r="N133" s="25">
        <f t="shared" si="25"/>
        <v>0.92852825946384576</v>
      </c>
      <c r="O133" s="248">
        <v>0</v>
      </c>
      <c r="P133" s="248">
        <v>1737</v>
      </c>
      <c r="Q133" s="25">
        <f t="shared" si="26"/>
        <v>0</v>
      </c>
      <c r="R133" s="248">
        <v>2197</v>
      </c>
      <c r="S133" s="248">
        <v>234874</v>
      </c>
      <c r="T133" s="45">
        <f t="shared" si="27"/>
        <v>0.93539514803681978</v>
      </c>
      <c r="U133" s="196">
        <v>158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</row>
    <row r="134" spans="1:173" s="23" customFormat="1" ht="17.25" x14ac:dyDescent="0.25">
      <c r="A134" s="2">
        <v>17</v>
      </c>
      <c r="B134" s="9" t="s">
        <v>128</v>
      </c>
      <c r="C134" s="248">
        <v>269514</v>
      </c>
      <c r="D134" s="248">
        <v>196540</v>
      </c>
      <c r="E134" s="1">
        <f t="shared" si="38"/>
        <v>137.12933753943219</v>
      </c>
      <c r="F134" s="248">
        <v>15286</v>
      </c>
      <c r="G134" s="248">
        <v>11954</v>
      </c>
      <c r="H134" s="1">
        <f t="shared" si="39"/>
        <v>127.87351514137528</v>
      </c>
      <c r="I134" s="248">
        <v>269514</v>
      </c>
      <c r="J134" s="248">
        <v>196540</v>
      </c>
      <c r="K134" s="1">
        <f t="shared" si="41"/>
        <v>137.12933753943219</v>
      </c>
      <c r="L134" s="248">
        <v>269514</v>
      </c>
      <c r="M134" s="248">
        <v>196540</v>
      </c>
      <c r="N134" s="1">
        <f t="shared" si="25"/>
        <v>137.12933753943219</v>
      </c>
      <c r="O134" s="248">
        <v>223141</v>
      </c>
      <c r="P134" s="248">
        <v>152709</v>
      </c>
      <c r="Q134" s="1">
        <f t="shared" si="26"/>
        <v>146.12170860918479</v>
      </c>
      <c r="R134" s="248">
        <v>46373</v>
      </c>
      <c r="S134" s="248">
        <v>43831</v>
      </c>
      <c r="T134" s="1">
        <f t="shared" si="27"/>
        <v>105.79954826492666</v>
      </c>
      <c r="U134" s="199">
        <v>10</v>
      </c>
      <c r="AD134"/>
      <c r="AE134"/>
      <c r="AF134"/>
      <c r="AG134"/>
      <c r="AH134"/>
      <c r="AI13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</row>
    <row r="135" spans="1:173" s="23" customFormat="1" ht="34.5" x14ac:dyDescent="0.25">
      <c r="A135" s="146">
        <v>18</v>
      </c>
      <c r="B135" s="10" t="s">
        <v>129</v>
      </c>
      <c r="C135" s="248">
        <v>3491634</v>
      </c>
      <c r="D135" s="248">
        <v>3114724</v>
      </c>
      <c r="E135" s="1">
        <f t="shared" si="38"/>
        <v>112.10091166986224</v>
      </c>
      <c r="F135" s="248">
        <v>385891</v>
      </c>
      <c r="G135" s="248">
        <v>339376</v>
      </c>
      <c r="H135" s="1">
        <f t="shared" si="39"/>
        <v>113.7060369619537</v>
      </c>
      <c r="I135" s="248">
        <v>3064308</v>
      </c>
      <c r="J135" s="248">
        <v>2837974</v>
      </c>
      <c r="K135" s="1">
        <f t="shared" si="41"/>
        <v>107.97519639010082</v>
      </c>
      <c r="L135" s="248">
        <v>311698</v>
      </c>
      <c r="M135" s="248">
        <v>196805</v>
      </c>
      <c r="N135" s="1">
        <f t="shared" si="25"/>
        <v>158.37910622189477</v>
      </c>
      <c r="O135" s="248">
        <v>237629</v>
      </c>
      <c r="P135" s="248">
        <v>169277</v>
      </c>
      <c r="Q135" s="1">
        <f t="shared" si="26"/>
        <v>140.37878743125174</v>
      </c>
      <c r="R135" s="248">
        <v>74069</v>
      </c>
      <c r="S135" s="248">
        <v>27528</v>
      </c>
      <c r="T135" s="1">
        <f t="shared" si="27"/>
        <v>269.06785818076145</v>
      </c>
      <c r="U135" s="199">
        <v>326</v>
      </c>
      <c r="V135"/>
      <c r="W135"/>
      <c r="X135"/>
      <c r="Y135"/>
      <c r="Z135"/>
      <c r="AA135"/>
      <c r="AB135"/>
      <c r="AC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</row>
    <row r="136" spans="1:173" s="23" customFormat="1" ht="34.5" x14ac:dyDescent="0.25">
      <c r="A136" s="2">
        <v>19</v>
      </c>
      <c r="B136" s="17" t="s">
        <v>130</v>
      </c>
      <c r="C136" s="248">
        <v>2495</v>
      </c>
      <c r="D136" s="248">
        <v>0</v>
      </c>
      <c r="E136" s="1" t="e">
        <f t="shared" si="38"/>
        <v>#DIV/0!</v>
      </c>
      <c r="F136" s="248">
        <v>2495</v>
      </c>
      <c r="G136" s="248">
        <v>0</v>
      </c>
      <c r="H136" s="1" t="e">
        <f t="shared" si="39"/>
        <v>#DIV/0!</v>
      </c>
      <c r="I136" s="248">
        <v>2495</v>
      </c>
      <c r="J136" s="248">
        <v>0</v>
      </c>
      <c r="K136" s="1" t="e">
        <f t="shared" si="41"/>
        <v>#DIV/0!</v>
      </c>
      <c r="L136" s="248">
        <v>0</v>
      </c>
      <c r="M136" s="248">
        <v>0</v>
      </c>
      <c r="N136" s="1" t="e">
        <f t="shared" si="25"/>
        <v>#DIV/0!</v>
      </c>
      <c r="O136" s="248">
        <v>0</v>
      </c>
      <c r="P136" s="248">
        <v>0</v>
      </c>
      <c r="Q136" s="1" t="e">
        <f t="shared" si="26"/>
        <v>#DIV/0!</v>
      </c>
      <c r="R136" s="248">
        <v>0</v>
      </c>
      <c r="S136" s="248">
        <v>0</v>
      </c>
      <c r="T136" s="1" t="e">
        <f t="shared" si="27"/>
        <v>#DIV/0!</v>
      </c>
      <c r="U136" s="199">
        <v>4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</row>
    <row r="137" spans="1:173" s="23" customFormat="1" ht="34.5" x14ac:dyDescent="0.25">
      <c r="A137" s="146">
        <v>20</v>
      </c>
      <c r="B137" s="147" t="s">
        <v>131</v>
      </c>
      <c r="C137" s="248">
        <v>660765</v>
      </c>
      <c r="D137" s="248">
        <v>265285</v>
      </c>
      <c r="E137" s="1">
        <f t="shared" si="38"/>
        <v>249.07740731665945</v>
      </c>
      <c r="F137" s="248">
        <v>68915</v>
      </c>
      <c r="G137" s="248">
        <v>16852</v>
      </c>
      <c r="H137" s="1">
        <f t="shared" si="39"/>
        <v>408.94255874673632</v>
      </c>
      <c r="I137" s="248">
        <v>660915</v>
      </c>
      <c r="J137" s="248">
        <v>265285</v>
      </c>
      <c r="K137" s="1">
        <f t="shared" si="41"/>
        <v>249.13395027988767</v>
      </c>
      <c r="L137" s="248">
        <v>660915</v>
      </c>
      <c r="M137" s="248">
        <v>265285</v>
      </c>
      <c r="N137" s="1">
        <f t="shared" si="25"/>
        <v>249.13395027988767</v>
      </c>
      <c r="O137" s="248">
        <v>660915</v>
      </c>
      <c r="P137" s="248">
        <v>265285</v>
      </c>
      <c r="Q137" s="1">
        <f t="shared" si="26"/>
        <v>249.13395027988767</v>
      </c>
      <c r="R137" s="248">
        <v>0</v>
      </c>
      <c r="S137" s="248">
        <v>0</v>
      </c>
      <c r="T137" s="1" t="e">
        <f t="shared" ref="T137:T144" si="42">R137/S137*100</f>
        <v>#DIV/0!</v>
      </c>
      <c r="U137" s="199">
        <v>38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</row>
    <row r="138" spans="1:173" s="23" customFormat="1" ht="17.25" x14ac:dyDescent="0.25">
      <c r="A138" s="146">
        <v>21</v>
      </c>
      <c r="B138" s="147" t="s">
        <v>132</v>
      </c>
      <c r="C138" s="248">
        <v>218288</v>
      </c>
      <c r="D138" s="248">
        <v>193950</v>
      </c>
      <c r="E138" s="25">
        <f t="shared" si="38"/>
        <v>112.54859499871101</v>
      </c>
      <c r="F138" s="248">
        <v>17647</v>
      </c>
      <c r="G138" s="248">
        <v>29728</v>
      </c>
      <c r="H138" s="25">
        <f t="shared" si="39"/>
        <v>59.361544671689991</v>
      </c>
      <c r="I138" s="248">
        <v>218288</v>
      </c>
      <c r="J138" s="248">
        <v>193950</v>
      </c>
      <c r="K138" s="25">
        <f t="shared" si="41"/>
        <v>112.54859499871101</v>
      </c>
      <c r="L138" s="248">
        <v>156595</v>
      </c>
      <c r="M138" s="248">
        <v>144629</v>
      </c>
      <c r="N138" s="25">
        <f t="shared" si="25"/>
        <v>108.27358275311315</v>
      </c>
      <c r="O138" s="248">
        <v>156595</v>
      </c>
      <c r="P138" s="248">
        <v>144629</v>
      </c>
      <c r="Q138" s="25">
        <f t="shared" si="26"/>
        <v>108.27358275311315</v>
      </c>
      <c r="R138" s="248">
        <v>0</v>
      </c>
      <c r="S138" s="248">
        <v>0</v>
      </c>
      <c r="T138" s="25" t="e">
        <f t="shared" si="42"/>
        <v>#DIV/0!</v>
      </c>
      <c r="U138" s="199">
        <v>12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</row>
    <row r="139" spans="1:173" ht="34.5" x14ac:dyDescent="0.25">
      <c r="A139" s="146">
        <v>22</v>
      </c>
      <c r="B139" s="147" t="s">
        <v>134</v>
      </c>
      <c r="C139" s="248">
        <v>7219428</v>
      </c>
      <c r="D139" s="248">
        <v>5077534</v>
      </c>
      <c r="E139" s="45">
        <f t="shared" si="38"/>
        <v>142.18374510146069</v>
      </c>
      <c r="F139" s="248">
        <v>113187</v>
      </c>
      <c r="G139" s="248">
        <v>261635</v>
      </c>
      <c r="H139" s="45">
        <f t="shared" si="39"/>
        <v>43.261413801670265</v>
      </c>
      <c r="I139" s="248">
        <v>7219428</v>
      </c>
      <c r="J139" s="248">
        <v>5077534</v>
      </c>
      <c r="K139" s="45">
        <f t="shared" si="41"/>
        <v>142.18374510146069</v>
      </c>
      <c r="L139" s="248">
        <v>7213115</v>
      </c>
      <c r="M139" s="248">
        <v>5038392</v>
      </c>
      <c r="N139" s="25">
        <f t="shared" ref="N139:N144" si="43">L139/M139*100</f>
        <v>143.16303693718154</v>
      </c>
      <c r="O139" s="248">
        <v>7213115</v>
      </c>
      <c r="P139" s="248">
        <v>5038392</v>
      </c>
      <c r="Q139" s="25">
        <f t="shared" ref="Q139:Q144" si="44">O139/P139*100</f>
        <v>143.16303693718154</v>
      </c>
      <c r="R139" s="248">
        <v>0</v>
      </c>
      <c r="S139" s="248">
        <v>0</v>
      </c>
      <c r="T139" s="45" t="e">
        <f t="shared" si="42"/>
        <v>#DIV/0!</v>
      </c>
      <c r="U139" s="196">
        <v>45</v>
      </c>
    </row>
    <row r="140" spans="1:173" ht="34.5" x14ac:dyDescent="0.25">
      <c r="A140" s="2">
        <v>23</v>
      </c>
      <c r="B140" s="17" t="s">
        <v>135</v>
      </c>
      <c r="C140" s="248">
        <v>149415</v>
      </c>
      <c r="D140" s="248">
        <v>270043</v>
      </c>
      <c r="E140" s="25">
        <f t="shared" si="38"/>
        <v>55.330077061801262</v>
      </c>
      <c r="F140" s="248">
        <v>1524</v>
      </c>
      <c r="G140" s="248">
        <v>23678</v>
      </c>
      <c r="H140" s="25">
        <f t="shared" si="39"/>
        <v>6.4363544218261683</v>
      </c>
      <c r="I140" s="248">
        <v>149415</v>
      </c>
      <c r="J140" s="248">
        <v>270043</v>
      </c>
      <c r="K140" s="25">
        <f t="shared" si="41"/>
        <v>55.330077061801262</v>
      </c>
      <c r="L140" s="248">
        <v>139767</v>
      </c>
      <c r="M140" s="248">
        <v>260449</v>
      </c>
      <c r="N140" s="25">
        <f t="shared" si="43"/>
        <v>53.663865094509866</v>
      </c>
      <c r="O140" s="248">
        <v>260449</v>
      </c>
      <c r="P140" s="248">
        <v>260449</v>
      </c>
      <c r="Q140" s="25">
        <f t="shared" si="44"/>
        <v>100</v>
      </c>
      <c r="R140" s="248">
        <v>0</v>
      </c>
      <c r="S140" s="248">
        <v>0</v>
      </c>
      <c r="T140" s="25" t="e">
        <f t="shared" si="42"/>
        <v>#DIV/0!</v>
      </c>
      <c r="U140" s="196">
        <v>9</v>
      </c>
    </row>
    <row r="141" spans="1:173" ht="17.25" x14ac:dyDescent="0.25">
      <c r="A141" s="146">
        <v>24</v>
      </c>
      <c r="B141" s="147" t="s">
        <v>136</v>
      </c>
      <c r="C141" s="248">
        <v>99714</v>
      </c>
      <c r="D141" s="248">
        <v>118607</v>
      </c>
      <c r="E141" s="25">
        <f t="shared" si="38"/>
        <v>84.07092330132285</v>
      </c>
      <c r="F141" s="248">
        <v>12105</v>
      </c>
      <c r="G141" s="248">
        <v>14012</v>
      </c>
      <c r="H141" s="25">
        <f t="shared" si="39"/>
        <v>86.390236939765913</v>
      </c>
      <c r="I141" s="248">
        <v>99714</v>
      </c>
      <c r="J141" s="248">
        <v>118607</v>
      </c>
      <c r="K141" s="25">
        <f t="shared" si="41"/>
        <v>84.07092330132285</v>
      </c>
      <c r="L141" s="248">
        <v>0</v>
      </c>
      <c r="M141" s="248">
        <v>0</v>
      </c>
      <c r="N141" s="25" t="e">
        <f t="shared" si="43"/>
        <v>#DIV/0!</v>
      </c>
      <c r="O141" s="248">
        <v>0</v>
      </c>
      <c r="P141" s="248">
        <v>0</v>
      </c>
      <c r="Q141" s="25" t="e">
        <f t="shared" si="44"/>
        <v>#DIV/0!</v>
      </c>
      <c r="R141" s="248">
        <v>0</v>
      </c>
      <c r="S141" s="248">
        <v>0</v>
      </c>
      <c r="T141" s="25" t="e">
        <f t="shared" si="42"/>
        <v>#DIV/0!</v>
      </c>
      <c r="U141" s="196">
        <v>22</v>
      </c>
    </row>
    <row r="142" spans="1:173" s="23" customFormat="1" ht="17.25" x14ac:dyDescent="0.25">
      <c r="A142" s="146">
        <v>25</v>
      </c>
      <c r="B142" s="147" t="s">
        <v>137</v>
      </c>
      <c r="C142" s="248">
        <v>815532</v>
      </c>
      <c r="D142" s="248">
        <v>581276</v>
      </c>
      <c r="E142" s="1">
        <f t="shared" si="38"/>
        <v>140.30030484657891</v>
      </c>
      <c r="F142" s="248">
        <v>120450</v>
      </c>
      <c r="G142" s="248">
        <v>97539</v>
      </c>
      <c r="H142" s="1">
        <f t="shared" si="39"/>
        <v>123.48906591209669</v>
      </c>
      <c r="I142" s="248">
        <v>967773</v>
      </c>
      <c r="J142" s="248">
        <v>654156</v>
      </c>
      <c r="K142" s="1">
        <f t="shared" si="41"/>
        <v>147.94223396254105</v>
      </c>
      <c r="L142" s="248">
        <v>560553</v>
      </c>
      <c r="M142" s="248">
        <v>278917</v>
      </c>
      <c r="N142" s="1">
        <f t="shared" si="43"/>
        <v>200.9748419780795</v>
      </c>
      <c r="O142" s="248">
        <v>560553</v>
      </c>
      <c r="P142" s="248">
        <v>0</v>
      </c>
      <c r="Q142" s="1" t="e">
        <f t="shared" si="44"/>
        <v>#DIV/0!</v>
      </c>
      <c r="R142" s="248">
        <v>0</v>
      </c>
      <c r="S142" s="248">
        <v>278917</v>
      </c>
      <c r="T142" s="1">
        <f t="shared" si="42"/>
        <v>0</v>
      </c>
      <c r="U142" s="199">
        <v>150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</row>
    <row r="143" spans="1:173" s="23" customFormat="1" ht="34.5" x14ac:dyDescent="0.25">
      <c r="A143" s="146">
        <v>26</v>
      </c>
      <c r="B143" s="10" t="s">
        <v>138</v>
      </c>
      <c r="C143" s="248">
        <v>57122</v>
      </c>
      <c r="D143" s="248">
        <v>83948</v>
      </c>
      <c r="E143" s="1">
        <f t="shared" si="38"/>
        <v>68.044503740410732</v>
      </c>
      <c r="F143" s="248">
        <v>2513</v>
      </c>
      <c r="G143" s="248">
        <v>2903</v>
      </c>
      <c r="H143" s="1">
        <f t="shared" si="39"/>
        <v>86.565621770582155</v>
      </c>
      <c r="I143" s="248">
        <v>80376</v>
      </c>
      <c r="J143" s="248">
        <v>57481</v>
      </c>
      <c r="K143" s="1">
        <f t="shared" si="41"/>
        <v>139.83055270437188</v>
      </c>
      <c r="L143" s="248">
        <v>80376</v>
      </c>
      <c r="M143" s="248">
        <v>57481</v>
      </c>
      <c r="N143" s="1">
        <f t="shared" si="43"/>
        <v>139.83055270437188</v>
      </c>
      <c r="O143" s="248">
        <v>80376</v>
      </c>
      <c r="P143" s="248">
        <v>57481</v>
      </c>
      <c r="Q143" s="1">
        <f t="shared" si="44"/>
        <v>139.83055270437188</v>
      </c>
      <c r="R143" s="248">
        <v>0</v>
      </c>
      <c r="S143" s="248">
        <v>0</v>
      </c>
      <c r="T143" s="1" t="e">
        <f t="shared" si="42"/>
        <v>#DIV/0!</v>
      </c>
      <c r="U143" s="199">
        <v>19</v>
      </c>
      <c r="V143"/>
      <c r="W143"/>
      <c r="X143"/>
      <c r="Y143"/>
      <c r="Z143"/>
      <c r="AA143"/>
      <c r="AB143"/>
      <c r="AC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ht="17.25" x14ac:dyDescent="0.25">
      <c r="A144" s="146">
        <v>27</v>
      </c>
      <c r="B144" s="10" t="s">
        <v>218</v>
      </c>
      <c r="C144" s="248">
        <v>63752</v>
      </c>
      <c r="D144" s="248">
        <v>47068</v>
      </c>
      <c r="E144" s="25">
        <f>C144/D144*100</f>
        <v>135.4465879153565</v>
      </c>
      <c r="F144" s="248">
        <v>10541</v>
      </c>
      <c r="G144" s="248">
        <v>6946</v>
      </c>
      <c r="H144" s="25">
        <f>F144/G144*100</f>
        <v>151.75640656492945</v>
      </c>
      <c r="I144" s="248">
        <v>63752</v>
      </c>
      <c r="J144" s="248">
        <v>47068</v>
      </c>
      <c r="K144" s="25">
        <f>I144/J144*100</f>
        <v>135.4465879153565</v>
      </c>
      <c r="L144" s="248">
        <v>0</v>
      </c>
      <c r="M144" s="248">
        <v>0</v>
      </c>
      <c r="N144" s="25" t="e">
        <f t="shared" si="43"/>
        <v>#DIV/0!</v>
      </c>
      <c r="O144" s="248">
        <v>0</v>
      </c>
      <c r="P144" s="248">
        <v>0</v>
      </c>
      <c r="Q144" s="25" t="e">
        <f t="shared" si="44"/>
        <v>#DIV/0!</v>
      </c>
      <c r="R144" s="248">
        <v>0</v>
      </c>
      <c r="S144" s="248">
        <v>0</v>
      </c>
      <c r="T144" s="25" t="e">
        <f t="shared" si="42"/>
        <v>#DIV/0!</v>
      </c>
      <c r="U144" s="196">
        <v>9</v>
      </c>
      <c r="V144" s="23"/>
      <c r="W144" s="23"/>
      <c r="X144" s="23"/>
      <c r="Y144" s="23"/>
      <c r="Z144" s="23"/>
      <c r="AA144" s="23"/>
      <c r="AB144" s="23"/>
      <c r="AC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</row>
    <row r="145" spans="1:173" ht="34.5" x14ac:dyDescent="0.25">
      <c r="A145" s="146">
        <v>28</v>
      </c>
      <c r="B145" s="10" t="s">
        <v>222</v>
      </c>
      <c r="C145" s="248">
        <v>286007</v>
      </c>
      <c r="D145" s="248">
        <v>331019</v>
      </c>
      <c r="E145" s="1">
        <f>C145/D145*100</f>
        <v>86.401989009694304</v>
      </c>
      <c r="F145" s="248">
        <v>18812</v>
      </c>
      <c r="G145" s="248">
        <v>11343</v>
      </c>
      <c r="H145" s="1">
        <f>F145/G145*100</f>
        <v>165.84677774839108</v>
      </c>
      <c r="I145" s="248">
        <v>292340</v>
      </c>
      <c r="J145" s="248">
        <v>359258</v>
      </c>
      <c r="K145" s="1">
        <f>I145/J145*100</f>
        <v>81.373274916633733</v>
      </c>
      <c r="L145" s="248">
        <v>176474</v>
      </c>
      <c r="M145" s="248">
        <v>215881</v>
      </c>
      <c r="N145" s="1">
        <f>L145/M145*100</f>
        <v>81.745961895674</v>
      </c>
      <c r="O145" s="248">
        <v>120540</v>
      </c>
      <c r="P145" s="248">
        <v>158122</v>
      </c>
      <c r="Q145" s="1">
        <f>O145/P145*100</f>
        <v>76.232276343582811</v>
      </c>
      <c r="R145" s="248">
        <v>55934</v>
      </c>
      <c r="S145" s="248">
        <v>57759</v>
      </c>
      <c r="T145" s="1">
        <f>R145/S145*100</f>
        <v>96.840319257604875</v>
      </c>
      <c r="U145" s="196">
        <v>76</v>
      </c>
      <c r="AD145" s="23"/>
      <c r="AE145" s="23"/>
      <c r="AF145" s="23"/>
      <c r="AG145" s="23"/>
      <c r="AH145" s="23"/>
      <c r="AI145" s="23"/>
    </row>
    <row r="146" spans="1:173" ht="17.25" x14ac:dyDescent="0.25">
      <c r="A146" s="146">
        <v>29</v>
      </c>
      <c r="B146" s="10" t="s">
        <v>165</v>
      </c>
      <c r="C146" s="248">
        <v>959118</v>
      </c>
      <c r="D146" s="248">
        <v>1874917</v>
      </c>
      <c r="E146" s="1">
        <f>C146/D146*100</f>
        <v>51.155224471269932</v>
      </c>
      <c r="F146" s="248">
        <v>37433</v>
      </c>
      <c r="G146" s="248">
        <v>196725</v>
      </c>
      <c r="H146" s="1">
        <f>F146/G146*100</f>
        <v>19.028084890074979</v>
      </c>
      <c r="I146" s="248">
        <v>959118</v>
      </c>
      <c r="J146" s="248">
        <v>1874917</v>
      </c>
      <c r="K146" s="1">
        <f>I146/J146*100</f>
        <v>51.155224471269932</v>
      </c>
      <c r="L146" s="248">
        <v>959118</v>
      </c>
      <c r="M146" s="248">
        <v>1874917</v>
      </c>
      <c r="N146" s="1">
        <f>L146/M146*100</f>
        <v>51.155224471269932</v>
      </c>
      <c r="O146" s="248">
        <v>959118</v>
      </c>
      <c r="P146" s="248">
        <v>1874917</v>
      </c>
      <c r="Q146" s="1">
        <f>O146/P146*100</f>
        <v>51.155224471269932</v>
      </c>
      <c r="R146" s="248">
        <v>0</v>
      </c>
      <c r="S146" s="248">
        <v>0</v>
      </c>
      <c r="T146" s="1" t="e">
        <f>R146/S146*100</f>
        <v>#DIV/0!</v>
      </c>
      <c r="U146" s="196">
        <v>100</v>
      </c>
      <c r="AD146" s="23"/>
      <c r="AE146" s="23"/>
      <c r="AF146" s="23"/>
      <c r="AG146" s="23"/>
      <c r="AH146" s="23"/>
      <c r="AI146" s="23"/>
    </row>
    <row r="147" spans="1:173" ht="17.25" x14ac:dyDescent="0.25">
      <c r="A147" s="63">
        <v>30</v>
      </c>
      <c r="B147" s="16" t="s">
        <v>172</v>
      </c>
      <c r="C147" s="248">
        <v>471319</v>
      </c>
      <c r="D147" s="248">
        <v>345171</v>
      </c>
      <c r="E147" s="1">
        <f>C147/D147*100</f>
        <v>136.54652331742818</v>
      </c>
      <c r="F147" s="248">
        <v>39410</v>
      </c>
      <c r="G147" s="248">
        <v>12</v>
      </c>
      <c r="H147" s="1">
        <f>F147/G147*100</f>
        <v>328416.66666666663</v>
      </c>
      <c r="I147" s="248">
        <v>471319</v>
      </c>
      <c r="J147" s="248">
        <v>345171</v>
      </c>
      <c r="K147" s="1">
        <f>I147/J147*100</f>
        <v>136.54652331742818</v>
      </c>
      <c r="L147" s="248" t="s">
        <v>505</v>
      </c>
      <c r="M147" s="248">
        <v>323401</v>
      </c>
      <c r="N147" s="1" t="e">
        <f>L147/M147*100</f>
        <v>#VALUE!</v>
      </c>
      <c r="O147" s="248">
        <v>437256</v>
      </c>
      <c r="P147" s="248">
        <v>323401</v>
      </c>
      <c r="Q147" s="248">
        <f>O147/P147*100</f>
        <v>135.20551884502521</v>
      </c>
      <c r="R147" s="248">
        <v>0</v>
      </c>
      <c r="S147" s="248">
        <v>0</v>
      </c>
      <c r="T147" s="1" t="e">
        <f>R147/S147*100</f>
        <v>#DIV/0!</v>
      </c>
      <c r="U147" s="199">
        <v>15</v>
      </c>
      <c r="AD147" s="23"/>
      <c r="AE147" s="23"/>
      <c r="AF147" s="23"/>
      <c r="AG147" s="23"/>
      <c r="AH147" s="23"/>
      <c r="AI147" s="23"/>
    </row>
    <row r="148" spans="1:173" s="23" customFormat="1" ht="17.25" customHeight="1" x14ac:dyDescent="0.25">
      <c r="A148" s="349"/>
      <c r="B148" s="350"/>
      <c r="C148" s="350"/>
      <c r="D148" s="350"/>
      <c r="E148" s="350"/>
      <c r="F148" s="350"/>
      <c r="G148" s="350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1"/>
      <c r="U148" s="200"/>
      <c r="AD148"/>
      <c r="AE148"/>
      <c r="AF148"/>
      <c r="AG148"/>
      <c r="AH148"/>
      <c r="AI148"/>
    </row>
    <row r="149" spans="1:173" ht="24" customHeight="1" x14ac:dyDescent="0.25">
      <c r="A149" s="352" t="s">
        <v>230</v>
      </c>
      <c r="B149" s="353" t="s">
        <v>139</v>
      </c>
      <c r="C149" s="41">
        <f>SUM(C150:C153)</f>
        <v>157747219</v>
      </c>
      <c r="D149" s="41">
        <f>SUM(D150:D153)</f>
        <v>135103364</v>
      </c>
      <c r="E149" s="50">
        <f t="shared" ref="E149:E150" si="45">C149/D149*100</f>
        <v>116.76039317570212</v>
      </c>
      <c r="F149" s="41">
        <f>SUM(F150:F153)</f>
        <v>20613214</v>
      </c>
      <c r="G149" s="41">
        <f>SUM(G150:G153)</f>
        <v>15822121</v>
      </c>
      <c r="H149" s="50">
        <f t="shared" ref="H149:H153" si="46">F149/G149*100</f>
        <v>130.28097813181935</v>
      </c>
      <c r="I149" s="41">
        <f>SUM(I150:I153)</f>
        <v>150075259</v>
      </c>
      <c r="J149" s="41">
        <f>SUM(J150:J153)</f>
        <v>135739955</v>
      </c>
      <c r="K149" s="50">
        <f t="shared" ref="K149:K153" si="47">I149/J149*100</f>
        <v>110.56085807601748</v>
      </c>
      <c r="L149" s="35">
        <f>SUM(L150:L153)</f>
        <v>110349713</v>
      </c>
      <c r="M149" s="35">
        <f>SUM(M150:M153)</f>
        <v>97025752</v>
      </c>
      <c r="N149" s="6">
        <f t="shared" ref="N149:N153" si="48">L149/M149*100</f>
        <v>113.7323965291194</v>
      </c>
      <c r="O149" s="5">
        <f>SUM(O150:O153)</f>
        <v>10372119</v>
      </c>
      <c r="P149" s="5">
        <f>SUM(P150:P153)</f>
        <v>7025734</v>
      </c>
      <c r="Q149" s="5">
        <f>O149/P149*100</f>
        <v>147.63039705175288</v>
      </c>
      <c r="R149" s="5">
        <f>SUM(R150:R153)</f>
        <v>99977594</v>
      </c>
      <c r="S149" s="5">
        <f>SUM(S150:S153)</f>
        <v>90000018</v>
      </c>
      <c r="T149" s="6">
        <f>R149/S149*100</f>
        <v>111.08619333831689</v>
      </c>
      <c r="U149" s="198">
        <f>SUM(U150:U153)</f>
        <v>3483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173" s="24" customFormat="1" ht="17.25" x14ac:dyDescent="0.25">
      <c r="A150" s="62">
        <v>1</v>
      </c>
      <c r="B150" s="18" t="s">
        <v>140</v>
      </c>
      <c r="C150" s="248">
        <v>91936668</v>
      </c>
      <c r="D150" s="248">
        <v>78273468</v>
      </c>
      <c r="E150" s="25">
        <f t="shared" si="45"/>
        <v>117.45572331099471</v>
      </c>
      <c r="F150" s="252">
        <v>12793807</v>
      </c>
      <c r="G150" s="252">
        <v>8654792</v>
      </c>
      <c r="H150" s="25">
        <f t="shared" si="46"/>
        <v>147.82339078743891</v>
      </c>
      <c r="I150" s="252">
        <v>85401264</v>
      </c>
      <c r="J150" s="252">
        <v>77468040</v>
      </c>
      <c r="K150" s="25">
        <f t="shared" si="47"/>
        <v>110.24064117279848</v>
      </c>
      <c r="L150" s="253">
        <v>54727164</v>
      </c>
      <c r="M150" s="253">
        <v>48506482</v>
      </c>
      <c r="N150" s="25">
        <f t="shared" si="48"/>
        <v>112.82443447455125</v>
      </c>
      <c r="O150" s="252">
        <v>9626624</v>
      </c>
      <c r="P150" s="252">
        <v>5084542</v>
      </c>
      <c r="Q150" s="25">
        <f>O150/P150*100</f>
        <v>189.33119246531939</v>
      </c>
      <c r="R150" s="252">
        <v>45100540</v>
      </c>
      <c r="S150" s="252">
        <v>43421940</v>
      </c>
      <c r="T150" s="25">
        <f>R150/S150*100</f>
        <v>103.86578766402424</v>
      </c>
      <c r="U150" s="197">
        <v>1355</v>
      </c>
      <c r="V150"/>
      <c r="W150"/>
      <c r="X150"/>
      <c r="Y150"/>
      <c r="Z150"/>
      <c r="AA150"/>
      <c r="AB150"/>
      <c r="AC150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</row>
    <row r="151" spans="1:173" s="24" customFormat="1" ht="17.25" x14ac:dyDescent="0.25">
      <c r="A151" s="62">
        <v>2</v>
      </c>
      <c r="B151" s="18" t="s">
        <v>141</v>
      </c>
      <c r="C151" s="248">
        <v>1514616</v>
      </c>
      <c r="D151" s="248">
        <v>1922436</v>
      </c>
      <c r="E151" s="25">
        <f>C151/D151*100</f>
        <v>78.786289894696111</v>
      </c>
      <c r="F151" s="252">
        <v>304932</v>
      </c>
      <c r="G151" s="252">
        <v>435930</v>
      </c>
      <c r="H151" s="25">
        <f t="shared" si="46"/>
        <v>69.94976257656046</v>
      </c>
      <c r="I151" s="252">
        <v>1514616</v>
      </c>
      <c r="J151" s="252">
        <v>2420152</v>
      </c>
      <c r="K151" s="25">
        <f t="shared" si="47"/>
        <v>62.583507151616921</v>
      </c>
      <c r="L151" s="253">
        <v>0</v>
      </c>
      <c r="M151" s="253">
        <v>0</v>
      </c>
      <c r="N151" s="25" t="e">
        <f t="shared" si="48"/>
        <v>#DIV/0!</v>
      </c>
      <c r="O151" s="252">
        <v>0</v>
      </c>
      <c r="P151" s="252">
        <v>0</v>
      </c>
      <c r="Q151" s="25" t="e">
        <f>O151/P151*100</f>
        <v>#DIV/0!</v>
      </c>
      <c r="R151" s="252">
        <v>0</v>
      </c>
      <c r="S151" s="252">
        <v>0</v>
      </c>
      <c r="T151" s="25" t="e">
        <f>R151/S151*100</f>
        <v>#DIV/0!</v>
      </c>
      <c r="U151" s="197">
        <v>293</v>
      </c>
      <c r="V151" s="23"/>
      <c r="W151" s="23"/>
      <c r="X151" s="23"/>
      <c r="Y151" s="23"/>
      <c r="Z151" s="23"/>
      <c r="AA151" s="23"/>
      <c r="AB151" s="23"/>
      <c r="AC151" s="23"/>
      <c r="AD151"/>
      <c r="AE151"/>
      <c r="AF151"/>
      <c r="AG151"/>
      <c r="AH151"/>
      <c r="AI151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24" customFormat="1" ht="17.25" x14ac:dyDescent="0.25">
      <c r="A152" s="62">
        <v>3</v>
      </c>
      <c r="B152" s="18" t="s">
        <v>142</v>
      </c>
      <c r="C152" s="248">
        <v>4197969</v>
      </c>
      <c r="D152" s="248">
        <v>2746794</v>
      </c>
      <c r="E152" s="25">
        <f t="shared" ref="E152:E153" si="49">C152/D152*100</f>
        <v>152.83159203056363</v>
      </c>
      <c r="F152" s="252">
        <v>915257</v>
      </c>
      <c r="G152" s="252">
        <v>254610</v>
      </c>
      <c r="H152" s="25">
        <f t="shared" si="46"/>
        <v>359.47409763952709</v>
      </c>
      <c r="I152" s="252">
        <v>4092827</v>
      </c>
      <c r="J152" s="252">
        <v>2701536</v>
      </c>
      <c r="K152" s="25">
        <f t="shared" si="47"/>
        <v>151.49999851936084</v>
      </c>
      <c r="L152" s="253">
        <v>1792985</v>
      </c>
      <c r="M152" s="253">
        <v>1171774</v>
      </c>
      <c r="N152" s="25">
        <f t="shared" si="48"/>
        <v>153.01457448279277</v>
      </c>
      <c r="O152" s="252">
        <v>734660</v>
      </c>
      <c r="P152" s="252">
        <v>771407</v>
      </c>
      <c r="Q152" s="25">
        <f>O152/P152*100</f>
        <v>95.236366794701112</v>
      </c>
      <c r="R152" s="252">
        <v>1058325</v>
      </c>
      <c r="S152" s="252">
        <v>400367</v>
      </c>
      <c r="T152" s="25">
        <f>R152/S152*100</f>
        <v>264.33871922511094</v>
      </c>
      <c r="U152" s="197">
        <v>85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</row>
    <row r="153" spans="1:173" ht="34.5" x14ac:dyDescent="0.25">
      <c r="A153" s="62">
        <v>4</v>
      </c>
      <c r="B153" s="19" t="s">
        <v>143</v>
      </c>
      <c r="C153" s="248">
        <v>60097966</v>
      </c>
      <c r="D153" s="248">
        <v>52160666</v>
      </c>
      <c r="E153" s="45">
        <f t="shared" si="49"/>
        <v>115.21702196057082</v>
      </c>
      <c r="F153" s="252">
        <v>6599218</v>
      </c>
      <c r="G153" s="252">
        <v>6476789</v>
      </c>
      <c r="H153" s="45">
        <f t="shared" si="46"/>
        <v>101.89027309674594</v>
      </c>
      <c r="I153" s="252">
        <v>59066552</v>
      </c>
      <c r="J153" s="252">
        <v>53150227</v>
      </c>
      <c r="K153" s="45">
        <f t="shared" si="47"/>
        <v>111.131325930179</v>
      </c>
      <c r="L153" s="253">
        <v>53829564</v>
      </c>
      <c r="M153" s="253">
        <v>47347496</v>
      </c>
      <c r="N153" s="25">
        <f t="shared" si="48"/>
        <v>113.69041353316763</v>
      </c>
      <c r="O153" s="252">
        <v>10835</v>
      </c>
      <c r="P153" s="252">
        <v>1169785</v>
      </c>
      <c r="Q153" s="25">
        <f>O153/P153*100</f>
        <v>0.92623858230358558</v>
      </c>
      <c r="R153" s="252">
        <v>53818729</v>
      </c>
      <c r="S153" s="252">
        <v>46177711</v>
      </c>
      <c r="T153" s="45">
        <f>R153/S153*100</f>
        <v>116.54698302390952</v>
      </c>
      <c r="U153" s="196">
        <v>1750</v>
      </c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</row>
    <row r="154" spans="1:173" s="23" customFormat="1" ht="17.25" customHeight="1" x14ac:dyDescent="0.25">
      <c r="A154" s="349"/>
      <c r="B154" s="350"/>
      <c r="C154" s="350"/>
      <c r="D154" s="350"/>
      <c r="E154" s="350"/>
      <c r="F154" s="350"/>
      <c r="G154" s="350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1"/>
      <c r="U154" s="200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ht="54.75" customHeight="1" x14ac:dyDescent="0.25">
      <c r="A155" s="352" t="s">
        <v>231</v>
      </c>
      <c r="B155" s="353"/>
      <c r="C155" s="41">
        <f>SUM(C156:C165)</f>
        <v>240148</v>
      </c>
      <c r="D155" s="41">
        <f>SUM(D156:D165)</f>
        <v>151567</v>
      </c>
      <c r="E155" s="50">
        <f>C155/D155*100</f>
        <v>158.44346064776633</v>
      </c>
      <c r="F155" s="41">
        <f>SUM(F156:F165)</f>
        <v>21336</v>
      </c>
      <c r="G155" s="41">
        <f>SUM(G156:G165)</f>
        <v>8352</v>
      </c>
      <c r="H155" s="50">
        <f>F155/G155*100</f>
        <v>255.45977011494253</v>
      </c>
      <c r="I155" s="41">
        <f>SUM(I156:I165)</f>
        <v>284279</v>
      </c>
      <c r="J155" s="41">
        <f>SUM(J156:J165)</f>
        <v>288367</v>
      </c>
      <c r="K155" s="50">
        <f>I155/J155*100</f>
        <v>98.582362059458944</v>
      </c>
      <c r="L155" s="33">
        <f>SUM(L156:L165)</f>
        <v>0</v>
      </c>
      <c r="M155" s="33">
        <f>SUM(M156:M165)</f>
        <v>5965</v>
      </c>
      <c r="N155" s="6">
        <f t="shared" ref="N155:N165" si="50">L155/M155*100</f>
        <v>0</v>
      </c>
      <c r="O155" s="5">
        <f>SUM(O156:O165)</f>
        <v>0</v>
      </c>
      <c r="P155" s="5">
        <f>SUM(P156:P165)</f>
        <v>5965</v>
      </c>
      <c r="Q155" s="5">
        <f t="shared" ref="Q155:Q165" si="51">O155/P155*100</f>
        <v>0</v>
      </c>
      <c r="R155" s="5">
        <f>SUM(R156:R165)</f>
        <v>0</v>
      </c>
      <c r="S155" s="5">
        <f>SUM(S156:S165)</f>
        <v>0</v>
      </c>
      <c r="T155" s="190" t="e">
        <f t="shared" ref="T155:T165" si="52">R155/S155*100</f>
        <v>#DIV/0!</v>
      </c>
      <c r="U155" s="198">
        <f>SUM(U157:U165)</f>
        <v>79</v>
      </c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</row>
    <row r="156" spans="1:173" x14ac:dyDescent="0.25">
      <c r="U156" s="196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</row>
    <row r="157" spans="1:173" ht="20.25" customHeight="1" x14ac:dyDescent="0.25">
      <c r="A157" s="55">
        <v>1</v>
      </c>
      <c r="B157" s="3" t="s">
        <v>63</v>
      </c>
      <c r="C157" s="249">
        <v>0</v>
      </c>
      <c r="D157" s="249">
        <v>0</v>
      </c>
      <c r="E157" s="45" t="e">
        <f t="shared" ref="E157:E165" si="53">C157/D157*100</f>
        <v>#DIV/0!</v>
      </c>
      <c r="F157" s="249">
        <v>0</v>
      </c>
      <c r="G157" s="249">
        <v>0</v>
      </c>
      <c r="H157" s="45" t="e">
        <f t="shared" ref="H157:H162" si="54">F157/G157*100</f>
        <v>#DIV/0!</v>
      </c>
      <c r="I157" s="249">
        <v>0</v>
      </c>
      <c r="J157" s="249">
        <v>0</v>
      </c>
      <c r="K157" s="45" t="e">
        <f t="shared" ref="K157:K165" si="55">I157/J157*100</f>
        <v>#DIV/0!</v>
      </c>
      <c r="L157" s="253">
        <f t="shared" ref="L157:M165" si="56">O157+R157</f>
        <v>0</v>
      </c>
      <c r="M157" s="248">
        <f t="shared" si="56"/>
        <v>0</v>
      </c>
      <c r="N157" s="25" t="e">
        <f t="shared" si="50"/>
        <v>#DIV/0!</v>
      </c>
      <c r="O157" s="249">
        <v>0</v>
      </c>
      <c r="P157" s="249">
        <v>0</v>
      </c>
      <c r="Q157" s="25" t="e">
        <f t="shared" si="51"/>
        <v>#DIV/0!</v>
      </c>
      <c r="R157" s="249">
        <v>0</v>
      </c>
      <c r="S157" s="249">
        <v>0</v>
      </c>
      <c r="T157" s="191" t="e">
        <f t="shared" si="52"/>
        <v>#DIV/0!</v>
      </c>
      <c r="U157" s="196"/>
      <c r="V157" s="23"/>
      <c r="W157" s="23"/>
      <c r="X157" s="23"/>
      <c r="Y157" s="23"/>
      <c r="Z157" s="23"/>
      <c r="AA157" s="23"/>
      <c r="AB157" s="23"/>
      <c r="AC157" s="23"/>
    </row>
    <row r="158" spans="1:173" ht="19.5" customHeight="1" x14ac:dyDescent="0.25">
      <c r="A158" s="55">
        <v>2</v>
      </c>
      <c r="B158" s="3" t="s">
        <v>64</v>
      </c>
      <c r="C158" s="249">
        <v>0</v>
      </c>
      <c r="D158" s="249">
        <v>0</v>
      </c>
      <c r="E158" s="45" t="e">
        <f>C158/D158*100</f>
        <v>#DIV/0!</v>
      </c>
      <c r="F158" s="249">
        <v>0</v>
      </c>
      <c r="G158" s="249">
        <v>0</v>
      </c>
      <c r="H158" s="45" t="e">
        <f t="shared" si="54"/>
        <v>#DIV/0!</v>
      </c>
      <c r="I158" s="249">
        <v>0</v>
      </c>
      <c r="J158" s="249">
        <v>0</v>
      </c>
      <c r="K158" s="45" t="e">
        <f t="shared" si="55"/>
        <v>#DIV/0!</v>
      </c>
      <c r="L158" s="253">
        <f t="shared" si="56"/>
        <v>0</v>
      </c>
      <c r="M158" s="248">
        <f t="shared" si="56"/>
        <v>0</v>
      </c>
      <c r="N158" s="25" t="e">
        <f t="shared" si="50"/>
        <v>#DIV/0!</v>
      </c>
      <c r="O158" s="249">
        <v>0</v>
      </c>
      <c r="P158" s="249">
        <v>0</v>
      </c>
      <c r="Q158" s="25" t="e">
        <f t="shared" si="51"/>
        <v>#DIV/0!</v>
      </c>
      <c r="R158" s="249">
        <v>0</v>
      </c>
      <c r="S158" s="249">
        <v>0</v>
      </c>
      <c r="T158" s="191" t="e">
        <f t="shared" si="52"/>
        <v>#DIV/0!</v>
      </c>
      <c r="U158" s="196"/>
      <c r="AD158" s="23"/>
      <c r="AE158" s="23"/>
      <c r="AF158" s="23"/>
      <c r="AG158" s="23"/>
      <c r="AH158" s="23"/>
      <c r="AI158" s="23"/>
    </row>
    <row r="159" spans="1:173" ht="20.25" customHeight="1" x14ac:dyDescent="0.25">
      <c r="A159" s="55">
        <v>3</v>
      </c>
      <c r="B159" s="3" t="s">
        <v>65</v>
      </c>
      <c r="C159" s="249">
        <v>0</v>
      </c>
      <c r="D159" s="249">
        <v>27457</v>
      </c>
      <c r="E159" s="45">
        <f t="shared" si="53"/>
        <v>0</v>
      </c>
      <c r="F159" s="249">
        <v>0</v>
      </c>
      <c r="G159" s="249">
        <v>0</v>
      </c>
      <c r="H159" s="45" t="e">
        <f t="shared" si="54"/>
        <v>#DIV/0!</v>
      </c>
      <c r="I159" s="249">
        <v>0</v>
      </c>
      <c r="J159" s="249">
        <v>32989</v>
      </c>
      <c r="K159" s="45">
        <f t="shared" si="55"/>
        <v>0</v>
      </c>
      <c r="L159" s="253">
        <v>0</v>
      </c>
      <c r="M159" s="253">
        <v>5965</v>
      </c>
      <c r="N159" s="25">
        <f t="shared" si="50"/>
        <v>0</v>
      </c>
      <c r="O159" s="249">
        <v>0</v>
      </c>
      <c r="P159" s="253">
        <v>5965</v>
      </c>
      <c r="Q159" s="25">
        <f t="shared" si="51"/>
        <v>0</v>
      </c>
      <c r="R159" s="249">
        <v>0</v>
      </c>
      <c r="S159" s="249">
        <v>0</v>
      </c>
      <c r="T159" s="191" t="e">
        <f t="shared" si="52"/>
        <v>#DIV/0!</v>
      </c>
      <c r="U159" s="196">
        <v>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</row>
    <row r="160" spans="1:173" ht="19.5" customHeight="1" x14ac:dyDescent="0.25">
      <c r="A160" s="55">
        <v>4</v>
      </c>
      <c r="B160" s="3" t="s">
        <v>67</v>
      </c>
      <c r="C160" s="249">
        <v>0</v>
      </c>
      <c r="D160" s="249">
        <v>0</v>
      </c>
      <c r="E160" s="45" t="e">
        <f t="shared" si="53"/>
        <v>#DIV/0!</v>
      </c>
      <c r="F160" s="249">
        <v>0</v>
      </c>
      <c r="G160" s="249">
        <v>0</v>
      </c>
      <c r="H160" s="45" t="e">
        <f t="shared" si="54"/>
        <v>#DIV/0!</v>
      </c>
      <c r="I160" s="249">
        <v>0</v>
      </c>
      <c r="J160" s="249">
        <v>0</v>
      </c>
      <c r="K160" s="45" t="e">
        <f t="shared" si="55"/>
        <v>#DIV/0!</v>
      </c>
      <c r="L160" s="253">
        <f t="shared" si="56"/>
        <v>0</v>
      </c>
      <c r="M160" s="248">
        <f t="shared" si="56"/>
        <v>0</v>
      </c>
      <c r="N160" s="25" t="e">
        <f t="shared" si="50"/>
        <v>#DIV/0!</v>
      </c>
      <c r="O160" s="249">
        <v>0</v>
      </c>
      <c r="P160" s="249">
        <v>0</v>
      </c>
      <c r="Q160" s="25" t="e">
        <f t="shared" si="51"/>
        <v>#DIV/0!</v>
      </c>
      <c r="R160" s="249">
        <v>0</v>
      </c>
      <c r="S160" s="249">
        <v>0</v>
      </c>
      <c r="T160" s="191" t="e">
        <f t="shared" si="52"/>
        <v>#DIV/0!</v>
      </c>
      <c r="U160" s="196"/>
      <c r="V160" s="24"/>
      <c r="W160" s="24"/>
      <c r="X160" s="24"/>
      <c r="Y160" s="24"/>
      <c r="Z160" s="24"/>
      <c r="AA160" s="24"/>
      <c r="AB160" s="24"/>
      <c r="AC160" s="24"/>
    </row>
    <row r="161" spans="1:173" ht="26.25" customHeight="1" x14ac:dyDescent="0.25">
      <c r="A161" s="57">
        <v>5</v>
      </c>
      <c r="B161" s="4" t="s">
        <v>69</v>
      </c>
      <c r="C161" s="249">
        <v>0</v>
      </c>
      <c r="D161" s="252">
        <v>0</v>
      </c>
      <c r="E161" s="25" t="e">
        <f t="shared" si="53"/>
        <v>#DIV/0!</v>
      </c>
      <c r="F161" s="249">
        <v>0</v>
      </c>
      <c r="G161" s="252">
        <v>0</v>
      </c>
      <c r="H161" s="25" t="e">
        <f t="shared" si="54"/>
        <v>#DIV/0!</v>
      </c>
      <c r="I161" s="249">
        <v>0</v>
      </c>
      <c r="J161" s="252">
        <v>0</v>
      </c>
      <c r="K161" s="25" t="e">
        <f t="shared" si="55"/>
        <v>#DIV/0!</v>
      </c>
      <c r="L161" s="253">
        <f t="shared" si="56"/>
        <v>0</v>
      </c>
      <c r="M161" s="253">
        <v>0</v>
      </c>
      <c r="N161" s="25" t="e">
        <f t="shared" si="50"/>
        <v>#DIV/0!</v>
      </c>
      <c r="O161" s="252">
        <v>0</v>
      </c>
      <c r="P161" s="252">
        <v>0</v>
      </c>
      <c r="Q161" s="25" t="e">
        <f t="shared" si="51"/>
        <v>#DIV/0!</v>
      </c>
      <c r="R161" s="252">
        <v>0</v>
      </c>
      <c r="S161" s="253">
        <v>0</v>
      </c>
      <c r="T161" s="192" t="e">
        <f t="shared" si="52"/>
        <v>#DIV/0!</v>
      </c>
      <c r="U161" s="196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</row>
    <row r="162" spans="1:173" s="23" customFormat="1" ht="18" customHeight="1" x14ac:dyDescent="0.25">
      <c r="A162" s="56">
        <v>6</v>
      </c>
      <c r="B162" s="8" t="s">
        <v>71</v>
      </c>
      <c r="C162" s="249">
        <v>0</v>
      </c>
      <c r="D162" s="249">
        <v>0</v>
      </c>
      <c r="E162" s="1" t="e">
        <f t="shared" si="53"/>
        <v>#DIV/0!</v>
      </c>
      <c r="F162" s="249">
        <v>0</v>
      </c>
      <c r="G162" s="249">
        <v>0</v>
      </c>
      <c r="H162" s="1" t="e">
        <f t="shared" si="54"/>
        <v>#DIV/0!</v>
      </c>
      <c r="I162" s="249">
        <v>0</v>
      </c>
      <c r="J162" s="249">
        <v>0</v>
      </c>
      <c r="K162" s="1" t="e">
        <f t="shared" si="55"/>
        <v>#DIV/0!</v>
      </c>
      <c r="L162" s="253">
        <f t="shared" si="56"/>
        <v>0</v>
      </c>
      <c r="M162" s="248">
        <f t="shared" si="56"/>
        <v>0</v>
      </c>
      <c r="N162" s="1" t="e">
        <f t="shared" si="50"/>
        <v>#DIV/0!</v>
      </c>
      <c r="O162" s="248">
        <v>0</v>
      </c>
      <c r="P162" s="248">
        <v>0</v>
      </c>
      <c r="Q162" s="1" t="e">
        <f t="shared" si="51"/>
        <v>#DIV/0!</v>
      </c>
      <c r="R162" s="248">
        <v>0</v>
      </c>
      <c r="S162" s="248">
        <v>0</v>
      </c>
      <c r="T162" s="193" t="e">
        <f t="shared" si="52"/>
        <v>#DIV/0!</v>
      </c>
      <c r="U162" s="199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ht="18.75" customHeight="1" x14ac:dyDescent="0.25">
      <c r="A163" s="55">
        <v>7</v>
      </c>
      <c r="B163" s="4" t="s">
        <v>74</v>
      </c>
      <c r="C163" s="249">
        <v>0</v>
      </c>
      <c r="D163" s="249">
        <v>0</v>
      </c>
      <c r="E163" s="45" t="e">
        <f t="shared" si="53"/>
        <v>#DIV/0!</v>
      </c>
      <c r="F163" s="249">
        <v>0</v>
      </c>
      <c r="G163" s="249">
        <v>0</v>
      </c>
      <c r="H163" s="45" t="e">
        <f>F163/G163*100</f>
        <v>#DIV/0!</v>
      </c>
      <c r="I163" s="249">
        <v>0</v>
      </c>
      <c r="J163" s="249">
        <v>0</v>
      </c>
      <c r="K163" s="45" t="e">
        <f t="shared" si="55"/>
        <v>#DIV/0!</v>
      </c>
      <c r="L163" s="253">
        <f t="shared" si="56"/>
        <v>0</v>
      </c>
      <c r="M163" s="248">
        <f t="shared" si="56"/>
        <v>0</v>
      </c>
      <c r="N163" s="25" t="e">
        <f t="shared" si="50"/>
        <v>#DIV/0!</v>
      </c>
      <c r="O163" s="249">
        <v>0</v>
      </c>
      <c r="P163" s="249">
        <v>0</v>
      </c>
      <c r="Q163" s="25" t="e">
        <f t="shared" si="51"/>
        <v>#DIV/0!</v>
      </c>
      <c r="R163" s="249">
        <v>0</v>
      </c>
      <c r="S163" s="249">
        <v>0</v>
      </c>
      <c r="T163" s="191" t="e">
        <f t="shared" si="52"/>
        <v>#DIV/0!</v>
      </c>
      <c r="U163" s="196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</row>
    <row r="164" spans="1:173" s="23" customFormat="1" ht="16.5" customHeight="1" x14ac:dyDescent="0.25">
      <c r="A164" s="55">
        <v>8</v>
      </c>
      <c r="B164" s="8" t="s">
        <v>76</v>
      </c>
      <c r="C164" s="249">
        <v>0</v>
      </c>
      <c r="D164" s="249">
        <v>0</v>
      </c>
      <c r="E164" s="1" t="e">
        <f t="shared" si="53"/>
        <v>#DIV/0!</v>
      </c>
      <c r="F164" s="249">
        <v>0</v>
      </c>
      <c r="G164" s="249">
        <v>0</v>
      </c>
      <c r="H164" s="1" t="e">
        <f t="shared" ref="H164:H165" si="57">F164/G164*100</f>
        <v>#DIV/0!</v>
      </c>
      <c r="I164" s="249">
        <v>0</v>
      </c>
      <c r="J164" s="249">
        <v>0</v>
      </c>
      <c r="K164" s="45" t="e">
        <f t="shared" si="55"/>
        <v>#DIV/0!</v>
      </c>
      <c r="L164" s="253">
        <f t="shared" si="56"/>
        <v>0</v>
      </c>
      <c r="M164" s="248">
        <f t="shared" si="56"/>
        <v>0</v>
      </c>
      <c r="N164" s="1" t="e">
        <f t="shared" si="50"/>
        <v>#DIV/0!</v>
      </c>
      <c r="O164" s="248">
        <v>0</v>
      </c>
      <c r="P164" s="248">
        <v>0</v>
      </c>
      <c r="Q164" s="1" t="e">
        <f t="shared" si="51"/>
        <v>#DIV/0!</v>
      </c>
      <c r="R164" s="248">
        <v>0</v>
      </c>
      <c r="S164" s="248">
        <v>0</v>
      </c>
      <c r="T164" s="193" t="e">
        <f t="shared" si="52"/>
        <v>#DIV/0!</v>
      </c>
      <c r="U164" s="199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  <c r="FM164" s="24"/>
      <c r="FN164" s="24"/>
      <c r="FO164" s="24"/>
      <c r="FP164" s="24"/>
      <c r="FQ164" s="24"/>
    </row>
    <row r="165" spans="1:173" ht="22.5" customHeight="1" x14ac:dyDescent="0.25">
      <c r="A165" s="55">
        <v>9</v>
      </c>
      <c r="B165" s="3" t="s">
        <v>83</v>
      </c>
      <c r="C165" s="249">
        <v>240148</v>
      </c>
      <c r="D165" s="249">
        <v>124110</v>
      </c>
      <c r="E165" s="45">
        <f t="shared" si="53"/>
        <v>193.49609217629521</v>
      </c>
      <c r="F165" s="249">
        <v>21336</v>
      </c>
      <c r="G165" s="249">
        <v>8352</v>
      </c>
      <c r="H165" s="45">
        <f t="shared" si="57"/>
        <v>255.45977011494253</v>
      </c>
      <c r="I165" s="249">
        <v>284279</v>
      </c>
      <c r="J165" s="249">
        <v>255378</v>
      </c>
      <c r="K165" s="45">
        <f t="shared" si="55"/>
        <v>111.31694977640987</v>
      </c>
      <c r="L165" s="253">
        <f>O165+R165</f>
        <v>0</v>
      </c>
      <c r="M165" s="248">
        <f t="shared" si="56"/>
        <v>0</v>
      </c>
      <c r="N165" s="25" t="e">
        <f t="shared" si="50"/>
        <v>#DIV/0!</v>
      </c>
      <c r="O165" s="249">
        <v>0</v>
      </c>
      <c r="P165" s="249">
        <v>0</v>
      </c>
      <c r="Q165" s="25" t="e">
        <f t="shared" si="51"/>
        <v>#DIV/0!</v>
      </c>
      <c r="R165" s="249">
        <v>0</v>
      </c>
      <c r="S165" s="249">
        <v>0</v>
      </c>
      <c r="T165" s="191" t="e">
        <f t="shared" si="52"/>
        <v>#DIV/0!</v>
      </c>
      <c r="U165" s="196">
        <v>76</v>
      </c>
      <c r="V165" s="23"/>
      <c r="W165" s="23"/>
      <c r="X165" s="23"/>
      <c r="Y165" s="23"/>
      <c r="Z165" s="23"/>
      <c r="AA165" s="23"/>
      <c r="AB165" s="23"/>
      <c r="AC165" s="23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  <c r="FM165" s="24"/>
      <c r="FN165" s="24"/>
      <c r="FO165" s="24"/>
      <c r="FP165" s="24"/>
      <c r="FQ165" s="24"/>
    </row>
    <row r="166" spans="1:173" s="23" customFormat="1" ht="17.25" customHeight="1" x14ac:dyDescent="0.25">
      <c r="A166" s="349"/>
      <c r="B166" s="350"/>
      <c r="C166" s="350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1"/>
      <c r="U166" s="20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  <c r="EE166" s="24"/>
      <c r="EF166" s="24"/>
      <c r="EG166" s="24"/>
      <c r="EH166" s="24"/>
      <c r="EI166" s="24"/>
      <c r="EJ166" s="24"/>
      <c r="EK166" s="24"/>
      <c r="EL166" s="24"/>
      <c r="EM166" s="24"/>
      <c r="EN166" s="24"/>
      <c r="EO166" s="24"/>
      <c r="EP166" s="24"/>
      <c r="EQ166" s="24"/>
      <c r="ER166" s="24"/>
      <c r="ES166" s="24"/>
      <c r="ET166" s="24"/>
      <c r="EU166" s="24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24"/>
      <c r="FI166" s="24"/>
      <c r="FJ166" s="24"/>
      <c r="FK166" s="24"/>
      <c r="FL166" s="24"/>
      <c r="FM166" s="24"/>
      <c r="FN166" s="24"/>
      <c r="FO166" s="24"/>
      <c r="FP166" s="24"/>
      <c r="FQ166" s="24"/>
    </row>
    <row r="167" spans="1:173" s="23" customFormat="1" ht="32.25" customHeight="1" x14ac:dyDescent="0.25">
      <c r="A167" s="352" t="s">
        <v>232</v>
      </c>
      <c r="B167" s="353"/>
      <c r="C167" s="41">
        <f>SUM(C168:C182)</f>
        <v>10573949</v>
      </c>
      <c r="D167" s="41">
        <f>SUM(D168:D182)</f>
        <v>8500590</v>
      </c>
      <c r="E167" s="50">
        <f t="shared" ref="E167:E182" si="58">C167/D167*100</f>
        <v>124.39076581743149</v>
      </c>
      <c r="F167" s="41">
        <f>SUM(F168:F182)</f>
        <v>1252184</v>
      </c>
      <c r="G167" s="41">
        <f>SUM(G168:G182)</f>
        <v>1025782</v>
      </c>
      <c r="H167" s="50">
        <f t="shared" ref="H167:H182" si="59">F167/G167*100</f>
        <v>122.07116131887672</v>
      </c>
      <c r="I167" s="41">
        <f>SUM(I168:I182)</f>
        <v>10505866</v>
      </c>
      <c r="J167" s="41">
        <f>SUM(J168:J182)</f>
        <v>8318210</v>
      </c>
      <c r="K167" s="50">
        <f t="shared" ref="K167:K182" si="60">I167/J167*100</f>
        <v>126.29960051501466</v>
      </c>
      <c r="L167" s="41">
        <f>SUM(L168:L182)</f>
        <v>8130694</v>
      </c>
      <c r="M167" s="41">
        <f>SUM(M168:M182)</f>
        <v>5562890</v>
      </c>
      <c r="N167" s="6">
        <f t="shared" ref="N167:N182" si="61">L167/M167*100</f>
        <v>146.15953218560855</v>
      </c>
      <c r="O167" s="41">
        <f>SUM(O168:O182)</f>
        <v>4601350</v>
      </c>
      <c r="P167" s="41">
        <f>SUM(P168:P182)</f>
        <v>1988617</v>
      </c>
      <c r="Q167" s="5">
        <f t="shared" ref="Q167:Q182" si="62">O167/P167*100</f>
        <v>231.38442445176725</v>
      </c>
      <c r="R167" s="41">
        <f>SUM(R168:R182)</f>
        <v>3529344</v>
      </c>
      <c r="S167" s="41">
        <f>SUM(S168:S182)</f>
        <v>3574273</v>
      </c>
      <c r="T167" s="6">
        <f t="shared" ref="T167:T182" si="63">R167/S167*100</f>
        <v>98.742989133734326</v>
      </c>
      <c r="U167" s="198">
        <f>SUM(U168:U182)</f>
        <v>3201</v>
      </c>
      <c r="V167" s="24"/>
      <c r="W167" s="24"/>
      <c r="X167" s="24"/>
      <c r="Y167" s="24"/>
      <c r="Z167" s="24"/>
      <c r="AA167" s="24"/>
      <c r="AB167" s="24"/>
      <c r="AC167" s="24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ht="20.25" customHeight="1" x14ac:dyDescent="0.25">
      <c r="A168" s="57">
        <v>1</v>
      </c>
      <c r="B168" s="4" t="s">
        <v>62</v>
      </c>
      <c r="C168" s="249">
        <v>793826</v>
      </c>
      <c r="D168" s="249">
        <v>617764</v>
      </c>
      <c r="E168" s="45">
        <f t="shared" si="58"/>
        <v>128.49988021315585</v>
      </c>
      <c r="F168" s="249">
        <v>70773</v>
      </c>
      <c r="G168" s="249">
        <v>51589</v>
      </c>
      <c r="H168" s="45">
        <f t="shared" si="59"/>
        <v>137.18622186900308</v>
      </c>
      <c r="I168" s="249">
        <v>806364</v>
      </c>
      <c r="J168" s="249">
        <v>603430</v>
      </c>
      <c r="K168" s="45">
        <f t="shared" si="60"/>
        <v>133.63008136817857</v>
      </c>
      <c r="L168" s="249">
        <v>800417</v>
      </c>
      <c r="M168" s="249">
        <v>603430</v>
      </c>
      <c r="N168" s="25">
        <f t="shared" si="61"/>
        <v>132.64454866347381</v>
      </c>
      <c r="O168" s="248">
        <v>0</v>
      </c>
      <c r="P168" s="248">
        <v>0</v>
      </c>
      <c r="Q168" s="25" t="e">
        <f t="shared" si="62"/>
        <v>#DIV/0!</v>
      </c>
      <c r="R168" s="64">
        <v>800417</v>
      </c>
      <c r="S168" s="64">
        <v>603430</v>
      </c>
      <c r="T168" s="45">
        <f t="shared" si="63"/>
        <v>132.64454866347381</v>
      </c>
      <c r="U168" s="196">
        <v>335</v>
      </c>
      <c r="AD168" s="24"/>
      <c r="AE168" s="24"/>
      <c r="AF168" s="24"/>
      <c r="AG168" s="24"/>
      <c r="AH168" s="24"/>
      <c r="AI168" s="24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</row>
    <row r="169" spans="1:173" s="23" customFormat="1" ht="18.75" customHeight="1" x14ac:dyDescent="0.25">
      <c r="A169" s="56">
        <v>2</v>
      </c>
      <c r="B169" s="8" t="s">
        <v>66</v>
      </c>
      <c r="C169" s="249">
        <v>0</v>
      </c>
      <c r="D169" s="249">
        <v>0</v>
      </c>
      <c r="E169" s="1" t="e">
        <f t="shared" si="58"/>
        <v>#DIV/0!</v>
      </c>
      <c r="F169" s="249">
        <v>0</v>
      </c>
      <c r="G169" s="249">
        <v>0</v>
      </c>
      <c r="H169" s="1" t="e">
        <f t="shared" si="59"/>
        <v>#DIV/0!</v>
      </c>
      <c r="I169" s="249">
        <v>0</v>
      </c>
      <c r="J169" s="249">
        <v>0</v>
      </c>
      <c r="K169" s="1" t="e">
        <f t="shared" si="60"/>
        <v>#DIV/0!</v>
      </c>
      <c r="L169" s="249">
        <v>0</v>
      </c>
      <c r="M169" s="249">
        <v>0</v>
      </c>
      <c r="N169" s="1" t="e">
        <f t="shared" si="61"/>
        <v>#DIV/0!</v>
      </c>
      <c r="O169" s="248">
        <v>0</v>
      </c>
      <c r="P169" s="248">
        <v>0</v>
      </c>
      <c r="Q169" s="1" t="e">
        <f t="shared" si="62"/>
        <v>#DIV/0!</v>
      </c>
      <c r="R169" s="64">
        <v>0</v>
      </c>
      <c r="S169" s="64">
        <v>0</v>
      </c>
      <c r="T169" s="1" t="e">
        <f t="shared" si="63"/>
        <v>#DIV/0!</v>
      </c>
      <c r="U169" s="19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</row>
    <row r="170" spans="1:173" s="23" customFormat="1" ht="18.75" customHeight="1" x14ac:dyDescent="0.25">
      <c r="A170" s="56">
        <v>3</v>
      </c>
      <c r="B170" s="4" t="s">
        <v>288</v>
      </c>
      <c r="C170" s="249">
        <v>527783</v>
      </c>
      <c r="D170" s="249">
        <v>410497</v>
      </c>
      <c r="E170" s="1">
        <f t="shared" si="58"/>
        <v>128.57170697958816</v>
      </c>
      <c r="F170" s="249">
        <v>92720</v>
      </c>
      <c r="G170" s="249">
        <v>35056</v>
      </c>
      <c r="H170" s="1">
        <f t="shared" si="59"/>
        <v>264.49109995435873</v>
      </c>
      <c r="I170" s="249">
        <v>518049</v>
      </c>
      <c r="J170" s="249">
        <v>434355</v>
      </c>
      <c r="K170" s="1">
        <f t="shared" si="60"/>
        <v>119.26857063922367</v>
      </c>
      <c r="L170" s="249">
        <v>442653</v>
      </c>
      <c r="M170" s="249">
        <v>332535</v>
      </c>
      <c r="N170" s="1">
        <f t="shared" si="61"/>
        <v>133.11470972980288</v>
      </c>
      <c r="O170" s="248">
        <v>0</v>
      </c>
      <c r="P170" s="248">
        <v>0</v>
      </c>
      <c r="Q170" s="1" t="e">
        <f t="shared" si="62"/>
        <v>#DIV/0!</v>
      </c>
      <c r="R170" s="64">
        <v>442653</v>
      </c>
      <c r="S170" s="64">
        <v>332535</v>
      </c>
      <c r="T170" s="1">
        <f t="shared" si="63"/>
        <v>133.11470972980288</v>
      </c>
      <c r="U170" s="199">
        <v>402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73" ht="20.25" customHeight="1" x14ac:dyDescent="0.25">
      <c r="A171" s="55">
        <v>4</v>
      </c>
      <c r="B171" s="4" t="s">
        <v>68</v>
      </c>
      <c r="C171" s="249">
        <v>147217</v>
      </c>
      <c r="D171" s="249">
        <v>189925</v>
      </c>
      <c r="E171" s="25">
        <f t="shared" si="58"/>
        <v>77.513228906147162</v>
      </c>
      <c r="F171" s="249">
        <v>0</v>
      </c>
      <c r="G171" s="249">
        <v>21226</v>
      </c>
      <c r="H171" s="25">
        <f t="shared" si="59"/>
        <v>0</v>
      </c>
      <c r="I171" s="249">
        <v>158712</v>
      </c>
      <c r="J171" s="249">
        <v>257617</v>
      </c>
      <c r="K171" s="25">
        <f t="shared" si="60"/>
        <v>61.607735514348818</v>
      </c>
      <c r="L171" s="249">
        <f>32861+42629</f>
        <v>75490</v>
      </c>
      <c r="M171" s="249">
        <v>68887</v>
      </c>
      <c r="N171" s="25">
        <f t="shared" si="61"/>
        <v>109.58526282172254</v>
      </c>
      <c r="O171" s="248">
        <v>32861</v>
      </c>
      <c r="P171" s="248">
        <v>20860</v>
      </c>
      <c r="Q171" s="25">
        <f t="shared" si="62"/>
        <v>157.53116011505273</v>
      </c>
      <c r="R171" s="64">
        <v>42629</v>
      </c>
      <c r="S171" s="64">
        <v>48027</v>
      </c>
      <c r="T171" s="25">
        <f t="shared" si="63"/>
        <v>88.760488891665105</v>
      </c>
      <c r="U171" s="196">
        <v>72</v>
      </c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  <c r="EE171" s="24"/>
      <c r="EF171" s="24"/>
      <c r="EG171" s="24"/>
      <c r="EH171" s="24"/>
      <c r="EI171" s="24"/>
      <c r="EJ171" s="24"/>
      <c r="EK171" s="24"/>
      <c r="EL171" s="24"/>
      <c r="EM171" s="24"/>
      <c r="EN171" s="24"/>
      <c r="EO171" s="24"/>
      <c r="EP171" s="24"/>
      <c r="EQ171" s="24"/>
      <c r="ER171" s="24"/>
      <c r="ES171" s="24"/>
      <c r="ET171" s="24"/>
      <c r="EU171" s="24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24"/>
      <c r="FI171" s="24"/>
      <c r="FJ171" s="24"/>
      <c r="FK171" s="24"/>
      <c r="FL171" s="24"/>
      <c r="FM171" s="24"/>
      <c r="FN171" s="24"/>
      <c r="FO171" s="24"/>
      <c r="FP171" s="24"/>
      <c r="FQ171" s="24"/>
    </row>
    <row r="172" spans="1:173" ht="18.75" customHeight="1" x14ac:dyDescent="0.25">
      <c r="A172" s="57">
        <v>5</v>
      </c>
      <c r="B172" s="4" t="s">
        <v>70</v>
      </c>
      <c r="C172" s="249">
        <v>77919</v>
      </c>
      <c r="D172" s="249">
        <v>407388</v>
      </c>
      <c r="E172" s="25">
        <f t="shared" si="58"/>
        <v>19.126483843412174</v>
      </c>
      <c r="F172" s="249">
        <v>5814</v>
      </c>
      <c r="G172" s="249">
        <v>33460</v>
      </c>
      <c r="H172" s="25">
        <f t="shared" si="59"/>
        <v>17.375971309025704</v>
      </c>
      <c r="I172" s="249">
        <v>77919</v>
      </c>
      <c r="J172" s="249">
        <v>407388</v>
      </c>
      <c r="K172" s="25">
        <f t="shared" si="60"/>
        <v>19.126483843412174</v>
      </c>
      <c r="L172" s="249">
        <v>77919</v>
      </c>
      <c r="M172" s="249">
        <v>407388</v>
      </c>
      <c r="N172" s="25">
        <f t="shared" si="61"/>
        <v>19.126483843412174</v>
      </c>
      <c r="O172" s="248">
        <v>0</v>
      </c>
      <c r="P172" s="248">
        <v>0</v>
      </c>
      <c r="Q172" s="25" t="e">
        <f t="shared" si="62"/>
        <v>#DIV/0!</v>
      </c>
      <c r="R172" s="249">
        <v>77919</v>
      </c>
      <c r="S172" s="249">
        <v>407388</v>
      </c>
      <c r="T172" s="25">
        <f t="shared" si="63"/>
        <v>19.126483843412174</v>
      </c>
      <c r="U172" s="196">
        <v>92</v>
      </c>
    </row>
    <row r="173" spans="1:173" ht="18.75" customHeight="1" x14ac:dyDescent="0.25">
      <c r="A173" s="55">
        <v>6</v>
      </c>
      <c r="B173" s="8" t="s">
        <v>213</v>
      </c>
      <c r="C173" s="249">
        <v>0</v>
      </c>
      <c r="D173" s="249">
        <v>0</v>
      </c>
      <c r="E173" s="25" t="e">
        <f t="shared" si="58"/>
        <v>#DIV/0!</v>
      </c>
      <c r="F173" s="249">
        <v>0</v>
      </c>
      <c r="G173" s="249">
        <v>0</v>
      </c>
      <c r="H173" s="25" t="e">
        <f t="shared" si="59"/>
        <v>#DIV/0!</v>
      </c>
      <c r="I173" s="249">
        <v>0</v>
      </c>
      <c r="J173" s="249">
        <v>0</v>
      </c>
      <c r="K173" s="25" t="e">
        <f t="shared" si="60"/>
        <v>#DIV/0!</v>
      </c>
      <c r="L173" s="249">
        <v>0</v>
      </c>
      <c r="M173" s="249">
        <v>0</v>
      </c>
      <c r="N173" s="25" t="e">
        <f t="shared" si="61"/>
        <v>#DIV/0!</v>
      </c>
      <c r="O173" s="248">
        <v>0</v>
      </c>
      <c r="P173" s="248">
        <v>0</v>
      </c>
      <c r="Q173" s="25" t="e">
        <f t="shared" si="62"/>
        <v>#DIV/0!</v>
      </c>
      <c r="R173" s="64">
        <v>0</v>
      </c>
      <c r="S173" s="64">
        <v>0</v>
      </c>
      <c r="T173" s="25" t="e">
        <f t="shared" si="63"/>
        <v>#DIV/0!</v>
      </c>
      <c r="U173" s="196"/>
      <c r="V173" s="23"/>
      <c r="W173" s="23"/>
      <c r="X173" s="23"/>
      <c r="Y173" s="23"/>
      <c r="Z173" s="23"/>
      <c r="AA173" s="23"/>
      <c r="AB173" s="23"/>
      <c r="AC173" s="23"/>
    </row>
    <row r="174" spans="1:173" ht="22.5" customHeight="1" x14ac:dyDescent="0.25">
      <c r="A174" s="56">
        <v>7</v>
      </c>
      <c r="B174" s="3" t="s">
        <v>73</v>
      </c>
      <c r="C174" s="249">
        <v>26978</v>
      </c>
      <c r="D174" s="249">
        <v>46562</v>
      </c>
      <c r="E174" s="45">
        <f t="shared" si="58"/>
        <v>57.939951033031221</v>
      </c>
      <c r="F174" s="249">
        <v>1051</v>
      </c>
      <c r="G174" s="249">
        <v>1968</v>
      </c>
      <c r="H174" s="45">
        <f t="shared" si="59"/>
        <v>53.404471544715449</v>
      </c>
      <c r="I174" s="249">
        <v>31971</v>
      </c>
      <c r="J174" s="249">
        <v>63279</v>
      </c>
      <c r="K174" s="45">
        <f t="shared" si="60"/>
        <v>50.523870478357743</v>
      </c>
      <c r="L174" s="249">
        <v>21824</v>
      </c>
      <c r="M174" s="249">
        <v>51353</v>
      </c>
      <c r="N174" s="25">
        <f t="shared" si="61"/>
        <v>42.498004011450156</v>
      </c>
      <c r="O174" s="248">
        <v>0</v>
      </c>
      <c r="P174" s="248">
        <v>0</v>
      </c>
      <c r="Q174" s="25" t="e">
        <f t="shared" si="62"/>
        <v>#DIV/0!</v>
      </c>
      <c r="R174" s="64">
        <v>21824</v>
      </c>
      <c r="S174" s="64">
        <v>51353</v>
      </c>
      <c r="T174" s="45">
        <f t="shared" si="63"/>
        <v>42.498004011450156</v>
      </c>
      <c r="U174" s="196">
        <v>41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173" s="23" customFormat="1" ht="19.5" customHeight="1" x14ac:dyDescent="0.25">
      <c r="A175" s="56">
        <v>8</v>
      </c>
      <c r="B175" s="8" t="s">
        <v>75</v>
      </c>
      <c r="C175" s="249">
        <v>0</v>
      </c>
      <c r="D175" s="249">
        <v>0</v>
      </c>
      <c r="E175" s="1" t="e">
        <f t="shared" si="58"/>
        <v>#DIV/0!</v>
      </c>
      <c r="F175" s="249">
        <v>0</v>
      </c>
      <c r="G175" s="249">
        <v>0</v>
      </c>
      <c r="H175" s="1" t="e">
        <f t="shared" si="59"/>
        <v>#DIV/0!</v>
      </c>
      <c r="I175" s="249">
        <v>0</v>
      </c>
      <c r="J175" s="249">
        <v>0</v>
      </c>
      <c r="K175" s="1" t="e">
        <f t="shared" si="60"/>
        <v>#DIV/0!</v>
      </c>
      <c r="L175" s="249">
        <v>0</v>
      </c>
      <c r="M175" s="249">
        <v>0</v>
      </c>
      <c r="N175" s="1" t="e">
        <f t="shared" si="61"/>
        <v>#DIV/0!</v>
      </c>
      <c r="O175" s="248">
        <v>0</v>
      </c>
      <c r="P175" s="248">
        <v>0</v>
      </c>
      <c r="Q175" s="1" t="e">
        <f t="shared" si="62"/>
        <v>#DIV/0!</v>
      </c>
      <c r="R175" s="64">
        <v>0</v>
      </c>
      <c r="S175" s="64">
        <v>0</v>
      </c>
      <c r="T175" s="1" t="e">
        <f t="shared" si="63"/>
        <v>#DIV/0!</v>
      </c>
      <c r="U175" s="199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ht="30" customHeight="1" x14ac:dyDescent="0.25">
      <c r="A176" s="62">
        <v>9</v>
      </c>
      <c r="B176" s="3" t="s">
        <v>77</v>
      </c>
      <c r="C176" s="249">
        <v>2215437</v>
      </c>
      <c r="D176" s="249">
        <v>2193381</v>
      </c>
      <c r="E176" s="1">
        <f t="shared" si="58"/>
        <v>101.00557085157571</v>
      </c>
      <c r="F176" s="249">
        <v>264945</v>
      </c>
      <c r="G176" s="249">
        <v>184456</v>
      </c>
      <c r="H176" s="45">
        <f t="shared" si="59"/>
        <v>143.63588064362233</v>
      </c>
      <c r="I176" s="249">
        <v>2215437</v>
      </c>
      <c r="J176" s="249">
        <v>2193381</v>
      </c>
      <c r="K176" s="45">
        <f t="shared" si="60"/>
        <v>101.00557085157571</v>
      </c>
      <c r="L176" s="249">
        <v>2124455</v>
      </c>
      <c r="M176" s="249">
        <v>2193381</v>
      </c>
      <c r="N176" s="25">
        <f t="shared" si="61"/>
        <v>96.857545497111545</v>
      </c>
      <c r="O176" s="248">
        <v>0</v>
      </c>
      <c r="P176" s="248">
        <v>61841</v>
      </c>
      <c r="Q176" s="25">
        <f t="shared" si="62"/>
        <v>0</v>
      </c>
      <c r="R176" s="249">
        <v>2124455</v>
      </c>
      <c r="S176" s="64">
        <v>2131540</v>
      </c>
      <c r="T176" s="45">
        <f t="shared" si="63"/>
        <v>99.667611210673968</v>
      </c>
      <c r="U176" s="196">
        <v>993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</row>
    <row r="177" spans="1:173" ht="22.5" customHeight="1" x14ac:dyDescent="0.25">
      <c r="A177" s="57">
        <v>10</v>
      </c>
      <c r="B177" s="4" t="s">
        <v>85</v>
      </c>
      <c r="C177" s="249">
        <v>18076</v>
      </c>
      <c r="D177" s="249">
        <v>11601</v>
      </c>
      <c r="E177" s="1">
        <f t="shared" si="58"/>
        <v>155.8141539522455</v>
      </c>
      <c r="F177" s="249">
        <v>0</v>
      </c>
      <c r="G177" s="249">
        <v>626</v>
      </c>
      <c r="H177" s="45">
        <f t="shared" si="59"/>
        <v>0</v>
      </c>
      <c r="I177" s="249">
        <v>30158</v>
      </c>
      <c r="J177" s="249">
        <v>18825</v>
      </c>
      <c r="K177" s="45">
        <f t="shared" si="60"/>
        <v>160.20185922974767</v>
      </c>
      <c r="L177" s="249">
        <v>11104</v>
      </c>
      <c r="M177" s="249">
        <v>9293</v>
      </c>
      <c r="N177" s="25">
        <f t="shared" si="61"/>
        <v>119.48778650597222</v>
      </c>
      <c r="O177" s="248">
        <v>11104</v>
      </c>
      <c r="P177" s="248">
        <v>9293</v>
      </c>
      <c r="Q177" s="25">
        <f t="shared" si="62"/>
        <v>119.48778650597222</v>
      </c>
      <c r="R177" s="64">
        <v>0</v>
      </c>
      <c r="S177" s="64">
        <v>0</v>
      </c>
      <c r="T177" s="25" t="e">
        <f t="shared" si="63"/>
        <v>#DIV/0!</v>
      </c>
      <c r="U177" s="196">
        <v>3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</row>
    <row r="178" spans="1:173" s="24" customFormat="1" ht="18" customHeight="1" x14ac:dyDescent="0.25">
      <c r="A178" s="57">
        <v>11</v>
      </c>
      <c r="B178" s="4" t="s">
        <v>86</v>
      </c>
      <c r="C178" s="249">
        <v>131059</v>
      </c>
      <c r="D178" s="249">
        <v>118159</v>
      </c>
      <c r="E178" s="1">
        <f t="shared" si="58"/>
        <v>110.91749253125028</v>
      </c>
      <c r="F178" s="249">
        <v>10182</v>
      </c>
      <c r="G178" s="249">
        <v>28509</v>
      </c>
      <c r="H178" s="45">
        <f t="shared" si="59"/>
        <v>35.715037356624222</v>
      </c>
      <c r="I178" s="249">
        <v>131059</v>
      </c>
      <c r="J178" s="249">
        <v>118159</v>
      </c>
      <c r="K178" s="45">
        <f t="shared" si="60"/>
        <v>110.91749253125028</v>
      </c>
      <c r="L178" s="249">
        <v>9966</v>
      </c>
      <c r="M178" s="249">
        <v>0</v>
      </c>
      <c r="N178" s="25" t="e">
        <f t="shared" si="61"/>
        <v>#DIV/0!</v>
      </c>
      <c r="O178" s="248">
        <v>9966</v>
      </c>
      <c r="P178" s="248">
        <v>0</v>
      </c>
      <c r="Q178" s="25" t="e">
        <f t="shared" si="62"/>
        <v>#DIV/0!</v>
      </c>
      <c r="R178" s="64">
        <v>0</v>
      </c>
      <c r="S178" s="64">
        <v>0</v>
      </c>
      <c r="T178" s="25" t="e">
        <f t="shared" si="63"/>
        <v>#DIV/0!</v>
      </c>
      <c r="U178" s="197">
        <v>44</v>
      </c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</row>
    <row r="179" spans="1:173" s="24" customFormat="1" ht="17.25" customHeight="1" x14ac:dyDescent="0.25">
      <c r="A179" s="57">
        <v>12</v>
      </c>
      <c r="B179" s="4" t="s">
        <v>234</v>
      </c>
      <c r="C179" s="249">
        <v>1671698</v>
      </c>
      <c r="D179" s="249">
        <v>1077416</v>
      </c>
      <c r="E179" s="1">
        <f t="shared" si="58"/>
        <v>155.15808192935688</v>
      </c>
      <c r="F179" s="249">
        <v>113887</v>
      </c>
      <c r="G179" s="249">
        <v>334211</v>
      </c>
      <c r="H179" s="45">
        <f t="shared" si="59"/>
        <v>34.076376899623291</v>
      </c>
      <c r="I179" s="252">
        <v>1696926</v>
      </c>
      <c r="J179" s="249">
        <v>889892</v>
      </c>
      <c r="K179" s="45">
        <f t="shared" si="60"/>
        <v>190.68898248326761</v>
      </c>
      <c r="L179" s="252">
        <v>1692506</v>
      </c>
      <c r="M179" s="249">
        <v>881312</v>
      </c>
      <c r="N179" s="25">
        <f t="shared" si="61"/>
        <v>192.0439072655314</v>
      </c>
      <c r="O179" s="252">
        <v>1692506</v>
      </c>
      <c r="P179" s="248">
        <v>881312</v>
      </c>
      <c r="Q179" s="25">
        <f t="shared" si="62"/>
        <v>192.0439072655314</v>
      </c>
      <c r="R179" s="64">
        <v>0</v>
      </c>
      <c r="S179" s="64">
        <v>0</v>
      </c>
      <c r="T179" s="45" t="e">
        <f t="shared" si="63"/>
        <v>#DIV/0!</v>
      </c>
      <c r="U179" s="197">
        <v>279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</row>
    <row r="180" spans="1:173" s="23" customFormat="1" ht="17.25" customHeight="1" x14ac:dyDescent="0.25">
      <c r="A180" s="56">
        <v>13</v>
      </c>
      <c r="B180" s="8" t="s">
        <v>219</v>
      </c>
      <c r="C180" s="248">
        <v>2718865</v>
      </c>
      <c r="D180" s="249">
        <v>773242</v>
      </c>
      <c r="E180" s="1">
        <f t="shared" si="58"/>
        <v>351.61889809399901</v>
      </c>
      <c r="F180" s="248">
        <v>474555</v>
      </c>
      <c r="G180" s="249">
        <v>113884</v>
      </c>
      <c r="H180" s="45">
        <f t="shared" si="59"/>
        <v>416.7003266481683</v>
      </c>
      <c r="I180" s="248">
        <v>2445031</v>
      </c>
      <c r="J180" s="249">
        <v>603355</v>
      </c>
      <c r="K180" s="45">
        <f t="shared" si="60"/>
        <v>405.23920411697924</v>
      </c>
      <c r="L180" s="248">
        <v>2129017</v>
      </c>
      <c r="M180" s="249">
        <v>456860</v>
      </c>
      <c r="N180" s="25">
        <f t="shared" si="61"/>
        <v>466.01081294050692</v>
      </c>
      <c r="O180" s="248">
        <v>2109570</v>
      </c>
      <c r="P180" s="248">
        <v>456860</v>
      </c>
      <c r="Q180" s="25">
        <f t="shared" si="62"/>
        <v>461.75414787900013</v>
      </c>
      <c r="R180" s="253">
        <v>19447</v>
      </c>
      <c r="S180" s="64">
        <v>0</v>
      </c>
      <c r="T180" s="1" t="e">
        <v>#DIV/0!</v>
      </c>
      <c r="U180" s="199">
        <v>440</v>
      </c>
    </row>
    <row r="181" spans="1:173" ht="27" customHeight="1" x14ac:dyDescent="0.25">
      <c r="A181" s="55">
        <v>14</v>
      </c>
      <c r="B181" s="3" t="s">
        <v>214</v>
      </c>
      <c r="C181" s="249">
        <v>987763</v>
      </c>
      <c r="D181" s="249">
        <v>1156828</v>
      </c>
      <c r="E181" s="1">
        <f t="shared" si="58"/>
        <v>85.385467848288599</v>
      </c>
      <c r="F181" s="249">
        <v>107576</v>
      </c>
      <c r="G181" s="249">
        <v>147524</v>
      </c>
      <c r="H181" s="45">
        <f t="shared" si="59"/>
        <v>72.921016241425136</v>
      </c>
      <c r="I181" s="249">
        <v>960990</v>
      </c>
      <c r="J181" s="249">
        <v>1230702</v>
      </c>
      <c r="K181" s="45">
        <f t="shared" si="60"/>
        <v>78.084702876894653</v>
      </c>
      <c r="L181" s="249">
        <v>0</v>
      </c>
      <c r="M181" s="249">
        <v>0</v>
      </c>
      <c r="N181" s="25" t="e">
        <f t="shared" si="61"/>
        <v>#DIV/0!</v>
      </c>
      <c r="O181" s="248">
        <v>0</v>
      </c>
      <c r="P181" s="248">
        <v>0</v>
      </c>
      <c r="Q181" s="25" t="e">
        <f t="shared" si="62"/>
        <v>#DIV/0!</v>
      </c>
      <c r="R181" s="64">
        <v>0</v>
      </c>
      <c r="S181" s="64">
        <v>0</v>
      </c>
      <c r="T181" s="45" t="e">
        <f t="shared" si="63"/>
        <v>#DIV/0!</v>
      </c>
      <c r="U181" s="196">
        <v>205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</row>
    <row r="182" spans="1:173" s="23" customFormat="1" ht="27" customHeight="1" x14ac:dyDescent="0.25">
      <c r="A182" s="56">
        <v>15</v>
      </c>
      <c r="B182" s="8" t="s">
        <v>342</v>
      </c>
      <c r="C182" s="248">
        <v>1257328</v>
      </c>
      <c r="D182" s="248">
        <v>1497827</v>
      </c>
      <c r="E182" s="1">
        <f t="shared" si="58"/>
        <v>83.94347277756377</v>
      </c>
      <c r="F182" s="248">
        <v>110681</v>
      </c>
      <c r="G182" s="248">
        <v>73273</v>
      </c>
      <c r="H182" s="1">
        <f t="shared" si="59"/>
        <v>151.05291171372812</v>
      </c>
      <c r="I182" s="248">
        <v>1433250</v>
      </c>
      <c r="J182" s="248">
        <v>1497827</v>
      </c>
      <c r="K182" s="1">
        <f t="shared" si="60"/>
        <v>95.688620915499584</v>
      </c>
      <c r="L182" s="248">
        <v>745343</v>
      </c>
      <c r="M182" s="248">
        <v>558451</v>
      </c>
      <c r="N182" s="1">
        <f t="shared" si="61"/>
        <v>133.46614116547377</v>
      </c>
      <c r="O182" s="248">
        <v>745343</v>
      </c>
      <c r="P182" s="248">
        <v>558451</v>
      </c>
      <c r="Q182" s="1">
        <f t="shared" si="62"/>
        <v>133.46614116547377</v>
      </c>
      <c r="R182" s="248">
        <v>0</v>
      </c>
      <c r="S182" s="248">
        <v>0</v>
      </c>
      <c r="T182" s="1" t="e">
        <f t="shared" si="63"/>
        <v>#DIV/0!</v>
      </c>
      <c r="U182" s="199">
        <v>295</v>
      </c>
    </row>
    <row r="183" spans="1:173" s="23" customFormat="1" ht="17.25" customHeight="1" x14ac:dyDescent="0.25">
      <c r="A183" s="349"/>
      <c r="B183" s="350"/>
      <c r="C183" s="350"/>
      <c r="D183" s="350"/>
      <c r="E183" s="350"/>
      <c r="F183" s="350"/>
      <c r="G183" s="350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1"/>
      <c r="U183" s="200"/>
    </row>
    <row r="184" spans="1:173" s="23" customFormat="1" ht="57.75" customHeight="1" x14ac:dyDescent="0.25">
      <c r="A184" s="352" t="s">
        <v>233</v>
      </c>
      <c r="B184" s="353"/>
      <c r="C184" s="41">
        <f>SUM(C185:C192)</f>
        <v>633385</v>
      </c>
      <c r="D184" s="41">
        <f>SUM(D185:D192)</f>
        <v>219147</v>
      </c>
      <c r="E184" s="50">
        <f t="shared" ref="E184:E192" si="64">C184/D184*100</f>
        <v>289.02289330905739</v>
      </c>
      <c r="F184" s="41">
        <f>SUM(F185:F192)</f>
        <v>27475</v>
      </c>
      <c r="G184" s="41">
        <f>SUM(G185:G192)</f>
        <v>24029</v>
      </c>
      <c r="H184" s="50">
        <f t="shared" ref="H184:H192" si="65">F184/G184*100</f>
        <v>114.34100461941821</v>
      </c>
      <c r="I184" s="41">
        <f>SUM(I185:I192)</f>
        <v>707851</v>
      </c>
      <c r="J184" s="41">
        <f>SUM(J185:J192)</f>
        <v>411964</v>
      </c>
      <c r="K184" s="50">
        <f t="shared" ref="K184:K192" si="66">I184/J184*100</f>
        <v>171.82350885028791</v>
      </c>
      <c r="L184" s="41">
        <f>SUM(L185:L192)</f>
        <v>446787</v>
      </c>
      <c r="M184" s="41">
        <f>SUM(M185:M192)</f>
        <v>124151</v>
      </c>
      <c r="N184" s="6">
        <f t="shared" ref="N184:N192" si="67">L184/M184*100</f>
        <v>359.87386327939362</v>
      </c>
      <c r="O184" s="41">
        <f>SUM(O185:O192)</f>
        <v>125055</v>
      </c>
      <c r="P184" s="41">
        <f>SUM(P185:P192)</f>
        <v>120117</v>
      </c>
      <c r="Q184" s="5">
        <f t="shared" ref="Q184:Q190" si="68">O184/P184*100</f>
        <v>104.11099178301156</v>
      </c>
      <c r="R184" s="41">
        <f>SUM(R185:R192)</f>
        <v>321732</v>
      </c>
      <c r="S184" s="41">
        <f>SUM(S185:S192)</f>
        <v>4034</v>
      </c>
      <c r="T184" s="6">
        <f t="shared" ref="T184:T192" si="69">R184/S184*100</f>
        <v>7975.5081804660394</v>
      </c>
      <c r="U184" s="198">
        <f>SUM(U185:U192)</f>
        <v>112</v>
      </c>
    </row>
    <row r="185" spans="1:173" s="24" customFormat="1" ht="19.5" customHeight="1" x14ac:dyDescent="0.25">
      <c r="A185" s="56">
        <v>1</v>
      </c>
      <c r="B185" s="8" t="s">
        <v>78</v>
      </c>
      <c r="C185" s="252">
        <v>0</v>
      </c>
      <c r="D185" s="252">
        <v>0</v>
      </c>
      <c r="E185" s="25" t="e">
        <f t="shared" si="64"/>
        <v>#DIV/0!</v>
      </c>
      <c r="F185" s="252">
        <v>0</v>
      </c>
      <c r="G185" s="252">
        <v>0</v>
      </c>
      <c r="H185" s="25" t="e">
        <f t="shared" si="65"/>
        <v>#DIV/0!</v>
      </c>
      <c r="I185" s="252">
        <v>0</v>
      </c>
      <c r="J185" s="252">
        <v>0</v>
      </c>
      <c r="K185" s="25" t="e">
        <f t="shared" si="66"/>
        <v>#DIV/0!</v>
      </c>
      <c r="L185" s="252">
        <f t="shared" ref="L185:M186" si="70">O185+R185</f>
        <v>0</v>
      </c>
      <c r="M185" s="34">
        <f t="shared" si="70"/>
        <v>0</v>
      </c>
      <c r="N185" s="25" t="e">
        <f t="shared" si="67"/>
        <v>#DIV/0!</v>
      </c>
      <c r="O185" s="252">
        <v>0</v>
      </c>
      <c r="P185" s="252">
        <v>0</v>
      </c>
      <c r="Q185" s="25" t="e">
        <f t="shared" si="68"/>
        <v>#DIV/0!</v>
      </c>
      <c r="R185" s="252">
        <v>0</v>
      </c>
      <c r="S185" s="252">
        <v>0</v>
      </c>
      <c r="T185" s="25" t="e">
        <f t="shared" si="69"/>
        <v>#DIV/0!</v>
      </c>
      <c r="U185" s="197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</row>
    <row r="186" spans="1:173" ht="33.75" customHeight="1" x14ac:dyDescent="0.25">
      <c r="A186" s="55">
        <v>2</v>
      </c>
      <c r="B186" s="3" t="s">
        <v>79</v>
      </c>
      <c r="C186" s="252">
        <v>0</v>
      </c>
      <c r="D186" s="252">
        <v>0</v>
      </c>
      <c r="E186" s="45" t="e">
        <f t="shared" si="64"/>
        <v>#DIV/0!</v>
      </c>
      <c r="F186" s="252">
        <v>0</v>
      </c>
      <c r="G186" s="252">
        <v>0</v>
      </c>
      <c r="H186" s="45" t="e">
        <f>E186</f>
        <v>#DIV/0!</v>
      </c>
      <c r="I186" s="252">
        <v>0</v>
      </c>
      <c r="J186" s="252">
        <v>0</v>
      </c>
      <c r="K186" s="45" t="e">
        <f t="shared" si="66"/>
        <v>#DIV/0!</v>
      </c>
      <c r="L186" s="252">
        <f t="shared" si="70"/>
        <v>0</v>
      </c>
      <c r="M186" s="34">
        <f t="shared" si="70"/>
        <v>0</v>
      </c>
      <c r="N186" s="25" t="e">
        <f t="shared" si="67"/>
        <v>#DIV/0!</v>
      </c>
      <c r="O186" s="252">
        <v>0</v>
      </c>
      <c r="P186" s="252">
        <v>0</v>
      </c>
      <c r="Q186" s="25" t="e">
        <f t="shared" si="68"/>
        <v>#DIV/0!</v>
      </c>
      <c r="R186" s="252">
        <v>0</v>
      </c>
      <c r="S186" s="252">
        <v>0</v>
      </c>
      <c r="T186" s="45" t="e">
        <f t="shared" si="69"/>
        <v>#DIV/0!</v>
      </c>
      <c r="U186" s="196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</row>
    <row r="187" spans="1:173" ht="18.75" customHeight="1" x14ac:dyDescent="0.25">
      <c r="A187" s="57">
        <v>3</v>
      </c>
      <c r="B187" s="4" t="s">
        <v>80</v>
      </c>
      <c r="C187" s="252">
        <v>22825</v>
      </c>
      <c r="D187" s="252">
        <v>31311</v>
      </c>
      <c r="E187" s="45">
        <f t="shared" si="64"/>
        <v>72.89770368241193</v>
      </c>
      <c r="F187" s="252">
        <v>1951</v>
      </c>
      <c r="G187" s="252">
        <v>3724</v>
      </c>
      <c r="H187" s="45">
        <f t="shared" si="65"/>
        <v>52.389903329752954</v>
      </c>
      <c r="I187" s="252">
        <v>22825</v>
      </c>
      <c r="J187" s="252">
        <v>31311</v>
      </c>
      <c r="K187" s="45">
        <f t="shared" si="66"/>
        <v>72.89770368241193</v>
      </c>
      <c r="L187" s="252">
        <v>22825</v>
      </c>
      <c r="M187" s="252">
        <v>31311</v>
      </c>
      <c r="N187" s="25">
        <f t="shared" si="67"/>
        <v>72.89770368241193</v>
      </c>
      <c r="O187" s="252">
        <v>22825</v>
      </c>
      <c r="P187" s="252">
        <v>31311</v>
      </c>
      <c r="Q187" s="25">
        <f t="shared" si="68"/>
        <v>72.89770368241193</v>
      </c>
      <c r="R187" s="252">
        <v>0</v>
      </c>
      <c r="S187" s="252">
        <v>0</v>
      </c>
      <c r="T187" s="45" t="e">
        <f t="shared" si="69"/>
        <v>#DIV/0!</v>
      </c>
      <c r="U187" s="196">
        <v>18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</row>
    <row r="188" spans="1:173" ht="24.75" customHeight="1" x14ac:dyDescent="0.25">
      <c r="A188" s="57">
        <v>4</v>
      </c>
      <c r="B188" s="4" t="s">
        <v>81</v>
      </c>
      <c r="C188" s="252">
        <v>32595</v>
      </c>
      <c r="D188" s="252">
        <v>26354</v>
      </c>
      <c r="E188" s="45">
        <f t="shared" si="64"/>
        <v>123.68141458602109</v>
      </c>
      <c r="F188" s="252">
        <v>3300</v>
      </c>
      <c r="G188" s="252">
        <v>3150</v>
      </c>
      <c r="H188" s="45">
        <f t="shared" si="65"/>
        <v>104.76190476190477</v>
      </c>
      <c r="I188" s="252">
        <v>35222</v>
      </c>
      <c r="J188" s="252">
        <v>62117</v>
      </c>
      <c r="K188" s="45">
        <f t="shared" si="66"/>
        <v>56.702673986187357</v>
      </c>
      <c r="L188" s="252">
        <v>0</v>
      </c>
      <c r="M188" s="252">
        <v>2632</v>
      </c>
      <c r="N188" s="25">
        <f t="shared" si="67"/>
        <v>0</v>
      </c>
      <c r="O188" s="252">
        <v>0</v>
      </c>
      <c r="P188" s="252">
        <v>772</v>
      </c>
      <c r="Q188" s="25">
        <f t="shared" si="68"/>
        <v>0</v>
      </c>
      <c r="R188" s="252">
        <v>0</v>
      </c>
      <c r="S188" s="252">
        <v>1860</v>
      </c>
      <c r="T188" s="45">
        <f t="shared" si="69"/>
        <v>0</v>
      </c>
      <c r="U188" s="196">
        <v>15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</row>
    <row r="189" spans="1:173" ht="57" customHeight="1" x14ac:dyDescent="0.25">
      <c r="A189" s="57">
        <v>5</v>
      </c>
      <c r="B189" s="4" t="s">
        <v>271</v>
      </c>
      <c r="C189" s="252">
        <v>174982</v>
      </c>
      <c r="D189" s="252">
        <v>161482</v>
      </c>
      <c r="E189" s="25">
        <f t="shared" si="64"/>
        <v>108.36006489887417</v>
      </c>
      <c r="F189" s="252">
        <v>22224</v>
      </c>
      <c r="G189" s="252">
        <v>17155</v>
      </c>
      <c r="H189" s="25">
        <f t="shared" si="65"/>
        <v>129.54823666569513</v>
      </c>
      <c r="I189" s="252">
        <v>282559</v>
      </c>
      <c r="J189" s="252">
        <v>318536</v>
      </c>
      <c r="K189" s="25">
        <f t="shared" si="66"/>
        <v>88.705515232187253</v>
      </c>
      <c r="L189" s="252">
        <v>56717</v>
      </c>
      <c r="M189" s="252">
        <v>90208</v>
      </c>
      <c r="N189" s="25">
        <f t="shared" si="67"/>
        <v>62.873581057112446</v>
      </c>
      <c r="O189" s="252">
        <v>56717</v>
      </c>
      <c r="P189" s="252">
        <v>88034</v>
      </c>
      <c r="Q189" s="25">
        <f t="shared" si="68"/>
        <v>64.426244405570571</v>
      </c>
      <c r="R189" s="252">
        <v>0</v>
      </c>
      <c r="S189" s="252">
        <v>2174</v>
      </c>
      <c r="T189" s="25">
        <f t="shared" si="69"/>
        <v>0</v>
      </c>
      <c r="U189" s="196">
        <v>38</v>
      </c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</row>
    <row r="190" spans="1:173" ht="15.75" customHeight="1" x14ac:dyDescent="0.25">
      <c r="A190" s="57">
        <v>6</v>
      </c>
      <c r="B190" s="4" t="s">
        <v>485</v>
      </c>
      <c r="C190" s="252">
        <v>402983</v>
      </c>
      <c r="D190" s="252">
        <v>0</v>
      </c>
      <c r="E190" s="25" t="e">
        <f t="shared" si="64"/>
        <v>#DIV/0!</v>
      </c>
      <c r="F190" s="252">
        <v>0</v>
      </c>
      <c r="G190" s="252">
        <v>0</v>
      </c>
      <c r="H190" s="25" t="e">
        <f t="shared" si="65"/>
        <v>#DIV/0!</v>
      </c>
      <c r="I190" s="252">
        <v>367245</v>
      </c>
      <c r="J190" s="252">
        <v>0</v>
      </c>
      <c r="K190" s="25" t="e">
        <f t="shared" si="66"/>
        <v>#DIV/0!</v>
      </c>
      <c r="L190" s="252">
        <v>367245</v>
      </c>
      <c r="M190" s="288">
        <v>0</v>
      </c>
      <c r="N190" s="25" t="e">
        <f t="shared" si="67"/>
        <v>#DIV/0!</v>
      </c>
      <c r="O190" s="252">
        <v>45513</v>
      </c>
      <c r="P190" s="252">
        <v>0</v>
      </c>
      <c r="Q190" s="25" t="e">
        <f t="shared" si="68"/>
        <v>#DIV/0!</v>
      </c>
      <c r="R190" s="252">
        <v>321732</v>
      </c>
      <c r="S190" s="252">
        <v>0</v>
      </c>
      <c r="T190" s="25" t="e">
        <f t="shared" si="69"/>
        <v>#DIV/0!</v>
      </c>
      <c r="U190" s="196">
        <v>41</v>
      </c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</row>
    <row r="191" spans="1:173" ht="18.75" customHeight="1" x14ac:dyDescent="0.25">
      <c r="A191" s="57">
        <v>7</v>
      </c>
      <c r="B191" s="4" t="s">
        <v>262</v>
      </c>
      <c r="C191" s="252">
        <v>0</v>
      </c>
      <c r="D191" s="252">
        <v>0</v>
      </c>
      <c r="E191" s="25" t="e">
        <f t="shared" si="64"/>
        <v>#DIV/0!</v>
      </c>
      <c r="F191" s="252">
        <v>0</v>
      </c>
      <c r="G191" s="252">
        <v>0</v>
      </c>
      <c r="H191" s="25" t="e">
        <f t="shared" si="65"/>
        <v>#DIV/0!</v>
      </c>
      <c r="I191" s="252">
        <v>0</v>
      </c>
      <c r="J191" s="252">
        <v>0</v>
      </c>
      <c r="K191" s="25" t="e">
        <f t="shared" si="66"/>
        <v>#DIV/0!</v>
      </c>
      <c r="L191" s="252">
        <f t="shared" ref="L191:M192" si="71">O191+R191</f>
        <v>0</v>
      </c>
      <c r="M191" s="34">
        <f t="shared" si="71"/>
        <v>0</v>
      </c>
      <c r="N191" s="25" t="e">
        <f t="shared" si="67"/>
        <v>#DIV/0!</v>
      </c>
      <c r="O191" s="252">
        <v>0</v>
      </c>
      <c r="P191" s="252">
        <v>0</v>
      </c>
      <c r="Q191" s="25" t="e">
        <f>O191/P191*100</f>
        <v>#DIV/0!</v>
      </c>
      <c r="R191" s="252">
        <v>0</v>
      </c>
      <c r="S191" s="252">
        <v>0</v>
      </c>
      <c r="T191" s="25" t="e">
        <f t="shared" si="69"/>
        <v>#DIV/0!</v>
      </c>
      <c r="U191" s="196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  <c r="FL191" s="23"/>
      <c r="FM191" s="23"/>
      <c r="FN191" s="23"/>
      <c r="FO191" s="23"/>
      <c r="FP191" s="23"/>
      <c r="FQ191" s="23"/>
    </row>
    <row r="192" spans="1:173" s="23" customFormat="1" ht="21" customHeight="1" x14ac:dyDescent="0.25">
      <c r="A192" s="56">
        <v>8</v>
      </c>
      <c r="B192" s="8" t="s">
        <v>72</v>
      </c>
      <c r="C192" s="252">
        <v>0</v>
      </c>
      <c r="D192" s="252">
        <v>0</v>
      </c>
      <c r="E192" s="1" t="e">
        <f t="shared" si="64"/>
        <v>#DIV/0!</v>
      </c>
      <c r="F192" s="252">
        <v>0</v>
      </c>
      <c r="G192" s="252">
        <v>0</v>
      </c>
      <c r="H192" s="1" t="e">
        <f t="shared" si="65"/>
        <v>#DIV/0!</v>
      </c>
      <c r="I192" s="252">
        <v>0</v>
      </c>
      <c r="J192" s="252">
        <v>0</v>
      </c>
      <c r="K192" s="1" t="e">
        <f t="shared" si="66"/>
        <v>#DIV/0!</v>
      </c>
      <c r="L192" s="252">
        <f t="shared" si="71"/>
        <v>0</v>
      </c>
      <c r="M192" s="34">
        <f t="shared" si="71"/>
        <v>0</v>
      </c>
      <c r="N192" s="1" t="e">
        <f t="shared" si="67"/>
        <v>#DIV/0!</v>
      </c>
      <c r="O192" s="252">
        <v>0</v>
      </c>
      <c r="P192" s="252">
        <v>0</v>
      </c>
      <c r="Q192" s="1" t="e">
        <f>O192/P192*100</f>
        <v>#DIV/0!</v>
      </c>
      <c r="R192" s="252">
        <v>0</v>
      </c>
      <c r="S192" s="252">
        <v>0</v>
      </c>
      <c r="T192" s="1" t="e">
        <f t="shared" si="69"/>
        <v>#DIV/0!</v>
      </c>
      <c r="U192" s="199"/>
    </row>
    <row r="193" spans="1:21" s="23" customFormat="1" ht="17.25" x14ac:dyDescent="0.25">
      <c r="A193" s="102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8"/>
      <c r="U193" s="200"/>
    </row>
    <row r="194" spans="1:21" s="23" customFormat="1" ht="102" customHeight="1" x14ac:dyDescent="0.25">
      <c r="A194" s="352" t="s">
        <v>235</v>
      </c>
      <c r="B194" s="353"/>
      <c r="C194" s="41">
        <f>SUM(C195:C201)</f>
        <v>0</v>
      </c>
      <c r="D194" s="41">
        <f>SUM(D195:D201)</f>
        <v>0</v>
      </c>
      <c r="E194" s="50" t="e">
        <f>C194/D194*100</f>
        <v>#DIV/0!</v>
      </c>
      <c r="F194" s="41">
        <f>SUM(F195:F201)</f>
        <v>0</v>
      </c>
      <c r="G194" s="41">
        <f>SUM(G195:G201)</f>
        <v>0</v>
      </c>
      <c r="H194" s="50" t="e">
        <f>F194/G194*100</f>
        <v>#DIV/0!</v>
      </c>
      <c r="I194" s="41">
        <f>SUM(I195:I201)</f>
        <v>0</v>
      </c>
      <c r="J194" s="41">
        <f>SUM(J195:J201)</f>
        <v>0</v>
      </c>
      <c r="K194" s="50" t="e">
        <f>I194/J194*100</f>
        <v>#DIV/0!</v>
      </c>
      <c r="L194" s="41">
        <f>SUM(L195:L201)</f>
        <v>0</v>
      </c>
      <c r="M194" s="41">
        <f>SUM(M195:M201)</f>
        <v>0</v>
      </c>
      <c r="N194" s="6" t="e">
        <f t="shared" ref="N194" si="72">L194/M194*100</f>
        <v>#DIV/0!</v>
      </c>
      <c r="O194" s="41">
        <f>SUM(O195:O201)</f>
        <v>0</v>
      </c>
      <c r="P194" s="41">
        <f>SUM(P195:P201)</f>
        <v>0</v>
      </c>
      <c r="Q194" s="5" t="e">
        <f t="shared" ref="Q194" si="73">O194/P194*100</f>
        <v>#DIV/0!</v>
      </c>
      <c r="R194" s="41">
        <f>SUM(R195:R201)</f>
        <v>0</v>
      </c>
      <c r="S194" s="41">
        <f>SUM(S195:S201)</f>
        <v>0</v>
      </c>
      <c r="T194" s="6" t="e">
        <f t="shared" ref="T194" si="74">R194/S194*100</f>
        <v>#DIV/0!</v>
      </c>
      <c r="U194" s="200"/>
    </row>
    <row r="195" spans="1:21" s="23" customFormat="1" ht="17.25" x14ac:dyDescent="0.25">
      <c r="A195" s="63"/>
      <c r="B195" s="16"/>
      <c r="C195" s="248"/>
      <c r="D195" s="248"/>
      <c r="E195" s="1"/>
      <c r="F195" s="248"/>
      <c r="G195" s="248"/>
      <c r="H195" s="1"/>
      <c r="I195" s="248"/>
      <c r="J195" s="248"/>
      <c r="K195" s="1"/>
      <c r="L195" s="248"/>
      <c r="M195" s="248"/>
      <c r="N195" s="1"/>
      <c r="O195" s="248"/>
      <c r="P195" s="248"/>
      <c r="Q195" s="1"/>
      <c r="R195" s="248"/>
      <c r="S195" s="248"/>
      <c r="T195" s="1"/>
      <c r="U195" s="200"/>
    </row>
    <row r="196" spans="1:21" s="23" customFormat="1" ht="17.25" x14ac:dyDescent="0.25">
      <c r="A196" s="63"/>
      <c r="B196" s="16"/>
      <c r="C196" s="248"/>
      <c r="D196" s="248"/>
      <c r="E196" s="1"/>
      <c r="F196" s="248"/>
      <c r="G196" s="248"/>
      <c r="H196" s="1"/>
      <c r="I196" s="248"/>
      <c r="J196" s="248"/>
      <c r="K196" s="1"/>
      <c r="L196" s="248"/>
      <c r="M196" s="248"/>
      <c r="N196" s="1"/>
      <c r="O196" s="248"/>
      <c r="P196" s="248"/>
      <c r="Q196" s="1"/>
      <c r="R196" s="248"/>
      <c r="S196" s="248"/>
      <c r="T196" s="1"/>
      <c r="U196" s="200"/>
    </row>
    <row r="197" spans="1:21" s="23" customFormat="1" ht="17.25" x14ac:dyDescent="0.25">
      <c r="A197" s="63"/>
      <c r="B197" s="16"/>
      <c r="C197" s="248"/>
      <c r="D197" s="248"/>
      <c r="E197" s="1"/>
      <c r="F197" s="248"/>
      <c r="G197" s="248"/>
      <c r="H197" s="1"/>
      <c r="I197" s="248"/>
      <c r="J197" s="248"/>
      <c r="K197" s="1"/>
      <c r="L197" s="248"/>
      <c r="M197" s="248"/>
      <c r="N197" s="1"/>
      <c r="O197" s="248"/>
      <c r="P197" s="248"/>
      <c r="Q197" s="1"/>
      <c r="R197" s="248"/>
      <c r="S197" s="248"/>
      <c r="T197" s="1"/>
      <c r="U197" s="200"/>
    </row>
    <row r="198" spans="1:21" s="23" customFormat="1" ht="17.25" x14ac:dyDescent="0.25">
      <c r="A198" s="63"/>
      <c r="B198" s="16"/>
      <c r="C198" s="248"/>
      <c r="D198" s="248"/>
      <c r="E198" s="1"/>
      <c r="F198" s="248"/>
      <c r="G198" s="248"/>
      <c r="H198" s="1"/>
      <c r="I198" s="248"/>
      <c r="J198" s="248"/>
      <c r="K198" s="1"/>
      <c r="L198" s="248"/>
      <c r="M198" s="248"/>
      <c r="N198" s="1"/>
      <c r="O198" s="248"/>
      <c r="P198" s="248"/>
      <c r="Q198" s="1"/>
      <c r="R198" s="248"/>
      <c r="S198" s="248"/>
      <c r="T198" s="1"/>
      <c r="U198" s="200"/>
    </row>
    <row r="199" spans="1:21" s="23" customFormat="1" ht="17.25" x14ac:dyDescent="0.25">
      <c r="A199" s="63"/>
      <c r="B199" s="16"/>
      <c r="C199" s="248"/>
      <c r="D199" s="248"/>
      <c r="E199" s="1"/>
      <c r="F199" s="248"/>
      <c r="G199" s="248"/>
      <c r="H199" s="1"/>
      <c r="I199" s="248"/>
      <c r="J199" s="248"/>
      <c r="K199" s="1"/>
      <c r="L199" s="248"/>
      <c r="M199" s="248"/>
      <c r="N199" s="1"/>
      <c r="O199" s="248"/>
      <c r="P199" s="248"/>
      <c r="Q199" s="1"/>
      <c r="R199" s="248"/>
      <c r="S199" s="248"/>
      <c r="T199" s="1"/>
      <c r="U199" s="200"/>
    </row>
    <row r="200" spans="1:21" s="23" customFormat="1" ht="17.25" x14ac:dyDescent="0.25">
      <c r="A200" s="63"/>
      <c r="B200" s="16"/>
      <c r="C200" s="248"/>
      <c r="D200" s="248"/>
      <c r="E200" s="1"/>
      <c r="F200" s="248"/>
      <c r="G200" s="248"/>
      <c r="H200" s="1"/>
      <c r="I200" s="248"/>
      <c r="J200" s="248"/>
      <c r="K200" s="1"/>
      <c r="L200" s="248"/>
      <c r="M200" s="248"/>
      <c r="N200" s="1"/>
      <c r="O200" s="248"/>
      <c r="P200" s="248"/>
      <c r="Q200" s="1"/>
      <c r="R200" s="248"/>
      <c r="S200" s="248"/>
      <c r="T200" s="1"/>
      <c r="U200" s="200"/>
    </row>
    <row r="201" spans="1:21" s="23" customFormat="1" ht="17.25" x14ac:dyDescent="0.25">
      <c r="A201" s="63"/>
      <c r="B201" s="16"/>
      <c r="C201" s="248"/>
      <c r="D201" s="248"/>
      <c r="E201" s="1"/>
      <c r="F201" s="248"/>
      <c r="G201" s="248"/>
      <c r="H201" s="1"/>
      <c r="I201" s="248"/>
      <c r="J201" s="248"/>
      <c r="K201" s="1"/>
      <c r="L201" s="248"/>
      <c r="M201" s="248"/>
      <c r="N201" s="1"/>
      <c r="O201" s="248"/>
      <c r="P201" s="248"/>
      <c r="Q201" s="1"/>
      <c r="R201" s="248"/>
      <c r="S201" s="248"/>
      <c r="T201" s="1"/>
      <c r="U201" s="200"/>
    </row>
    <row r="202" spans="1:21" s="23" customFormat="1" ht="17.25" customHeight="1" x14ac:dyDescent="0.25">
      <c r="A202" s="363"/>
      <c r="B202" s="364"/>
      <c r="C202" s="364"/>
      <c r="D202" s="364"/>
      <c r="E202" s="364"/>
      <c r="F202" s="364"/>
      <c r="G202" s="364"/>
      <c r="H202" s="364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5"/>
      <c r="U202" s="200"/>
    </row>
    <row r="203" spans="1:21" s="23" customFormat="1" ht="118.5" customHeight="1" x14ac:dyDescent="0.25">
      <c r="A203" s="352" t="s">
        <v>236</v>
      </c>
      <c r="B203" s="353"/>
      <c r="C203" s="41">
        <f>SUM(C204:C207)</f>
        <v>0</v>
      </c>
      <c r="D203" s="41">
        <f>SUM(D204:D207)</f>
        <v>0</v>
      </c>
      <c r="E203" s="50" t="e">
        <f>C203/D203*100</f>
        <v>#DIV/0!</v>
      </c>
      <c r="F203" s="41">
        <f>SUM(F204:F207)</f>
        <v>0</v>
      </c>
      <c r="G203" s="41">
        <f>SUM(G204:G207)</f>
        <v>0</v>
      </c>
      <c r="H203" s="50" t="e">
        <f>F203/G203*100</f>
        <v>#DIV/0!</v>
      </c>
      <c r="I203" s="41">
        <f>SUM(I204:I207)</f>
        <v>0</v>
      </c>
      <c r="J203" s="41">
        <f>SUM(J204:J207)</f>
        <v>0</v>
      </c>
      <c r="K203" s="50" t="e">
        <f>I203/J203*100</f>
        <v>#DIV/0!</v>
      </c>
      <c r="L203" s="41">
        <f>SUM(L204:L207)</f>
        <v>0</v>
      </c>
      <c r="M203" s="41">
        <f>SUM(M204:M207)</f>
        <v>0</v>
      </c>
      <c r="N203" s="6" t="e">
        <f t="shared" ref="N203" si="75">L203/M203*100</f>
        <v>#DIV/0!</v>
      </c>
      <c r="O203" s="41">
        <f>SUM(O204:O207)</f>
        <v>0</v>
      </c>
      <c r="P203" s="41">
        <f>SUM(P204:P207)</f>
        <v>0</v>
      </c>
      <c r="Q203" s="5" t="e">
        <f t="shared" ref="Q203" si="76">O203/P203*100</f>
        <v>#DIV/0!</v>
      </c>
      <c r="R203" s="41">
        <f>SUM(R204:R207)</f>
        <v>0</v>
      </c>
      <c r="S203" s="41">
        <f>SUM(S204:S207)</f>
        <v>0</v>
      </c>
      <c r="T203" s="6" t="e">
        <f t="shared" ref="T203" si="77">R203/S203*100</f>
        <v>#DIV/0!</v>
      </c>
      <c r="U203" s="200"/>
    </row>
    <row r="204" spans="1:21" s="23" customFormat="1" ht="17.25" x14ac:dyDescent="0.25">
      <c r="A204" s="63"/>
      <c r="B204" s="16"/>
      <c r="C204" s="248"/>
      <c r="D204" s="248"/>
      <c r="E204" s="1"/>
      <c r="F204" s="248"/>
      <c r="G204" s="248"/>
      <c r="H204" s="1"/>
      <c r="I204" s="248"/>
      <c r="J204" s="248"/>
      <c r="K204" s="1"/>
      <c r="L204" s="248"/>
      <c r="M204" s="248"/>
      <c r="N204" s="1"/>
      <c r="O204" s="248"/>
      <c r="P204" s="248"/>
      <c r="Q204" s="1"/>
      <c r="R204" s="248"/>
      <c r="S204" s="248"/>
      <c r="T204" s="1"/>
      <c r="U204" s="200"/>
    </row>
    <row r="205" spans="1:21" s="23" customFormat="1" ht="17.25" x14ac:dyDescent="0.25">
      <c r="A205" s="63"/>
      <c r="B205" s="16"/>
      <c r="C205" s="248"/>
      <c r="D205" s="248"/>
      <c r="E205" s="1"/>
      <c r="F205" s="248"/>
      <c r="G205" s="248"/>
      <c r="H205" s="1"/>
      <c r="I205" s="248"/>
      <c r="J205" s="248"/>
      <c r="K205" s="1"/>
      <c r="L205" s="248"/>
      <c r="M205" s="248"/>
      <c r="N205" s="1"/>
      <c r="O205" s="248"/>
      <c r="P205" s="248"/>
      <c r="Q205" s="1"/>
      <c r="R205" s="248"/>
      <c r="S205" s="248"/>
      <c r="T205" s="1"/>
      <c r="U205" s="200"/>
    </row>
    <row r="206" spans="1:21" s="23" customFormat="1" ht="17.25" x14ac:dyDescent="0.25">
      <c r="A206" s="63"/>
      <c r="B206" s="16"/>
      <c r="C206" s="248"/>
      <c r="D206" s="248"/>
      <c r="E206" s="1"/>
      <c r="F206" s="248"/>
      <c r="G206" s="248"/>
      <c r="H206" s="1"/>
      <c r="I206" s="248"/>
      <c r="J206" s="248"/>
      <c r="K206" s="1"/>
      <c r="L206" s="248"/>
      <c r="M206" s="248"/>
      <c r="N206" s="1"/>
      <c r="O206" s="248"/>
      <c r="P206" s="248"/>
      <c r="Q206" s="1"/>
      <c r="R206" s="248"/>
      <c r="S206" s="248"/>
      <c r="T206" s="1"/>
      <c r="U206" s="200"/>
    </row>
    <row r="207" spans="1:21" s="23" customFormat="1" ht="17.25" x14ac:dyDescent="0.25">
      <c r="A207" s="63"/>
      <c r="B207" s="16"/>
      <c r="C207" s="248"/>
      <c r="D207" s="248"/>
      <c r="E207" s="1"/>
      <c r="F207" s="248"/>
      <c r="G207" s="248"/>
      <c r="H207" s="1"/>
      <c r="I207" s="248"/>
      <c r="J207" s="248"/>
      <c r="K207" s="1"/>
      <c r="L207" s="248"/>
      <c r="M207" s="248"/>
      <c r="N207" s="1"/>
      <c r="O207" s="248"/>
      <c r="P207" s="248"/>
      <c r="Q207" s="1"/>
      <c r="R207" s="248"/>
      <c r="S207" s="248"/>
      <c r="T207" s="1"/>
      <c r="U207" s="200"/>
    </row>
    <row r="208" spans="1:21" s="23" customFormat="1" ht="17.25" customHeight="1" x14ac:dyDescent="0.25">
      <c r="A208" s="363"/>
      <c r="B208" s="364"/>
      <c r="C208" s="364"/>
      <c r="D208" s="364"/>
      <c r="E208" s="364"/>
      <c r="F208" s="364"/>
      <c r="G208" s="364"/>
      <c r="H208" s="364"/>
      <c r="I208" s="364"/>
      <c r="J208" s="364"/>
      <c r="K208" s="364"/>
      <c r="L208" s="364"/>
      <c r="M208" s="364"/>
      <c r="N208" s="364"/>
      <c r="O208" s="364"/>
      <c r="P208" s="364"/>
      <c r="Q208" s="364"/>
      <c r="R208" s="364"/>
      <c r="S208" s="364"/>
      <c r="T208" s="365"/>
      <c r="U208" s="200"/>
    </row>
    <row r="209" spans="1:29" s="23" customFormat="1" ht="69" customHeight="1" x14ac:dyDescent="0.25">
      <c r="A209" s="352" t="s">
        <v>237</v>
      </c>
      <c r="B209" s="353"/>
      <c r="C209" s="41">
        <f>SUM(C210:C215)</f>
        <v>1119838</v>
      </c>
      <c r="D209" s="41">
        <f>SUM(D210:D215)</f>
        <v>960704</v>
      </c>
      <c r="E209" s="50">
        <f>C209/D209*100</f>
        <v>116.56431117180735</v>
      </c>
      <c r="F209" s="41">
        <f>SUM(F210:F215)</f>
        <v>70930</v>
      </c>
      <c r="G209" s="41">
        <f>SUM(G210:G215)</f>
        <v>78645</v>
      </c>
      <c r="H209" s="50">
        <f>F209/G209*100</f>
        <v>90.190094729480577</v>
      </c>
      <c r="I209" s="41">
        <f>SUM(I210:I215)</f>
        <v>1197132</v>
      </c>
      <c r="J209" s="41">
        <f>SUM(J210:J215)</f>
        <v>1019256</v>
      </c>
      <c r="K209" s="50">
        <f>I209/J209*100</f>
        <v>117.45155289740752</v>
      </c>
      <c r="L209" s="41">
        <f>SUM(L210:L215)</f>
        <v>0</v>
      </c>
      <c r="M209" s="41">
        <f>SUM(M210:M215)</f>
        <v>0</v>
      </c>
      <c r="N209" s="6" t="e">
        <f t="shared" ref="N209:N212" si="78">L209/M209*100</f>
        <v>#DIV/0!</v>
      </c>
      <c r="O209" s="41">
        <f>SUM(O210:O215)</f>
        <v>0</v>
      </c>
      <c r="P209" s="41">
        <f>SUM(P210:P215)</f>
        <v>0</v>
      </c>
      <c r="Q209" s="152"/>
      <c r="R209" s="41">
        <f>SUM(R210:R215)</f>
        <v>0</v>
      </c>
      <c r="S209" s="41">
        <f>SUM(S210:S215)</f>
        <v>0</v>
      </c>
      <c r="T209" s="6" t="e">
        <f t="shared" ref="T209:T213" si="79">R209/S209*100</f>
        <v>#DIV/0!</v>
      </c>
      <c r="U209" s="198">
        <f>SUM(U210:U212)</f>
        <v>71</v>
      </c>
    </row>
    <row r="210" spans="1:29" s="23" customFormat="1" ht="17.25" x14ac:dyDescent="0.25">
      <c r="A210" s="62">
        <v>1</v>
      </c>
      <c r="B210" s="10" t="s">
        <v>272</v>
      </c>
      <c r="C210" s="248">
        <v>784053</v>
      </c>
      <c r="D210" s="248">
        <v>584916</v>
      </c>
      <c r="E210" s="248">
        <f>C210/D210*100</f>
        <v>134.04540139096898</v>
      </c>
      <c r="F210" s="248">
        <v>28326</v>
      </c>
      <c r="G210" s="248">
        <v>31740</v>
      </c>
      <c r="H210" s="248">
        <f>F210/G210*100</f>
        <v>89.243856332703203</v>
      </c>
      <c r="I210" s="248">
        <v>861347</v>
      </c>
      <c r="J210" s="248">
        <v>643468</v>
      </c>
      <c r="K210" s="248">
        <f>I210/J210*100</f>
        <v>133.86011425587597</v>
      </c>
      <c r="L210" s="248">
        <v>0</v>
      </c>
      <c r="M210" s="248">
        <v>0</v>
      </c>
      <c r="N210" s="156" t="e">
        <f t="shared" si="78"/>
        <v>#DIV/0!</v>
      </c>
      <c r="O210" s="248">
        <v>0</v>
      </c>
      <c r="P210" s="248">
        <v>0</v>
      </c>
      <c r="Q210" s="157" t="e">
        <f>O209/P209*100</f>
        <v>#DIV/0!</v>
      </c>
      <c r="R210" s="248">
        <v>0</v>
      </c>
      <c r="S210" s="248">
        <v>0</v>
      </c>
      <c r="T210" s="1" t="e">
        <f t="shared" si="79"/>
        <v>#DIV/0!</v>
      </c>
      <c r="U210" s="199">
        <v>57</v>
      </c>
    </row>
    <row r="211" spans="1:29" s="23" customFormat="1" ht="17.25" x14ac:dyDescent="0.25">
      <c r="A211" s="62">
        <v>2</v>
      </c>
      <c r="B211" s="10" t="s">
        <v>273</v>
      </c>
      <c r="C211" s="248">
        <v>106367</v>
      </c>
      <c r="D211" s="248">
        <v>168960</v>
      </c>
      <c r="E211" s="252">
        <f t="shared" ref="E211:E212" si="80">C211/D211*100</f>
        <v>62.953953598484844</v>
      </c>
      <c r="F211" s="248">
        <v>0</v>
      </c>
      <c r="G211" s="248">
        <v>16295</v>
      </c>
      <c r="H211" s="252">
        <f t="shared" ref="H211:H212" si="81">F211/G211*100</f>
        <v>0</v>
      </c>
      <c r="I211" s="248">
        <v>106367</v>
      </c>
      <c r="J211" s="248">
        <v>168960</v>
      </c>
      <c r="K211" s="252">
        <f t="shared" ref="K211:K212" si="82">I211/J211*100</f>
        <v>62.953953598484844</v>
      </c>
      <c r="L211" s="248">
        <v>0</v>
      </c>
      <c r="M211" s="248">
        <v>0</v>
      </c>
      <c r="N211" s="156" t="e">
        <f t="shared" si="78"/>
        <v>#DIV/0!</v>
      </c>
      <c r="O211" s="248">
        <v>0</v>
      </c>
      <c r="P211" s="248">
        <v>0</v>
      </c>
      <c r="Q211" s="157" t="e">
        <f>O210/P210*100</f>
        <v>#DIV/0!</v>
      </c>
      <c r="R211" s="248">
        <v>0</v>
      </c>
      <c r="S211" s="248">
        <v>0</v>
      </c>
      <c r="T211" s="1" t="e">
        <f t="shared" si="79"/>
        <v>#DIV/0!</v>
      </c>
      <c r="U211" s="199">
        <v>2</v>
      </c>
    </row>
    <row r="212" spans="1:29" s="23" customFormat="1" ht="17.25" x14ac:dyDescent="0.25">
      <c r="A212" s="62">
        <v>3</v>
      </c>
      <c r="B212" s="10" t="s">
        <v>274</v>
      </c>
      <c r="C212" s="248">
        <v>229418</v>
      </c>
      <c r="D212" s="248">
        <v>206828</v>
      </c>
      <c r="E212" s="252">
        <f t="shared" si="80"/>
        <v>110.92211886204963</v>
      </c>
      <c r="F212" s="248">
        <v>42604</v>
      </c>
      <c r="G212" s="248">
        <v>30610</v>
      </c>
      <c r="H212" s="252">
        <f t="shared" si="81"/>
        <v>139.18327344005229</v>
      </c>
      <c r="I212" s="248">
        <v>229418</v>
      </c>
      <c r="J212" s="248">
        <v>206828</v>
      </c>
      <c r="K212" s="252">
        <f t="shared" si="82"/>
        <v>110.92211886204963</v>
      </c>
      <c r="L212" s="248">
        <v>0</v>
      </c>
      <c r="M212" s="248">
        <v>0</v>
      </c>
      <c r="N212" s="156" t="e">
        <f t="shared" si="78"/>
        <v>#DIV/0!</v>
      </c>
      <c r="O212" s="248">
        <v>0</v>
      </c>
      <c r="P212" s="248">
        <v>0</v>
      </c>
      <c r="Q212" s="157" t="e">
        <f>O211/P211*100</f>
        <v>#DIV/0!</v>
      </c>
      <c r="R212" s="248">
        <v>0</v>
      </c>
      <c r="S212" s="248">
        <v>0</v>
      </c>
      <c r="T212" s="1" t="e">
        <f t="shared" si="79"/>
        <v>#DIV/0!</v>
      </c>
      <c r="U212" s="199">
        <v>12</v>
      </c>
    </row>
    <row r="213" spans="1:29" s="23" customFormat="1" ht="17.25" x14ac:dyDescent="0.25">
      <c r="A213" s="63"/>
      <c r="B213" s="16"/>
      <c r="C213" s="248"/>
      <c r="D213" s="248"/>
      <c r="E213" s="1"/>
      <c r="F213" s="248"/>
      <c r="G213" s="248"/>
      <c r="H213" s="1"/>
      <c r="I213" s="248"/>
      <c r="J213" s="248"/>
      <c r="K213" s="1"/>
      <c r="L213" s="248"/>
      <c r="M213" s="248"/>
      <c r="N213" s="1"/>
      <c r="O213" s="248"/>
      <c r="P213" s="248"/>
      <c r="Q213" s="1"/>
      <c r="R213" s="248"/>
      <c r="S213" s="248"/>
      <c r="T213" s="1" t="e">
        <f t="shared" si="79"/>
        <v>#DIV/0!</v>
      </c>
      <c r="U213" s="199"/>
    </row>
    <row r="214" spans="1:29" s="23" customFormat="1" ht="17.25" x14ac:dyDescent="0.25">
      <c r="A214" s="63"/>
      <c r="B214" s="16"/>
      <c r="C214" s="248"/>
      <c r="D214" s="248"/>
      <c r="E214" s="1"/>
      <c r="F214" s="248"/>
      <c r="G214" s="248"/>
      <c r="H214" s="1"/>
      <c r="I214" s="248"/>
      <c r="J214" s="248"/>
      <c r="K214" s="1"/>
      <c r="L214" s="248"/>
      <c r="M214" s="248"/>
      <c r="N214" s="1"/>
      <c r="O214" s="248"/>
      <c r="P214" s="248"/>
      <c r="Q214" s="1"/>
      <c r="R214" s="248"/>
      <c r="S214" s="248"/>
      <c r="T214" s="1"/>
      <c r="U214" s="199"/>
    </row>
    <row r="215" spans="1:29" s="23" customFormat="1" ht="17.25" x14ac:dyDescent="0.25">
      <c r="A215" s="63"/>
      <c r="B215" s="16"/>
      <c r="C215" s="248"/>
      <c r="D215" s="248"/>
      <c r="E215" s="1"/>
      <c r="F215" s="248"/>
      <c r="G215" s="248"/>
      <c r="H215" s="1"/>
      <c r="I215" s="248"/>
      <c r="J215" s="248"/>
      <c r="K215" s="1"/>
      <c r="L215" s="248"/>
      <c r="M215" s="248"/>
      <c r="N215" s="1"/>
      <c r="O215" s="248"/>
      <c r="P215" s="248"/>
      <c r="Q215" s="1"/>
      <c r="R215" s="248"/>
      <c r="S215" s="248"/>
      <c r="T215" s="1"/>
      <c r="U215" s="199"/>
    </row>
    <row r="216" spans="1:29" s="23" customFormat="1" ht="17.25" customHeight="1" x14ac:dyDescent="0.25">
      <c r="A216" s="349"/>
      <c r="B216" s="350"/>
      <c r="C216" s="350"/>
      <c r="D216" s="350"/>
      <c r="E216" s="350"/>
      <c r="F216" s="350"/>
      <c r="G216" s="350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1"/>
      <c r="U216" s="200"/>
    </row>
    <row r="217" spans="1:29" s="23" customFormat="1" ht="75.75" customHeight="1" x14ac:dyDescent="0.25">
      <c r="A217" s="352" t="s">
        <v>238</v>
      </c>
      <c r="B217" s="353"/>
      <c r="C217" s="41">
        <f>SUM(C218:C223)</f>
        <v>429291</v>
      </c>
      <c r="D217" s="41">
        <f>SUM(D218:D223)</f>
        <v>703409</v>
      </c>
      <c r="E217" s="50">
        <f>C217/D217*100</f>
        <v>61.03006927690717</v>
      </c>
      <c r="F217" s="41">
        <f>SUM(F218:F223)</f>
        <v>35833</v>
      </c>
      <c r="G217" s="41">
        <f>SUM(G218:G223)</f>
        <v>20636</v>
      </c>
      <c r="H217" s="50">
        <f>F217/G217*100</f>
        <v>173.64314789687924</v>
      </c>
      <c r="I217" s="41">
        <f>SUM(I218:I223)</f>
        <v>497131</v>
      </c>
      <c r="J217" s="41">
        <f>SUM(J218:J223)</f>
        <v>724134</v>
      </c>
      <c r="K217" s="50">
        <f>I217/J217*100</f>
        <v>68.651796490704768</v>
      </c>
      <c r="L217" s="41">
        <f>SUM(L218:L223)</f>
        <v>225660</v>
      </c>
      <c r="M217" s="41">
        <f>SUM(M218:M223)</f>
        <v>285535</v>
      </c>
      <c r="N217" s="6">
        <f t="shared" ref="N217:N223" si="83">L217/M217*100</f>
        <v>79.03059169628942</v>
      </c>
      <c r="O217" s="41">
        <f>SUM(O218:O223)</f>
        <v>11476</v>
      </c>
      <c r="P217" s="41">
        <f>SUM(P218:P223)</f>
        <v>161756</v>
      </c>
      <c r="Q217" s="5">
        <f t="shared" ref="Q217:Q223" si="84">O217/P217*100</f>
        <v>7.0946363658844183</v>
      </c>
      <c r="R217" s="41">
        <f>SUM(R218:R223)</f>
        <v>214184</v>
      </c>
      <c r="S217" s="41">
        <f>SUM(S218:S223)</f>
        <v>123779</v>
      </c>
      <c r="T217" s="6">
        <f t="shared" ref="T217:T223" si="85">R217/S217*100</f>
        <v>173.03742961245445</v>
      </c>
      <c r="U217" s="198">
        <f>SUM(U218:U223)</f>
        <v>50</v>
      </c>
    </row>
    <row r="218" spans="1:29" s="23" customFormat="1" ht="17.25" x14ac:dyDescent="0.25">
      <c r="A218" s="52">
        <v>1</v>
      </c>
      <c r="B218" s="3" t="s">
        <v>48</v>
      </c>
      <c r="C218" s="252">
        <v>0</v>
      </c>
      <c r="D218" s="252">
        <v>0</v>
      </c>
      <c r="E218" s="45" t="e">
        <f>C218/D218*100</f>
        <v>#DIV/0!</v>
      </c>
      <c r="F218" s="252">
        <v>0</v>
      </c>
      <c r="G218" s="252">
        <v>0</v>
      </c>
      <c r="H218" s="45" t="e">
        <f t="shared" ref="H218:H219" si="86">F218/G218*100</f>
        <v>#DIV/0!</v>
      </c>
      <c r="I218" s="252">
        <v>0</v>
      </c>
      <c r="J218" s="252">
        <v>0</v>
      </c>
      <c r="K218" s="45" t="e">
        <f t="shared" ref="K218:K219" si="87">I218/J218*100</f>
        <v>#DIV/0!</v>
      </c>
      <c r="L218" s="252">
        <v>0</v>
      </c>
      <c r="M218" s="252">
        <v>0</v>
      </c>
      <c r="N218" s="25" t="e">
        <f t="shared" si="83"/>
        <v>#DIV/0!</v>
      </c>
      <c r="O218" s="252">
        <v>0</v>
      </c>
      <c r="P218" s="252">
        <v>0</v>
      </c>
      <c r="Q218" s="25" t="e">
        <f t="shared" si="84"/>
        <v>#DIV/0!</v>
      </c>
      <c r="R218" s="252">
        <v>0</v>
      </c>
      <c r="S218" s="252">
        <v>0</v>
      </c>
      <c r="T218" s="249" t="e">
        <f t="shared" si="85"/>
        <v>#DIV/0!</v>
      </c>
      <c r="U218" s="199"/>
    </row>
    <row r="219" spans="1:29" s="23" customFormat="1" ht="17.25" x14ac:dyDescent="0.25">
      <c r="A219" s="70">
        <v>2</v>
      </c>
      <c r="B219" s="8" t="s">
        <v>49</v>
      </c>
      <c r="C219" s="252">
        <v>0</v>
      </c>
      <c r="D219" s="252">
        <v>0</v>
      </c>
      <c r="E219" s="25" t="e">
        <f t="shared" ref="E219" si="88">C219/D219*100</f>
        <v>#DIV/0!</v>
      </c>
      <c r="F219" s="252">
        <v>0</v>
      </c>
      <c r="G219" s="252">
        <v>0</v>
      </c>
      <c r="H219" s="25" t="e">
        <f t="shared" si="86"/>
        <v>#DIV/0!</v>
      </c>
      <c r="I219" s="252">
        <v>0</v>
      </c>
      <c r="J219" s="252">
        <v>0</v>
      </c>
      <c r="K219" s="25" t="e">
        <f t="shared" si="87"/>
        <v>#DIV/0!</v>
      </c>
      <c r="L219" s="252">
        <v>0</v>
      </c>
      <c r="M219" s="252">
        <v>0</v>
      </c>
      <c r="N219" s="25" t="e">
        <f t="shared" si="83"/>
        <v>#DIV/0!</v>
      </c>
      <c r="O219" s="252">
        <v>0</v>
      </c>
      <c r="P219" s="252">
        <v>0</v>
      </c>
      <c r="Q219" s="25" t="e">
        <f t="shared" si="84"/>
        <v>#DIV/0!</v>
      </c>
      <c r="R219" s="252">
        <v>0</v>
      </c>
      <c r="S219" s="252">
        <v>0</v>
      </c>
      <c r="T219" s="252" t="e">
        <f t="shared" si="85"/>
        <v>#DIV/0!</v>
      </c>
      <c r="U219" s="199"/>
    </row>
    <row r="220" spans="1:29" s="23" customFormat="1" ht="17.25" x14ac:dyDescent="0.25">
      <c r="A220" s="54">
        <v>3</v>
      </c>
      <c r="B220" s="4" t="s">
        <v>51</v>
      </c>
      <c r="C220" s="252">
        <v>102940</v>
      </c>
      <c r="D220" s="252">
        <v>76580</v>
      </c>
      <c r="E220" s="1">
        <f>C220/D220*100</f>
        <v>134.42151997910682</v>
      </c>
      <c r="F220" s="252">
        <v>3054</v>
      </c>
      <c r="G220" s="252">
        <v>6113</v>
      </c>
      <c r="H220" s="1">
        <f>F220/G220*100</f>
        <v>49.959103549811879</v>
      </c>
      <c r="I220" s="252">
        <v>102940</v>
      </c>
      <c r="J220" s="252">
        <v>76580</v>
      </c>
      <c r="K220" s="1">
        <f>I220/J220*100</f>
        <v>134.42151997910682</v>
      </c>
      <c r="L220" s="252">
        <v>102940</v>
      </c>
      <c r="M220" s="252">
        <v>76580</v>
      </c>
      <c r="N220" s="1">
        <f t="shared" si="83"/>
        <v>134.42151997910682</v>
      </c>
      <c r="O220" s="252">
        <v>11476</v>
      </c>
      <c r="P220" s="252">
        <v>3103</v>
      </c>
      <c r="Q220" s="1">
        <f t="shared" si="84"/>
        <v>369.83564292620048</v>
      </c>
      <c r="R220" s="252">
        <v>91464</v>
      </c>
      <c r="S220" s="252">
        <v>73477</v>
      </c>
      <c r="T220" s="248">
        <f t="shared" si="85"/>
        <v>124.47976917947112</v>
      </c>
      <c r="U220" s="199">
        <v>29</v>
      </c>
    </row>
    <row r="221" spans="1:29" s="23" customFormat="1" ht="17.25" x14ac:dyDescent="0.25">
      <c r="A221" s="62">
        <v>4</v>
      </c>
      <c r="B221" s="8" t="s">
        <v>52</v>
      </c>
      <c r="C221" s="252">
        <v>0</v>
      </c>
      <c r="D221" s="252">
        <v>256965</v>
      </c>
      <c r="E221" s="1">
        <f t="shared" ref="E221:E223" si="89">C221/D221*100</f>
        <v>0</v>
      </c>
      <c r="F221" s="252">
        <v>0</v>
      </c>
      <c r="G221" s="252">
        <v>0</v>
      </c>
      <c r="H221" s="1" t="e">
        <f t="shared" ref="H221:H223" si="90">F221/G221*100</f>
        <v>#DIV/0!</v>
      </c>
      <c r="I221" s="252">
        <v>0</v>
      </c>
      <c r="J221" s="252">
        <v>256965</v>
      </c>
      <c r="K221" s="1">
        <f t="shared" ref="K221:K223" si="91">I221/J221*100</f>
        <v>0</v>
      </c>
      <c r="L221" s="252">
        <v>0</v>
      </c>
      <c r="M221" s="252">
        <v>50302</v>
      </c>
      <c r="N221" s="1">
        <f t="shared" si="83"/>
        <v>0</v>
      </c>
      <c r="O221" s="252">
        <v>0</v>
      </c>
      <c r="P221" s="252">
        <v>0</v>
      </c>
      <c r="Q221" s="1" t="e">
        <f t="shared" si="84"/>
        <v>#DIV/0!</v>
      </c>
      <c r="R221" s="252">
        <v>0</v>
      </c>
      <c r="S221" s="252">
        <v>50302</v>
      </c>
      <c r="T221" s="248">
        <f t="shared" si="85"/>
        <v>0</v>
      </c>
      <c r="U221" s="199"/>
    </row>
    <row r="222" spans="1:29" s="23" customFormat="1" ht="17.25" x14ac:dyDescent="0.25">
      <c r="A222" s="52">
        <v>5</v>
      </c>
      <c r="B222" s="8" t="s">
        <v>53</v>
      </c>
      <c r="C222" s="252">
        <v>0</v>
      </c>
      <c r="D222" s="252">
        <v>0</v>
      </c>
      <c r="E222" s="1" t="e">
        <f t="shared" si="89"/>
        <v>#DIV/0!</v>
      </c>
      <c r="F222" s="252">
        <v>0</v>
      </c>
      <c r="G222" s="252">
        <v>0</v>
      </c>
      <c r="H222" s="1" t="e">
        <f t="shared" si="90"/>
        <v>#DIV/0!</v>
      </c>
      <c r="I222" s="252">
        <v>0</v>
      </c>
      <c r="J222" s="252">
        <v>0</v>
      </c>
      <c r="K222" s="1" t="e">
        <f t="shared" si="91"/>
        <v>#DIV/0!</v>
      </c>
      <c r="L222" s="252">
        <f t="shared" ref="L222:M222" si="92">O222+R222</f>
        <v>0</v>
      </c>
      <c r="M222" s="252">
        <f t="shared" si="92"/>
        <v>0</v>
      </c>
      <c r="N222" s="1" t="e">
        <f t="shared" si="83"/>
        <v>#DIV/0!</v>
      </c>
      <c r="O222" s="252">
        <v>0</v>
      </c>
      <c r="P222" s="252">
        <v>0</v>
      </c>
      <c r="Q222" s="1" t="e">
        <f t="shared" si="84"/>
        <v>#DIV/0!</v>
      </c>
      <c r="R222" s="252">
        <v>0</v>
      </c>
      <c r="S222" s="252">
        <v>0</v>
      </c>
      <c r="T222" s="248" t="e">
        <f t="shared" si="85"/>
        <v>#DIV/0!</v>
      </c>
      <c r="U222" s="199"/>
    </row>
    <row r="223" spans="1:29" s="23" customFormat="1" ht="17.25" x14ac:dyDescent="0.25">
      <c r="A223" s="70">
        <v>6</v>
      </c>
      <c r="B223" s="8" t="s">
        <v>54</v>
      </c>
      <c r="C223" s="252">
        <v>326351</v>
      </c>
      <c r="D223" s="252">
        <v>369864</v>
      </c>
      <c r="E223" s="25">
        <f t="shared" si="89"/>
        <v>88.235405446326226</v>
      </c>
      <c r="F223" s="252">
        <v>32779</v>
      </c>
      <c r="G223" s="252">
        <v>14523</v>
      </c>
      <c r="H223" s="25">
        <f t="shared" si="90"/>
        <v>225.7040556358879</v>
      </c>
      <c r="I223" s="252">
        <v>394191</v>
      </c>
      <c r="J223" s="252">
        <v>390589</v>
      </c>
      <c r="K223" s="25">
        <f t="shared" si="91"/>
        <v>100.92219698967457</v>
      </c>
      <c r="L223" s="252">
        <v>122720</v>
      </c>
      <c r="M223" s="252">
        <v>158653</v>
      </c>
      <c r="N223" s="25">
        <f t="shared" si="83"/>
        <v>77.351200418523447</v>
      </c>
      <c r="O223" s="252">
        <v>0</v>
      </c>
      <c r="P223" s="252">
        <v>158653</v>
      </c>
      <c r="Q223" s="25">
        <f t="shared" si="84"/>
        <v>0</v>
      </c>
      <c r="R223" s="252">
        <v>122720</v>
      </c>
      <c r="S223" s="252">
        <v>0</v>
      </c>
      <c r="T223" s="252" t="e">
        <f t="shared" si="85"/>
        <v>#DIV/0!</v>
      </c>
      <c r="U223" s="199">
        <v>21</v>
      </c>
    </row>
    <row r="224" spans="1:29" s="23" customFormat="1" ht="17.25" customHeight="1" x14ac:dyDescent="0.25">
      <c r="A224" s="349"/>
      <c r="B224" s="350"/>
      <c r="C224" s="350"/>
      <c r="D224" s="350"/>
      <c r="E224" s="350"/>
      <c r="F224" s="350"/>
      <c r="G224" s="350"/>
      <c r="H224" s="350"/>
      <c r="I224" s="350"/>
      <c r="J224" s="350"/>
      <c r="K224" s="350"/>
      <c r="L224" s="350"/>
      <c r="M224" s="350"/>
      <c r="N224" s="350"/>
      <c r="O224" s="350"/>
      <c r="P224" s="350"/>
      <c r="Q224" s="350"/>
      <c r="R224" s="350"/>
      <c r="S224" s="350"/>
      <c r="T224" s="351"/>
      <c r="U224" s="200"/>
      <c r="V224" s="24"/>
      <c r="W224" s="24"/>
      <c r="X224" s="24"/>
      <c r="Y224" s="24"/>
      <c r="Z224" s="24"/>
      <c r="AA224" s="24"/>
      <c r="AB224" s="24"/>
      <c r="AC224" s="24"/>
    </row>
    <row r="225" spans="1:173" s="23" customFormat="1" ht="54.75" customHeight="1" x14ac:dyDescent="0.25">
      <c r="A225" s="352" t="s">
        <v>239</v>
      </c>
      <c r="B225" s="353"/>
      <c r="C225" s="41">
        <f>SUM(C226:C232)</f>
        <v>8445205</v>
      </c>
      <c r="D225" s="41">
        <f>SUM(D226:D232)</f>
        <v>6708500</v>
      </c>
      <c r="E225" s="50">
        <f t="shared" ref="E225:E232" si="93">C225/D225*100</f>
        <v>125.88812700305583</v>
      </c>
      <c r="F225" s="41">
        <f>SUM(F226:F232)</f>
        <v>914582</v>
      </c>
      <c r="G225" s="41">
        <f>SUM(G226:G232)</f>
        <v>695864</v>
      </c>
      <c r="H225" s="50">
        <f t="shared" ref="H225:H232" si="94">F225/G225*100</f>
        <v>131.43114171734706</v>
      </c>
      <c r="I225" s="41">
        <f>SUM(I226:I232)</f>
        <v>7541990</v>
      </c>
      <c r="J225" s="41">
        <f>SUM(J226:J232)</f>
        <v>6395015</v>
      </c>
      <c r="K225" s="50">
        <f t="shared" ref="K225:K232" si="95">I225/J225*100</f>
        <v>117.93545441253852</v>
      </c>
      <c r="L225" s="41">
        <f>SUM(L226:L232)</f>
        <v>4355552</v>
      </c>
      <c r="M225" s="41">
        <f>SUM(M226:M232)</f>
        <v>3547496</v>
      </c>
      <c r="N225" s="6">
        <f t="shared" ref="N225:N232" si="96">L225/M225*100</f>
        <v>122.77820750185482</v>
      </c>
      <c r="O225" s="41">
        <f>SUM(O226:O232)</f>
        <v>3016785</v>
      </c>
      <c r="P225" s="41">
        <f>SUM(P226:P232)</f>
        <v>2257128</v>
      </c>
      <c r="Q225" s="5">
        <f t="shared" ref="Q225:Q232" si="97">O225/P225*100</f>
        <v>133.65591140599912</v>
      </c>
      <c r="R225" s="41">
        <f>SUM(R226:R232)</f>
        <v>1338767</v>
      </c>
      <c r="S225" s="41">
        <f>SUM(S226:S232)</f>
        <v>1290368</v>
      </c>
      <c r="T225" s="6">
        <f t="shared" ref="T225:T232" si="98">R225/S225*100</f>
        <v>103.75079047217537</v>
      </c>
      <c r="U225" s="198">
        <f>SUM(U226:U232)</f>
        <v>579</v>
      </c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</row>
    <row r="226" spans="1:173" s="23" customFormat="1" ht="17.25" x14ac:dyDescent="0.25">
      <c r="A226" s="53">
        <v>1</v>
      </c>
      <c r="B226" s="4" t="s">
        <v>55</v>
      </c>
      <c r="C226" s="252">
        <v>2547318</v>
      </c>
      <c r="D226" s="252">
        <v>2551931</v>
      </c>
      <c r="E226" s="25">
        <f t="shared" si="93"/>
        <v>99.819234924455245</v>
      </c>
      <c r="F226" s="252">
        <v>306558</v>
      </c>
      <c r="G226" s="252">
        <v>273097</v>
      </c>
      <c r="H226" s="25">
        <f t="shared" si="94"/>
        <v>112.25242313170779</v>
      </c>
      <c r="I226" s="252">
        <v>2462879</v>
      </c>
      <c r="J226" s="252">
        <v>2174648</v>
      </c>
      <c r="K226" s="25">
        <f t="shared" si="95"/>
        <v>113.25414503864533</v>
      </c>
      <c r="L226" s="252">
        <v>1618892</v>
      </c>
      <c r="M226" s="252">
        <v>1368728</v>
      </c>
      <c r="N226" s="25">
        <f t="shared" si="96"/>
        <v>118.27711568697359</v>
      </c>
      <c r="O226" s="252">
        <v>843755</v>
      </c>
      <c r="P226" s="252">
        <v>771748</v>
      </c>
      <c r="Q226" s="25">
        <f t="shared" si="97"/>
        <v>109.33037727341048</v>
      </c>
      <c r="R226" s="252">
        <v>775137</v>
      </c>
      <c r="S226" s="252">
        <v>596980</v>
      </c>
      <c r="T226" s="252">
        <f t="shared" si="98"/>
        <v>129.84304331803412</v>
      </c>
      <c r="U226" s="199">
        <v>117</v>
      </c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24"/>
      <c r="DC226" s="24"/>
      <c r="DD226" s="24"/>
      <c r="DE226" s="24"/>
      <c r="DF226" s="24"/>
      <c r="DG226" s="24"/>
      <c r="DH226" s="24"/>
      <c r="DI226" s="24"/>
      <c r="DJ226" s="24"/>
      <c r="DK226" s="24"/>
    </row>
    <row r="227" spans="1:173" s="23" customFormat="1" ht="17.25" x14ac:dyDescent="0.25">
      <c r="A227" s="54">
        <v>2</v>
      </c>
      <c r="B227" s="8" t="s">
        <v>56</v>
      </c>
      <c r="C227" s="252">
        <v>1887046</v>
      </c>
      <c r="D227" s="252">
        <v>1157504</v>
      </c>
      <c r="E227" s="25">
        <f t="shared" si="93"/>
        <v>163.02716880460025</v>
      </c>
      <c r="F227" s="252">
        <v>139762</v>
      </c>
      <c r="G227" s="252">
        <v>108616</v>
      </c>
      <c r="H227" s="25">
        <f t="shared" si="94"/>
        <v>128.67533328423067</v>
      </c>
      <c r="I227" s="252">
        <v>1358035</v>
      </c>
      <c r="J227" s="252">
        <v>1095296</v>
      </c>
      <c r="K227" s="25">
        <f t="shared" si="95"/>
        <v>123.98794481126562</v>
      </c>
      <c r="L227" s="252">
        <v>432128</v>
      </c>
      <c r="M227" s="252">
        <v>417491</v>
      </c>
      <c r="N227" s="1">
        <f t="shared" si="96"/>
        <v>103.50594384070556</v>
      </c>
      <c r="O227" s="252">
        <v>359068</v>
      </c>
      <c r="P227" s="252">
        <v>342220</v>
      </c>
      <c r="Q227" s="1">
        <f t="shared" si="97"/>
        <v>104.92314885161591</v>
      </c>
      <c r="R227" s="252">
        <v>73060</v>
      </c>
      <c r="S227" s="252">
        <v>75271</v>
      </c>
      <c r="T227" s="252">
        <f t="shared" si="98"/>
        <v>97.062613755629656</v>
      </c>
      <c r="U227" s="199">
        <v>106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</row>
    <row r="228" spans="1:173" s="23" customFormat="1" ht="17.25" x14ac:dyDescent="0.25">
      <c r="A228" s="53">
        <v>3</v>
      </c>
      <c r="B228" s="4" t="s">
        <v>57</v>
      </c>
      <c r="C228" s="252">
        <v>0</v>
      </c>
      <c r="D228" s="252">
        <v>0</v>
      </c>
      <c r="E228" s="25" t="e">
        <f t="shared" si="93"/>
        <v>#DIV/0!</v>
      </c>
      <c r="F228" s="252">
        <v>0</v>
      </c>
      <c r="G228" s="252">
        <v>0</v>
      </c>
      <c r="H228" s="25" t="e">
        <f t="shared" si="94"/>
        <v>#DIV/0!</v>
      </c>
      <c r="I228" s="252">
        <v>0</v>
      </c>
      <c r="J228" s="252">
        <v>0</v>
      </c>
      <c r="K228" s="25" t="e">
        <f t="shared" si="95"/>
        <v>#DIV/0!</v>
      </c>
      <c r="L228" s="252">
        <f t="shared" ref="L228:M228" si="99">O228+R228</f>
        <v>0</v>
      </c>
      <c r="M228" s="252">
        <f t="shared" si="99"/>
        <v>0</v>
      </c>
      <c r="N228" s="25" t="e">
        <f t="shared" si="96"/>
        <v>#DIV/0!</v>
      </c>
      <c r="O228" s="252">
        <v>0</v>
      </c>
      <c r="P228" s="252"/>
      <c r="Q228" s="25" t="e">
        <f t="shared" si="97"/>
        <v>#DIV/0!</v>
      </c>
      <c r="R228" s="252">
        <v>0</v>
      </c>
      <c r="S228" s="252"/>
      <c r="T228" s="252" t="e">
        <f t="shared" si="98"/>
        <v>#DIV/0!</v>
      </c>
      <c r="U228" s="199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/>
      <c r="CL228" s="24"/>
      <c r="CM228" s="24"/>
      <c r="CN228" s="24"/>
      <c r="CO228" s="24"/>
      <c r="CP228" s="24"/>
      <c r="CQ228" s="24"/>
      <c r="CR228" s="24"/>
      <c r="CS228" s="24"/>
      <c r="CT228" s="24"/>
      <c r="CU228" s="24"/>
      <c r="CV228" s="24"/>
      <c r="CW228" s="24"/>
      <c r="CX228" s="24"/>
      <c r="CY228" s="24"/>
      <c r="CZ228" s="24"/>
      <c r="DA228" s="24"/>
      <c r="DB228" s="24"/>
      <c r="DC228" s="24"/>
      <c r="DD228" s="24"/>
      <c r="DE228" s="24"/>
      <c r="DF228" s="24"/>
      <c r="DG228" s="24"/>
      <c r="DH228" s="24"/>
      <c r="DI228" s="24"/>
      <c r="DJ228" s="24"/>
      <c r="DK228" s="24"/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  <c r="EI228" s="24"/>
      <c r="EJ228" s="24"/>
      <c r="EK228" s="24"/>
      <c r="EL228" s="24"/>
      <c r="EM228" s="24"/>
      <c r="EN228" s="24"/>
      <c r="EO228" s="24"/>
      <c r="EP228" s="24"/>
      <c r="EQ228" s="24"/>
      <c r="ER228" s="24"/>
      <c r="ES228" s="24"/>
      <c r="ET228" s="24"/>
      <c r="EU228" s="24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24"/>
      <c r="FI228" s="24"/>
      <c r="FJ228" s="24"/>
      <c r="FK228" s="24"/>
      <c r="FL228" s="24"/>
      <c r="FM228" s="24"/>
      <c r="FN228" s="24"/>
      <c r="FO228" s="24"/>
      <c r="FP228" s="24"/>
      <c r="FQ228" s="24"/>
    </row>
    <row r="229" spans="1:173" s="23" customFormat="1" ht="17.25" x14ac:dyDescent="0.25">
      <c r="A229" s="54">
        <v>4</v>
      </c>
      <c r="B229" s="4" t="s">
        <v>58</v>
      </c>
      <c r="C229" s="252">
        <v>1207384</v>
      </c>
      <c r="D229" s="252">
        <v>1438821</v>
      </c>
      <c r="E229" s="1">
        <f t="shared" si="93"/>
        <v>83.914816367011596</v>
      </c>
      <c r="F229" s="252">
        <v>56365</v>
      </c>
      <c r="G229" s="252">
        <v>152181</v>
      </c>
      <c r="H229" s="25">
        <f t="shared" si="94"/>
        <v>37.038132224127843</v>
      </c>
      <c r="I229" s="252">
        <v>1192872</v>
      </c>
      <c r="J229" s="252">
        <v>1387566</v>
      </c>
      <c r="K229" s="1">
        <f t="shared" si="95"/>
        <v>85.96866743635978</v>
      </c>
      <c r="L229" s="252">
        <v>489228</v>
      </c>
      <c r="M229" s="252">
        <v>618117</v>
      </c>
      <c r="N229" s="1">
        <f t="shared" si="96"/>
        <v>79.148122442838485</v>
      </c>
      <c r="O229" s="252">
        <v>0</v>
      </c>
      <c r="P229" s="252">
        <v>0</v>
      </c>
      <c r="Q229" s="1" t="e">
        <f t="shared" si="97"/>
        <v>#DIV/0!</v>
      </c>
      <c r="R229" s="252">
        <v>489228</v>
      </c>
      <c r="S229" s="252">
        <v>618117</v>
      </c>
      <c r="T229" s="248">
        <f t="shared" si="98"/>
        <v>79.148122442838485</v>
      </c>
      <c r="U229" s="199">
        <v>71</v>
      </c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  <c r="EE229" s="24"/>
      <c r="EF229" s="24"/>
      <c r="EG229" s="24"/>
      <c r="EH229" s="24"/>
      <c r="EI229" s="24"/>
      <c r="EJ229" s="24"/>
      <c r="EK229" s="24"/>
      <c r="EL229" s="24"/>
      <c r="EM229" s="24"/>
      <c r="EN229" s="24"/>
      <c r="EO229" s="24"/>
      <c r="EP229" s="24"/>
      <c r="EQ229" s="24"/>
      <c r="ER229" s="24"/>
      <c r="ES229" s="24"/>
      <c r="ET229" s="24"/>
      <c r="EU229" s="24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24"/>
      <c r="FI229" s="24"/>
      <c r="FJ229" s="24"/>
      <c r="FK229" s="24"/>
      <c r="FL229" s="24"/>
      <c r="FM229" s="24"/>
      <c r="FN229" s="24"/>
      <c r="FO229" s="24"/>
      <c r="FP229" s="24"/>
      <c r="FQ229" s="24"/>
    </row>
    <row r="230" spans="1:173" s="23" customFormat="1" ht="17.25" x14ac:dyDescent="0.25">
      <c r="A230" s="53">
        <v>5</v>
      </c>
      <c r="B230" s="4" t="s">
        <v>59</v>
      </c>
      <c r="C230" s="252">
        <v>40200</v>
      </c>
      <c r="D230" s="252">
        <v>2419</v>
      </c>
      <c r="E230" s="1">
        <f t="shared" si="93"/>
        <v>1661.8437370814388</v>
      </c>
      <c r="F230" s="252">
        <v>356</v>
      </c>
      <c r="G230" s="252">
        <v>1260</v>
      </c>
      <c r="H230" s="1">
        <f t="shared" si="94"/>
        <v>28.253968253968253</v>
      </c>
      <c r="I230" s="252">
        <v>37702</v>
      </c>
      <c r="J230" s="252">
        <v>13675</v>
      </c>
      <c r="K230" s="1">
        <f t="shared" si="95"/>
        <v>275.70018281535653</v>
      </c>
      <c r="L230" s="252">
        <v>32733</v>
      </c>
      <c r="M230" s="252">
        <v>11697</v>
      </c>
      <c r="N230" s="25">
        <f t="shared" si="96"/>
        <v>279.84098486791487</v>
      </c>
      <c r="O230" s="252">
        <v>32733</v>
      </c>
      <c r="P230" s="252">
        <v>11697</v>
      </c>
      <c r="Q230" s="25">
        <f t="shared" si="97"/>
        <v>279.84098486791487</v>
      </c>
      <c r="R230" s="252">
        <v>0</v>
      </c>
      <c r="S230" s="252">
        <v>0</v>
      </c>
      <c r="T230" s="248" t="e">
        <f t="shared" si="98"/>
        <v>#DIV/0!</v>
      </c>
      <c r="U230" s="199">
        <v>16</v>
      </c>
      <c r="DL230" s="24"/>
      <c r="DM230" s="24"/>
      <c r="DN230" s="24"/>
      <c r="DO230" s="24"/>
      <c r="DP230" s="24"/>
      <c r="DQ230" s="24"/>
      <c r="DR230" s="24"/>
      <c r="DS230" s="24"/>
      <c r="DT230" s="24"/>
      <c r="DU230" s="24"/>
      <c r="DV230" s="24"/>
      <c r="DW230" s="24"/>
      <c r="DX230" s="24"/>
      <c r="DY230" s="24"/>
      <c r="DZ230" s="24"/>
      <c r="EA230" s="24"/>
      <c r="EB230" s="24"/>
      <c r="EC230" s="24"/>
      <c r="ED230" s="24"/>
      <c r="EE230" s="24"/>
      <c r="EF230" s="24"/>
      <c r="EG230" s="24"/>
      <c r="EH230" s="24"/>
      <c r="EI230" s="24"/>
      <c r="EJ230" s="24"/>
      <c r="EK230" s="24"/>
      <c r="EL230" s="24"/>
      <c r="EM230" s="24"/>
      <c r="EN230" s="24"/>
      <c r="EO230" s="24"/>
      <c r="EP230" s="24"/>
      <c r="EQ230" s="24"/>
      <c r="ER230" s="24"/>
      <c r="ES230" s="24"/>
      <c r="ET230" s="24"/>
      <c r="EU230" s="24"/>
      <c r="EV230" s="24"/>
      <c r="EW230" s="24"/>
      <c r="EX230" s="24"/>
      <c r="EY230" s="24"/>
      <c r="EZ230" s="24"/>
      <c r="FA230" s="24"/>
      <c r="FB230" s="24"/>
      <c r="FC230" s="24"/>
      <c r="FD230" s="24"/>
      <c r="FE230" s="24"/>
      <c r="FF230" s="24"/>
      <c r="FG230" s="24"/>
      <c r="FH230" s="24"/>
      <c r="FI230" s="24"/>
      <c r="FJ230" s="24"/>
      <c r="FK230" s="24"/>
      <c r="FL230" s="24"/>
      <c r="FM230" s="24"/>
      <c r="FN230" s="24"/>
      <c r="FO230" s="24"/>
      <c r="FP230" s="24"/>
      <c r="FQ230" s="24"/>
    </row>
    <row r="231" spans="1:173" s="23" customFormat="1" ht="17.25" x14ac:dyDescent="0.25">
      <c r="A231" s="54">
        <v>6</v>
      </c>
      <c r="B231" s="4" t="s">
        <v>60</v>
      </c>
      <c r="C231" s="252">
        <v>1395020</v>
      </c>
      <c r="D231" s="252">
        <v>361654</v>
      </c>
      <c r="E231" s="25">
        <f t="shared" si="93"/>
        <v>385.73332522245016</v>
      </c>
      <c r="F231" s="252">
        <v>135238</v>
      </c>
      <c r="G231" s="252">
        <v>60259</v>
      </c>
      <c r="H231" s="25">
        <f t="shared" si="94"/>
        <v>224.42788629084453</v>
      </c>
      <c r="I231" s="252">
        <v>1261811</v>
      </c>
      <c r="J231" s="252">
        <v>547573</v>
      </c>
      <c r="K231" s="25">
        <f t="shared" si="95"/>
        <v>230.43703761872845</v>
      </c>
      <c r="L231" s="252">
        <v>862563</v>
      </c>
      <c r="M231" s="252">
        <v>291413</v>
      </c>
      <c r="N231" s="25">
        <f t="shared" si="96"/>
        <v>295.99331532910338</v>
      </c>
      <c r="O231" s="252">
        <v>861221</v>
      </c>
      <c r="P231" s="252">
        <v>291413</v>
      </c>
      <c r="Q231" s="25">
        <f t="shared" si="97"/>
        <v>295.53280052708698</v>
      </c>
      <c r="R231" s="252">
        <v>1342</v>
      </c>
      <c r="S231" s="252">
        <v>0</v>
      </c>
      <c r="T231" s="252" t="e">
        <f t="shared" si="98"/>
        <v>#DIV/0!</v>
      </c>
      <c r="U231" s="199">
        <v>63</v>
      </c>
    </row>
    <row r="232" spans="1:173" s="23" customFormat="1" ht="17.25" x14ac:dyDescent="0.25">
      <c r="A232" s="53">
        <v>7</v>
      </c>
      <c r="B232" s="4" t="s">
        <v>61</v>
      </c>
      <c r="C232" s="252">
        <v>1368237</v>
      </c>
      <c r="D232" s="252">
        <v>1196171</v>
      </c>
      <c r="E232" s="45">
        <f t="shared" si="93"/>
        <v>114.38473261766084</v>
      </c>
      <c r="F232" s="252">
        <v>276303</v>
      </c>
      <c r="G232" s="252">
        <v>100451</v>
      </c>
      <c r="H232" s="45">
        <f t="shared" si="94"/>
        <v>275.06246826811082</v>
      </c>
      <c r="I232" s="252">
        <v>1228691</v>
      </c>
      <c r="J232" s="252">
        <v>1176257</v>
      </c>
      <c r="K232" s="45">
        <f t="shared" si="95"/>
        <v>104.45769929530707</v>
      </c>
      <c r="L232" s="252">
        <v>920008</v>
      </c>
      <c r="M232" s="252">
        <v>840050</v>
      </c>
      <c r="N232" s="25">
        <f t="shared" si="96"/>
        <v>109.51824296172848</v>
      </c>
      <c r="O232" s="252">
        <v>920008</v>
      </c>
      <c r="P232" s="252">
        <v>840050</v>
      </c>
      <c r="Q232" s="25">
        <f t="shared" si="97"/>
        <v>109.51824296172848</v>
      </c>
      <c r="R232" s="252">
        <v>0</v>
      </c>
      <c r="S232" s="252">
        <v>0</v>
      </c>
      <c r="T232" s="249" t="e">
        <f t="shared" si="98"/>
        <v>#DIV/0!</v>
      </c>
      <c r="U232" s="199">
        <v>206</v>
      </c>
    </row>
    <row r="233" spans="1:173" s="23" customFormat="1" ht="17.25" customHeight="1" x14ac:dyDescent="0.25">
      <c r="A233" s="349"/>
      <c r="B233" s="350"/>
      <c r="C233" s="350"/>
      <c r="D233" s="350"/>
      <c r="E233" s="350"/>
      <c r="F233" s="350"/>
      <c r="G233" s="350"/>
      <c r="H233" s="350"/>
      <c r="I233" s="350"/>
      <c r="J233" s="350"/>
      <c r="K233" s="350"/>
      <c r="L233" s="350"/>
      <c r="M233" s="350"/>
      <c r="N233" s="350"/>
      <c r="O233" s="350"/>
      <c r="P233" s="350"/>
      <c r="Q233" s="350"/>
      <c r="R233" s="350"/>
      <c r="S233" s="350"/>
      <c r="T233" s="351"/>
      <c r="U233" s="200"/>
    </row>
    <row r="234" spans="1:173" s="23" customFormat="1" ht="54" customHeight="1" x14ac:dyDescent="0.25">
      <c r="A234" s="352" t="s">
        <v>240</v>
      </c>
      <c r="B234" s="353"/>
      <c r="C234" s="41">
        <f>SUM(C235:C239)</f>
        <v>4581335</v>
      </c>
      <c r="D234" s="41">
        <f>SUM(D235:D239)</f>
        <v>3766010</v>
      </c>
      <c r="E234" s="50">
        <f>C234/D234*100</f>
        <v>121.64957076587687</v>
      </c>
      <c r="F234" s="41">
        <f>SUM(F235:F239)</f>
        <v>389041</v>
      </c>
      <c r="G234" s="41">
        <f>SUM(G235:G239)</f>
        <v>336345</v>
      </c>
      <c r="H234" s="50">
        <f>F234/G234*100</f>
        <v>115.66724642851834</v>
      </c>
      <c r="I234" s="41">
        <f>SUM(I235:I239)</f>
        <v>5218017</v>
      </c>
      <c r="J234" s="41">
        <f>SUM(J235:J239)</f>
        <v>4028165</v>
      </c>
      <c r="K234" s="50">
        <f>I234/J234*100</f>
        <v>129.53831335111644</v>
      </c>
      <c r="L234" s="41">
        <f>SUM(L235:L239)</f>
        <v>174199</v>
      </c>
      <c r="M234" s="41">
        <f>SUM(M235:M239)</f>
        <v>151244</v>
      </c>
      <c r="N234" s="6">
        <f t="shared" ref="N234:N238" si="100">L234/M234*100</f>
        <v>115.17746158525297</v>
      </c>
      <c r="O234" s="41">
        <f>SUM(O235:O239)</f>
        <v>0</v>
      </c>
      <c r="P234" s="41">
        <f>SUM(P235:P239)</f>
        <v>0</v>
      </c>
      <c r="Q234" s="5" t="e">
        <f t="shared" ref="Q234:Q238" si="101">O234/P234*100</f>
        <v>#DIV/0!</v>
      </c>
      <c r="R234" s="41">
        <f>SUM(R235:R239)</f>
        <v>174199</v>
      </c>
      <c r="S234" s="41">
        <f>SUM(S235:S239)</f>
        <v>151244</v>
      </c>
      <c r="T234" s="6">
        <f t="shared" ref="T234:T238" si="102">R234/S234*100</f>
        <v>115.17746158525297</v>
      </c>
      <c r="U234" s="198">
        <f>SUM(U235:U238)</f>
        <v>375</v>
      </c>
    </row>
    <row r="235" spans="1:173" s="23" customFormat="1" ht="17.25" x14ac:dyDescent="0.25">
      <c r="A235" s="56">
        <v>1</v>
      </c>
      <c r="B235" s="8" t="s">
        <v>82</v>
      </c>
      <c r="C235" s="252">
        <v>180925</v>
      </c>
      <c r="D235" s="252">
        <v>165415</v>
      </c>
      <c r="E235" s="1">
        <f t="shared" ref="E235:E238" si="103">C235/D235*100</f>
        <v>109.37641689085029</v>
      </c>
      <c r="F235" s="252">
        <v>17793</v>
      </c>
      <c r="G235" s="252">
        <v>24087</v>
      </c>
      <c r="H235" s="1">
        <f t="shared" ref="H235:H238" si="104">F235/G235*100</f>
        <v>73.869722256819031</v>
      </c>
      <c r="I235" s="252">
        <v>184697</v>
      </c>
      <c r="J235" s="252">
        <v>160627</v>
      </c>
      <c r="K235" s="1">
        <f t="shared" ref="K235:K238" si="105">I235/J235*100</f>
        <v>114.98502742378305</v>
      </c>
      <c r="L235" s="252">
        <v>6467</v>
      </c>
      <c r="M235" s="252">
        <v>0</v>
      </c>
      <c r="N235" s="1" t="e">
        <f t="shared" si="100"/>
        <v>#DIV/0!</v>
      </c>
      <c r="O235" s="248">
        <v>0</v>
      </c>
      <c r="P235" s="248">
        <v>0</v>
      </c>
      <c r="Q235" s="1" t="e">
        <f t="shared" si="101"/>
        <v>#DIV/0!</v>
      </c>
      <c r="R235" s="252">
        <v>6467</v>
      </c>
      <c r="S235" s="252">
        <v>0</v>
      </c>
      <c r="T235" s="1" t="e">
        <f t="shared" si="102"/>
        <v>#DIV/0!</v>
      </c>
      <c r="U235" s="199">
        <v>28</v>
      </c>
    </row>
    <row r="236" spans="1:173" s="23" customFormat="1" ht="17.25" x14ac:dyDescent="0.25">
      <c r="A236" s="62">
        <v>2</v>
      </c>
      <c r="B236" s="4" t="s">
        <v>50</v>
      </c>
      <c r="C236" s="252">
        <v>1411716</v>
      </c>
      <c r="D236" s="252">
        <v>1017436</v>
      </c>
      <c r="E236" s="25">
        <f t="shared" si="103"/>
        <v>138.75231464190375</v>
      </c>
      <c r="F236" s="252">
        <v>103771</v>
      </c>
      <c r="G236" s="252">
        <v>64126</v>
      </c>
      <c r="H236" s="25">
        <f t="shared" si="104"/>
        <v>161.82359729282973</v>
      </c>
      <c r="I236" s="252">
        <v>1766823</v>
      </c>
      <c r="J236" s="252">
        <v>1284053</v>
      </c>
      <c r="K236" s="25">
        <f t="shared" si="105"/>
        <v>137.59735774146392</v>
      </c>
      <c r="L236" s="252">
        <v>0</v>
      </c>
      <c r="M236" s="252">
        <v>0</v>
      </c>
      <c r="N236" s="25" t="e">
        <f t="shared" si="100"/>
        <v>#DIV/0!</v>
      </c>
      <c r="O236" s="252">
        <v>0</v>
      </c>
      <c r="P236" s="252">
        <v>0</v>
      </c>
      <c r="Q236" s="25" t="e">
        <f t="shared" si="101"/>
        <v>#DIV/0!</v>
      </c>
      <c r="R236" s="252">
        <v>0</v>
      </c>
      <c r="S236" s="252">
        <v>0</v>
      </c>
      <c r="T236" s="252" t="e">
        <f t="shared" si="102"/>
        <v>#DIV/0!</v>
      </c>
      <c r="U236" s="199">
        <v>34</v>
      </c>
    </row>
    <row r="237" spans="1:173" s="23" customFormat="1" ht="17.25" x14ac:dyDescent="0.25">
      <c r="A237" s="62">
        <v>3</v>
      </c>
      <c r="B237" s="10" t="s">
        <v>285</v>
      </c>
      <c r="C237" s="252">
        <v>56330</v>
      </c>
      <c r="D237" s="252">
        <v>67628</v>
      </c>
      <c r="E237" s="25">
        <f t="shared" si="103"/>
        <v>83.293901934110139</v>
      </c>
      <c r="F237" s="252">
        <v>2279</v>
      </c>
      <c r="G237" s="252">
        <v>2432</v>
      </c>
      <c r="H237" s="25">
        <f t="shared" si="104"/>
        <v>93.70888157894737</v>
      </c>
      <c r="I237" s="252">
        <v>56330</v>
      </c>
      <c r="J237" s="252">
        <v>67628</v>
      </c>
      <c r="K237" s="25">
        <f t="shared" si="105"/>
        <v>83.293901934110139</v>
      </c>
      <c r="L237" s="252">
        <v>0</v>
      </c>
      <c r="M237" s="252">
        <v>0</v>
      </c>
      <c r="N237" s="25" t="e">
        <f t="shared" si="100"/>
        <v>#DIV/0!</v>
      </c>
      <c r="O237" s="248">
        <v>0</v>
      </c>
      <c r="P237" s="248">
        <v>0</v>
      </c>
      <c r="Q237" s="25" t="e">
        <f t="shared" si="101"/>
        <v>#DIV/0!</v>
      </c>
      <c r="R237" s="252">
        <v>0</v>
      </c>
      <c r="S237" s="252">
        <v>0</v>
      </c>
      <c r="T237" s="252" t="e">
        <f t="shared" si="102"/>
        <v>#DIV/0!</v>
      </c>
      <c r="U237" s="199">
        <v>6</v>
      </c>
    </row>
    <row r="238" spans="1:173" s="23" customFormat="1" ht="17.25" x14ac:dyDescent="0.25">
      <c r="A238" s="62">
        <v>4</v>
      </c>
      <c r="B238" s="10" t="s">
        <v>293</v>
      </c>
      <c r="C238" s="248">
        <v>2932364</v>
      </c>
      <c r="D238" s="248">
        <v>2515531</v>
      </c>
      <c r="E238" s="25">
        <f t="shared" si="103"/>
        <v>116.57037818257857</v>
      </c>
      <c r="F238" s="248">
        <v>265198</v>
      </c>
      <c r="G238" s="248">
        <v>245700</v>
      </c>
      <c r="H238" s="25">
        <f t="shared" si="104"/>
        <v>107.93569393569393</v>
      </c>
      <c r="I238" s="248">
        <v>3210167</v>
      </c>
      <c r="J238" s="248">
        <v>2515857</v>
      </c>
      <c r="K238" s="25">
        <f t="shared" si="105"/>
        <v>127.59735549357536</v>
      </c>
      <c r="L238" s="252">
        <v>167732</v>
      </c>
      <c r="M238" s="252">
        <v>151244</v>
      </c>
      <c r="N238" s="25">
        <f t="shared" si="100"/>
        <v>110.90158948454155</v>
      </c>
      <c r="O238" s="248">
        <v>0</v>
      </c>
      <c r="P238" s="248">
        <v>0</v>
      </c>
      <c r="Q238" s="25" t="e">
        <f t="shared" si="101"/>
        <v>#DIV/0!</v>
      </c>
      <c r="R238" s="252">
        <v>167732</v>
      </c>
      <c r="S238" s="252">
        <v>151244</v>
      </c>
      <c r="T238" s="252">
        <f t="shared" si="102"/>
        <v>110.90158948454155</v>
      </c>
      <c r="U238" s="199">
        <v>307</v>
      </c>
    </row>
    <row r="239" spans="1:173" s="23" customFormat="1" ht="17.25" x14ac:dyDescent="0.25">
      <c r="A239" s="63"/>
      <c r="B239" s="16"/>
      <c r="C239" s="248"/>
      <c r="D239" s="248"/>
      <c r="E239" s="1"/>
      <c r="F239" s="248"/>
      <c r="G239" s="248"/>
      <c r="H239" s="1"/>
      <c r="I239" s="248"/>
      <c r="J239" s="248"/>
      <c r="K239" s="1"/>
      <c r="L239" s="252"/>
      <c r="M239" s="248"/>
      <c r="N239" s="1"/>
      <c r="O239" s="248"/>
      <c r="P239" s="248"/>
      <c r="Q239" s="1"/>
      <c r="R239" s="248"/>
      <c r="S239" s="248"/>
      <c r="T239" s="1"/>
      <c r="U239" s="199"/>
    </row>
    <row r="240" spans="1:173" s="23" customFormat="1" ht="17.25" customHeight="1" x14ac:dyDescent="0.25">
      <c r="A240" s="349"/>
      <c r="B240" s="350"/>
      <c r="C240" s="350"/>
      <c r="D240" s="350"/>
      <c r="E240" s="350"/>
      <c r="F240" s="350"/>
      <c r="G240" s="350"/>
      <c r="H240" s="350"/>
      <c r="I240" s="350"/>
      <c r="J240" s="350"/>
      <c r="K240" s="350"/>
      <c r="L240" s="350"/>
      <c r="M240" s="350"/>
      <c r="N240" s="350"/>
      <c r="O240" s="350"/>
      <c r="P240" s="350"/>
      <c r="Q240" s="350"/>
      <c r="R240" s="350"/>
      <c r="S240" s="350"/>
      <c r="T240" s="351"/>
      <c r="U240" s="200"/>
    </row>
    <row r="241" spans="1:173" s="23" customFormat="1" ht="71.25" customHeight="1" x14ac:dyDescent="0.25">
      <c r="A241" s="352" t="s">
        <v>241</v>
      </c>
      <c r="B241" s="353"/>
      <c r="C241" s="41">
        <f>SUM(C242:C252)</f>
        <v>25416119</v>
      </c>
      <c r="D241" s="41">
        <f>SUM(D242:D252)</f>
        <v>19519972</v>
      </c>
      <c r="E241" s="50">
        <f>C241/D241*100</f>
        <v>130.20571443442643</v>
      </c>
      <c r="F241" s="41">
        <f>SUM(F242:F252)</f>
        <v>1588724</v>
      </c>
      <c r="G241" s="41">
        <f>SUM(G242:G252)</f>
        <v>653947</v>
      </c>
      <c r="H241" s="50">
        <f>F241/G241*100</f>
        <v>242.94384713134244</v>
      </c>
      <c r="I241" s="41">
        <f>SUM(I242:I252)</f>
        <v>25380546</v>
      </c>
      <c r="J241" s="41">
        <f>SUM(J242:J252)</f>
        <v>18149601</v>
      </c>
      <c r="K241" s="50">
        <f>I241/J241*100</f>
        <v>139.84079319429668</v>
      </c>
      <c r="L241" s="41">
        <f>SUM(L242:L252)</f>
        <v>4537557</v>
      </c>
      <c r="M241" s="41">
        <f>SUM(M242:M252)</f>
        <v>8121842</v>
      </c>
      <c r="N241" s="6">
        <f t="shared" ref="N241:N251" si="106">L241/M241*100</f>
        <v>55.868570208580756</v>
      </c>
      <c r="O241" s="41">
        <f>SUM(O242:O252)</f>
        <v>4537296</v>
      </c>
      <c r="P241" s="41">
        <f>SUM(P242:P252)</f>
        <v>8098534</v>
      </c>
      <c r="Q241" s="5">
        <f t="shared" ref="Q241:Q251" si="107">O241/P241*100</f>
        <v>56.026140039666437</v>
      </c>
      <c r="R241" s="41">
        <f>SUM(R242:R252)</f>
        <v>261</v>
      </c>
      <c r="S241" s="41">
        <f>SUM(S242:S252)</f>
        <v>23308</v>
      </c>
      <c r="T241" s="6">
        <f t="shared" ref="T241:T251" si="108">R241/S241*100</f>
        <v>1.1197871975287454</v>
      </c>
      <c r="U241" s="198">
        <f>SUM(U242:U252)</f>
        <v>2581</v>
      </c>
    </row>
    <row r="242" spans="1:173" s="24" customFormat="1" ht="18.75" customHeight="1" x14ac:dyDescent="0.25">
      <c r="A242" s="62">
        <v>1</v>
      </c>
      <c r="B242" s="4" t="s">
        <v>98</v>
      </c>
      <c r="C242" s="252">
        <v>2842126</v>
      </c>
      <c r="D242" s="252">
        <v>1126786</v>
      </c>
      <c r="E242" s="25">
        <f>C242/D242*100</f>
        <v>252.23298834028819</v>
      </c>
      <c r="F242" s="252">
        <v>0</v>
      </c>
      <c r="G242" s="252">
        <v>1718</v>
      </c>
      <c r="H242" s="25">
        <f>F242/G242*100</f>
        <v>0</v>
      </c>
      <c r="I242" s="252">
        <v>2831427</v>
      </c>
      <c r="J242" s="252">
        <v>1147543</v>
      </c>
      <c r="K242" s="25">
        <f>I242/J242*100</f>
        <v>246.73820501715403</v>
      </c>
      <c r="L242" s="252">
        <f t="shared" ref="L242:M242" si="109">O242+R242</f>
        <v>0</v>
      </c>
      <c r="M242" s="252">
        <f t="shared" si="109"/>
        <v>0</v>
      </c>
      <c r="N242" s="25" t="e">
        <f t="shared" si="106"/>
        <v>#DIV/0!</v>
      </c>
      <c r="O242" s="252">
        <v>0</v>
      </c>
      <c r="P242" s="252">
        <v>0</v>
      </c>
      <c r="Q242" s="25" t="e">
        <f t="shared" si="107"/>
        <v>#DIV/0!</v>
      </c>
      <c r="R242" s="252">
        <v>0</v>
      </c>
      <c r="S242" s="252">
        <v>0</v>
      </c>
      <c r="T242" s="25" t="e">
        <f t="shared" si="108"/>
        <v>#DIV/0!</v>
      </c>
      <c r="U242" s="197">
        <v>442</v>
      </c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</row>
    <row r="243" spans="1:173" s="24" customFormat="1" ht="18.75" customHeight="1" x14ac:dyDescent="0.25">
      <c r="A243" s="63">
        <v>2</v>
      </c>
      <c r="B243" s="8" t="s">
        <v>264</v>
      </c>
      <c r="C243" s="252">
        <v>925176</v>
      </c>
      <c r="D243" s="252">
        <v>644449</v>
      </c>
      <c r="E243" s="25">
        <f>C243/D243*100</f>
        <v>143.56077827725699</v>
      </c>
      <c r="F243" s="252">
        <v>25857</v>
      </c>
      <c r="G243" s="252">
        <v>30392</v>
      </c>
      <c r="H243" s="25">
        <f>F243/G243*100</f>
        <v>85.078310081600421</v>
      </c>
      <c r="I243" s="252">
        <v>712062</v>
      </c>
      <c r="J243" s="252">
        <v>636976</v>
      </c>
      <c r="K243" s="25">
        <f>I243/J243*100</f>
        <v>111.78788525784331</v>
      </c>
      <c r="L243" s="252">
        <v>192282</v>
      </c>
      <c r="M243" s="252">
        <v>220509</v>
      </c>
      <c r="N243" s="25">
        <f t="shared" si="106"/>
        <v>87.199161938968473</v>
      </c>
      <c r="O243" s="252">
        <v>192021</v>
      </c>
      <c r="P243" s="252">
        <v>205893</v>
      </c>
      <c r="Q243" s="25">
        <f t="shared" si="107"/>
        <v>93.26251985254477</v>
      </c>
      <c r="R243" s="252">
        <v>261</v>
      </c>
      <c r="S243" s="252">
        <v>14616</v>
      </c>
      <c r="T243" s="25">
        <f t="shared" si="108"/>
        <v>1.7857142857142856</v>
      </c>
      <c r="U243" s="197">
        <v>151</v>
      </c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</row>
    <row r="244" spans="1:173" s="24" customFormat="1" ht="18.75" customHeight="1" x14ac:dyDescent="0.25">
      <c r="A244" s="62">
        <v>3</v>
      </c>
      <c r="B244" s="8" t="s">
        <v>221</v>
      </c>
      <c r="C244" s="252">
        <v>11261567</v>
      </c>
      <c r="D244" s="252">
        <v>9696886</v>
      </c>
      <c r="E244" s="25">
        <f>C244/D244*100</f>
        <v>116.1359120855912</v>
      </c>
      <c r="F244" s="252">
        <v>650911</v>
      </c>
      <c r="G244" s="252">
        <v>87599</v>
      </c>
      <c r="H244" s="25">
        <f>F244/G244*100</f>
        <v>743.05756915033271</v>
      </c>
      <c r="I244" s="252">
        <v>11150567</v>
      </c>
      <c r="J244" s="252">
        <v>10103423</v>
      </c>
      <c r="K244" s="25">
        <f>I244/J244*100</f>
        <v>110.36424981909596</v>
      </c>
      <c r="L244" s="252">
        <v>0</v>
      </c>
      <c r="M244" s="252">
        <v>4932376</v>
      </c>
      <c r="N244" s="25">
        <f t="shared" si="106"/>
        <v>0</v>
      </c>
      <c r="O244" s="252">
        <v>0</v>
      </c>
      <c r="P244" s="252">
        <v>4932376</v>
      </c>
      <c r="Q244" s="25">
        <f t="shared" si="107"/>
        <v>0</v>
      </c>
      <c r="R244" s="252">
        <v>0</v>
      </c>
      <c r="S244" s="252">
        <v>0</v>
      </c>
      <c r="T244" s="25" t="e">
        <f t="shared" si="108"/>
        <v>#DIV/0!</v>
      </c>
      <c r="U244" s="197">
        <v>1131</v>
      </c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  <c r="FL244" s="23"/>
      <c r="FM244" s="23"/>
      <c r="FN244" s="23"/>
      <c r="FO244" s="23"/>
      <c r="FP244" s="23"/>
      <c r="FQ244" s="23"/>
    </row>
    <row r="245" spans="1:173" s="23" customFormat="1" ht="17.25" x14ac:dyDescent="0.25">
      <c r="A245" s="63">
        <v>4</v>
      </c>
      <c r="B245" s="9" t="s">
        <v>109</v>
      </c>
      <c r="C245" s="252">
        <v>7539205</v>
      </c>
      <c r="D245" s="252">
        <v>5712639</v>
      </c>
      <c r="E245" s="1">
        <f t="shared" ref="E245:E253" si="110">C245/D245*100</f>
        <v>131.97411914178366</v>
      </c>
      <c r="F245" s="252">
        <v>678453</v>
      </c>
      <c r="G245" s="252">
        <v>518862</v>
      </c>
      <c r="H245" s="1">
        <f t="shared" ref="H245:H246" si="111">F245/G245*100</f>
        <v>130.75788938099149</v>
      </c>
      <c r="I245" s="252">
        <v>7866114</v>
      </c>
      <c r="J245" s="252">
        <v>5682048</v>
      </c>
      <c r="K245" s="1">
        <f t="shared" ref="K245:K253" si="112">I245/J245*100</f>
        <v>138.43800685949853</v>
      </c>
      <c r="L245" s="252">
        <v>3712034</v>
      </c>
      <c r="M245" s="252">
        <v>2570296</v>
      </c>
      <c r="N245" s="1">
        <f t="shared" si="106"/>
        <v>144.42048697893162</v>
      </c>
      <c r="O245" s="252">
        <v>3712034</v>
      </c>
      <c r="P245" s="252">
        <v>2570296</v>
      </c>
      <c r="Q245" s="1">
        <f t="shared" si="107"/>
        <v>144.42048697893162</v>
      </c>
      <c r="R245" s="252">
        <v>0</v>
      </c>
      <c r="S245" s="252">
        <v>0</v>
      </c>
      <c r="T245" s="1" t="e">
        <f t="shared" si="108"/>
        <v>#DIV/0!</v>
      </c>
      <c r="U245" s="199">
        <v>538</v>
      </c>
    </row>
    <row r="246" spans="1:173" s="23" customFormat="1" ht="34.5" x14ac:dyDescent="0.25">
      <c r="A246" s="62">
        <v>5</v>
      </c>
      <c r="B246" s="10" t="s">
        <v>110</v>
      </c>
      <c r="C246" s="252">
        <v>0</v>
      </c>
      <c r="D246" s="252">
        <v>0</v>
      </c>
      <c r="E246" s="1" t="e">
        <f t="shared" si="110"/>
        <v>#DIV/0!</v>
      </c>
      <c r="F246" s="252">
        <v>0</v>
      </c>
      <c r="G246" s="252">
        <v>0</v>
      </c>
      <c r="H246" s="1" t="e">
        <f t="shared" si="111"/>
        <v>#DIV/0!</v>
      </c>
      <c r="I246" s="252">
        <v>0</v>
      </c>
      <c r="J246" s="252">
        <v>0</v>
      </c>
      <c r="K246" s="1" t="e">
        <f t="shared" si="112"/>
        <v>#DIV/0!</v>
      </c>
      <c r="L246" s="252">
        <v>0</v>
      </c>
      <c r="M246" s="252">
        <v>0</v>
      </c>
      <c r="N246" s="1" t="e">
        <f t="shared" si="106"/>
        <v>#DIV/0!</v>
      </c>
      <c r="O246" s="252">
        <v>0</v>
      </c>
      <c r="P246" s="252">
        <v>0</v>
      </c>
      <c r="Q246" s="1" t="e">
        <f t="shared" si="107"/>
        <v>#DIV/0!</v>
      </c>
      <c r="R246" s="252">
        <v>0</v>
      </c>
      <c r="S246" s="252">
        <v>0</v>
      </c>
      <c r="T246" s="1" t="e">
        <f t="shared" si="108"/>
        <v>#DIV/0!</v>
      </c>
      <c r="U246" s="199"/>
    </row>
    <row r="247" spans="1:173" s="23" customFormat="1" ht="18.75" customHeight="1" x14ac:dyDescent="0.25">
      <c r="A247" s="62">
        <v>6</v>
      </c>
      <c r="B247" s="216" t="s">
        <v>108</v>
      </c>
      <c r="C247" s="252">
        <v>29715</v>
      </c>
      <c r="D247" s="252">
        <v>1916423</v>
      </c>
      <c r="E247" s="1">
        <f t="shared" si="110"/>
        <v>1.5505449475402873</v>
      </c>
      <c r="F247" s="252">
        <v>0</v>
      </c>
      <c r="G247" s="252">
        <v>2600</v>
      </c>
      <c r="H247" s="1">
        <f>F247/G247*100</f>
        <v>0</v>
      </c>
      <c r="I247" s="252">
        <v>29715</v>
      </c>
      <c r="J247" s="252">
        <v>157462</v>
      </c>
      <c r="K247" s="1">
        <f t="shared" si="112"/>
        <v>18.87121972285377</v>
      </c>
      <c r="L247" s="252">
        <v>0</v>
      </c>
      <c r="M247" s="252">
        <v>26944</v>
      </c>
      <c r="N247" s="1">
        <f t="shared" si="106"/>
        <v>0</v>
      </c>
      <c r="O247" s="252">
        <v>0</v>
      </c>
      <c r="P247" s="252">
        <v>18252</v>
      </c>
      <c r="Q247" s="1">
        <f t="shared" si="107"/>
        <v>0</v>
      </c>
      <c r="R247" s="252">
        <v>0</v>
      </c>
      <c r="S247" s="252">
        <v>8692</v>
      </c>
      <c r="T247" s="1">
        <f t="shared" si="108"/>
        <v>0</v>
      </c>
      <c r="U247" s="199">
        <v>10</v>
      </c>
    </row>
    <row r="248" spans="1:173" s="23" customFormat="1" ht="18.75" customHeight="1" x14ac:dyDescent="0.25">
      <c r="A248" s="62">
        <v>7</v>
      </c>
      <c r="B248" s="216" t="s">
        <v>484</v>
      </c>
      <c r="C248" s="252">
        <v>1914953</v>
      </c>
      <c r="D248" s="252">
        <v>0</v>
      </c>
      <c r="E248" s="1" t="e">
        <f t="shared" si="110"/>
        <v>#DIV/0!</v>
      </c>
      <c r="F248" s="252">
        <v>176047</v>
      </c>
      <c r="G248" s="252">
        <v>0</v>
      </c>
      <c r="H248" s="1" t="e">
        <f>F248/G248*100</f>
        <v>#DIV/0!</v>
      </c>
      <c r="I248" s="252">
        <v>1885759</v>
      </c>
      <c r="J248" s="252">
        <v>0</v>
      </c>
      <c r="K248" s="1" t="e">
        <f t="shared" si="112"/>
        <v>#DIV/0!</v>
      </c>
      <c r="L248" s="252">
        <v>0</v>
      </c>
      <c r="M248" s="252">
        <v>0</v>
      </c>
      <c r="N248" s="1" t="e">
        <f t="shared" si="106"/>
        <v>#DIV/0!</v>
      </c>
      <c r="O248" s="252">
        <v>0</v>
      </c>
      <c r="P248" s="252">
        <v>0</v>
      </c>
      <c r="Q248" s="1" t="e">
        <f t="shared" si="107"/>
        <v>#DIV/0!</v>
      </c>
      <c r="R248" s="252">
        <v>0</v>
      </c>
      <c r="S248" s="252">
        <v>0</v>
      </c>
      <c r="T248" s="1" t="e">
        <f t="shared" si="108"/>
        <v>#DIV/0!</v>
      </c>
      <c r="U248" s="199">
        <v>240</v>
      </c>
    </row>
    <row r="249" spans="1:173" s="23" customFormat="1" ht="17.25" x14ac:dyDescent="0.25">
      <c r="A249" s="63">
        <v>8</v>
      </c>
      <c r="B249" s="16" t="s">
        <v>267</v>
      </c>
      <c r="C249" s="252">
        <v>283411</v>
      </c>
      <c r="D249" s="252">
        <v>64450</v>
      </c>
      <c r="E249" s="1">
        <f t="shared" si="110"/>
        <v>439.73778122575641</v>
      </c>
      <c r="F249" s="252">
        <v>33900</v>
      </c>
      <c r="G249" s="252">
        <v>11585</v>
      </c>
      <c r="H249" s="1">
        <f>F249/G249*100</f>
        <v>292.61976694000862</v>
      </c>
      <c r="I249" s="252">
        <v>284936</v>
      </c>
      <c r="J249" s="252">
        <v>63810</v>
      </c>
      <c r="K249" s="1">
        <f t="shared" si="112"/>
        <v>446.53816016298384</v>
      </c>
      <c r="L249" s="252">
        <v>13275</v>
      </c>
      <c r="M249" s="252">
        <v>13378</v>
      </c>
      <c r="N249" s="1">
        <f t="shared" si="106"/>
        <v>99.230079234564201</v>
      </c>
      <c r="O249" s="252">
        <v>13275</v>
      </c>
      <c r="P249" s="252">
        <v>13378</v>
      </c>
      <c r="Q249" s="1">
        <f t="shared" si="107"/>
        <v>99.230079234564201</v>
      </c>
      <c r="R249" s="252">
        <v>0</v>
      </c>
      <c r="S249" s="252">
        <v>0</v>
      </c>
      <c r="T249" s="1" t="e">
        <f t="shared" si="108"/>
        <v>#DIV/0!</v>
      </c>
      <c r="U249" s="199">
        <v>23</v>
      </c>
    </row>
    <row r="250" spans="1:173" s="23" customFormat="1" ht="17.25" x14ac:dyDescent="0.25">
      <c r="A250" s="62">
        <v>9</v>
      </c>
      <c r="B250" s="10" t="s">
        <v>268</v>
      </c>
      <c r="C250" s="252">
        <v>0</v>
      </c>
      <c r="D250" s="252">
        <v>0</v>
      </c>
      <c r="E250" s="1" t="e">
        <f t="shared" si="110"/>
        <v>#DIV/0!</v>
      </c>
      <c r="F250" s="252">
        <v>0</v>
      </c>
      <c r="G250" s="252">
        <v>0</v>
      </c>
      <c r="H250" s="1">
        <v>0</v>
      </c>
      <c r="I250" s="252">
        <v>0</v>
      </c>
      <c r="J250" s="252">
        <v>0</v>
      </c>
      <c r="K250" s="1" t="e">
        <f t="shared" si="112"/>
        <v>#DIV/0!</v>
      </c>
      <c r="L250" s="252">
        <v>0</v>
      </c>
      <c r="M250" s="252">
        <v>0</v>
      </c>
      <c r="N250" s="1" t="e">
        <f t="shared" si="106"/>
        <v>#DIV/0!</v>
      </c>
      <c r="O250" s="252">
        <v>0</v>
      </c>
      <c r="P250" s="252">
        <v>0</v>
      </c>
      <c r="Q250" s="1" t="e">
        <f t="shared" si="107"/>
        <v>#DIV/0!</v>
      </c>
      <c r="R250" s="252">
        <v>0</v>
      </c>
      <c r="S250" s="252">
        <v>0</v>
      </c>
      <c r="T250" s="1" t="e">
        <f t="shared" si="108"/>
        <v>#DIV/0!</v>
      </c>
      <c r="U250" s="199"/>
    </row>
    <row r="251" spans="1:173" s="23" customFormat="1" ht="17.25" x14ac:dyDescent="0.25">
      <c r="A251" s="62">
        <v>10</v>
      </c>
      <c r="B251" s="10" t="s">
        <v>277</v>
      </c>
      <c r="C251" s="252">
        <v>0</v>
      </c>
      <c r="D251" s="252">
        <v>0</v>
      </c>
      <c r="E251" s="1" t="e">
        <f t="shared" si="110"/>
        <v>#DIV/0!</v>
      </c>
      <c r="F251" s="252">
        <v>0</v>
      </c>
      <c r="G251" s="252">
        <v>0</v>
      </c>
      <c r="H251" s="1" t="e">
        <f>F251/G251*100</f>
        <v>#DIV/0!</v>
      </c>
      <c r="I251" s="252">
        <v>0</v>
      </c>
      <c r="J251" s="252">
        <v>0</v>
      </c>
      <c r="K251" s="1" t="e">
        <f t="shared" si="112"/>
        <v>#DIV/0!</v>
      </c>
      <c r="L251" s="252">
        <v>0</v>
      </c>
      <c r="M251" s="252">
        <v>0</v>
      </c>
      <c r="N251" s="1" t="e">
        <f t="shared" si="106"/>
        <v>#DIV/0!</v>
      </c>
      <c r="O251" s="252">
        <v>0</v>
      </c>
      <c r="P251" s="252">
        <v>0</v>
      </c>
      <c r="Q251" s="1" t="e">
        <f t="shared" si="107"/>
        <v>#DIV/0!</v>
      </c>
      <c r="R251" s="252">
        <v>0</v>
      </c>
      <c r="S251" s="252">
        <v>0</v>
      </c>
      <c r="T251" s="1" t="e">
        <f t="shared" si="108"/>
        <v>#DIV/0!</v>
      </c>
      <c r="U251" s="199"/>
    </row>
    <row r="252" spans="1:173" s="23" customFormat="1" ht="17.25" x14ac:dyDescent="0.25">
      <c r="A252" s="62">
        <v>11</v>
      </c>
      <c r="B252" s="10" t="s">
        <v>269</v>
      </c>
      <c r="C252" s="252">
        <v>619966</v>
      </c>
      <c r="D252" s="252">
        <v>358339</v>
      </c>
      <c r="E252" s="1">
        <f t="shared" si="110"/>
        <v>173.0110314534561</v>
      </c>
      <c r="F252" s="252">
        <v>23556</v>
      </c>
      <c r="G252" s="252">
        <v>1191</v>
      </c>
      <c r="H252" s="1">
        <f>F252/G252*100</f>
        <v>1977.8337531486145</v>
      </c>
      <c r="I252" s="252">
        <v>619966</v>
      </c>
      <c r="J252" s="252">
        <v>358339</v>
      </c>
      <c r="K252" s="1">
        <f t="shared" si="112"/>
        <v>173.0110314534561</v>
      </c>
      <c r="L252" s="252">
        <v>619966</v>
      </c>
      <c r="M252" s="252">
        <v>358339</v>
      </c>
      <c r="N252" s="1">
        <f>L252/M252*100</f>
        <v>173.0110314534561</v>
      </c>
      <c r="O252" s="252">
        <v>619966</v>
      </c>
      <c r="P252" s="252">
        <v>358339</v>
      </c>
      <c r="Q252" s="1">
        <f>O252/P252*100</f>
        <v>173.0110314534561</v>
      </c>
      <c r="R252" s="252">
        <v>0</v>
      </c>
      <c r="S252" s="252">
        <v>0</v>
      </c>
      <c r="T252" s="1" t="e">
        <f>R252/S252*100</f>
        <v>#DIV/0!</v>
      </c>
      <c r="U252" s="199">
        <v>46</v>
      </c>
    </row>
    <row r="253" spans="1:173" s="23" customFormat="1" ht="34.5" x14ac:dyDescent="0.25">
      <c r="A253" s="63">
        <v>12</v>
      </c>
      <c r="B253" s="16" t="s">
        <v>469</v>
      </c>
      <c r="C253" s="252">
        <v>1079066</v>
      </c>
      <c r="D253" s="252">
        <v>658718</v>
      </c>
      <c r="E253" s="1">
        <f t="shared" si="110"/>
        <v>163.81304291062335</v>
      </c>
      <c r="F253" s="252">
        <v>8390</v>
      </c>
      <c r="G253" s="252">
        <v>54386</v>
      </c>
      <c r="H253" s="1">
        <f>F253/G253*100</f>
        <v>15.426764240797263</v>
      </c>
      <c r="I253" s="252">
        <v>947635</v>
      </c>
      <c r="J253" s="252">
        <v>582970</v>
      </c>
      <c r="K253" s="1">
        <f t="shared" si="112"/>
        <v>162.55296155891384</v>
      </c>
      <c r="L253" s="252">
        <v>922008</v>
      </c>
      <c r="M253" s="252">
        <v>551961</v>
      </c>
      <c r="N253" s="1">
        <f>L253/M253*100</f>
        <v>167.04223667976541</v>
      </c>
      <c r="O253" s="252">
        <v>918928</v>
      </c>
      <c r="P253" s="252">
        <v>551961</v>
      </c>
      <c r="Q253" s="1">
        <f>O253/P253*100</f>
        <v>166.48422624062206</v>
      </c>
      <c r="R253" s="252">
        <v>3080</v>
      </c>
      <c r="S253" s="252">
        <v>0</v>
      </c>
      <c r="T253" s="1" t="e">
        <f>R253/S253*100</f>
        <v>#DIV/0!</v>
      </c>
      <c r="U253" s="199">
        <v>91</v>
      </c>
    </row>
    <row r="254" spans="1:173" s="23" customFormat="1" ht="17.25" customHeight="1" x14ac:dyDescent="0.25">
      <c r="A254" s="363"/>
      <c r="B254" s="364"/>
      <c r="C254" s="364"/>
      <c r="D254" s="364"/>
      <c r="E254" s="364"/>
      <c r="F254" s="364"/>
      <c r="G254" s="364"/>
      <c r="H254" s="364"/>
      <c r="I254" s="364"/>
      <c r="J254" s="364"/>
      <c r="K254" s="364"/>
      <c r="L254" s="364"/>
      <c r="M254" s="364"/>
      <c r="N254" s="364"/>
      <c r="O254" s="364"/>
      <c r="P254" s="364"/>
      <c r="Q254" s="364"/>
      <c r="R254" s="364"/>
      <c r="S254" s="364"/>
      <c r="T254" s="365"/>
      <c r="U254" s="200"/>
    </row>
    <row r="255" spans="1:173" s="23" customFormat="1" ht="52.5" customHeight="1" x14ac:dyDescent="0.25">
      <c r="A255" s="352" t="s">
        <v>242</v>
      </c>
      <c r="B255" s="353"/>
      <c r="C255" s="41">
        <f>SUM(C256:C262)</f>
        <v>173625939</v>
      </c>
      <c r="D255" s="41">
        <f>SUM(D256:D262)</f>
        <v>152368098</v>
      </c>
      <c r="E255" s="50">
        <f>C255/D255*100</f>
        <v>113.95163507258586</v>
      </c>
      <c r="F255" s="41">
        <f>SUM(F256:F262)</f>
        <v>17844395</v>
      </c>
      <c r="G255" s="41">
        <f>SUM(G256:G262)</f>
        <v>15266257</v>
      </c>
      <c r="H255" s="50">
        <f>F255/G255*100</f>
        <v>116.8878199810209</v>
      </c>
      <c r="I255" s="41">
        <f>SUM(I256:I262)</f>
        <v>172758215</v>
      </c>
      <c r="J255" s="41">
        <f>SUM(J256:J262)</f>
        <v>148115558</v>
      </c>
      <c r="K255" s="50">
        <f>I255/J255*100</f>
        <v>116.63745344023889</v>
      </c>
      <c r="L255" s="35">
        <f>SUM(L256:L262)</f>
        <v>155499979</v>
      </c>
      <c r="M255" s="35">
        <f>SUM(M256:M262)</f>
        <v>130792473</v>
      </c>
      <c r="N255" s="6">
        <f t="shared" ref="N255:N262" si="113">L255/M255*100</f>
        <v>118.89061765809718</v>
      </c>
      <c r="O255" s="5">
        <f>SUM(O256:O262)</f>
        <v>643967</v>
      </c>
      <c r="P255" s="5">
        <f>SUM(P256:P262)</f>
        <v>0</v>
      </c>
      <c r="Q255" s="5" t="e">
        <f t="shared" ref="Q255:Q262" si="114">O255/P255*100</f>
        <v>#DIV/0!</v>
      </c>
      <c r="R255" s="5">
        <f>SUM(R256:R262)</f>
        <v>154856012</v>
      </c>
      <c r="S255" s="5">
        <f>SUM(S256:S262)</f>
        <v>130792473</v>
      </c>
      <c r="T255" s="6">
        <f t="shared" ref="T255:T262" si="115">R255/S255*100</f>
        <v>118.39825981423257</v>
      </c>
      <c r="U255" s="198">
        <f>SUM(U256:U262)</f>
        <v>3298</v>
      </c>
    </row>
    <row r="256" spans="1:173" s="23" customFormat="1" ht="19.5" customHeight="1" x14ac:dyDescent="0.25">
      <c r="A256" s="63">
        <v>1</v>
      </c>
      <c r="B256" s="8" t="s">
        <v>100</v>
      </c>
      <c r="C256" s="249">
        <v>4702088</v>
      </c>
      <c r="D256" s="249">
        <v>5131799</v>
      </c>
      <c r="E256" s="45">
        <f t="shared" ref="E256:E262" si="116">C256/D256*100</f>
        <v>91.626503688082877</v>
      </c>
      <c r="F256" s="249">
        <v>605525</v>
      </c>
      <c r="G256" s="249">
        <v>350830</v>
      </c>
      <c r="H256" s="45">
        <f t="shared" ref="H256:H262" si="117">F256/G256*100</f>
        <v>172.59783940940056</v>
      </c>
      <c r="I256" s="249">
        <v>4702088</v>
      </c>
      <c r="J256" s="249">
        <v>5131799</v>
      </c>
      <c r="K256" s="45">
        <f t="shared" ref="K256:K262" si="118">I256/J256*100</f>
        <v>91.626503688082877</v>
      </c>
      <c r="L256" s="253">
        <v>0</v>
      </c>
      <c r="M256" s="253">
        <v>0</v>
      </c>
      <c r="N256" s="25" t="e">
        <f t="shared" si="113"/>
        <v>#DIV/0!</v>
      </c>
      <c r="O256" s="249">
        <v>0</v>
      </c>
      <c r="P256" s="249">
        <v>0</v>
      </c>
      <c r="Q256" s="25" t="e">
        <f>O256/S256*100</f>
        <v>#DIV/0!</v>
      </c>
      <c r="R256" s="64">
        <v>0</v>
      </c>
      <c r="S256" s="64">
        <v>0</v>
      </c>
      <c r="T256" s="45" t="e">
        <f t="shared" si="115"/>
        <v>#DIV/0!</v>
      </c>
      <c r="U256" s="199">
        <v>413</v>
      </c>
    </row>
    <row r="257" spans="1:21" s="23" customFormat="1" ht="34.5" x14ac:dyDescent="0.25">
      <c r="A257" s="62">
        <v>2</v>
      </c>
      <c r="B257" s="4" t="s">
        <v>101</v>
      </c>
      <c r="C257" s="249">
        <v>34763414</v>
      </c>
      <c r="D257" s="249">
        <v>30336072</v>
      </c>
      <c r="E257" s="45">
        <f t="shared" si="116"/>
        <v>114.59431530885081</v>
      </c>
      <c r="F257" s="249">
        <v>3868515</v>
      </c>
      <c r="G257" s="249">
        <v>3339151</v>
      </c>
      <c r="H257" s="45">
        <f t="shared" si="117"/>
        <v>115.85325132047038</v>
      </c>
      <c r="I257" s="249">
        <v>35021458</v>
      </c>
      <c r="J257" s="249">
        <v>30135534</v>
      </c>
      <c r="K257" s="45">
        <f t="shared" si="118"/>
        <v>116.21316549426335</v>
      </c>
      <c r="L257" s="249">
        <v>35021246</v>
      </c>
      <c r="M257" s="249">
        <v>30132181</v>
      </c>
      <c r="N257" s="25">
        <f t="shared" si="113"/>
        <v>116.22539370781027</v>
      </c>
      <c r="O257" s="249">
        <v>0</v>
      </c>
      <c r="P257" s="249">
        <v>0</v>
      </c>
      <c r="Q257" s="25" t="e">
        <f t="shared" si="114"/>
        <v>#DIV/0!</v>
      </c>
      <c r="R257" s="249">
        <v>35021246</v>
      </c>
      <c r="S257" s="249">
        <v>30132181</v>
      </c>
      <c r="T257" s="45">
        <f t="shared" si="115"/>
        <v>116.22539370781027</v>
      </c>
      <c r="U257" s="199">
        <v>614</v>
      </c>
    </row>
    <row r="258" spans="1:21" s="23" customFormat="1" ht="18" customHeight="1" x14ac:dyDescent="0.25">
      <c r="A258" s="62">
        <v>3</v>
      </c>
      <c r="B258" s="8" t="s">
        <v>102</v>
      </c>
      <c r="C258" s="249">
        <v>8643635</v>
      </c>
      <c r="D258" s="249">
        <v>8834547</v>
      </c>
      <c r="E258" s="45">
        <f t="shared" si="116"/>
        <v>97.839028984734583</v>
      </c>
      <c r="F258" s="252">
        <v>282767</v>
      </c>
      <c r="G258" s="249">
        <v>978033</v>
      </c>
      <c r="H258" s="45">
        <f t="shared" si="117"/>
        <v>28.911805634370207</v>
      </c>
      <c r="I258" s="249">
        <v>6200134</v>
      </c>
      <c r="J258" s="249">
        <v>6524240</v>
      </c>
      <c r="K258" s="45">
        <f t="shared" si="118"/>
        <v>95.032279621841013</v>
      </c>
      <c r="L258" s="253">
        <v>0</v>
      </c>
      <c r="M258" s="253">
        <v>0</v>
      </c>
      <c r="N258" s="25" t="e">
        <f t="shared" si="113"/>
        <v>#DIV/0!</v>
      </c>
      <c r="O258" s="249">
        <v>0</v>
      </c>
      <c r="P258" s="249">
        <v>0</v>
      </c>
      <c r="Q258" s="25" t="e">
        <f t="shared" si="114"/>
        <v>#DIV/0!</v>
      </c>
      <c r="R258" s="64">
        <v>0</v>
      </c>
      <c r="S258" s="64">
        <v>0</v>
      </c>
      <c r="T258" s="45" t="e">
        <f t="shared" si="115"/>
        <v>#DIV/0!</v>
      </c>
      <c r="U258" s="199">
        <v>424</v>
      </c>
    </row>
    <row r="259" spans="1:21" s="23" customFormat="1" ht="17.25" customHeight="1" x14ac:dyDescent="0.25">
      <c r="A259" s="62">
        <v>4</v>
      </c>
      <c r="B259" s="4" t="s">
        <v>103</v>
      </c>
      <c r="C259" s="249">
        <v>1932730</v>
      </c>
      <c r="D259" s="249">
        <v>2194102</v>
      </c>
      <c r="E259" s="25">
        <f t="shared" si="116"/>
        <v>88.08751826487557</v>
      </c>
      <c r="F259" s="249">
        <v>337234</v>
      </c>
      <c r="G259" s="249">
        <v>152937</v>
      </c>
      <c r="H259" s="25">
        <f t="shared" si="117"/>
        <v>220.5051753336341</v>
      </c>
      <c r="I259" s="249">
        <v>2363788</v>
      </c>
      <c r="J259" s="249">
        <v>2795444</v>
      </c>
      <c r="K259" s="25">
        <f t="shared" si="118"/>
        <v>84.558588903945136</v>
      </c>
      <c r="L259" s="253">
        <v>0</v>
      </c>
      <c r="M259" s="253">
        <v>0</v>
      </c>
      <c r="N259" s="25" t="e">
        <f t="shared" si="113"/>
        <v>#DIV/0!</v>
      </c>
      <c r="O259" s="249">
        <v>0</v>
      </c>
      <c r="P259" s="249">
        <v>0</v>
      </c>
      <c r="Q259" s="25" t="e">
        <f t="shared" si="114"/>
        <v>#DIV/0!</v>
      </c>
      <c r="R259" s="64">
        <v>0</v>
      </c>
      <c r="S259" s="64">
        <v>0</v>
      </c>
      <c r="T259" s="25" t="e">
        <f t="shared" si="115"/>
        <v>#DIV/0!</v>
      </c>
      <c r="U259" s="199">
        <v>71</v>
      </c>
    </row>
    <row r="260" spans="1:21" s="23" customFormat="1" ht="17.25" customHeight="1" x14ac:dyDescent="0.25">
      <c r="A260" s="62">
        <v>5</v>
      </c>
      <c r="B260" s="4" t="s">
        <v>104</v>
      </c>
      <c r="C260" s="249">
        <v>70098822</v>
      </c>
      <c r="D260" s="249">
        <v>65154245</v>
      </c>
      <c r="E260" s="45">
        <f t="shared" si="116"/>
        <v>107.58903276371325</v>
      </c>
      <c r="F260" s="249">
        <v>8012284</v>
      </c>
      <c r="G260" s="249">
        <v>6168114</v>
      </c>
      <c r="H260" s="45">
        <f t="shared" si="117"/>
        <v>129.89844221426517</v>
      </c>
      <c r="I260" s="249">
        <v>70774601</v>
      </c>
      <c r="J260" s="249">
        <v>62857168</v>
      </c>
      <c r="K260" s="45">
        <f t="shared" si="118"/>
        <v>112.59591109799921</v>
      </c>
      <c r="L260" s="249">
        <v>70774601</v>
      </c>
      <c r="M260" s="249">
        <v>62857168</v>
      </c>
      <c r="N260" s="25">
        <f t="shared" si="113"/>
        <v>112.59591109799921</v>
      </c>
      <c r="O260" s="249">
        <v>0</v>
      </c>
      <c r="P260" s="249">
        <v>0</v>
      </c>
      <c r="Q260" s="25" t="e">
        <f t="shared" si="114"/>
        <v>#DIV/0!</v>
      </c>
      <c r="R260" s="249">
        <v>70774601</v>
      </c>
      <c r="S260" s="249">
        <v>62857168</v>
      </c>
      <c r="T260" s="45">
        <f t="shared" si="115"/>
        <v>112.59591109799921</v>
      </c>
      <c r="U260" s="199">
        <v>1114</v>
      </c>
    </row>
    <row r="261" spans="1:21" s="23" customFormat="1" ht="15" customHeight="1" x14ac:dyDescent="0.25">
      <c r="A261" s="63">
        <v>6</v>
      </c>
      <c r="B261" s="8" t="s">
        <v>105</v>
      </c>
      <c r="C261" s="249">
        <v>49567857</v>
      </c>
      <c r="D261" s="249">
        <v>37799701</v>
      </c>
      <c r="E261" s="1">
        <f t="shared" si="116"/>
        <v>131.13293409384377</v>
      </c>
      <c r="F261" s="249">
        <v>4368227</v>
      </c>
      <c r="G261" s="249">
        <v>3834860</v>
      </c>
      <c r="H261" s="1">
        <f t="shared" si="117"/>
        <v>113.90838257459204</v>
      </c>
      <c r="I261" s="249">
        <v>49727287</v>
      </c>
      <c r="J261" s="249">
        <v>37814936</v>
      </c>
      <c r="K261" s="1">
        <f t="shared" si="118"/>
        <v>131.50170874280997</v>
      </c>
      <c r="L261" s="253">
        <v>49693854</v>
      </c>
      <c r="M261" s="253">
        <v>37798218</v>
      </c>
      <c r="N261" s="1">
        <f t="shared" si="113"/>
        <v>131.47142016060121</v>
      </c>
      <c r="O261" s="249">
        <v>643967</v>
      </c>
      <c r="P261" s="249">
        <v>0</v>
      </c>
      <c r="Q261" s="1" t="e">
        <f t="shared" si="114"/>
        <v>#DIV/0!</v>
      </c>
      <c r="R261" s="253">
        <v>49049887</v>
      </c>
      <c r="S261" s="253">
        <v>37798218</v>
      </c>
      <c r="T261" s="1">
        <f t="shared" si="115"/>
        <v>129.76772344135378</v>
      </c>
      <c r="U261" s="199">
        <v>631</v>
      </c>
    </row>
    <row r="262" spans="1:21" s="23" customFormat="1" ht="19.5" customHeight="1" x14ac:dyDescent="0.25">
      <c r="A262" s="62">
        <v>7</v>
      </c>
      <c r="B262" s="3" t="s">
        <v>106</v>
      </c>
      <c r="C262" s="249">
        <v>3917393</v>
      </c>
      <c r="D262" s="249">
        <v>2917632</v>
      </c>
      <c r="E262" s="45">
        <f t="shared" si="116"/>
        <v>134.26617887382645</v>
      </c>
      <c r="F262" s="249">
        <v>369843</v>
      </c>
      <c r="G262" s="249">
        <v>442332</v>
      </c>
      <c r="H262" s="45">
        <f t="shared" si="117"/>
        <v>83.612083231599797</v>
      </c>
      <c r="I262" s="249">
        <v>3968859</v>
      </c>
      <c r="J262" s="249">
        <v>2856437</v>
      </c>
      <c r="K262" s="45">
        <f t="shared" si="118"/>
        <v>138.94439121184888</v>
      </c>
      <c r="L262" s="253">
        <v>10278</v>
      </c>
      <c r="M262" s="253">
        <v>4906</v>
      </c>
      <c r="N262" s="25">
        <f t="shared" si="113"/>
        <v>209.49857317570323</v>
      </c>
      <c r="O262" s="249">
        <v>0</v>
      </c>
      <c r="P262" s="249">
        <v>0</v>
      </c>
      <c r="Q262" s="25" t="e">
        <f t="shared" si="114"/>
        <v>#DIV/0!</v>
      </c>
      <c r="R262" s="64">
        <v>10278</v>
      </c>
      <c r="S262" s="64">
        <v>4906</v>
      </c>
      <c r="T262" s="45">
        <f t="shared" si="115"/>
        <v>209.49857317570323</v>
      </c>
      <c r="U262" s="199">
        <v>31</v>
      </c>
    </row>
    <row r="263" spans="1:21" s="23" customFormat="1" ht="17.25" customHeight="1" x14ac:dyDescent="0.25">
      <c r="A263" s="349"/>
      <c r="B263" s="350"/>
      <c r="C263" s="350"/>
      <c r="D263" s="350"/>
      <c r="E263" s="350"/>
      <c r="F263" s="350"/>
      <c r="G263" s="350"/>
      <c r="H263" s="350"/>
      <c r="I263" s="350"/>
      <c r="J263" s="350"/>
      <c r="K263" s="350"/>
      <c r="L263" s="350"/>
      <c r="M263" s="350"/>
      <c r="N263" s="350"/>
      <c r="O263" s="350"/>
      <c r="P263" s="350"/>
      <c r="Q263" s="350"/>
      <c r="R263" s="350"/>
      <c r="S263" s="350"/>
      <c r="T263" s="351"/>
      <c r="U263" s="200"/>
    </row>
    <row r="264" spans="1:21" s="23" customFormat="1" ht="91.5" customHeight="1" x14ac:dyDescent="0.25">
      <c r="A264" s="352" t="s">
        <v>243</v>
      </c>
      <c r="B264" s="353"/>
      <c r="C264" s="41">
        <f>SUM(C265:C268)</f>
        <v>5188008</v>
      </c>
      <c r="D264" s="41">
        <f>SUM(D265:D268)</f>
        <v>6129085</v>
      </c>
      <c r="E264" s="50">
        <f>C264/D264*100</f>
        <v>84.645717917111611</v>
      </c>
      <c r="F264" s="41">
        <f>SUM(F265:F268)</f>
        <v>233730</v>
      </c>
      <c r="G264" s="41">
        <f>SUM(G265:G268)</f>
        <v>603944</v>
      </c>
      <c r="H264" s="50">
        <f>F264/G264*100</f>
        <v>38.700608003391039</v>
      </c>
      <c r="I264" s="41">
        <f>SUM(I265:I268)</f>
        <v>7139309</v>
      </c>
      <c r="J264" s="41">
        <f>SUM(J265:J268)</f>
        <v>7411118</v>
      </c>
      <c r="K264" s="50">
        <f>I264/J264*100</f>
        <v>96.332415703001899</v>
      </c>
      <c r="L264" s="41">
        <f>SUM(L265:L268)</f>
        <v>0</v>
      </c>
      <c r="M264" s="41">
        <f>SUM(M265:M268)</f>
        <v>0</v>
      </c>
      <c r="N264" s="6" t="e">
        <f t="shared" ref="N264:N266" si="119">L264/M264*100</f>
        <v>#DIV/0!</v>
      </c>
      <c r="O264" s="41">
        <f>SUM(O265:O268)</f>
        <v>0</v>
      </c>
      <c r="P264" s="41">
        <f>SUM(P265:P268)</f>
        <v>0</v>
      </c>
      <c r="Q264" s="5" t="e">
        <f t="shared" ref="Q264:Q266" si="120">O264/P264*100</f>
        <v>#DIV/0!</v>
      </c>
      <c r="R264" s="41">
        <f>SUM(R265:R268)</f>
        <v>0</v>
      </c>
      <c r="S264" s="41">
        <f>SUM(S265:S268)</f>
        <v>0</v>
      </c>
      <c r="T264" s="6" t="e">
        <f t="shared" ref="T264:T266" si="121">R264/S264*100</f>
        <v>#DIV/0!</v>
      </c>
      <c r="U264" s="198">
        <f>SUM(U265:U266)</f>
        <v>389</v>
      </c>
    </row>
    <row r="265" spans="1:21" s="23" customFormat="1" ht="42" customHeight="1" x14ac:dyDescent="0.25">
      <c r="A265" s="56">
        <v>1</v>
      </c>
      <c r="B265" s="8" t="s">
        <v>84</v>
      </c>
      <c r="C265" s="248">
        <v>60953</v>
      </c>
      <c r="D265" s="248">
        <v>19180</v>
      </c>
      <c r="E265" s="1">
        <f t="shared" ref="E265:E266" si="122">C265/D265*100</f>
        <v>317.79457768508865</v>
      </c>
      <c r="F265" s="248">
        <v>315</v>
      </c>
      <c r="G265" s="248">
        <v>2598</v>
      </c>
      <c r="H265" s="1">
        <f t="shared" ref="H265:H266" si="123">F265/G265*100</f>
        <v>12.124711316397228</v>
      </c>
      <c r="I265" s="248">
        <v>61720</v>
      </c>
      <c r="J265" s="248">
        <v>18516</v>
      </c>
      <c r="K265" s="1">
        <f t="shared" ref="K265:K266" si="124">I265/J265*100</f>
        <v>333.33333333333337</v>
      </c>
      <c r="L265" s="253">
        <f>O265+R265</f>
        <v>0</v>
      </c>
      <c r="M265" s="253">
        <f>P265+S265</f>
        <v>0</v>
      </c>
      <c r="N265" s="1" t="e">
        <f t="shared" si="119"/>
        <v>#DIV/0!</v>
      </c>
      <c r="O265" s="248">
        <v>0</v>
      </c>
      <c r="P265" s="248">
        <v>0</v>
      </c>
      <c r="Q265" s="1" t="e">
        <f t="shared" si="120"/>
        <v>#DIV/0!</v>
      </c>
      <c r="R265" s="248">
        <v>0</v>
      </c>
      <c r="S265" s="248">
        <v>0</v>
      </c>
      <c r="T265" s="1" t="e">
        <f t="shared" si="121"/>
        <v>#DIV/0!</v>
      </c>
      <c r="U265" s="199">
        <v>19</v>
      </c>
    </row>
    <row r="266" spans="1:21" s="23" customFormat="1" ht="17.25" x14ac:dyDescent="0.25">
      <c r="A266" s="62">
        <v>2</v>
      </c>
      <c r="B266" s="4" t="s">
        <v>107</v>
      </c>
      <c r="C266" s="248">
        <v>5127055</v>
      </c>
      <c r="D266" s="248">
        <v>6109905</v>
      </c>
      <c r="E266" s="25">
        <f t="shared" si="122"/>
        <v>83.913825174041165</v>
      </c>
      <c r="F266" s="248">
        <v>233415</v>
      </c>
      <c r="G266" s="248">
        <v>601346</v>
      </c>
      <c r="H266" s="25">
        <f t="shared" si="123"/>
        <v>38.81542406534674</v>
      </c>
      <c r="I266" s="248">
        <v>7077589</v>
      </c>
      <c r="J266" s="248">
        <v>7392602</v>
      </c>
      <c r="K266" s="25">
        <f t="shared" si="124"/>
        <v>95.738807526767971</v>
      </c>
      <c r="L266" s="253">
        <f>O266+R266</f>
        <v>0</v>
      </c>
      <c r="M266" s="253">
        <f>P266+S266</f>
        <v>0</v>
      </c>
      <c r="N266" s="25" t="e">
        <f t="shared" si="119"/>
        <v>#DIV/0!</v>
      </c>
      <c r="O266" s="252">
        <v>0</v>
      </c>
      <c r="P266" s="252">
        <v>0</v>
      </c>
      <c r="Q266" s="25" t="e">
        <f t="shared" si="120"/>
        <v>#DIV/0!</v>
      </c>
      <c r="R266" s="252">
        <v>0</v>
      </c>
      <c r="S266" s="252">
        <v>0</v>
      </c>
      <c r="T266" s="25" t="e">
        <f t="shared" si="121"/>
        <v>#DIV/0!</v>
      </c>
      <c r="U266" s="199">
        <v>370</v>
      </c>
    </row>
    <row r="267" spans="1:21" s="23" customFormat="1" ht="17.25" x14ac:dyDescent="0.25">
      <c r="A267" s="62"/>
      <c r="B267" s="4"/>
      <c r="C267" s="252"/>
      <c r="D267" s="252"/>
      <c r="E267" s="25"/>
      <c r="F267" s="252"/>
      <c r="G267" s="252"/>
      <c r="H267" s="25"/>
      <c r="I267" s="252"/>
      <c r="J267" s="252"/>
      <c r="K267" s="25"/>
      <c r="L267" s="253"/>
      <c r="M267" s="248"/>
      <c r="N267" s="25"/>
      <c r="O267" s="252"/>
      <c r="P267" s="252"/>
      <c r="Q267" s="25"/>
      <c r="R267" s="252"/>
      <c r="S267" s="252"/>
      <c r="T267" s="25"/>
      <c r="U267" s="200"/>
    </row>
    <row r="268" spans="1:21" s="23" customFormat="1" ht="17.25" x14ac:dyDescent="0.25">
      <c r="A268" s="63"/>
      <c r="B268" s="16"/>
      <c r="C268" s="248"/>
      <c r="D268" s="248"/>
      <c r="E268" s="1"/>
      <c r="F268" s="248"/>
      <c r="G268" s="248"/>
      <c r="H268" s="1"/>
      <c r="I268" s="248"/>
      <c r="J268" s="248"/>
      <c r="K268" s="1"/>
      <c r="L268" s="248"/>
      <c r="M268" s="248"/>
      <c r="N268" s="1"/>
      <c r="O268" s="248"/>
      <c r="P268" s="248"/>
      <c r="Q268" s="1"/>
      <c r="R268" s="248"/>
      <c r="S268" s="248"/>
      <c r="T268" s="1"/>
      <c r="U268" s="200"/>
    </row>
    <row r="269" spans="1:21" s="23" customFormat="1" ht="17.25" customHeight="1" x14ac:dyDescent="0.25">
      <c r="A269" s="349"/>
      <c r="B269" s="350"/>
      <c r="C269" s="350"/>
      <c r="D269" s="350"/>
      <c r="E269" s="350"/>
      <c r="F269" s="350"/>
      <c r="G269" s="350"/>
      <c r="H269" s="350"/>
      <c r="I269" s="350"/>
      <c r="J269" s="350"/>
      <c r="K269" s="350"/>
      <c r="L269" s="350"/>
      <c r="M269" s="350"/>
      <c r="N269" s="350"/>
      <c r="O269" s="350"/>
      <c r="P269" s="350"/>
      <c r="Q269" s="350"/>
      <c r="R269" s="350"/>
      <c r="S269" s="350"/>
      <c r="T269" s="351"/>
      <c r="U269" s="200"/>
    </row>
    <row r="270" spans="1:21" s="23" customFormat="1" ht="72.75" customHeight="1" x14ac:dyDescent="0.25">
      <c r="A270" s="352" t="s">
        <v>244</v>
      </c>
      <c r="B270" s="353"/>
      <c r="C270" s="41">
        <f>SUM(C271:C282)</f>
        <v>2134204</v>
      </c>
      <c r="D270" s="41">
        <f>SUM(D271:D282)</f>
        <v>2945319</v>
      </c>
      <c r="E270" s="50">
        <f>C270/D270*100</f>
        <v>72.460877752121249</v>
      </c>
      <c r="F270" s="41">
        <f>SUM(F271:F282)</f>
        <v>139518</v>
      </c>
      <c r="G270" s="41">
        <f>SUM(G271:G282)</f>
        <v>223453</v>
      </c>
      <c r="H270" s="50">
        <f>F270/G270*100</f>
        <v>62.437291063445109</v>
      </c>
      <c r="I270" s="41">
        <f>SUM(I271:I282)</f>
        <v>2271652</v>
      </c>
      <c r="J270" s="41">
        <f>SUM(J271:J282)</f>
        <v>3113006</v>
      </c>
      <c r="K270" s="50">
        <f>I270/J270*100</f>
        <v>72.972939981484132</v>
      </c>
      <c r="L270" s="41">
        <f>SUM(L271:L282)</f>
        <v>632969</v>
      </c>
      <c r="M270" s="41">
        <f>SUM(M271:M282)</f>
        <v>1045056</v>
      </c>
      <c r="N270" s="6">
        <f t="shared" ref="N270:N282" si="125">L270/M270*100</f>
        <v>60.567950425623131</v>
      </c>
      <c r="O270" s="41">
        <f>SUM(O271:O282)</f>
        <v>498319</v>
      </c>
      <c r="P270" s="41">
        <f>SUM(P271:P282)</f>
        <v>905221</v>
      </c>
      <c r="Q270" s="5">
        <f t="shared" ref="Q270:Q282" si="126">O270/P270*100</f>
        <v>55.049429918218863</v>
      </c>
      <c r="R270" s="41">
        <f>SUM(R271:R282)</f>
        <v>134650</v>
      </c>
      <c r="S270" s="41">
        <f>SUM(S271:S282)</f>
        <v>139835</v>
      </c>
      <c r="T270" s="6">
        <f t="shared" ref="T270:T282" si="127">R270/S270*100</f>
        <v>96.29205849751493</v>
      </c>
      <c r="U270" s="198">
        <f>SUM(U271:U282)</f>
        <v>720</v>
      </c>
    </row>
    <row r="271" spans="1:21" s="23" customFormat="1" ht="17.25" x14ac:dyDescent="0.25">
      <c r="A271" s="49">
        <v>1</v>
      </c>
      <c r="B271" s="3" t="s">
        <v>28</v>
      </c>
      <c r="C271" s="249">
        <v>0</v>
      </c>
      <c r="D271" s="249">
        <v>78344</v>
      </c>
      <c r="E271" s="45">
        <f t="shared" ref="E271:E279" si="128">C271/D271*100</f>
        <v>0</v>
      </c>
      <c r="F271" s="249">
        <v>0</v>
      </c>
      <c r="G271" s="249">
        <v>6068</v>
      </c>
      <c r="H271" s="45">
        <f t="shared" ref="H271:H282" si="129">F271/G271*100</f>
        <v>0</v>
      </c>
      <c r="I271" s="249">
        <v>0</v>
      </c>
      <c r="J271" s="249">
        <v>91919</v>
      </c>
      <c r="K271" s="45">
        <f t="shared" ref="K271:K282" si="130">I271/J271*100</f>
        <v>0</v>
      </c>
      <c r="L271" s="249">
        <v>0</v>
      </c>
      <c r="M271" s="249">
        <v>76019</v>
      </c>
      <c r="N271" s="25">
        <f t="shared" si="125"/>
        <v>0</v>
      </c>
      <c r="O271" s="249">
        <v>0</v>
      </c>
      <c r="P271" s="249">
        <v>67706</v>
      </c>
      <c r="Q271" s="25">
        <f t="shared" si="126"/>
        <v>0</v>
      </c>
      <c r="R271" s="249">
        <v>0</v>
      </c>
      <c r="S271" s="249">
        <v>8313</v>
      </c>
      <c r="T271" s="249">
        <f t="shared" si="127"/>
        <v>0</v>
      </c>
      <c r="U271" s="199">
        <v>84</v>
      </c>
    </row>
    <row r="272" spans="1:21" s="23" customFormat="1" ht="17.25" x14ac:dyDescent="0.25">
      <c r="A272" s="49">
        <v>2</v>
      </c>
      <c r="B272" s="4" t="s">
        <v>29</v>
      </c>
      <c r="C272" s="249">
        <v>54260</v>
      </c>
      <c r="D272" s="249">
        <v>53972</v>
      </c>
      <c r="E272" s="1">
        <f t="shared" si="128"/>
        <v>100.53361002001037</v>
      </c>
      <c r="F272" s="249">
        <v>19660</v>
      </c>
      <c r="G272" s="249">
        <v>24650</v>
      </c>
      <c r="H272" s="1">
        <f t="shared" si="129"/>
        <v>79.756592292089252</v>
      </c>
      <c r="I272" s="249">
        <v>52453</v>
      </c>
      <c r="J272" s="249">
        <v>54209</v>
      </c>
      <c r="K272" s="1">
        <f t="shared" si="130"/>
        <v>96.760685495028497</v>
      </c>
      <c r="L272" s="253">
        <v>0</v>
      </c>
      <c r="M272" s="253">
        <v>0</v>
      </c>
      <c r="N272" s="25" t="e">
        <f t="shared" si="125"/>
        <v>#DIV/0!</v>
      </c>
      <c r="O272" s="249">
        <v>0</v>
      </c>
      <c r="P272" s="249">
        <v>0</v>
      </c>
      <c r="Q272" s="25" t="e">
        <f t="shared" si="126"/>
        <v>#DIV/0!</v>
      </c>
      <c r="R272" s="249">
        <v>0</v>
      </c>
      <c r="S272" s="249">
        <v>0</v>
      </c>
      <c r="T272" s="248" t="e">
        <f t="shared" si="127"/>
        <v>#DIV/0!</v>
      </c>
      <c r="U272" s="199">
        <v>90</v>
      </c>
    </row>
    <row r="273" spans="1:21" s="23" customFormat="1" ht="17.25" x14ac:dyDescent="0.25">
      <c r="A273" s="49">
        <v>3</v>
      </c>
      <c r="B273" s="4" t="s">
        <v>30</v>
      </c>
      <c r="C273" s="249">
        <v>76143</v>
      </c>
      <c r="D273" s="249">
        <v>256854</v>
      </c>
      <c r="E273" s="45">
        <f t="shared" si="128"/>
        <v>29.644467284916725</v>
      </c>
      <c r="F273" s="249">
        <v>0</v>
      </c>
      <c r="G273" s="249">
        <v>15248</v>
      </c>
      <c r="H273" s="45">
        <f t="shared" si="129"/>
        <v>0</v>
      </c>
      <c r="I273" s="249">
        <v>76143</v>
      </c>
      <c r="J273" s="249">
        <v>256854</v>
      </c>
      <c r="K273" s="45">
        <f t="shared" si="130"/>
        <v>29.644467284916725</v>
      </c>
      <c r="L273" s="253">
        <v>0</v>
      </c>
      <c r="M273" s="253">
        <v>0</v>
      </c>
      <c r="N273" s="25" t="e">
        <f t="shared" si="125"/>
        <v>#DIV/0!</v>
      </c>
      <c r="O273" s="249">
        <v>0</v>
      </c>
      <c r="P273" s="249">
        <v>0</v>
      </c>
      <c r="Q273" s="25" t="e">
        <f t="shared" si="126"/>
        <v>#DIV/0!</v>
      </c>
      <c r="R273" s="249">
        <v>0</v>
      </c>
      <c r="S273" s="249">
        <v>0</v>
      </c>
      <c r="T273" s="249" t="e">
        <f t="shared" si="127"/>
        <v>#DIV/0!</v>
      </c>
      <c r="U273" s="199">
        <v>38</v>
      </c>
    </row>
    <row r="274" spans="1:21" s="23" customFormat="1" ht="17.25" x14ac:dyDescent="0.25">
      <c r="A274" s="49">
        <v>4</v>
      </c>
      <c r="B274" s="4" t="s">
        <v>31</v>
      </c>
      <c r="C274" s="249">
        <v>458680</v>
      </c>
      <c r="D274" s="249">
        <v>505055</v>
      </c>
      <c r="E274" s="45">
        <f t="shared" si="128"/>
        <v>90.817831721297679</v>
      </c>
      <c r="F274" s="249">
        <v>28771</v>
      </c>
      <c r="G274" s="249">
        <v>81758</v>
      </c>
      <c r="H274" s="45">
        <f t="shared" si="129"/>
        <v>35.190440079258302</v>
      </c>
      <c r="I274" s="249">
        <v>458972</v>
      </c>
      <c r="J274" s="249">
        <v>505417</v>
      </c>
      <c r="K274" s="45">
        <f t="shared" si="130"/>
        <v>90.810558410184058</v>
      </c>
      <c r="L274" s="253">
        <v>105299</v>
      </c>
      <c r="M274" s="253">
        <v>180768</v>
      </c>
      <c r="N274" s="25">
        <f t="shared" si="125"/>
        <v>58.250907240219505</v>
      </c>
      <c r="O274" s="249">
        <v>96490</v>
      </c>
      <c r="P274" s="249">
        <v>174188</v>
      </c>
      <c r="Q274" s="25">
        <f t="shared" si="126"/>
        <v>55.394171814361492</v>
      </c>
      <c r="R274" s="249">
        <v>8809</v>
      </c>
      <c r="S274" s="249">
        <v>6580</v>
      </c>
      <c r="T274" s="249">
        <f t="shared" si="127"/>
        <v>133.87537993920972</v>
      </c>
      <c r="U274" s="199">
        <v>72</v>
      </c>
    </row>
    <row r="275" spans="1:21" s="23" customFormat="1" ht="17.25" x14ac:dyDescent="0.25">
      <c r="A275" s="43">
        <v>5</v>
      </c>
      <c r="B275" s="3" t="s">
        <v>32</v>
      </c>
      <c r="C275" s="249">
        <v>0</v>
      </c>
      <c r="D275" s="249">
        <v>0</v>
      </c>
      <c r="E275" s="45" t="e">
        <f>C278/D275*100</f>
        <v>#DIV/0!</v>
      </c>
      <c r="F275" s="249">
        <v>0</v>
      </c>
      <c r="G275" s="249">
        <v>0</v>
      </c>
      <c r="H275" s="45" t="e">
        <f>F278/G275*100</f>
        <v>#DIV/0!</v>
      </c>
      <c r="I275" s="249">
        <v>0</v>
      </c>
      <c r="J275" s="249">
        <v>0</v>
      </c>
      <c r="K275" s="45" t="e">
        <f>I278/J275*100</f>
        <v>#DIV/0!</v>
      </c>
      <c r="L275" s="253">
        <v>0</v>
      </c>
      <c r="M275" s="253">
        <v>0</v>
      </c>
      <c r="N275" s="25" t="e">
        <f>L278/M275*100</f>
        <v>#DIV/0!</v>
      </c>
      <c r="O275" s="249">
        <v>0</v>
      </c>
      <c r="P275" s="249">
        <v>0</v>
      </c>
      <c r="Q275" s="25" t="e">
        <f>O278/P275*100</f>
        <v>#DIV/0!</v>
      </c>
      <c r="R275" s="249">
        <v>0</v>
      </c>
      <c r="S275" s="249">
        <v>0</v>
      </c>
      <c r="T275" s="249" t="e">
        <f t="shared" si="127"/>
        <v>#DIV/0!</v>
      </c>
      <c r="U275" s="199"/>
    </row>
    <row r="276" spans="1:21" s="23" customFormat="1" ht="17.25" x14ac:dyDescent="0.25">
      <c r="A276" s="49">
        <v>6</v>
      </c>
      <c r="B276" s="4" t="s">
        <v>33</v>
      </c>
      <c r="C276" s="249">
        <v>49563</v>
      </c>
      <c r="D276" s="249">
        <v>47628</v>
      </c>
      <c r="E276" s="45">
        <f t="shared" si="128"/>
        <v>104.06273620559334</v>
      </c>
      <c r="F276" s="249">
        <v>3541</v>
      </c>
      <c r="G276" s="249">
        <v>2003</v>
      </c>
      <c r="H276" s="45">
        <f t="shared" si="129"/>
        <v>176.7848227658512</v>
      </c>
      <c r="I276" s="249">
        <v>48058</v>
      </c>
      <c r="J276" s="249">
        <v>39707</v>
      </c>
      <c r="K276" s="45">
        <f t="shared" si="130"/>
        <v>121.03155614878989</v>
      </c>
      <c r="L276" s="249">
        <v>48058</v>
      </c>
      <c r="M276" s="249">
        <v>39707</v>
      </c>
      <c r="N276" s="25">
        <f t="shared" si="125"/>
        <v>121.03155614878989</v>
      </c>
      <c r="O276" s="249">
        <v>48058</v>
      </c>
      <c r="P276" s="249">
        <v>39707</v>
      </c>
      <c r="Q276" s="25">
        <f t="shared" si="126"/>
        <v>121.03155614878989</v>
      </c>
      <c r="R276" s="249">
        <v>0</v>
      </c>
      <c r="S276" s="249">
        <v>0</v>
      </c>
      <c r="T276" s="249" t="e">
        <f t="shared" si="127"/>
        <v>#DIV/0!</v>
      </c>
      <c r="U276" s="199">
        <v>36</v>
      </c>
    </row>
    <row r="277" spans="1:21" s="23" customFormat="1" ht="17.25" x14ac:dyDescent="0.25">
      <c r="A277" s="49">
        <v>7</v>
      </c>
      <c r="B277" s="4" t="s">
        <v>34</v>
      </c>
      <c r="C277" s="249">
        <v>56776</v>
      </c>
      <c r="D277" s="249">
        <v>105464</v>
      </c>
      <c r="E277" s="45">
        <f t="shared" si="128"/>
        <v>53.834483804900245</v>
      </c>
      <c r="F277" s="249">
        <v>8250</v>
      </c>
      <c r="G277" s="249">
        <v>11171</v>
      </c>
      <c r="H277" s="45">
        <f t="shared" si="129"/>
        <v>73.851938053889526</v>
      </c>
      <c r="I277" s="249">
        <v>73473</v>
      </c>
      <c r="J277" s="249">
        <v>103053</v>
      </c>
      <c r="K277" s="45">
        <f t="shared" si="130"/>
        <v>71.29632325114261</v>
      </c>
      <c r="L277" s="253">
        <v>0</v>
      </c>
      <c r="M277" s="253">
        <v>0</v>
      </c>
      <c r="N277" s="25" t="e">
        <f t="shared" si="125"/>
        <v>#DIV/0!</v>
      </c>
      <c r="O277" s="249">
        <v>0</v>
      </c>
      <c r="P277" s="249">
        <v>0</v>
      </c>
      <c r="Q277" s="25" t="e">
        <f t="shared" si="126"/>
        <v>#DIV/0!</v>
      </c>
      <c r="R277" s="249">
        <v>0</v>
      </c>
      <c r="S277" s="249">
        <v>0</v>
      </c>
      <c r="T277" s="249" t="e">
        <f t="shared" si="127"/>
        <v>#DIV/0!</v>
      </c>
      <c r="U277" s="199">
        <v>27</v>
      </c>
    </row>
    <row r="278" spans="1:21" s="23" customFormat="1" ht="17.25" x14ac:dyDescent="0.25">
      <c r="A278" s="43">
        <v>8</v>
      </c>
      <c r="B278" s="3" t="s">
        <v>35</v>
      </c>
      <c r="C278" s="249">
        <v>204600</v>
      </c>
      <c r="D278" s="249">
        <v>347000</v>
      </c>
      <c r="E278" s="45">
        <f t="shared" si="128"/>
        <v>58.96253602305476</v>
      </c>
      <c r="F278" s="249">
        <v>0</v>
      </c>
      <c r="G278" s="249">
        <v>0</v>
      </c>
      <c r="H278" s="45" t="e">
        <f t="shared" si="129"/>
        <v>#DIV/0!</v>
      </c>
      <c r="I278" s="249">
        <v>308796</v>
      </c>
      <c r="J278" s="249">
        <v>506851</v>
      </c>
      <c r="K278" s="45">
        <f t="shared" si="130"/>
        <v>60.924413683705858</v>
      </c>
      <c r="L278" s="249">
        <v>308796</v>
      </c>
      <c r="M278" s="249">
        <v>506851</v>
      </c>
      <c r="N278" s="25">
        <f t="shared" si="125"/>
        <v>60.924413683705858</v>
      </c>
      <c r="O278" s="249">
        <v>308796</v>
      </c>
      <c r="P278" s="249">
        <v>506851</v>
      </c>
      <c r="Q278" s="25">
        <f t="shared" si="126"/>
        <v>60.924413683705858</v>
      </c>
      <c r="R278" s="249">
        <v>0</v>
      </c>
      <c r="S278" s="249">
        <v>0</v>
      </c>
      <c r="T278" s="249" t="e">
        <f t="shared" si="127"/>
        <v>#DIV/0!</v>
      </c>
      <c r="U278" s="199">
        <v>24</v>
      </c>
    </row>
    <row r="279" spans="1:21" s="23" customFormat="1" ht="17.25" x14ac:dyDescent="0.25">
      <c r="A279" s="43">
        <v>9</v>
      </c>
      <c r="B279" s="3" t="s">
        <v>36</v>
      </c>
      <c r="C279" s="249">
        <v>0</v>
      </c>
      <c r="D279" s="249">
        <v>0</v>
      </c>
      <c r="E279" s="45" t="e">
        <f t="shared" si="128"/>
        <v>#DIV/0!</v>
      </c>
      <c r="F279" s="249">
        <v>0</v>
      </c>
      <c r="G279" s="249">
        <v>0</v>
      </c>
      <c r="H279" s="45" t="e">
        <f t="shared" si="129"/>
        <v>#DIV/0!</v>
      </c>
      <c r="I279" s="249">
        <v>0</v>
      </c>
      <c r="J279" s="249">
        <v>0</v>
      </c>
      <c r="K279" s="45" t="e">
        <f t="shared" si="130"/>
        <v>#DIV/0!</v>
      </c>
      <c r="L279" s="253">
        <f t="shared" ref="L279:M279" si="131">O279+R279</f>
        <v>0</v>
      </c>
      <c r="M279" s="253">
        <f t="shared" si="131"/>
        <v>0</v>
      </c>
      <c r="N279" s="25" t="e">
        <f t="shared" si="125"/>
        <v>#DIV/0!</v>
      </c>
      <c r="O279" s="249">
        <v>0</v>
      </c>
      <c r="P279" s="249"/>
      <c r="Q279" s="25" t="e">
        <f t="shared" si="126"/>
        <v>#DIV/0!</v>
      </c>
      <c r="R279" s="249">
        <v>0</v>
      </c>
      <c r="S279" s="249"/>
      <c r="T279" s="249" t="e">
        <f t="shared" si="127"/>
        <v>#DIV/0!</v>
      </c>
      <c r="U279" s="199"/>
    </row>
    <row r="280" spans="1:21" s="23" customFormat="1" ht="17.25" x14ac:dyDescent="0.25">
      <c r="A280" s="49">
        <v>10</v>
      </c>
      <c r="B280" s="4" t="s">
        <v>37</v>
      </c>
      <c r="C280" s="249">
        <v>1016042</v>
      </c>
      <c r="D280" s="249">
        <v>1285229</v>
      </c>
      <c r="E280" s="45">
        <f>C280/D280*100</f>
        <v>79.055327883202139</v>
      </c>
      <c r="F280" s="249">
        <v>13202</v>
      </c>
      <c r="G280" s="249">
        <v>72086</v>
      </c>
      <c r="H280" s="45">
        <f t="shared" si="129"/>
        <v>18.314235773936687</v>
      </c>
      <c r="I280" s="249">
        <v>1035617</v>
      </c>
      <c r="J280" s="249">
        <v>1289223</v>
      </c>
      <c r="K280" s="45">
        <f t="shared" si="130"/>
        <v>80.328771670998734</v>
      </c>
      <c r="L280" s="253">
        <v>220</v>
      </c>
      <c r="M280" s="253">
        <v>21606</v>
      </c>
      <c r="N280" s="25">
        <f t="shared" si="125"/>
        <v>1.0182356752753865</v>
      </c>
      <c r="O280" s="249">
        <v>220</v>
      </c>
      <c r="P280" s="249">
        <v>21606</v>
      </c>
      <c r="Q280" s="25">
        <f t="shared" si="126"/>
        <v>1.0182356752753865</v>
      </c>
      <c r="R280" s="249">
        <v>0</v>
      </c>
      <c r="S280" s="249">
        <v>0</v>
      </c>
      <c r="T280" s="249" t="e">
        <f t="shared" si="127"/>
        <v>#DIV/0!</v>
      </c>
      <c r="U280" s="199">
        <v>190</v>
      </c>
    </row>
    <row r="281" spans="1:21" s="23" customFormat="1" ht="17.25" x14ac:dyDescent="0.25">
      <c r="A281" s="49">
        <v>11</v>
      </c>
      <c r="B281" s="4" t="s">
        <v>38</v>
      </c>
      <c r="C281" s="249">
        <v>160022</v>
      </c>
      <c r="D281" s="249">
        <v>212290</v>
      </c>
      <c r="E281" s="25">
        <f>C281/D281*100</f>
        <v>75.378962739648586</v>
      </c>
      <c r="F281" s="249">
        <v>13132</v>
      </c>
      <c r="G281" s="249">
        <v>6858</v>
      </c>
      <c r="H281" s="25">
        <f t="shared" si="129"/>
        <v>191.48439778361038</v>
      </c>
      <c r="I281" s="249">
        <v>160022</v>
      </c>
      <c r="J281" s="249">
        <v>212290</v>
      </c>
      <c r="K281" s="25">
        <f t="shared" si="130"/>
        <v>75.378962739648586</v>
      </c>
      <c r="L281" s="253">
        <v>160022</v>
      </c>
      <c r="M281" s="253">
        <v>212290</v>
      </c>
      <c r="N281" s="25">
        <f t="shared" si="125"/>
        <v>75.378962739648586</v>
      </c>
      <c r="O281" s="249">
        <v>44755</v>
      </c>
      <c r="P281" s="249">
        <v>95163</v>
      </c>
      <c r="Q281" s="25">
        <f t="shared" si="126"/>
        <v>47.029833023338902</v>
      </c>
      <c r="R281" s="249">
        <v>115267</v>
      </c>
      <c r="S281" s="249">
        <v>117127</v>
      </c>
      <c r="T281" s="252">
        <f t="shared" si="127"/>
        <v>98.411980158289722</v>
      </c>
      <c r="U281" s="199">
        <v>75</v>
      </c>
    </row>
    <row r="282" spans="1:21" s="23" customFormat="1" ht="34.5" x14ac:dyDescent="0.25">
      <c r="A282" s="49">
        <v>12</v>
      </c>
      <c r="B282" s="8" t="s">
        <v>39</v>
      </c>
      <c r="C282" s="249">
        <v>58118</v>
      </c>
      <c r="D282" s="249">
        <v>53483</v>
      </c>
      <c r="E282" s="1">
        <f>C282/D282*100</f>
        <v>108.66630518108558</v>
      </c>
      <c r="F282" s="249">
        <v>52962</v>
      </c>
      <c r="G282" s="249">
        <v>3611</v>
      </c>
      <c r="H282" s="1">
        <f t="shared" si="129"/>
        <v>1466.6851287731929</v>
      </c>
      <c r="I282" s="249">
        <v>58118</v>
      </c>
      <c r="J282" s="249">
        <v>53483</v>
      </c>
      <c r="K282" s="1">
        <f t="shared" si="130"/>
        <v>108.66630518108558</v>
      </c>
      <c r="L282" s="253">
        <v>10574</v>
      </c>
      <c r="M282" s="253">
        <v>7815</v>
      </c>
      <c r="N282" s="1">
        <f t="shared" si="125"/>
        <v>135.30390275111964</v>
      </c>
      <c r="O282" s="249">
        <v>0</v>
      </c>
      <c r="P282" s="249">
        <v>0</v>
      </c>
      <c r="Q282" s="1" t="e">
        <f t="shared" si="126"/>
        <v>#DIV/0!</v>
      </c>
      <c r="R282" s="249">
        <v>10574</v>
      </c>
      <c r="S282" s="249">
        <v>7815</v>
      </c>
      <c r="T282" s="248">
        <f t="shared" si="127"/>
        <v>135.30390275111964</v>
      </c>
      <c r="U282" s="199">
        <v>84</v>
      </c>
    </row>
    <row r="283" spans="1:21" s="23" customFormat="1" ht="17.25" customHeight="1" x14ac:dyDescent="0.25">
      <c r="A283" s="349"/>
      <c r="B283" s="350"/>
      <c r="C283" s="350"/>
      <c r="D283" s="350"/>
      <c r="E283" s="350"/>
      <c r="F283" s="350"/>
      <c r="G283" s="350"/>
      <c r="H283" s="350"/>
      <c r="I283" s="350"/>
      <c r="J283" s="350"/>
      <c r="K283" s="350"/>
      <c r="L283" s="350"/>
      <c r="M283" s="350"/>
      <c r="N283" s="350"/>
      <c r="O283" s="350"/>
      <c r="P283" s="350"/>
      <c r="Q283" s="350"/>
      <c r="R283" s="350"/>
      <c r="S283" s="350"/>
      <c r="T283" s="351"/>
      <c r="U283" s="200"/>
    </row>
    <row r="284" spans="1:21" s="23" customFormat="1" ht="58.5" customHeight="1" x14ac:dyDescent="0.25">
      <c r="A284" s="352" t="s">
        <v>245</v>
      </c>
      <c r="B284" s="353"/>
      <c r="C284" s="41">
        <f>SUM(C285:C292)</f>
        <v>877512</v>
      </c>
      <c r="D284" s="41">
        <f>SUM(D285:D292)</f>
        <v>821653</v>
      </c>
      <c r="E284" s="50">
        <f>C284/D284*100</f>
        <v>106.79836865440764</v>
      </c>
      <c r="F284" s="41">
        <f>SUM(F285:F292)</f>
        <v>51641</v>
      </c>
      <c r="G284" s="41">
        <f>SUM(G285:G292)</f>
        <v>77108</v>
      </c>
      <c r="H284" s="50">
        <f>F284/G284*100</f>
        <v>66.972298594179591</v>
      </c>
      <c r="I284" s="41">
        <f>SUM(I285:I292)</f>
        <v>1110708</v>
      </c>
      <c r="J284" s="41">
        <f>SUM(J285:J292)</f>
        <v>919447</v>
      </c>
      <c r="K284" s="50">
        <f>I284/J284*100</f>
        <v>120.80174278669678</v>
      </c>
      <c r="L284" s="33">
        <f>SUM(L285:L292)</f>
        <v>342739</v>
      </c>
      <c r="M284" s="33">
        <f>SUM(M285:M292)</f>
        <v>252310</v>
      </c>
      <c r="N284" s="6">
        <f t="shared" ref="N284:N292" si="132">L284/M284*100</f>
        <v>135.84043438627086</v>
      </c>
      <c r="O284" s="5">
        <f>SUM(O285:O292)</f>
        <v>342739</v>
      </c>
      <c r="P284" s="5">
        <f>SUM(P285:P292)</f>
        <v>232859</v>
      </c>
      <c r="Q284" s="5">
        <f t="shared" ref="Q284:Q287" si="133">O284/P284*100</f>
        <v>147.18735372049181</v>
      </c>
      <c r="R284" s="5">
        <f>SUM(R285:R292)</f>
        <v>0</v>
      </c>
      <c r="S284" s="5">
        <f>SUM(S285:S292)</f>
        <v>19451</v>
      </c>
      <c r="T284" s="6">
        <f>R284/S284*100</f>
        <v>0</v>
      </c>
      <c r="U284" s="198">
        <f>SUM(U285:U292)</f>
        <v>173</v>
      </c>
    </row>
    <row r="285" spans="1:21" s="23" customFormat="1" ht="17.25" x14ac:dyDescent="0.25">
      <c r="A285" s="43">
        <v>1</v>
      </c>
      <c r="B285" s="4" t="s">
        <v>40</v>
      </c>
      <c r="C285" s="249">
        <v>14249</v>
      </c>
      <c r="D285" s="249">
        <v>68141</v>
      </c>
      <c r="E285" s="249">
        <f t="shared" ref="E285:E292" si="134">C285/D285*100</f>
        <v>20.911052083180465</v>
      </c>
      <c r="F285" s="249">
        <v>2680</v>
      </c>
      <c r="G285" s="249">
        <v>24018</v>
      </c>
      <c r="H285" s="249">
        <f t="shared" ref="H285:H292" si="135">F285/G285*100</f>
        <v>11.158297943209259</v>
      </c>
      <c r="I285" s="249">
        <v>257086</v>
      </c>
      <c r="J285" s="249">
        <v>131568</v>
      </c>
      <c r="K285" s="249">
        <f t="shared" ref="K285:K292" si="136">I285/J285*100</f>
        <v>195.4016174145689</v>
      </c>
      <c r="L285" s="249">
        <v>83746</v>
      </c>
      <c r="M285" s="249">
        <v>10059</v>
      </c>
      <c r="N285" s="249">
        <f t="shared" si="132"/>
        <v>832.54796699473115</v>
      </c>
      <c r="O285" s="249">
        <v>83746</v>
      </c>
      <c r="P285" s="249">
        <v>10059</v>
      </c>
      <c r="Q285" s="249">
        <f t="shared" si="133"/>
        <v>832.54796699473115</v>
      </c>
      <c r="R285" s="249">
        <v>0</v>
      </c>
      <c r="S285" s="249">
        <v>0</v>
      </c>
      <c r="T285" s="249" t="e">
        <f t="shared" ref="T285:T292" si="137">R285/S285*100</f>
        <v>#DIV/0!</v>
      </c>
      <c r="U285" s="199">
        <v>13</v>
      </c>
    </row>
    <row r="286" spans="1:21" s="23" customFormat="1" ht="17.25" x14ac:dyDescent="0.25">
      <c r="A286" s="49">
        <v>2</v>
      </c>
      <c r="B286" s="4" t="s">
        <v>41</v>
      </c>
      <c r="C286" s="249">
        <v>0</v>
      </c>
      <c r="D286" s="249">
        <v>2706</v>
      </c>
      <c r="E286" s="249">
        <f t="shared" si="134"/>
        <v>0</v>
      </c>
      <c r="F286" s="249">
        <v>0</v>
      </c>
      <c r="G286" s="249">
        <v>0</v>
      </c>
      <c r="H286" s="249" t="e">
        <f t="shared" si="135"/>
        <v>#DIV/0!</v>
      </c>
      <c r="I286" s="249">
        <v>0</v>
      </c>
      <c r="J286" s="249">
        <v>2746</v>
      </c>
      <c r="K286" s="249">
        <f t="shared" si="136"/>
        <v>0</v>
      </c>
      <c r="L286" s="249">
        <v>0</v>
      </c>
      <c r="M286" s="249">
        <v>2746</v>
      </c>
      <c r="N286" s="249">
        <f t="shared" si="132"/>
        <v>0</v>
      </c>
      <c r="O286" s="249">
        <v>0</v>
      </c>
      <c r="P286" s="249">
        <v>0</v>
      </c>
      <c r="Q286" s="249" t="e">
        <f t="shared" si="133"/>
        <v>#DIV/0!</v>
      </c>
      <c r="R286" s="249">
        <v>0</v>
      </c>
      <c r="S286" s="249">
        <v>2746</v>
      </c>
      <c r="T286" s="249">
        <f t="shared" si="137"/>
        <v>0</v>
      </c>
      <c r="U286" s="199"/>
    </row>
    <row r="287" spans="1:21" s="23" customFormat="1" ht="17.25" x14ac:dyDescent="0.25">
      <c r="A287" s="51">
        <v>3</v>
      </c>
      <c r="B287" s="8" t="s">
        <v>42</v>
      </c>
      <c r="C287" s="249">
        <v>480</v>
      </c>
      <c r="D287" s="249">
        <v>11771</v>
      </c>
      <c r="E287" s="249">
        <f t="shared" si="134"/>
        <v>4.0778183671735624</v>
      </c>
      <c r="F287" s="249">
        <v>0</v>
      </c>
      <c r="G287" s="249">
        <v>369</v>
      </c>
      <c r="H287" s="249">
        <f t="shared" si="135"/>
        <v>0</v>
      </c>
      <c r="I287" s="249">
        <v>1041</v>
      </c>
      <c r="J287" s="249">
        <v>11820</v>
      </c>
      <c r="K287" s="249">
        <f t="shared" si="136"/>
        <v>8.8071065989847721</v>
      </c>
      <c r="L287" s="249">
        <f t="shared" ref="L287:M288" si="138">O287+R287</f>
        <v>0</v>
      </c>
      <c r="M287" s="249">
        <f t="shared" si="138"/>
        <v>0</v>
      </c>
      <c r="N287" s="249" t="e">
        <f t="shared" si="132"/>
        <v>#DIV/0!</v>
      </c>
      <c r="O287" s="249">
        <v>0</v>
      </c>
      <c r="P287" s="249">
        <v>0</v>
      </c>
      <c r="Q287" s="249" t="e">
        <f t="shared" si="133"/>
        <v>#DIV/0!</v>
      </c>
      <c r="R287" s="249">
        <v>0</v>
      </c>
      <c r="S287" s="249">
        <v>0</v>
      </c>
      <c r="T287" s="249" t="e">
        <f t="shared" si="137"/>
        <v>#DIV/0!</v>
      </c>
      <c r="U287" s="199">
        <v>10</v>
      </c>
    </row>
    <row r="288" spans="1:21" s="23" customFormat="1" ht="17.25" x14ac:dyDescent="0.25">
      <c r="A288" s="49">
        <v>4</v>
      </c>
      <c r="B288" s="4" t="s">
        <v>43</v>
      </c>
      <c r="C288" s="249">
        <v>0</v>
      </c>
      <c r="D288" s="249">
        <v>3605</v>
      </c>
      <c r="E288" s="249">
        <f t="shared" si="134"/>
        <v>0</v>
      </c>
      <c r="F288" s="249">
        <v>0</v>
      </c>
      <c r="G288" s="249">
        <v>0</v>
      </c>
      <c r="H288" s="249" t="e">
        <f t="shared" si="135"/>
        <v>#DIV/0!</v>
      </c>
      <c r="I288" s="249">
        <v>0</v>
      </c>
      <c r="J288" s="249">
        <v>4129</v>
      </c>
      <c r="K288" s="249">
        <f t="shared" si="136"/>
        <v>0</v>
      </c>
      <c r="L288" s="249">
        <f t="shared" si="138"/>
        <v>0</v>
      </c>
      <c r="M288" s="249">
        <f t="shared" si="138"/>
        <v>0</v>
      </c>
      <c r="N288" s="249" t="e">
        <f t="shared" si="132"/>
        <v>#DIV/0!</v>
      </c>
      <c r="O288" s="249">
        <v>0</v>
      </c>
      <c r="P288" s="249">
        <v>0</v>
      </c>
      <c r="Q288" s="249" t="e">
        <f>O288/P288*100</f>
        <v>#DIV/0!</v>
      </c>
      <c r="R288" s="249">
        <v>0</v>
      </c>
      <c r="S288" s="249">
        <v>0</v>
      </c>
      <c r="T288" s="249" t="e">
        <f t="shared" si="137"/>
        <v>#DIV/0!</v>
      </c>
      <c r="U288" s="199"/>
    </row>
    <row r="289" spans="1:203" s="23" customFormat="1" ht="17.25" x14ac:dyDescent="0.25">
      <c r="A289" s="49">
        <v>5</v>
      </c>
      <c r="B289" s="4" t="s">
        <v>44</v>
      </c>
      <c r="C289" s="249">
        <v>255243</v>
      </c>
      <c r="D289" s="249">
        <v>224755</v>
      </c>
      <c r="E289" s="249">
        <f t="shared" si="134"/>
        <v>113.56499299236947</v>
      </c>
      <c r="F289" s="249">
        <v>215</v>
      </c>
      <c r="G289" s="249">
        <v>219</v>
      </c>
      <c r="H289" s="249">
        <f t="shared" si="135"/>
        <v>98.173515981735164</v>
      </c>
      <c r="I289" s="249">
        <v>255243</v>
      </c>
      <c r="J289" s="249">
        <v>224755</v>
      </c>
      <c r="K289" s="249">
        <f t="shared" si="136"/>
        <v>113.56499299236947</v>
      </c>
      <c r="L289" s="249">
        <v>252477</v>
      </c>
      <c r="M289" s="249">
        <v>221835</v>
      </c>
      <c r="N289" s="249">
        <f t="shared" si="132"/>
        <v>113.81296909865442</v>
      </c>
      <c r="O289" s="249">
        <v>252477</v>
      </c>
      <c r="P289" s="249">
        <v>221835</v>
      </c>
      <c r="Q289" s="249">
        <f t="shared" ref="Q289:Q292" si="139">O289/P289*100</f>
        <v>113.81296909865442</v>
      </c>
      <c r="R289" s="249">
        <v>0</v>
      </c>
      <c r="S289" s="249">
        <v>0</v>
      </c>
      <c r="T289" s="249" t="e">
        <f t="shared" si="137"/>
        <v>#DIV/0!</v>
      </c>
      <c r="U289" s="199">
        <v>66</v>
      </c>
    </row>
    <row r="290" spans="1:203" s="23" customFormat="1" ht="17.25" x14ac:dyDescent="0.25">
      <c r="A290" s="47">
        <v>6</v>
      </c>
      <c r="B290" s="4" t="s">
        <v>45</v>
      </c>
      <c r="C290" s="249">
        <v>26242</v>
      </c>
      <c r="D290" s="249">
        <v>1039</v>
      </c>
      <c r="E290" s="249">
        <f t="shared" si="134"/>
        <v>2525.6977863330126</v>
      </c>
      <c r="F290" s="249">
        <v>0</v>
      </c>
      <c r="G290" s="249">
        <v>43</v>
      </c>
      <c r="H290" s="249">
        <f t="shared" si="135"/>
        <v>0</v>
      </c>
      <c r="I290" s="249">
        <v>9541</v>
      </c>
      <c r="J290" s="249">
        <v>1194</v>
      </c>
      <c r="K290" s="249">
        <f t="shared" si="136"/>
        <v>799.07872696817424</v>
      </c>
      <c r="L290" s="249">
        <v>6516</v>
      </c>
      <c r="M290" s="249">
        <v>965</v>
      </c>
      <c r="N290" s="249">
        <f t="shared" si="132"/>
        <v>675.23316062176161</v>
      </c>
      <c r="O290" s="249">
        <v>6516</v>
      </c>
      <c r="P290" s="249">
        <v>965</v>
      </c>
      <c r="Q290" s="249">
        <f t="shared" si="139"/>
        <v>675.23316062176161</v>
      </c>
      <c r="R290" s="249">
        <v>0</v>
      </c>
      <c r="S290" s="249">
        <v>0</v>
      </c>
      <c r="T290" s="249" t="e">
        <f t="shared" si="137"/>
        <v>#DIV/0!</v>
      </c>
      <c r="U290" s="199">
        <v>6</v>
      </c>
    </row>
    <row r="291" spans="1:203" s="23" customFormat="1" ht="17.25" x14ac:dyDescent="0.25">
      <c r="A291" s="51">
        <v>7</v>
      </c>
      <c r="B291" s="4" t="s">
        <v>46</v>
      </c>
      <c r="C291" s="249">
        <v>570165</v>
      </c>
      <c r="D291" s="249">
        <v>503328</v>
      </c>
      <c r="E291" s="249">
        <f t="shared" si="134"/>
        <v>113.27901487697882</v>
      </c>
      <c r="F291" s="249">
        <v>46806</v>
      </c>
      <c r="G291" s="249">
        <v>52459</v>
      </c>
      <c r="H291" s="249">
        <f t="shared" si="135"/>
        <v>89.223965382489183</v>
      </c>
      <c r="I291" s="249">
        <v>564528</v>
      </c>
      <c r="J291" s="249">
        <v>536927</v>
      </c>
      <c r="K291" s="249">
        <f t="shared" si="136"/>
        <v>105.14054983265882</v>
      </c>
      <c r="L291" s="249">
        <v>0</v>
      </c>
      <c r="M291" s="249">
        <v>16705</v>
      </c>
      <c r="N291" s="249">
        <f t="shared" si="132"/>
        <v>0</v>
      </c>
      <c r="O291" s="249">
        <v>0</v>
      </c>
      <c r="P291" s="249">
        <v>0</v>
      </c>
      <c r="Q291" s="249" t="e">
        <f t="shared" si="139"/>
        <v>#DIV/0!</v>
      </c>
      <c r="R291" s="249">
        <v>0</v>
      </c>
      <c r="S291" s="249">
        <v>16705</v>
      </c>
      <c r="T291" s="249">
        <f t="shared" si="137"/>
        <v>0</v>
      </c>
      <c r="U291" s="199">
        <v>71</v>
      </c>
    </row>
    <row r="292" spans="1:203" s="23" customFormat="1" ht="34.5" x14ac:dyDescent="0.25">
      <c r="A292" s="43">
        <v>8</v>
      </c>
      <c r="B292" s="4" t="s">
        <v>47</v>
      </c>
      <c r="C292" s="249">
        <v>11133</v>
      </c>
      <c r="D292" s="249">
        <v>6308</v>
      </c>
      <c r="E292" s="249">
        <f t="shared" si="134"/>
        <v>176.49017121116043</v>
      </c>
      <c r="F292" s="249">
        <v>1940</v>
      </c>
      <c r="G292" s="249">
        <v>0</v>
      </c>
      <c r="H292" s="249" t="e">
        <f t="shared" si="135"/>
        <v>#DIV/0!</v>
      </c>
      <c r="I292" s="249">
        <v>23269</v>
      </c>
      <c r="J292" s="249">
        <v>6308</v>
      </c>
      <c r="K292" s="249">
        <f t="shared" si="136"/>
        <v>368.88078630310719</v>
      </c>
      <c r="L292" s="249">
        <f t="shared" ref="L292:M292" si="140">O292+R292</f>
        <v>0</v>
      </c>
      <c r="M292" s="249">
        <f t="shared" si="140"/>
        <v>0</v>
      </c>
      <c r="N292" s="249" t="e">
        <f t="shared" si="132"/>
        <v>#DIV/0!</v>
      </c>
      <c r="O292" s="249">
        <v>0</v>
      </c>
      <c r="P292" s="249">
        <v>0</v>
      </c>
      <c r="Q292" s="249" t="e">
        <f t="shared" si="139"/>
        <v>#DIV/0!</v>
      </c>
      <c r="R292" s="249">
        <v>0</v>
      </c>
      <c r="S292" s="249">
        <v>0</v>
      </c>
      <c r="T292" s="249" t="e">
        <f t="shared" si="137"/>
        <v>#DIV/0!</v>
      </c>
      <c r="U292" s="199">
        <v>7</v>
      </c>
      <c r="FR292" s="248"/>
      <c r="FS292" s="248"/>
      <c r="FT292" s="248"/>
      <c r="FU292" s="248"/>
      <c r="FV292" s="248"/>
      <c r="FW292" s="248"/>
      <c r="FX292" s="248"/>
      <c r="FY292" s="248"/>
      <c r="FZ292" s="248"/>
      <c r="GA292" s="248"/>
      <c r="GB292" s="248"/>
      <c r="GC292" s="248"/>
      <c r="GD292" s="248"/>
      <c r="GE292" s="248"/>
      <c r="GF292" s="248"/>
      <c r="GG292" s="248"/>
      <c r="GH292" s="248"/>
      <c r="GI292" s="248"/>
      <c r="GJ292" s="248"/>
      <c r="GK292" s="248"/>
      <c r="GL292" s="248"/>
      <c r="GM292" s="248"/>
      <c r="GN292" s="248"/>
      <c r="GO292" s="248"/>
      <c r="GP292" s="248"/>
      <c r="GQ292" s="248"/>
      <c r="GR292" s="248"/>
      <c r="GS292" s="248"/>
      <c r="GT292" s="248"/>
      <c r="GU292" s="248"/>
    </row>
    <row r="293" spans="1:203" s="23" customFormat="1" x14ac:dyDescent="0.25">
      <c r="A293" s="102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00"/>
      <c r="FR293" s="161"/>
      <c r="FS293" s="161"/>
      <c r="FT293" s="161"/>
      <c r="FU293" s="161"/>
      <c r="FV293" s="161"/>
      <c r="FW293" s="161"/>
      <c r="FX293" s="161"/>
      <c r="FY293" s="161"/>
      <c r="FZ293" s="161"/>
      <c r="GA293" s="161"/>
      <c r="GB293" s="161"/>
      <c r="GC293" s="161"/>
      <c r="GD293" s="161"/>
      <c r="GE293" s="161"/>
      <c r="GF293" s="161"/>
      <c r="GG293" s="161"/>
      <c r="GH293" s="161"/>
      <c r="GI293" s="161"/>
      <c r="GJ293" s="161"/>
      <c r="GK293" s="161"/>
      <c r="GL293" s="161"/>
      <c r="GM293" s="161"/>
      <c r="GN293" s="161"/>
      <c r="GO293" s="161"/>
      <c r="GP293" s="161"/>
      <c r="GQ293" s="161"/>
      <c r="GR293" s="161"/>
      <c r="GS293" s="161"/>
      <c r="GT293" s="161"/>
      <c r="GU293" s="161"/>
    </row>
    <row r="294" spans="1:203" s="23" customFormat="1" ht="70.5" customHeight="1" x14ac:dyDescent="0.25">
      <c r="A294" s="352" t="s">
        <v>246</v>
      </c>
      <c r="B294" s="353"/>
      <c r="C294" s="41">
        <f>SUM(C295:C314)</f>
        <v>1723287</v>
      </c>
      <c r="D294" s="41">
        <f>SUM(D295:D314)</f>
        <v>1729411</v>
      </c>
      <c r="E294" s="42">
        <f>C294/D294*100</f>
        <v>99.645890999883775</v>
      </c>
      <c r="F294" s="41">
        <f>SUM(F295:F314)</f>
        <v>112787</v>
      </c>
      <c r="G294" s="41">
        <f>SUM(G295:G314)</f>
        <v>121323</v>
      </c>
      <c r="H294" s="41">
        <f>F294/G294*100</f>
        <v>92.964235965150877</v>
      </c>
      <c r="I294" s="41">
        <f>SUM(I295:I314)</f>
        <v>1749067</v>
      </c>
      <c r="J294" s="41">
        <f>SUM(J295:J314)</f>
        <v>1721814</v>
      </c>
      <c r="K294" s="41">
        <f>I294/J294*100</f>
        <v>101.58280743448481</v>
      </c>
      <c r="L294" s="32">
        <f>SUM(L295:L314)</f>
        <v>464526</v>
      </c>
      <c r="M294" s="32">
        <f>SUM(M295:M314)</f>
        <v>619910</v>
      </c>
      <c r="N294" s="5">
        <f t="shared" ref="N294:N314" si="141">L294/M294*100</f>
        <v>74.934425965059447</v>
      </c>
      <c r="O294" s="5">
        <f>SUM(O295:O314)</f>
        <v>382181</v>
      </c>
      <c r="P294" s="5">
        <f>SUM(P295:P314)</f>
        <v>491487</v>
      </c>
      <c r="Q294" s="6" t="e">
        <f>A291O291/P294*100</f>
        <v>#NAME?</v>
      </c>
      <c r="R294" s="5">
        <f>SUM(R295:R314)</f>
        <v>82345</v>
      </c>
      <c r="S294" s="5">
        <f>SUM(S295:S314)</f>
        <v>128423</v>
      </c>
      <c r="T294" s="5">
        <f t="shared" ref="T294:T313" si="142">R294/S294*100</f>
        <v>64.120134243865976</v>
      </c>
      <c r="U294" s="198">
        <f>SUM(U295:U314)</f>
        <v>448</v>
      </c>
    </row>
    <row r="295" spans="1:203" s="23" customFormat="1" ht="19.5" customHeight="1" x14ac:dyDescent="0.25">
      <c r="A295" s="43">
        <v>1</v>
      </c>
      <c r="B295" s="4" t="s">
        <v>12</v>
      </c>
      <c r="C295" s="248">
        <v>101513</v>
      </c>
      <c r="D295" s="248">
        <v>103024</v>
      </c>
      <c r="E295" s="45">
        <f>C295/D295*100</f>
        <v>98.533351452088837</v>
      </c>
      <c r="F295" s="248">
        <v>4880</v>
      </c>
      <c r="G295" s="248">
        <v>9438</v>
      </c>
      <c r="H295" s="45">
        <f>F295/G295*100</f>
        <v>51.705869887688074</v>
      </c>
      <c r="I295" s="248">
        <v>101513</v>
      </c>
      <c r="J295" s="248">
        <v>106274</v>
      </c>
      <c r="K295" s="45">
        <f>I295/J295*100</f>
        <v>95.520070760487044</v>
      </c>
      <c r="L295" s="248">
        <v>39175</v>
      </c>
      <c r="M295" s="248">
        <v>11160</v>
      </c>
      <c r="N295" s="25">
        <f t="shared" si="141"/>
        <v>351.03046594982078</v>
      </c>
      <c r="O295" s="248">
        <v>39175</v>
      </c>
      <c r="P295" s="248">
        <v>11160</v>
      </c>
      <c r="Q295" s="25">
        <f t="shared" ref="Q295:Q314" si="143">O295/P295*100</f>
        <v>351.03046594982078</v>
      </c>
      <c r="R295" s="248">
        <v>0</v>
      </c>
      <c r="S295" s="248">
        <v>0</v>
      </c>
      <c r="T295" s="45" t="e">
        <f t="shared" si="142"/>
        <v>#DIV/0!</v>
      </c>
      <c r="U295" s="199">
        <v>50</v>
      </c>
    </row>
    <row r="296" spans="1:203" s="23" customFormat="1" ht="34.5" x14ac:dyDescent="0.25">
      <c r="A296" s="47">
        <v>2</v>
      </c>
      <c r="B296" s="4" t="s">
        <v>305</v>
      </c>
      <c r="C296" s="248">
        <v>243343</v>
      </c>
      <c r="D296" s="248">
        <v>213832</v>
      </c>
      <c r="E296" s="45">
        <f t="shared" ref="E296:E314" si="144">C296/D296*100</f>
        <v>113.801021362565</v>
      </c>
      <c r="F296" s="248">
        <v>22799</v>
      </c>
      <c r="G296" s="248">
        <v>60</v>
      </c>
      <c r="H296" s="25">
        <f t="shared" ref="H296:H305" si="145">F296/G296*100</f>
        <v>37998.333333333336</v>
      </c>
      <c r="I296" s="248">
        <v>243343</v>
      </c>
      <c r="J296" s="248">
        <v>213832</v>
      </c>
      <c r="K296" s="25">
        <f t="shared" ref="K296:K314" si="146">I296/J296*100</f>
        <v>113.801021362565</v>
      </c>
      <c r="L296" s="248">
        <v>110223</v>
      </c>
      <c r="M296" s="248">
        <v>142648</v>
      </c>
      <c r="N296" s="25">
        <f t="shared" si="141"/>
        <v>77.269222141214726</v>
      </c>
      <c r="O296" s="248">
        <v>27878</v>
      </c>
      <c r="P296" s="248">
        <v>38744</v>
      </c>
      <c r="Q296" s="25">
        <f t="shared" si="143"/>
        <v>71.954367127813327</v>
      </c>
      <c r="R296" s="248">
        <v>82345</v>
      </c>
      <c r="S296" s="248">
        <v>103904</v>
      </c>
      <c r="T296" s="25">
        <f t="shared" si="142"/>
        <v>79.251039421003995</v>
      </c>
      <c r="U296" s="199">
        <v>38</v>
      </c>
    </row>
    <row r="297" spans="1:203" s="23" customFormat="1" ht="17.25" x14ac:dyDescent="0.25">
      <c r="A297" s="43">
        <v>3</v>
      </c>
      <c r="B297" s="3" t="s">
        <v>13</v>
      </c>
      <c r="C297" s="248">
        <v>37333</v>
      </c>
      <c r="D297" s="248">
        <v>47083</v>
      </c>
      <c r="E297" s="45">
        <f t="shared" si="144"/>
        <v>79.291888792133037</v>
      </c>
      <c r="F297" s="248">
        <v>0</v>
      </c>
      <c r="G297" s="248">
        <v>13500</v>
      </c>
      <c r="H297" s="45">
        <f t="shared" si="145"/>
        <v>0</v>
      </c>
      <c r="I297" s="248">
        <v>27869</v>
      </c>
      <c r="J297" s="248">
        <v>47455</v>
      </c>
      <c r="K297" s="45">
        <f t="shared" si="146"/>
        <v>58.727215256558843</v>
      </c>
      <c r="L297" s="248">
        <v>0</v>
      </c>
      <c r="M297" s="248">
        <v>0</v>
      </c>
      <c r="N297" s="25" t="e">
        <f t="shared" si="141"/>
        <v>#DIV/0!</v>
      </c>
      <c r="O297" s="248">
        <v>0</v>
      </c>
      <c r="P297" s="248">
        <v>0</v>
      </c>
      <c r="Q297" s="25" t="e">
        <f t="shared" si="143"/>
        <v>#DIV/0!</v>
      </c>
      <c r="R297" s="248">
        <v>0</v>
      </c>
      <c r="S297" s="248">
        <v>0</v>
      </c>
      <c r="T297" s="45" t="e">
        <f t="shared" si="142"/>
        <v>#DIV/0!</v>
      </c>
      <c r="U297" s="199">
        <v>2</v>
      </c>
    </row>
    <row r="298" spans="1:203" s="23" customFormat="1" ht="34.5" x14ac:dyDescent="0.25">
      <c r="A298" s="60">
        <v>4</v>
      </c>
      <c r="B298" s="8" t="s">
        <v>14</v>
      </c>
      <c r="C298" s="248">
        <v>30720</v>
      </c>
      <c r="D298" s="248">
        <v>8400</v>
      </c>
      <c r="E298" s="1">
        <f t="shared" si="144"/>
        <v>365.71428571428572</v>
      </c>
      <c r="F298" s="248">
        <v>12580</v>
      </c>
      <c r="G298" s="248">
        <v>0</v>
      </c>
      <c r="H298" s="1" t="e">
        <f t="shared" si="145"/>
        <v>#DIV/0!</v>
      </c>
      <c r="I298" s="248">
        <v>38739</v>
      </c>
      <c r="J298" s="248">
        <v>16155</v>
      </c>
      <c r="K298" s="1">
        <f t="shared" si="146"/>
        <v>239.7957288765088</v>
      </c>
      <c r="L298" s="248">
        <v>38739</v>
      </c>
      <c r="M298" s="248">
        <v>16155</v>
      </c>
      <c r="N298" s="1">
        <f t="shared" si="141"/>
        <v>239.7957288765088</v>
      </c>
      <c r="O298" s="248">
        <v>38739</v>
      </c>
      <c r="P298" s="248">
        <v>16155</v>
      </c>
      <c r="Q298" s="1">
        <f t="shared" si="143"/>
        <v>239.7957288765088</v>
      </c>
      <c r="R298" s="248">
        <v>0</v>
      </c>
      <c r="S298" s="248">
        <v>0</v>
      </c>
      <c r="T298" s="1" t="e">
        <f t="shared" si="142"/>
        <v>#DIV/0!</v>
      </c>
      <c r="U298" s="199">
        <v>10</v>
      </c>
    </row>
    <row r="299" spans="1:203" s="248" customFormat="1" ht="33" customHeight="1" x14ac:dyDescent="0.25">
      <c r="A299" s="252">
        <v>5</v>
      </c>
      <c r="B299" s="4" t="s">
        <v>15</v>
      </c>
      <c r="C299" s="248">
        <v>49882</v>
      </c>
      <c r="D299" s="248">
        <v>41130</v>
      </c>
      <c r="E299" s="45">
        <f t="shared" si="144"/>
        <v>121.2788718696815</v>
      </c>
      <c r="F299" s="248">
        <v>4856</v>
      </c>
      <c r="G299" s="248">
        <v>2034</v>
      </c>
      <c r="H299" s="248">
        <f t="shared" si="145"/>
        <v>238.74139626352019</v>
      </c>
      <c r="I299" s="248">
        <v>50285</v>
      </c>
      <c r="J299" s="248">
        <v>50107</v>
      </c>
      <c r="K299" s="248">
        <f t="shared" si="146"/>
        <v>100.35523978685612</v>
      </c>
      <c r="L299" s="248">
        <v>13598</v>
      </c>
      <c r="M299" s="248">
        <v>5638</v>
      </c>
      <c r="N299" s="248">
        <f t="shared" si="141"/>
        <v>241.18481731110322</v>
      </c>
      <c r="O299" s="248">
        <v>13598</v>
      </c>
      <c r="P299" s="248">
        <v>4140</v>
      </c>
      <c r="Q299" s="248">
        <f t="shared" si="143"/>
        <v>328.45410628019323</v>
      </c>
      <c r="R299" s="248">
        <v>0</v>
      </c>
      <c r="S299" s="248">
        <v>1498</v>
      </c>
      <c r="T299" s="248">
        <f t="shared" si="142"/>
        <v>0</v>
      </c>
      <c r="U299" s="248">
        <v>39</v>
      </c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  <c r="FL299" s="23"/>
      <c r="FM299" s="23"/>
      <c r="FN299" s="23"/>
      <c r="FO299" s="23"/>
      <c r="FP299" s="23"/>
      <c r="FQ299" s="23"/>
      <c r="FR299" s="23"/>
      <c r="FS299" s="23"/>
      <c r="FT299" s="23"/>
      <c r="FU299" s="23"/>
      <c r="FV299" s="23"/>
      <c r="FW299" s="23"/>
      <c r="FX299" s="23"/>
      <c r="FY299" s="23"/>
      <c r="FZ299" s="23"/>
      <c r="GA299" s="23"/>
      <c r="GB299" s="23"/>
      <c r="GC299" s="23"/>
      <c r="GD299" s="23"/>
      <c r="GE299" s="23"/>
      <c r="GF299" s="23"/>
      <c r="GG299" s="23"/>
      <c r="GH299" s="23"/>
      <c r="GI299" s="23"/>
      <c r="GJ299" s="23"/>
      <c r="GK299" s="23"/>
      <c r="GL299" s="23"/>
      <c r="GM299" s="23"/>
      <c r="GN299" s="23"/>
      <c r="GO299" s="23"/>
      <c r="GP299" s="23"/>
      <c r="GQ299" s="23"/>
      <c r="GR299" s="23"/>
      <c r="GS299" s="23"/>
      <c r="GT299" s="23"/>
      <c r="GU299" s="23"/>
    </row>
    <row r="300" spans="1:203" s="161" customFormat="1" ht="33" customHeight="1" x14ac:dyDescent="0.25">
      <c r="A300" s="252">
        <v>6</v>
      </c>
      <c r="B300" s="4" t="s">
        <v>286</v>
      </c>
      <c r="C300" s="248">
        <v>635159</v>
      </c>
      <c r="D300" s="248">
        <v>538705</v>
      </c>
      <c r="E300" s="45">
        <f t="shared" si="144"/>
        <v>117.90479019129208</v>
      </c>
      <c r="F300" s="248">
        <v>39484</v>
      </c>
      <c r="G300" s="248">
        <v>67739</v>
      </c>
      <c r="H300" s="248">
        <f>F300/G300*100</f>
        <v>58.288430593897168</v>
      </c>
      <c r="I300" s="248">
        <v>635691</v>
      </c>
      <c r="J300" s="248">
        <v>532649</v>
      </c>
      <c r="K300" s="248">
        <f t="shared" si="146"/>
        <v>119.34519730629364</v>
      </c>
      <c r="L300" s="248">
        <v>0</v>
      </c>
      <c r="M300" s="248">
        <v>679</v>
      </c>
      <c r="N300" s="248">
        <f t="shared" si="141"/>
        <v>0</v>
      </c>
      <c r="O300" s="248">
        <v>0</v>
      </c>
      <c r="P300" s="248">
        <v>0</v>
      </c>
      <c r="Q300" s="248" t="e">
        <f t="shared" si="143"/>
        <v>#DIV/0!</v>
      </c>
      <c r="R300" s="248">
        <v>0</v>
      </c>
      <c r="S300" s="248">
        <v>679</v>
      </c>
      <c r="T300" s="248">
        <f t="shared" si="142"/>
        <v>0</v>
      </c>
      <c r="U300" s="248">
        <v>163</v>
      </c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  <c r="FL300" s="23"/>
      <c r="FM300" s="23"/>
      <c r="FN300" s="23"/>
      <c r="FO300" s="23"/>
      <c r="FP300" s="23"/>
      <c r="FQ300" s="23"/>
      <c r="FR300" s="23"/>
      <c r="FS300" s="23"/>
      <c r="FT300" s="23"/>
      <c r="FU300" s="23"/>
      <c r="FV300" s="23"/>
      <c r="FW300" s="23"/>
      <c r="FX300" s="23"/>
      <c r="FY300" s="23"/>
      <c r="FZ300" s="23"/>
      <c r="GA300" s="23"/>
      <c r="GB300" s="23"/>
      <c r="GC300" s="23"/>
      <c r="GD300" s="23"/>
      <c r="GE300" s="23"/>
      <c r="GF300" s="23"/>
      <c r="GG300" s="23"/>
      <c r="GH300" s="23"/>
      <c r="GI300" s="23"/>
      <c r="GJ300" s="23"/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</row>
    <row r="301" spans="1:203" s="23" customFormat="1" ht="17.25" x14ac:dyDescent="0.25">
      <c r="A301" s="47">
        <v>7</v>
      </c>
      <c r="B301" s="4" t="s">
        <v>287</v>
      </c>
      <c r="C301" s="248">
        <v>63699</v>
      </c>
      <c r="D301" s="248">
        <v>80750</v>
      </c>
      <c r="E301" s="45">
        <f t="shared" si="144"/>
        <v>78.884210526315783</v>
      </c>
      <c r="F301" s="248">
        <v>4475</v>
      </c>
      <c r="G301" s="248">
        <v>5250</v>
      </c>
      <c r="H301" s="45">
        <f t="shared" si="145"/>
        <v>85.238095238095241</v>
      </c>
      <c r="I301" s="248">
        <v>69928</v>
      </c>
      <c r="J301" s="248">
        <v>68000</v>
      </c>
      <c r="K301" s="45">
        <f t="shared" si="146"/>
        <v>102.83529411764707</v>
      </c>
      <c r="L301" s="248">
        <v>0</v>
      </c>
      <c r="M301" s="248">
        <v>22342</v>
      </c>
      <c r="N301" s="25">
        <f t="shared" si="141"/>
        <v>0</v>
      </c>
      <c r="O301" s="248">
        <v>0</v>
      </c>
      <c r="P301" s="248">
        <v>0</v>
      </c>
      <c r="Q301" s="25" t="e">
        <f t="shared" si="143"/>
        <v>#DIV/0!</v>
      </c>
      <c r="R301" s="248">
        <v>0</v>
      </c>
      <c r="S301" s="248">
        <v>22342</v>
      </c>
      <c r="T301" s="45">
        <f t="shared" si="142"/>
        <v>0</v>
      </c>
      <c r="U301" s="199">
        <v>25</v>
      </c>
    </row>
    <row r="302" spans="1:203" s="23" customFormat="1" ht="22.5" customHeight="1" x14ac:dyDescent="0.25">
      <c r="A302" s="43">
        <v>8</v>
      </c>
      <c r="B302" s="3" t="s">
        <v>16</v>
      </c>
      <c r="C302" s="248">
        <v>0</v>
      </c>
      <c r="D302" s="248">
        <v>0</v>
      </c>
      <c r="E302" s="45" t="e">
        <f t="shared" si="144"/>
        <v>#DIV/0!</v>
      </c>
      <c r="F302" s="248">
        <v>0</v>
      </c>
      <c r="G302" s="248">
        <v>0</v>
      </c>
      <c r="H302" s="45" t="e">
        <f t="shared" si="145"/>
        <v>#DIV/0!</v>
      </c>
      <c r="I302" s="248">
        <v>0</v>
      </c>
      <c r="J302" s="248">
        <v>0</v>
      </c>
      <c r="K302" s="45" t="e">
        <f t="shared" si="146"/>
        <v>#DIV/0!</v>
      </c>
      <c r="L302" s="248">
        <f t="shared" ref="L302:M304" si="147">O302+R302</f>
        <v>0</v>
      </c>
      <c r="M302" s="248">
        <f t="shared" si="147"/>
        <v>0</v>
      </c>
      <c r="N302" s="25" t="e">
        <f t="shared" si="141"/>
        <v>#DIV/0!</v>
      </c>
      <c r="O302" s="248">
        <v>0</v>
      </c>
      <c r="P302" s="248">
        <v>0</v>
      </c>
      <c r="Q302" s="25" t="e">
        <f t="shared" si="143"/>
        <v>#DIV/0!</v>
      </c>
      <c r="R302" s="248"/>
      <c r="S302" s="248">
        <v>0</v>
      </c>
      <c r="T302" s="45" t="e">
        <f t="shared" si="142"/>
        <v>#DIV/0!</v>
      </c>
      <c r="U302" s="199"/>
    </row>
    <row r="303" spans="1:203" s="23" customFormat="1" ht="51.75" x14ac:dyDescent="0.25">
      <c r="A303" s="47">
        <v>9</v>
      </c>
      <c r="B303" s="4" t="s">
        <v>17</v>
      </c>
      <c r="C303" s="248">
        <v>122282</v>
      </c>
      <c r="D303" s="248">
        <v>121039</v>
      </c>
      <c r="E303" s="45">
        <f t="shared" si="144"/>
        <v>101.02694172952521</v>
      </c>
      <c r="F303" s="248">
        <v>6705</v>
      </c>
      <c r="G303" s="248">
        <v>9297</v>
      </c>
      <c r="H303" s="45">
        <f t="shared" si="145"/>
        <v>72.120038722168445</v>
      </c>
      <c r="I303" s="248">
        <v>122282</v>
      </c>
      <c r="J303" s="248">
        <v>121039</v>
      </c>
      <c r="K303" s="45">
        <f t="shared" si="146"/>
        <v>101.02694172952521</v>
      </c>
      <c r="L303" s="248">
        <f t="shared" si="147"/>
        <v>0</v>
      </c>
      <c r="M303" s="248">
        <f t="shared" si="147"/>
        <v>0</v>
      </c>
      <c r="N303" s="25" t="e">
        <f t="shared" si="141"/>
        <v>#DIV/0!</v>
      </c>
      <c r="O303" s="248">
        <v>0</v>
      </c>
      <c r="P303" s="248">
        <v>0</v>
      </c>
      <c r="Q303" s="25" t="e">
        <f t="shared" si="143"/>
        <v>#DIV/0!</v>
      </c>
      <c r="R303" s="248">
        <v>0</v>
      </c>
      <c r="S303" s="248">
        <v>0</v>
      </c>
      <c r="T303" s="45" t="e">
        <f t="shared" si="142"/>
        <v>#DIV/0!</v>
      </c>
      <c r="U303" s="199">
        <v>33</v>
      </c>
    </row>
    <row r="304" spans="1:203" s="23" customFormat="1" ht="17.25" x14ac:dyDescent="0.25">
      <c r="A304" s="49">
        <v>10</v>
      </c>
      <c r="B304" s="4" t="s">
        <v>18</v>
      </c>
      <c r="C304" s="248">
        <v>103410</v>
      </c>
      <c r="D304" s="248">
        <v>92336</v>
      </c>
      <c r="E304" s="45">
        <f t="shared" si="144"/>
        <v>111.99315543233408</v>
      </c>
      <c r="F304" s="248">
        <v>10846</v>
      </c>
      <c r="G304" s="248">
        <v>4089</v>
      </c>
      <c r="H304" s="45">
        <f t="shared" si="145"/>
        <v>265.24822695035459</v>
      </c>
      <c r="I304" s="248">
        <v>108666</v>
      </c>
      <c r="J304" s="248">
        <v>93244</v>
      </c>
      <c r="K304" s="45">
        <f t="shared" si="146"/>
        <v>116.53940199905624</v>
      </c>
      <c r="L304" s="248">
        <f t="shared" si="147"/>
        <v>0</v>
      </c>
      <c r="M304" s="248">
        <f t="shared" si="147"/>
        <v>0</v>
      </c>
      <c r="N304" s="25" t="e">
        <f t="shared" si="141"/>
        <v>#DIV/0!</v>
      </c>
      <c r="O304" s="248">
        <v>0</v>
      </c>
      <c r="P304" s="248">
        <v>0</v>
      </c>
      <c r="Q304" s="25" t="e">
        <f t="shared" si="143"/>
        <v>#DIV/0!</v>
      </c>
      <c r="R304" s="248">
        <v>0</v>
      </c>
      <c r="S304" s="248">
        <v>0</v>
      </c>
      <c r="T304" s="45" t="e">
        <f t="shared" si="142"/>
        <v>#DIV/0!</v>
      </c>
      <c r="U304" s="199">
        <v>12</v>
      </c>
    </row>
    <row r="305" spans="1:21" s="23" customFormat="1" ht="17.25" x14ac:dyDescent="0.25">
      <c r="A305" s="47">
        <v>11</v>
      </c>
      <c r="B305" s="4" t="s">
        <v>19</v>
      </c>
      <c r="C305" s="248">
        <v>282449</v>
      </c>
      <c r="D305" s="248">
        <v>433977</v>
      </c>
      <c r="E305" s="45">
        <f t="shared" si="144"/>
        <v>65.083863891404377</v>
      </c>
      <c r="F305" s="248">
        <v>0</v>
      </c>
      <c r="G305" s="248">
        <v>6995</v>
      </c>
      <c r="H305" s="45">
        <f t="shared" si="145"/>
        <v>0</v>
      </c>
      <c r="I305" s="248">
        <v>297254</v>
      </c>
      <c r="J305" s="248">
        <v>423924</v>
      </c>
      <c r="K305" s="45">
        <f t="shared" si="146"/>
        <v>70.119644087147691</v>
      </c>
      <c r="L305" s="248">
        <v>262791</v>
      </c>
      <c r="M305" s="248">
        <v>421288</v>
      </c>
      <c r="N305" s="25">
        <f t="shared" si="141"/>
        <v>62.377993201800194</v>
      </c>
      <c r="O305" s="248">
        <v>262791</v>
      </c>
      <c r="P305" s="248">
        <v>421288</v>
      </c>
      <c r="Q305" s="25">
        <f t="shared" si="143"/>
        <v>62.377993201800194</v>
      </c>
      <c r="R305" s="248">
        <v>0</v>
      </c>
      <c r="S305" s="248">
        <v>0</v>
      </c>
      <c r="T305" s="45" t="e">
        <f t="shared" si="142"/>
        <v>#DIV/0!</v>
      </c>
      <c r="U305" s="199">
        <v>59</v>
      </c>
    </row>
    <row r="306" spans="1:21" s="23" customFormat="1" ht="17.25" x14ac:dyDescent="0.25">
      <c r="A306" s="49">
        <v>12</v>
      </c>
      <c r="B306" s="4" t="s">
        <v>20</v>
      </c>
      <c r="C306" s="248">
        <v>0</v>
      </c>
      <c r="D306" s="248">
        <v>0</v>
      </c>
      <c r="E306" s="45" t="e">
        <f t="shared" si="144"/>
        <v>#DIV/0!</v>
      </c>
      <c r="F306" s="248">
        <v>0</v>
      </c>
      <c r="G306" s="248">
        <v>0</v>
      </c>
      <c r="H306" s="45" t="e">
        <f>F306/G306*100</f>
        <v>#DIV/0!</v>
      </c>
      <c r="I306" s="248">
        <v>0</v>
      </c>
      <c r="J306" s="248">
        <v>0</v>
      </c>
      <c r="K306" s="45" t="e">
        <f t="shared" si="146"/>
        <v>#DIV/0!</v>
      </c>
      <c r="L306" s="248">
        <f t="shared" ref="L306:M314" si="148">O306+R306</f>
        <v>0</v>
      </c>
      <c r="M306" s="248">
        <f t="shared" si="148"/>
        <v>0</v>
      </c>
      <c r="N306" s="25" t="e">
        <f t="shared" si="141"/>
        <v>#DIV/0!</v>
      </c>
      <c r="O306" s="248">
        <v>0</v>
      </c>
      <c r="P306" s="248">
        <v>0</v>
      </c>
      <c r="Q306" s="25" t="e">
        <f t="shared" si="143"/>
        <v>#DIV/0!</v>
      </c>
      <c r="R306" s="248"/>
      <c r="S306" s="248">
        <v>0</v>
      </c>
      <c r="T306" s="45" t="e">
        <f t="shared" si="142"/>
        <v>#DIV/0!</v>
      </c>
      <c r="U306" s="199"/>
    </row>
    <row r="307" spans="1:21" s="23" customFormat="1" ht="17.25" x14ac:dyDescent="0.25">
      <c r="A307" s="47">
        <v>13</v>
      </c>
      <c r="B307" s="4" t="s">
        <v>21</v>
      </c>
      <c r="C307" s="248">
        <v>0</v>
      </c>
      <c r="D307" s="248">
        <v>0</v>
      </c>
      <c r="E307" s="45" t="e">
        <f t="shared" si="144"/>
        <v>#DIV/0!</v>
      </c>
      <c r="F307" s="248">
        <v>0</v>
      </c>
      <c r="G307" s="248">
        <v>0</v>
      </c>
      <c r="H307" s="45" t="e">
        <f>F307/G307*100</f>
        <v>#DIV/0!</v>
      </c>
      <c r="I307" s="248">
        <v>0</v>
      </c>
      <c r="J307" s="248">
        <v>0</v>
      </c>
      <c r="K307" s="45" t="e">
        <f t="shared" si="146"/>
        <v>#DIV/0!</v>
      </c>
      <c r="L307" s="248">
        <v>0</v>
      </c>
      <c r="M307" s="248">
        <v>0</v>
      </c>
      <c r="N307" s="25" t="e">
        <f t="shared" si="141"/>
        <v>#DIV/0!</v>
      </c>
      <c r="O307" s="248">
        <v>0</v>
      </c>
      <c r="P307" s="248">
        <v>0</v>
      </c>
      <c r="Q307" s="25" t="e">
        <f t="shared" si="143"/>
        <v>#DIV/0!</v>
      </c>
      <c r="R307" s="248"/>
      <c r="S307" s="248">
        <v>0</v>
      </c>
      <c r="T307" s="45" t="e">
        <f t="shared" si="142"/>
        <v>#DIV/0!</v>
      </c>
      <c r="U307" s="199"/>
    </row>
    <row r="308" spans="1:21" s="23" customFormat="1" ht="31.5" customHeight="1" x14ac:dyDescent="0.25">
      <c r="A308" s="43">
        <v>14</v>
      </c>
      <c r="B308" s="4" t="s">
        <v>22</v>
      </c>
      <c r="C308" s="248">
        <v>0</v>
      </c>
      <c r="D308" s="248">
        <v>0</v>
      </c>
      <c r="E308" s="45" t="e">
        <f t="shared" si="144"/>
        <v>#DIV/0!</v>
      </c>
      <c r="F308" s="248">
        <v>0</v>
      </c>
      <c r="G308" s="248">
        <v>0</v>
      </c>
      <c r="H308" s="25" t="e">
        <f>F308/G308*100</f>
        <v>#DIV/0!</v>
      </c>
      <c r="I308" s="248">
        <v>0</v>
      </c>
      <c r="J308" s="248">
        <v>0</v>
      </c>
      <c r="K308" s="25" t="e">
        <f t="shared" si="146"/>
        <v>#DIV/0!</v>
      </c>
      <c r="L308" s="248">
        <v>0</v>
      </c>
      <c r="M308" s="248">
        <v>0</v>
      </c>
      <c r="N308" s="25" t="e">
        <f t="shared" si="141"/>
        <v>#DIV/0!</v>
      </c>
      <c r="O308" s="248">
        <v>0</v>
      </c>
      <c r="P308" s="248">
        <v>0</v>
      </c>
      <c r="Q308" s="25" t="e">
        <f t="shared" si="143"/>
        <v>#DIV/0!</v>
      </c>
      <c r="R308" s="248">
        <v>0</v>
      </c>
      <c r="S308" s="248">
        <v>0</v>
      </c>
      <c r="T308" s="25" t="e">
        <f t="shared" si="142"/>
        <v>#DIV/0!</v>
      </c>
      <c r="U308" s="199"/>
    </row>
    <row r="309" spans="1:21" s="23" customFormat="1" ht="17.25" x14ac:dyDescent="0.25">
      <c r="A309" s="47">
        <v>15</v>
      </c>
      <c r="B309" s="4" t="s">
        <v>23</v>
      </c>
      <c r="C309" s="248">
        <v>0</v>
      </c>
      <c r="D309" s="248">
        <v>0</v>
      </c>
      <c r="E309" s="45" t="e">
        <f t="shared" si="144"/>
        <v>#DIV/0!</v>
      </c>
      <c r="F309" s="248">
        <v>0</v>
      </c>
      <c r="G309" s="248">
        <v>0</v>
      </c>
      <c r="H309" s="1" t="e">
        <f t="shared" ref="H309:H314" si="149">F309/G309*100</f>
        <v>#DIV/0!</v>
      </c>
      <c r="I309" s="248">
        <v>0</v>
      </c>
      <c r="J309" s="248">
        <v>0</v>
      </c>
      <c r="K309" s="1" t="e">
        <f t="shared" si="146"/>
        <v>#DIV/0!</v>
      </c>
      <c r="L309" s="248">
        <v>0</v>
      </c>
      <c r="M309" s="248">
        <v>0</v>
      </c>
      <c r="N309" s="1" t="e">
        <f t="shared" si="141"/>
        <v>#DIV/0!</v>
      </c>
      <c r="O309" s="248">
        <v>0</v>
      </c>
      <c r="P309" s="248">
        <v>0</v>
      </c>
      <c r="Q309" s="1" t="e">
        <f t="shared" si="143"/>
        <v>#DIV/0!</v>
      </c>
      <c r="R309" s="248"/>
      <c r="S309" s="248">
        <v>0</v>
      </c>
      <c r="T309" s="1" t="e">
        <f t="shared" si="142"/>
        <v>#DIV/0!</v>
      </c>
      <c r="U309" s="199"/>
    </row>
    <row r="310" spans="1:21" s="23" customFormat="1" ht="17.25" x14ac:dyDescent="0.25">
      <c r="A310" s="49">
        <v>16</v>
      </c>
      <c r="B310" s="4" t="s">
        <v>24</v>
      </c>
      <c r="C310" s="248">
        <v>0</v>
      </c>
      <c r="D310" s="248">
        <v>0</v>
      </c>
      <c r="E310" s="45" t="e">
        <f t="shared" si="144"/>
        <v>#DIV/0!</v>
      </c>
      <c r="F310" s="248">
        <v>0</v>
      </c>
      <c r="G310" s="248">
        <v>0</v>
      </c>
      <c r="H310" s="45" t="e">
        <f t="shared" si="149"/>
        <v>#DIV/0!</v>
      </c>
      <c r="I310" s="248">
        <v>0</v>
      </c>
      <c r="J310" s="248">
        <v>0</v>
      </c>
      <c r="K310" s="45" t="e">
        <f t="shared" si="146"/>
        <v>#DIV/0!</v>
      </c>
      <c r="L310" s="248">
        <f t="shared" si="148"/>
        <v>0</v>
      </c>
      <c r="M310" s="248">
        <f t="shared" si="148"/>
        <v>0</v>
      </c>
      <c r="N310" s="25" t="e">
        <f t="shared" si="141"/>
        <v>#DIV/0!</v>
      </c>
      <c r="O310" s="248">
        <v>0</v>
      </c>
      <c r="P310" s="248">
        <v>0</v>
      </c>
      <c r="Q310" s="25" t="e">
        <f t="shared" si="143"/>
        <v>#DIV/0!</v>
      </c>
      <c r="R310" s="248"/>
      <c r="S310" s="248">
        <v>0</v>
      </c>
      <c r="T310" s="45" t="e">
        <f t="shared" si="142"/>
        <v>#DIV/0!</v>
      </c>
      <c r="U310" s="199"/>
    </row>
    <row r="311" spans="1:21" s="23" customFormat="1" ht="17.25" x14ac:dyDescent="0.25">
      <c r="A311" s="47">
        <v>17</v>
      </c>
      <c r="B311" s="4" t="s">
        <v>25</v>
      </c>
      <c r="C311" s="248">
        <v>0</v>
      </c>
      <c r="D311" s="248">
        <v>0</v>
      </c>
      <c r="E311" s="45" t="e">
        <f t="shared" si="144"/>
        <v>#DIV/0!</v>
      </c>
      <c r="F311" s="248">
        <v>0</v>
      </c>
      <c r="G311" s="248">
        <v>0</v>
      </c>
      <c r="H311" s="45" t="e">
        <f t="shared" si="149"/>
        <v>#DIV/0!</v>
      </c>
      <c r="I311" s="248">
        <v>0</v>
      </c>
      <c r="J311" s="248">
        <v>0</v>
      </c>
      <c r="K311" s="45" t="e">
        <f t="shared" si="146"/>
        <v>#DIV/0!</v>
      </c>
      <c r="L311" s="248">
        <f t="shared" si="148"/>
        <v>0</v>
      </c>
      <c r="M311" s="248">
        <f t="shared" si="148"/>
        <v>0</v>
      </c>
      <c r="N311" s="25" t="e">
        <f t="shared" si="141"/>
        <v>#DIV/0!</v>
      </c>
      <c r="O311" s="248">
        <v>0</v>
      </c>
      <c r="P311" s="248">
        <v>0</v>
      </c>
      <c r="Q311" s="25" t="e">
        <f t="shared" si="143"/>
        <v>#DIV/0!</v>
      </c>
      <c r="R311" s="248"/>
      <c r="S311" s="248">
        <v>0</v>
      </c>
      <c r="T311" s="45" t="e">
        <f t="shared" si="142"/>
        <v>#DIV/0!</v>
      </c>
      <c r="U311" s="199"/>
    </row>
    <row r="312" spans="1:21" s="23" customFormat="1" ht="17.25" x14ac:dyDescent="0.25">
      <c r="A312" s="43">
        <v>18</v>
      </c>
      <c r="B312" s="3" t="s">
        <v>26</v>
      </c>
      <c r="C312" s="248">
        <v>3790</v>
      </c>
      <c r="D312" s="248">
        <v>11105</v>
      </c>
      <c r="E312" s="45">
        <f t="shared" si="144"/>
        <v>34.128770823953175</v>
      </c>
      <c r="F312" s="248">
        <v>2395</v>
      </c>
      <c r="G312" s="248">
        <v>0</v>
      </c>
      <c r="H312" s="45" t="e">
        <f t="shared" si="149"/>
        <v>#DIV/0!</v>
      </c>
      <c r="I312" s="248">
        <v>3790</v>
      </c>
      <c r="J312" s="248">
        <v>11105</v>
      </c>
      <c r="K312" s="45">
        <f t="shared" si="146"/>
        <v>34.128770823953175</v>
      </c>
      <c r="L312" s="248">
        <f t="shared" si="148"/>
        <v>0</v>
      </c>
      <c r="M312" s="248">
        <f t="shared" si="148"/>
        <v>0</v>
      </c>
      <c r="N312" s="25" t="e">
        <f t="shared" si="141"/>
        <v>#DIV/0!</v>
      </c>
      <c r="O312" s="248">
        <v>0</v>
      </c>
      <c r="P312" s="248">
        <v>0</v>
      </c>
      <c r="Q312" s="25" t="e">
        <f t="shared" si="143"/>
        <v>#DIV/0!</v>
      </c>
      <c r="R312" s="248">
        <v>0</v>
      </c>
      <c r="S312" s="248">
        <v>0</v>
      </c>
      <c r="T312" s="45" t="e">
        <f t="shared" si="142"/>
        <v>#DIV/0!</v>
      </c>
      <c r="U312" s="199">
        <v>2</v>
      </c>
    </row>
    <row r="313" spans="1:21" s="23" customFormat="1" ht="17.25" x14ac:dyDescent="0.25">
      <c r="A313" s="49">
        <v>19</v>
      </c>
      <c r="B313" s="4" t="s">
        <v>27</v>
      </c>
      <c r="C313" s="248">
        <v>0</v>
      </c>
      <c r="D313" s="248">
        <v>0</v>
      </c>
      <c r="E313" s="45" t="e">
        <f t="shared" si="144"/>
        <v>#DIV/0!</v>
      </c>
      <c r="F313" s="248">
        <v>0</v>
      </c>
      <c r="G313" s="248">
        <v>0</v>
      </c>
      <c r="H313" s="45" t="e">
        <f t="shared" si="149"/>
        <v>#DIV/0!</v>
      </c>
      <c r="I313" s="248">
        <v>0</v>
      </c>
      <c r="J313" s="248">
        <v>0</v>
      </c>
      <c r="K313" s="45" t="e">
        <f t="shared" si="146"/>
        <v>#DIV/0!</v>
      </c>
      <c r="L313" s="248">
        <f t="shared" si="148"/>
        <v>0</v>
      </c>
      <c r="M313" s="248">
        <f t="shared" si="148"/>
        <v>0</v>
      </c>
      <c r="N313" s="25" t="e">
        <f t="shared" si="141"/>
        <v>#DIV/0!</v>
      </c>
      <c r="O313" s="248">
        <v>0</v>
      </c>
      <c r="P313" s="248">
        <v>0</v>
      </c>
      <c r="Q313" s="25" t="e">
        <f t="shared" si="143"/>
        <v>#DIV/0!</v>
      </c>
      <c r="R313" s="248">
        <v>0</v>
      </c>
      <c r="S313" s="248">
        <v>0</v>
      </c>
      <c r="T313" s="45" t="e">
        <f t="shared" si="142"/>
        <v>#DIV/0!</v>
      </c>
      <c r="U313" s="199"/>
    </row>
    <row r="314" spans="1:21" s="23" customFormat="1" ht="17.25" x14ac:dyDescent="0.25">
      <c r="A314" s="60">
        <v>20</v>
      </c>
      <c r="B314" s="8" t="s">
        <v>292</v>
      </c>
      <c r="C314" s="248">
        <v>49707</v>
      </c>
      <c r="D314" s="248">
        <v>38030</v>
      </c>
      <c r="E314" s="45">
        <f t="shared" si="144"/>
        <v>130.70470681041283</v>
      </c>
      <c r="F314" s="248">
        <v>3767</v>
      </c>
      <c r="G314" s="248">
        <v>2921</v>
      </c>
      <c r="H314" s="25">
        <f t="shared" si="149"/>
        <v>128.96268401232453</v>
      </c>
      <c r="I314" s="248">
        <v>49707</v>
      </c>
      <c r="J314" s="248">
        <v>38030</v>
      </c>
      <c r="K314" s="25">
        <f t="shared" si="146"/>
        <v>130.70470681041283</v>
      </c>
      <c r="L314" s="248">
        <f t="shared" si="148"/>
        <v>0</v>
      </c>
      <c r="M314" s="248">
        <f t="shared" si="148"/>
        <v>0</v>
      </c>
      <c r="N314" s="25" t="e">
        <f t="shared" si="141"/>
        <v>#DIV/0!</v>
      </c>
      <c r="O314" s="248">
        <v>0</v>
      </c>
      <c r="P314" s="248">
        <v>0</v>
      </c>
      <c r="Q314" s="25" t="e">
        <f t="shared" si="143"/>
        <v>#DIV/0!</v>
      </c>
      <c r="R314" s="248"/>
      <c r="S314" s="248">
        <v>0</v>
      </c>
      <c r="T314" s="25" t="e">
        <f>R314/S314*100</f>
        <v>#DIV/0!</v>
      </c>
      <c r="U314" s="199">
        <v>15</v>
      </c>
    </row>
    <row r="315" spans="1:21" s="23" customFormat="1" ht="15.75" customHeight="1" x14ac:dyDescent="0.25">
      <c r="A315" s="349"/>
      <c r="B315" s="350"/>
      <c r="C315" s="350"/>
      <c r="D315" s="350"/>
      <c r="E315" s="350"/>
      <c r="F315" s="350"/>
      <c r="G315" s="350"/>
      <c r="H315" s="350"/>
      <c r="I315" s="350"/>
      <c r="J315" s="350"/>
      <c r="K315" s="350"/>
      <c r="L315" s="350"/>
      <c r="M315" s="350"/>
      <c r="N315" s="350"/>
      <c r="O315" s="350"/>
      <c r="P315" s="350"/>
      <c r="Q315" s="350"/>
      <c r="R315" s="350"/>
      <c r="S315" s="350"/>
      <c r="T315" s="351"/>
      <c r="U315" s="200"/>
    </row>
    <row r="316" spans="1:21" s="23" customFormat="1" ht="57.75" customHeight="1" x14ac:dyDescent="0.25">
      <c r="A316" s="352" t="s">
        <v>247</v>
      </c>
      <c r="B316" s="353"/>
      <c r="C316" s="41">
        <f>SUM(C317:C322)</f>
        <v>0</v>
      </c>
      <c r="D316" s="41">
        <f>SUM(D317:D322)</f>
        <v>0</v>
      </c>
      <c r="E316" s="42" t="e">
        <f>C316/D316*100</f>
        <v>#DIV/0!</v>
      </c>
      <c r="F316" s="41">
        <f>SUM(F317:F322)</f>
        <v>0</v>
      </c>
      <c r="G316" s="41">
        <f>SUM(G317:G322)</f>
        <v>0</v>
      </c>
      <c r="H316" s="41" t="e">
        <f>F316/G316*100</f>
        <v>#DIV/0!</v>
      </c>
      <c r="I316" s="41">
        <f>SUM(I317:I322)</f>
        <v>0</v>
      </c>
      <c r="J316" s="41">
        <f>SUM(J317:J322)</f>
        <v>0</v>
      </c>
      <c r="K316" s="41" t="e">
        <f>I316/J316*100</f>
        <v>#DIV/0!</v>
      </c>
      <c r="L316" s="41">
        <f>SUM(L317:L322)</f>
        <v>0</v>
      </c>
      <c r="M316" s="41">
        <f>SUM(M317:M322)</f>
        <v>0</v>
      </c>
      <c r="N316" s="5" t="e">
        <f t="shared" ref="N316" si="150">L316/M316*100</f>
        <v>#DIV/0!</v>
      </c>
      <c r="O316" s="41">
        <f>SUM(O317:O322)</f>
        <v>0</v>
      </c>
      <c r="P316" s="41">
        <f>SUM(P317:P322)</f>
        <v>0</v>
      </c>
      <c r="Q316" s="6" t="e">
        <f>A291O291/P316*100</f>
        <v>#NAME?</v>
      </c>
      <c r="R316" s="41">
        <f>SUM(R317:R322)</f>
        <v>0</v>
      </c>
      <c r="S316" s="41">
        <f>SUM(S317:S322)</f>
        <v>0</v>
      </c>
      <c r="T316" s="5" t="e">
        <f t="shared" ref="T316" si="151">R316/S316*100</f>
        <v>#DIV/0!</v>
      </c>
      <c r="U316" s="200"/>
    </row>
    <row r="317" spans="1:21" s="23" customFormat="1" x14ac:dyDescent="0.25">
      <c r="A317" s="63">
        <v>1</v>
      </c>
      <c r="C317" s="248"/>
      <c r="D317" s="248"/>
      <c r="E317" s="25"/>
      <c r="F317" s="248"/>
      <c r="G317" s="248"/>
      <c r="H317" s="25"/>
      <c r="I317" s="248"/>
      <c r="J317" s="248"/>
      <c r="K317" s="25"/>
      <c r="L317" s="248"/>
      <c r="M317" s="248"/>
      <c r="N317" s="25"/>
      <c r="O317" s="248"/>
      <c r="P317" s="248"/>
      <c r="Q317" s="25"/>
      <c r="R317" s="248"/>
      <c r="S317" s="248"/>
      <c r="T317" s="25"/>
      <c r="U317" s="200"/>
    </row>
    <row r="318" spans="1:21" s="23" customFormat="1" ht="17.25" x14ac:dyDescent="0.25">
      <c r="A318" s="63">
        <v>2</v>
      </c>
      <c r="B318" s="4"/>
      <c r="C318" s="248"/>
      <c r="D318" s="248"/>
      <c r="E318" s="25"/>
      <c r="F318" s="248"/>
      <c r="G318" s="248"/>
      <c r="H318" s="25"/>
      <c r="I318" s="248"/>
      <c r="J318" s="248"/>
      <c r="K318" s="25"/>
      <c r="L318" s="248"/>
      <c r="M318" s="248"/>
      <c r="N318" s="25"/>
      <c r="O318" s="248"/>
      <c r="P318" s="248"/>
      <c r="Q318" s="25"/>
      <c r="R318" s="248"/>
      <c r="S318" s="248"/>
      <c r="T318" s="25"/>
      <c r="U318" s="200"/>
    </row>
    <row r="319" spans="1:21" s="23" customFormat="1" ht="17.25" x14ac:dyDescent="0.25">
      <c r="A319" s="63">
        <v>3</v>
      </c>
      <c r="B319" s="4"/>
      <c r="C319" s="248"/>
      <c r="D319" s="248"/>
      <c r="E319" s="25"/>
      <c r="F319" s="248"/>
      <c r="G319" s="248"/>
      <c r="H319" s="25"/>
      <c r="I319" s="248"/>
      <c r="J319" s="248"/>
      <c r="K319" s="25"/>
      <c r="L319" s="248"/>
      <c r="M319" s="248"/>
      <c r="N319" s="25"/>
      <c r="O319" s="248"/>
      <c r="P319" s="248"/>
      <c r="Q319" s="25"/>
      <c r="R319" s="248"/>
      <c r="S319" s="248"/>
      <c r="T319" s="25"/>
      <c r="U319" s="200"/>
    </row>
    <row r="320" spans="1:21" s="23" customFormat="1" ht="17.25" x14ac:dyDescent="0.25">
      <c r="A320" s="63">
        <v>4</v>
      </c>
      <c r="B320" s="4"/>
      <c r="C320" s="248"/>
      <c r="D320" s="248"/>
      <c r="E320" s="25"/>
      <c r="F320" s="248"/>
      <c r="G320" s="248"/>
      <c r="H320" s="25"/>
      <c r="I320" s="248"/>
      <c r="J320" s="248"/>
      <c r="K320" s="25"/>
      <c r="L320" s="248"/>
      <c r="M320" s="248"/>
      <c r="N320" s="25"/>
      <c r="O320" s="248"/>
      <c r="P320" s="248"/>
      <c r="Q320" s="25"/>
      <c r="R320" s="248"/>
      <c r="S320" s="248"/>
      <c r="T320" s="25"/>
      <c r="U320" s="200"/>
    </row>
    <row r="321" spans="1:21" s="23" customFormat="1" ht="17.25" x14ac:dyDescent="0.25">
      <c r="A321" s="63"/>
      <c r="B321" s="16"/>
      <c r="C321" s="248"/>
      <c r="D321" s="248"/>
      <c r="E321" s="25"/>
      <c r="F321" s="248"/>
      <c r="G321" s="248"/>
      <c r="H321" s="1"/>
      <c r="I321" s="248"/>
      <c r="J321" s="248"/>
      <c r="K321" s="1"/>
      <c r="L321" s="248"/>
      <c r="M321" s="248"/>
      <c r="N321" s="1"/>
      <c r="O321" s="248"/>
      <c r="P321" s="248"/>
      <c r="Q321" s="1"/>
      <c r="R321" s="248"/>
      <c r="S321" s="248"/>
      <c r="T321" s="1"/>
      <c r="U321" s="200"/>
    </row>
    <row r="322" spans="1:21" s="23" customFormat="1" ht="17.25" x14ac:dyDescent="0.25">
      <c r="A322" s="63"/>
      <c r="B322" s="16"/>
      <c r="C322" s="248"/>
      <c r="D322" s="248"/>
      <c r="E322" s="25"/>
      <c r="F322" s="248"/>
      <c r="G322" s="248"/>
      <c r="H322" s="1"/>
      <c r="I322" s="248"/>
      <c r="J322" s="248"/>
      <c r="K322" s="1"/>
      <c r="L322" s="248"/>
      <c r="M322" s="248"/>
      <c r="N322" s="1"/>
      <c r="O322" s="248"/>
      <c r="P322" s="248"/>
      <c r="Q322" s="1"/>
      <c r="R322" s="248"/>
      <c r="S322" s="248"/>
      <c r="T322" s="1"/>
      <c r="U322" s="200"/>
    </row>
    <row r="323" spans="1:21" s="23" customFormat="1" x14ac:dyDescent="0.25">
      <c r="A323" s="349"/>
      <c r="B323" s="350"/>
      <c r="C323" s="350"/>
      <c r="D323" s="350"/>
      <c r="E323" s="350"/>
      <c r="F323" s="350"/>
      <c r="G323" s="350"/>
      <c r="H323" s="350"/>
      <c r="I323" s="350"/>
      <c r="J323" s="350"/>
      <c r="K323" s="350"/>
      <c r="L323" s="350"/>
      <c r="M323" s="350"/>
      <c r="N323" s="350"/>
      <c r="O323" s="350"/>
      <c r="P323" s="350"/>
      <c r="Q323" s="350"/>
      <c r="R323" s="350"/>
      <c r="S323" s="350"/>
      <c r="T323" s="351"/>
      <c r="U323" s="200"/>
    </row>
    <row r="324" spans="1:21" s="23" customFormat="1" ht="17.25" x14ac:dyDescent="0.25">
      <c r="A324" s="352" t="s">
        <v>248</v>
      </c>
      <c r="B324" s="353"/>
      <c r="C324" s="129">
        <f>SUM(C325:C331)</f>
        <v>301852</v>
      </c>
      <c r="D324" s="41">
        <f>SUM(D325:D331)</f>
        <v>287849</v>
      </c>
      <c r="E324" s="50">
        <f>C324/D324*100</f>
        <v>104.86470336878016</v>
      </c>
      <c r="F324" s="41">
        <f>SUM(F325:F331)</f>
        <v>46106</v>
      </c>
      <c r="G324" s="41">
        <f>SUM(G325:G331)</f>
        <v>60072</v>
      </c>
      <c r="H324" s="50">
        <f>F324/G324*100</f>
        <v>76.751231855107207</v>
      </c>
      <c r="I324" s="41">
        <f>SUM(I325:I331)</f>
        <v>303387</v>
      </c>
      <c r="J324" s="41">
        <f>SUM(J325:J331)</f>
        <v>288344</v>
      </c>
      <c r="K324" s="50">
        <f>I324/J324*100</f>
        <v>105.21703243348225</v>
      </c>
      <c r="L324" s="35">
        <f>SUM(L325:L331)</f>
        <v>0</v>
      </c>
      <c r="M324" s="35">
        <f>SUM(M325:M331)</f>
        <v>0</v>
      </c>
      <c r="N324" s="6" t="e">
        <f t="shared" ref="N324:N331" si="152">L324/M324*100</f>
        <v>#DIV/0!</v>
      </c>
      <c r="O324" s="5">
        <f>SUM(O325:O331)</f>
        <v>0</v>
      </c>
      <c r="P324" s="5">
        <f>SUM(P325:P331)</f>
        <v>0</v>
      </c>
      <c r="Q324" s="7" t="e">
        <f t="shared" ref="Q324:Q331" si="153">O324/P324*100</f>
        <v>#DIV/0!</v>
      </c>
      <c r="R324" s="5">
        <f>SUM(R325:R331)</f>
        <v>0</v>
      </c>
      <c r="S324" s="5">
        <f>SUM(S325:S331)</f>
        <v>0</v>
      </c>
      <c r="T324" s="6" t="e">
        <f t="shared" ref="T324:T331" si="154">R324/S324*100</f>
        <v>#DIV/0!</v>
      </c>
      <c r="U324" s="198">
        <f>SUM(U325:U331)</f>
        <v>76</v>
      </c>
    </row>
    <row r="325" spans="1:21" s="23" customFormat="1" ht="17.25" x14ac:dyDescent="0.25">
      <c r="A325" s="47">
        <v>1</v>
      </c>
      <c r="B325" s="4" t="s">
        <v>87</v>
      </c>
      <c r="C325" s="248"/>
      <c r="D325" s="248"/>
      <c r="E325" s="1" t="e">
        <f t="shared" ref="E325:E331" si="155">C325/D325*100</f>
        <v>#DIV/0!</v>
      </c>
      <c r="F325" s="248"/>
      <c r="G325" s="248"/>
      <c r="H325" s="1" t="e">
        <f t="shared" ref="H325:H331" si="156">F325/G325*100</f>
        <v>#DIV/0!</v>
      </c>
      <c r="I325" s="249"/>
      <c r="J325" s="249"/>
      <c r="K325" s="1" t="e">
        <f t="shared" ref="K325:K331" si="157">I325/J325*100</f>
        <v>#DIV/0!</v>
      </c>
      <c r="L325" s="252"/>
      <c r="M325" s="252"/>
      <c r="N325" s="1" t="e">
        <f t="shared" si="152"/>
        <v>#DIV/0!</v>
      </c>
      <c r="O325" s="252"/>
      <c r="P325" s="252"/>
      <c r="Q325" s="1" t="e">
        <f t="shared" si="153"/>
        <v>#DIV/0!</v>
      </c>
      <c r="R325" s="252"/>
      <c r="S325" s="252"/>
      <c r="T325" s="1" t="e">
        <f t="shared" si="154"/>
        <v>#DIV/0!</v>
      </c>
      <c r="U325" s="199">
        <v>70</v>
      </c>
    </row>
    <row r="326" spans="1:21" s="23" customFormat="1" ht="17.25" x14ac:dyDescent="0.25">
      <c r="A326" s="61">
        <v>2</v>
      </c>
      <c r="B326" s="3" t="s">
        <v>88</v>
      </c>
      <c r="C326" s="248">
        <v>0</v>
      </c>
      <c r="D326" s="248">
        <v>0</v>
      </c>
      <c r="E326" s="45" t="e">
        <f t="shared" si="155"/>
        <v>#DIV/0!</v>
      </c>
      <c r="F326" s="248">
        <v>0</v>
      </c>
      <c r="G326" s="248">
        <v>0</v>
      </c>
      <c r="H326" s="45" t="e">
        <f t="shared" si="156"/>
        <v>#DIV/0!</v>
      </c>
      <c r="I326" s="249">
        <v>0</v>
      </c>
      <c r="J326" s="249">
        <v>0</v>
      </c>
      <c r="K326" s="45" t="e">
        <f t="shared" si="157"/>
        <v>#DIV/0!</v>
      </c>
      <c r="L326" s="252">
        <f t="shared" ref="L326:M330" si="158">O326+R326</f>
        <v>0</v>
      </c>
      <c r="M326" s="252">
        <f t="shared" si="158"/>
        <v>0</v>
      </c>
      <c r="N326" s="25" t="e">
        <f t="shared" si="152"/>
        <v>#DIV/0!</v>
      </c>
      <c r="O326" s="252">
        <v>0</v>
      </c>
      <c r="P326" s="252">
        <v>0</v>
      </c>
      <c r="Q326" s="25" t="e">
        <f t="shared" si="153"/>
        <v>#DIV/0!</v>
      </c>
      <c r="R326" s="252">
        <v>0</v>
      </c>
      <c r="S326" s="252">
        <v>0</v>
      </c>
      <c r="T326" s="1" t="e">
        <f t="shared" si="154"/>
        <v>#DIV/0!</v>
      </c>
      <c r="U326" s="199"/>
    </row>
    <row r="327" spans="1:21" s="23" customFormat="1" ht="17.25" x14ac:dyDescent="0.25">
      <c r="A327" s="61">
        <v>3</v>
      </c>
      <c r="B327" s="3" t="s">
        <v>89</v>
      </c>
      <c r="C327" s="248">
        <v>0</v>
      </c>
      <c r="D327" s="248">
        <v>0</v>
      </c>
      <c r="E327" s="45" t="e">
        <f t="shared" si="155"/>
        <v>#DIV/0!</v>
      </c>
      <c r="F327" s="248">
        <v>0</v>
      </c>
      <c r="G327" s="248">
        <v>0</v>
      </c>
      <c r="H327" s="45" t="e">
        <f t="shared" si="156"/>
        <v>#DIV/0!</v>
      </c>
      <c r="I327" s="249">
        <v>0</v>
      </c>
      <c r="J327" s="249">
        <v>0</v>
      </c>
      <c r="K327" s="45" t="e">
        <f t="shared" si="157"/>
        <v>#DIV/0!</v>
      </c>
      <c r="L327" s="252">
        <f t="shared" si="158"/>
        <v>0</v>
      </c>
      <c r="M327" s="252">
        <f t="shared" si="158"/>
        <v>0</v>
      </c>
      <c r="N327" s="25" t="e">
        <f t="shared" si="152"/>
        <v>#DIV/0!</v>
      </c>
      <c r="O327" s="252">
        <v>0</v>
      </c>
      <c r="P327" s="252">
        <v>0</v>
      </c>
      <c r="Q327" s="25" t="e">
        <f t="shared" si="153"/>
        <v>#DIV/0!</v>
      </c>
      <c r="R327" s="252">
        <v>0</v>
      </c>
      <c r="S327" s="252">
        <v>0</v>
      </c>
      <c r="T327" s="1" t="e">
        <f t="shared" si="154"/>
        <v>#DIV/0!</v>
      </c>
      <c r="U327" s="199"/>
    </row>
    <row r="328" spans="1:21" s="23" customFormat="1" ht="17.25" x14ac:dyDescent="0.25">
      <c r="A328" s="60">
        <v>4</v>
      </c>
      <c r="B328" s="8" t="s">
        <v>90</v>
      </c>
      <c r="C328" s="248">
        <v>6250</v>
      </c>
      <c r="D328" s="248">
        <v>8376</v>
      </c>
      <c r="E328" s="1">
        <f t="shared" si="155"/>
        <v>74.617956064947464</v>
      </c>
      <c r="F328" s="248">
        <v>547</v>
      </c>
      <c r="G328" s="248">
        <v>0</v>
      </c>
      <c r="H328" s="1" t="e">
        <f t="shared" si="156"/>
        <v>#DIV/0!</v>
      </c>
      <c r="I328" s="249">
        <v>7785</v>
      </c>
      <c r="J328" s="249">
        <v>8871</v>
      </c>
      <c r="K328" s="1">
        <f t="shared" si="157"/>
        <v>87.757862698681095</v>
      </c>
      <c r="L328" s="252">
        <f t="shared" si="158"/>
        <v>0</v>
      </c>
      <c r="M328" s="252">
        <f t="shared" si="158"/>
        <v>0</v>
      </c>
      <c r="N328" s="1" t="e">
        <f t="shared" si="152"/>
        <v>#DIV/0!</v>
      </c>
      <c r="O328" s="252">
        <v>0</v>
      </c>
      <c r="P328" s="252">
        <v>0</v>
      </c>
      <c r="Q328" s="1" t="e">
        <f t="shared" si="153"/>
        <v>#DIV/0!</v>
      </c>
      <c r="R328" s="248">
        <v>0</v>
      </c>
      <c r="S328" s="252">
        <v>0</v>
      </c>
      <c r="T328" s="1" t="e">
        <f t="shared" si="154"/>
        <v>#DIV/0!</v>
      </c>
      <c r="U328" s="199">
        <v>6</v>
      </c>
    </row>
    <row r="329" spans="1:21" s="23" customFormat="1" ht="17.25" x14ac:dyDescent="0.25">
      <c r="A329" s="61">
        <v>5</v>
      </c>
      <c r="B329" s="3" t="s">
        <v>91</v>
      </c>
      <c r="C329" s="248">
        <v>0</v>
      </c>
      <c r="D329" s="248">
        <v>0</v>
      </c>
      <c r="E329" s="45" t="e">
        <f t="shared" si="155"/>
        <v>#DIV/0!</v>
      </c>
      <c r="F329" s="248">
        <v>0</v>
      </c>
      <c r="G329" s="248">
        <v>0</v>
      </c>
      <c r="H329" s="45" t="e">
        <f t="shared" si="156"/>
        <v>#DIV/0!</v>
      </c>
      <c r="I329" s="249">
        <v>0</v>
      </c>
      <c r="J329" s="249">
        <v>0</v>
      </c>
      <c r="K329" s="45" t="e">
        <f t="shared" si="157"/>
        <v>#DIV/0!</v>
      </c>
      <c r="L329" s="252">
        <f t="shared" si="158"/>
        <v>0</v>
      </c>
      <c r="M329" s="252">
        <f t="shared" si="158"/>
        <v>0</v>
      </c>
      <c r="N329" s="25" t="e">
        <f t="shared" si="152"/>
        <v>#DIV/0!</v>
      </c>
      <c r="O329" s="252">
        <v>0</v>
      </c>
      <c r="P329" s="252">
        <v>0</v>
      </c>
      <c r="Q329" s="25" t="e">
        <f t="shared" si="153"/>
        <v>#DIV/0!</v>
      </c>
      <c r="R329" s="252">
        <v>0</v>
      </c>
      <c r="S329" s="252">
        <v>0</v>
      </c>
      <c r="T329" s="1" t="e">
        <f t="shared" si="154"/>
        <v>#DIV/0!</v>
      </c>
      <c r="U329" s="199"/>
    </row>
    <row r="330" spans="1:21" s="23" customFormat="1" ht="17.25" x14ac:dyDescent="0.25">
      <c r="A330" s="47">
        <v>6</v>
      </c>
      <c r="B330" s="4" t="s">
        <v>92</v>
      </c>
      <c r="C330" s="248">
        <v>0</v>
      </c>
      <c r="D330" s="248">
        <v>0</v>
      </c>
      <c r="E330" s="25" t="e">
        <f t="shared" si="155"/>
        <v>#DIV/0!</v>
      </c>
      <c r="F330" s="248">
        <v>0</v>
      </c>
      <c r="G330" s="248">
        <v>0</v>
      </c>
      <c r="H330" s="25" t="e">
        <f t="shared" si="156"/>
        <v>#DIV/0!</v>
      </c>
      <c r="I330" s="249">
        <v>0</v>
      </c>
      <c r="J330" s="249">
        <v>0</v>
      </c>
      <c r="K330" s="25" t="e">
        <f t="shared" si="157"/>
        <v>#DIV/0!</v>
      </c>
      <c r="L330" s="252">
        <f t="shared" si="158"/>
        <v>0</v>
      </c>
      <c r="M330" s="252">
        <f t="shared" si="158"/>
        <v>0</v>
      </c>
      <c r="N330" s="25" t="e">
        <f t="shared" si="152"/>
        <v>#DIV/0!</v>
      </c>
      <c r="O330" s="252">
        <v>0</v>
      </c>
      <c r="P330" s="252">
        <v>0</v>
      </c>
      <c r="Q330" s="25" t="e">
        <f t="shared" si="153"/>
        <v>#DIV/0!</v>
      </c>
      <c r="R330" s="252">
        <v>0</v>
      </c>
      <c r="S330" s="252">
        <v>0</v>
      </c>
      <c r="T330" s="25" t="e">
        <f t="shared" si="154"/>
        <v>#DIV/0!</v>
      </c>
      <c r="U330" s="199"/>
    </row>
    <row r="331" spans="1:21" s="23" customFormat="1" ht="17.25" x14ac:dyDescent="0.25">
      <c r="A331" s="47">
        <v>7</v>
      </c>
      <c r="B331" s="4" t="s">
        <v>454</v>
      </c>
      <c r="C331" s="104">
        <v>295602</v>
      </c>
      <c r="D331" s="248">
        <v>279473</v>
      </c>
      <c r="E331" s="25">
        <f t="shared" si="155"/>
        <v>105.77121940223206</v>
      </c>
      <c r="F331" s="104">
        <v>45559</v>
      </c>
      <c r="G331" s="248">
        <v>60072</v>
      </c>
      <c r="H331" s="25">
        <f t="shared" si="156"/>
        <v>75.840657877214014</v>
      </c>
      <c r="I331" s="104">
        <v>295602</v>
      </c>
      <c r="J331" s="249">
        <v>279473</v>
      </c>
      <c r="K331" s="25">
        <f t="shared" si="157"/>
        <v>105.77121940223206</v>
      </c>
      <c r="L331" s="252">
        <v>0</v>
      </c>
      <c r="M331" s="252">
        <v>0</v>
      </c>
      <c r="N331" s="25" t="e">
        <f t="shared" si="152"/>
        <v>#DIV/0!</v>
      </c>
      <c r="O331" s="252">
        <v>0</v>
      </c>
      <c r="P331" s="252">
        <v>0</v>
      </c>
      <c r="Q331" s="25" t="e">
        <f t="shared" si="153"/>
        <v>#DIV/0!</v>
      </c>
      <c r="R331" s="252">
        <v>0</v>
      </c>
      <c r="S331" s="252">
        <v>0</v>
      </c>
      <c r="T331" s="25" t="e">
        <f t="shared" si="154"/>
        <v>#DIV/0!</v>
      </c>
      <c r="U331" s="199"/>
    </row>
    <row r="332" spans="1:21" s="23" customFormat="1" ht="17.25" customHeight="1" x14ac:dyDescent="0.25">
      <c r="A332" s="349"/>
      <c r="B332" s="350"/>
      <c r="C332" s="350"/>
      <c r="D332" s="350"/>
      <c r="E332" s="350"/>
      <c r="F332" s="350"/>
      <c r="G332" s="350"/>
      <c r="H332" s="350"/>
      <c r="I332" s="350"/>
      <c r="J332" s="350"/>
      <c r="K332" s="350"/>
      <c r="L332" s="350"/>
      <c r="M332" s="350"/>
      <c r="N332" s="350"/>
      <c r="O332" s="350"/>
      <c r="P332" s="350"/>
      <c r="Q332" s="350"/>
      <c r="R332" s="350"/>
      <c r="S332" s="350"/>
      <c r="T332" s="351"/>
      <c r="U332" s="200"/>
    </row>
    <row r="333" spans="1:21" s="23" customFormat="1" ht="67.5" customHeight="1" x14ac:dyDescent="0.25">
      <c r="A333" s="352" t="s">
        <v>249</v>
      </c>
      <c r="B333" s="353"/>
      <c r="C333" s="129">
        <f>C334+C342+C356</f>
        <v>32357718.699999999</v>
      </c>
      <c r="D333" s="129">
        <f>D334+D342+D356</f>
        <v>31658990.800000001</v>
      </c>
      <c r="E333" s="50">
        <f>C333/D333*100</f>
        <v>102.20704413610051</v>
      </c>
      <c r="F333" s="129">
        <f>F334+F342+F356</f>
        <v>4639324.9400000004</v>
      </c>
      <c r="G333" s="129">
        <f>G334+G342+G356</f>
        <v>3371349.8</v>
      </c>
      <c r="H333" s="50">
        <f>F333/G333*100</f>
        <v>137.61031086124615</v>
      </c>
      <c r="I333" s="129">
        <f>I334+I342+I356</f>
        <v>27741813.730999999</v>
      </c>
      <c r="J333" s="129">
        <f>J334+J342+J356</f>
        <v>26778460.100000001</v>
      </c>
      <c r="K333" s="50">
        <f>I333/J333*100</f>
        <v>103.59749450641486</v>
      </c>
      <c r="L333" s="129">
        <f>L334+L342+L356</f>
        <v>19538491</v>
      </c>
      <c r="M333" s="129">
        <f>M334+M342+M356</f>
        <v>19355666</v>
      </c>
      <c r="N333" s="6">
        <f t="shared" ref="N333:N340" si="159">L333/M333*100</f>
        <v>100.94455545988446</v>
      </c>
      <c r="O333" s="129">
        <f>O334+O342+O356</f>
        <v>16077737</v>
      </c>
      <c r="P333" s="129">
        <f>P334+P342+P356</f>
        <v>16014818</v>
      </c>
      <c r="Q333" s="7">
        <f t="shared" ref="Q333:Q340" si="160">O333/P333*100</f>
        <v>100.39287989410808</v>
      </c>
      <c r="R333" s="129">
        <f>R334+R342+R356</f>
        <v>3460754</v>
      </c>
      <c r="S333" s="129">
        <f>S334+S342+S356</f>
        <v>3340848</v>
      </c>
      <c r="T333" s="6">
        <f t="shared" ref="T333:T340" si="161">R333/S333*100</f>
        <v>103.58908875830328</v>
      </c>
      <c r="U333" s="199"/>
    </row>
    <row r="334" spans="1:21" s="23" customFormat="1" ht="66.75" customHeight="1" x14ac:dyDescent="0.25">
      <c r="A334" s="361" t="s">
        <v>250</v>
      </c>
      <c r="B334" s="362" t="s">
        <v>139</v>
      </c>
      <c r="C334" s="121">
        <f>SUM(C335:C340)</f>
        <v>1396566</v>
      </c>
      <c r="D334" s="121">
        <f>SUM(D335:D340)</f>
        <v>1507362</v>
      </c>
      <c r="E334" s="121">
        <f>C334/D334*100</f>
        <v>92.649675393170313</v>
      </c>
      <c r="F334" s="121">
        <f>SUM(F335:F340)</f>
        <v>196955</v>
      </c>
      <c r="G334" s="121">
        <f>SUM(G335:G340)</f>
        <v>116180</v>
      </c>
      <c r="H334" s="122">
        <f>F334/G334*100</f>
        <v>169.5257359270098</v>
      </c>
      <c r="I334" s="121">
        <f>SUM(I335:I340)</f>
        <v>1954779</v>
      </c>
      <c r="J334" s="121">
        <f>SUM(J335:J340)</f>
        <v>1969550</v>
      </c>
      <c r="K334" s="122">
        <f>I334/J334*100</f>
        <v>99.250031733137007</v>
      </c>
      <c r="L334" s="123">
        <f>SUM(L335:L340)</f>
        <v>1229287</v>
      </c>
      <c r="M334" s="123">
        <f>SUM(M335:M340)</f>
        <v>1380084</v>
      </c>
      <c r="N334" s="124">
        <f t="shared" si="159"/>
        <v>89.073346260082715</v>
      </c>
      <c r="O334" s="125">
        <f>SUM(O335:O340)</f>
        <v>625546</v>
      </c>
      <c r="P334" s="125">
        <f>SUM(P335:P340)</f>
        <v>761731</v>
      </c>
      <c r="Q334" s="126">
        <f t="shared" si="160"/>
        <v>82.121641366834226</v>
      </c>
      <c r="R334" s="125">
        <f>SUM(R335:R340)</f>
        <v>603741</v>
      </c>
      <c r="S334" s="125">
        <f>SUM(S335:S340)</f>
        <v>618353</v>
      </c>
      <c r="T334" s="126">
        <f t="shared" si="161"/>
        <v>97.636948474415092</v>
      </c>
      <c r="U334" s="198">
        <f>SUM(U335:U340)</f>
        <v>139</v>
      </c>
    </row>
    <row r="335" spans="1:21" s="23" customFormat="1" ht="17.25" x14ac:dyDescent="0.25">
      <c r="A335" s="67">
        <v>1</v>
      </c>
      <c r="B335" s="10" t="s">
        <v>185</v>
      </c>
      <c r="C335" s="249">
        <v>532359</v>
      </c>
      <c r="D335" s="249">
        <v>637989</v>
      </c>
      <c r="E335" s="45">
        <f t="shared" ref="E335:E340" si="162">C335/D335*100</f>
        <v>83.443288207163448</v>
      </c>
      <c r="F335" s="68">
        <v>78756</v>
      </c>
      <c r="G335" s="68">
        <v>67383</v>
      </c>
      <c r="H335" s="45">
        <f t="shared" ref="H335:H340" si="163">F335/G335*100</f>
        <v>116.87814433907661</v>
      </c>
      <c r="I335" s="249">
        <v>886147</v>
      </c>
      <c r="J335" s="249">
        <v>946544</v>
      </c>
      <c r="K335" s="45">
        <f t="shared" ref="K335:K340" si="164">I335/J335*100</f>
        <v>93.619208404469305</v>
      </c>
      <c r="L335" s="253">
        <v>412767</v>
      </c>
      <c r="M335" s="253">
        <v>570775</v>
      </c>
      <c r="N335" s="25">
        <f t="shared" si="159"/>
        <v>72.316937497262487</v>
      </c>
      <c r="O335" s="248">
        <v>348424</v>
      </c>
      <c r="P335" s="248">
        <v>496780</v>
      </c>
      <c r="Q335" s="25">
        <f t="shared" si="160"/>
        <v>70.136478924272311</v>
      </c>
      <c r="R335" s="253">
        <v>64343</v>
      </c>
      <c r="S335" s="253">
        <v>73995</v>
      </c>
      <c r="T335" s="45">
        <f t="shared" si="161"/>
        <v>86.955875396986286</v>
      </c>
      <c r="U335" s="199">
        <v>56</v>
      </c>
    </row>
    <row r="336" spans="1:21" s="23" customFormat="1" ht="17.25" x14ac:dyDescent="0.25">
      <c r="A336" s="67">
        <v>2</v>
      </c>
      <c r="B336" s="10" t="s">
        <v>186</v>
      </c>
      <c r="C336" s="249">
        <v>11413</v>
      </c>
      <c r="D336" s="249">
        <v>0</v>
      </c>
      <c r="E336" s="45" t="e">
        <f t="shared" si="162"/>
        <v>#DIV/0!</v>
      </c>
      <c r="F336" s="68">
        <v>892</v>
      </c>
      <c r="G336" s="68">
        <v>0</v>
      </c>
      <c r="H336" s="45" t="e">
        <f t="shared" si="163"/>
        <v>#DIV/0!</v>
      </c>
      <c r="I336" s="249">
        <v>23280</v>
      </c>
      <c r="J336" s="249">
        <v>42360</v>
      </c>
      <c r="K336" s="45">
        <f t="shared" si="164"/>
        <v>54.957507082152979</v>
      </c>
      <c r="L336" s="253">
        <f>O336+R336</f>
        <v>0</v>
      </c>
      <c r="M336" s="253">
        <f>P336+S336</f>
        <v>0</v>
      </c>
      <c r="N336" s="25" t="e">
        <f t="shared" si="159"/>
        <v>#DIV/0!</v>
      </c>
      <c r="O336" s="248">
        <v>0</v>
      </c>
      <c r="P336" s="248">
        <v>0</v>
      </c>
      <c r="Q336" s="25" t="e">
        <f t="shared" si="160"/>
        <v>#DIV/0!</v>
      </c>
      <c r="R336" s="253">
        <v>0</v>
      </c>
      <c r="S336" s="253">
        <v>0</v>
      </c>
      <c r="T336" s="45" t="e">
        <f t="shared" si="161"/>
        <v>#DIV/0!</v>
      </c>
      <c r="U336" s="199">
        <v>14</v>
      </c>
    </row>
    <row r="337" spans="1:188" s="23" customFormat="1" ht="17.25" x14ac:dyDescent="0.25">
      <c r="A337" s="67">
        <v>3</v>
      </c>
      <c r="B337" s="10" t="s">
        <v>187</v>
      </c>
      <c r="C337" s="249">
        <v>0</v>
      </c>
      <c r="D337" s="249">
        <v>0</v>
      </c>
      <c r="E337" s="45" t="e">
        <f t="shared" si="162"/>
        <v>#DIV/0!</v>
      </c>
      <c r="F337" s="68">
        <v>0</v>
      </c>
      <c r="G337" s="68">
        <v>0</v>
      </c>
      <c r="H337" s="45" t="e">
        <f t="shared" si="163"/>
        <v>#DIV/0!</v>
      </c>
      <c r="I337" s="249">
        <v>0</v>
      </c>
      <c r="J337" s="249">
        <v>0</v>
      </c>
      <c r="K337" s="45" t="e">
        <f t="shared" si="164"/>
        <v>#DIV/0!</v>
      </c>
      <c r="L337" s="253">
        <f t="shared" ref="L337:M337" si="165">O337+R337</f>
        <v>0</v>
      </c>
      <c r="M337" s="253">
        <f t="shared" si="165"/>
        <v>0</v>
      </c>
      <c r="N337" s="25" t="e">
        <f t="shared" si="159"/>
        <v>#DIV/0!</v>
      </c>
      <c r="O337" s="248">
        <v>0</v>
      </c>
      <c r="P337" s="248">
        <v>0</v>
      </c>
      <c r="Q337" s="25" t="e">
        <f t="shared" si="160"/>
        <v>#DIV/0!</v>
      </c>
      <c r="R337" s="253">
        <v>0</v>
      </c>
      <c r="S337" s="253">
        <v>0</v>
      </c>
      <c r="T337" s="45" t="e">
        <f t="shared" si="161"/>
        <v>#DIV/0!</v>
      </c>
      <c r="U337" s="199"/>
    </row>
    <row r="338" spans="1:188" s="23" customFormat="1" ht="17.25" x14ac:dyDescent="0.25">
      <c r="A338" s="66">
        <v>4</v>
      </c>
      <c r="B338" s="16" t="s">
        <v>188</v>
      </c>
      <c r="C338" s="249">
        <v>676523</v>
      </c>
      <c r="D338" s="249">
        <v>641483</v>
      </c>
      <c r="E338" s="1">
        <f t="shared" si="162"/>
        <v>105.46234272771062</v>
      </c>
      <c r="F338" s="68">
        <v>113014</v>
      </c>
      <c r="G338" s="68">
        <v>45671</v>
      </c>
      <c r="H338" s="1">
        <f t="shared" si="163"/>
        <v>247.45243152109654</v>
      </c>
      <c r="I338" s="249">
        <v>676523</v>
      </c>
      <c r="J338" s="249">
        <v>641483</v>
      </c>
      <c r="K338" s="1">
        <f t="shared" si="164"/>
        <v>105.46234272771062</v>
      </c>
      <c r="L338" s="253">
        <v>676523</v>
      </c>
      <c r="M338" s="253">
        <v>641483</v>
      </c>
      <c r="N338" s="1">
        <f t="shared" si="159"/>
        <v>105.46234272771062</v>
      </c>
      <c r="O338" s="248">
        <v>277122</v>
      </c>
      <c r="P338" s="248">
        <v>263865</v>
      </c>
      <c r="Q338" s="1">
        <f t="shared" si="160"/>
        <v>105.02416008186005</v>
      </c>
      <c r="R338" s="253">
        <v>399401</v>
      </c>
      <c r="S338" s="253">
        <v>377618</v>
      </c>
      <c r="T338" s="1">
        <f t="shared" si="161"/>
        <v>105.76852798330587</v>
      </c>
      <c r="U338" s="199">
        <v>30</v>
      </c>
    </row>
    <row r="339" spans="1:188" s="23" customFormat="1" ht="34.5" x14ac:dyDescent="0.25">
      <c r="A339" s="67">
        <v>5</v>
      </c>
      <c r="B339" s="10" t="s">
        <v>265</v>
      </c>
      <c r="C339" s="249">
        <v>47209</v>
      </c>
      <c r="D339" s="249">
        <v>62328</v>
      </c>
      <c r="E339" s="1">
        <f t="shared" si="162"/>
        <v>75.742844307534327</v>
      </c>
      <c r="F339" s="68">
        <v>4293</v>
      </c>
      <c r="G339" s="68">
        <v>3126</v>
      </c>
      <c r="H339" s="1">
        <f t="shared" si="163"/>
        <v>137.33205374280232</v>
      </c>
      <c r="I339" s="249">
        <v>239767</v>
      </c>
      <c r="J339" s="249">
        <v>173601</v>
      </c>
      <c r="K339" s="1">
        <f t="shared" si="164"/>
        <v>138.11383574979408</v>
      </c>
      <c r="L339" s="253">
        <v>10935</v>
      </c>
      <c r="M339" s="253">
        <v>2264</v>
      </c>
      <c r="N339" s="1">
        <f t="shared" si="159"/>
        <v>482.99469964664308</v>
      </c>
      <c r="O339" s="248">
        <v>0</v>
      </c>
      <c r="P339" s="248">
        <v>1086</v>
      </c>
      <c r="Q339" s="1">
        <f t="shared" si="160"/>
        <v>0</v>
      </c>
      <c r="R339" s="253">
        <v>10935</v>
      </c>
      <c r="S339" s="253">
        <v>1178</v>
      </c>
      <c r="T339" s="1">
        <f t="shared" si="161"/>
        <v>928.26825127334462</v>
      </c>
      <c r="U339" s="199">
        <v>23</v>
      </c>
    </row>
    <row r="340" spans="1:188" s="23" customFormat="1" ht="17.25" x14ac:dyDescent="0.25">
      <c r="A340" s="67">
        <v>6</v>
      </c>
      <c r="B340" s="221" t="s">
        <v>189</v>
      </c>
      <c r="C340" s="249">
        <v>129062</v>
      </c>
      <c r="D340" s="249">
        <v>165562</v>
      </c>
      <c r="E340" s="1">
        <f t="shared" si="162"/>
        <v>77.953878305408239</v>
      </c>
      <c r="F340" s="68">
        <v>0</v>
      </c>
      <c r="G340" s="68">
        <v>0</v>
      </c>
      <c r="H340" s="1" t="e">
        <f t="shared" si="163"/>
        <v>#DIV/0!</v>
      </c>
      <c r="I340" s="249">
        <v>129062</v>
      </c>
      <c r="J340" s="249">
        <v>165562</v>
      </c>
      <c r="K340" s="1">
        <f t="shared" si="164"/>
        <v>77.953878305408239</v>
      </c>
      <c r="L340" s="249">
        <v>129062</v>
      </c>
      <c r="M340" s="249">
        <v>165562</v>
      </c>
      <c r="N340" s="1">
        <f t="shared" si="159"/>
        <v>77.953878305408239</v>
      </c>
      <c r="O340" s="248">
        <v>0</v>
      </c>
      <c r="P340" s="248">
        <v>0</v>
      </c>
      <c r="Q340" s="1" t="e">
        <f t="shared" si="160"/>
        <v>#DIV/0!</v>
      </c>
      <c r="R340" s="249">
        <v>129062</v>
      </c>
      <c r="S340" s="249">
        <v>165562</v>
      </c>
      <c r="T340" s="1">
        <f t="shared" si="161"/>
        <v>77.953878305408239</v>
      </c>
      <c r="U340" s="199">
        <v>16</v>
      </c>
    </row>
    <row r="341" spans="1:188" s="23" customFormat="1" ht="17.25" customHeight="1" x14ac:dyDescent="0.25">
      <c r="A341" s="349"/>
      <c r="B341" s="350"/>
      <c r="C341" s="350"/>
      <c r="D341" s="350"/>
      <c r="E341" s="350"/>
      <c r="F341" s="350"/>
      <c r="G341" s="350"/>
      <c r="H341" s="350"/>
      <c r="I341" s="350"/>
      <c r="J341" s="350"/>
      <c r="K341" s="350"/>
      <c r="L341" s="350"/>
      <c r="M341" s="350"/>
      <c r="N341" s="350"/>
      <c r="O341" s="350"/>
      <c r="P341" s="350"/>
      <c r="Q341" s="350"/>
      <c r="R341" s="350"/>
      <c r="S341" s="350"/>
      <c r="T341" s="351"/>
      <c r="U341" s="200"/>
    </row>
    <row r="342" spans="1:188" s="23" customFormat="1" ht="17.25" x14ac:dyDescent="0.25">
      <c r="A342" s="354" t="s">
        <v>251</v>
      </c>
      <c r="B342" s="355" t="s">
        <v>139</v>
      </c>
      <c r="C342" s="121">
        <f>SUM(C343:C354)</f>
        <v>28483474</v>
      </c>
      <c r="D342" s="121">
        <f>SUM(D343:D354)</f>
        <v>28991431</v>
      </c>
      <c r="E342" s="121">
        <f>C342/D342*100</f>
        <v>98.247906424487979</v>
      </c>
      <c r="F342" s="121">
        <f>SUM(F343:F354)</f>
        <v>4196131</v>
      </c>
      <c r="G342" s="121">
        <f>SUM(G343:G354)</f>
        <v>3101599</v>
      </c>
      <c r="H342" s="121">
        <f>F342/G342*100</f>
        <v>135.28928143193238</v>
      </c>
      <c r="I342" s="121">
        <f>SUM(I343:I354)</f>
        <v>23415882</v>
      </c>
      <c r="J342" s="121">
        <f>SUM(J343:J354)</f>
        <v>23835984</v>
      </c>
      <c r="K342" s="121">
        <f>I342/J342*100</f>
        <v>98.237530281946832</v>
      </c>
      <c r="L342" s="121">
        <f>SUM(L343:L354)</f>
        <v>18309204</v>
      </c>
      <c r="M342" s="121">
        <f>SUM(M343:M354)</f>
        <v>17975582</v>
      </c>
      <c r="N342" s="125">
        <f t="shared" ref="N342:N354" si="166">L342/M342*100</f>
        <v>101.85597328642821</v>
      </c>
      <c r="O342" s="121">
        <f>SUM(O343:O354)</f>
        <v>15452191</v>
      </c>
      <c r="P342" s="121">
        <f>SUM(P343:P354)</f>
        <v>15253087</v>
      </c>
      <c r="Q342" s="125">
        <f t="shared" ref="Q342:Q354" si="167">O342/P342*100</f>
        <v>101.3053357658027</v>
      </c>
      <c r="R342" s="121">
        <f>SUM(R343:R354)</f>
        <v>2857013</v>
      </c>
      <c r="S342" s="121">
        <f>SUM(S343:S354)</f>
        <v>2722495</v>
      </c>
      <c r="T342" s="125">
        <f t="shared" ref="T342:T351" si="168">R342/S342*100</f>
        <v>104.94098244441221</v>
      </c>
      <c r="U342" s="198">
        <f>SUM(U343:U354)</f>
        <v>280</v>
      </c>
      <c r="V342"/>
      <c r="W342"/>
      <c r="X342"/>
      <c r="Y342"/>
      <c r="Z342"/>
      <c r="AA342"/>
      <c r="AB342"/>
      <c r="AC342"/>
    </row>
    <row r="343" spans="1:188" s="23" customFormat="1" ht="17.25" x14ac:dyDescent="0.25">
      <c r="A343" s="287">
        <v>1</v>
      </c>
      <c r="B343" s="10" t="s">
        <v>178</v>
      </c>
      <c r="C343" s="252">
        <v>274404</v>
      </c>
      <c r="D343" s="252">
        <v>564956</v>
      </c>
      <c r="E343" s="25">
        <f t="shared" ref="E343:E354" si="169">C343/D343*100</f>
        <v>48.570862155636902</v>
      </c>
      <c r="F343" s="252">
        <v>26690</v>
      </c>
      <c r="G343" s="252">
        <v>31902</v>
      </c>
      <c r="H343" s="25">
        <f t="shared" ref="H343:H346" si="170">F343/G343*100</f>
        <v>83.662466303053094</v>
      </c>
      <c r="I343" s="252">
        <v>274404</v>
      </c>
      <c r="J343" s="252">
        <v>564956</v>
      </c>
      <c r="K343" s="25">
        <f t="shared" ref="K343:K354" si="171">I343/J343*100</f>
        <v>48.570862155636902</v>
      </c>
      <c r="L343" s="252">
        <v>274404</v>
      </c>
      <c r="M343" s="252">
        <v>564956</v>
      </c>
      <c r="N343" s="25">
        <f t="shared" si="166"/>
        <v>48.570862155636902</v>
      </c>
      <c r="O343" s="252">
        <v>39706</v>
      </c>
      <c r="P343" s="252">
        <v>8588</v>
      </c>
      <c r="Q343" s="25">
        <f t="shared" si="167"/>
        <v>462.34280391243595</v>
      </c>
      <c r="R343" s="252">
        <v>234698</v>
      </c>
      <c r="S343" s="252">
        <v>556368</v>
      </c>
      <c r="T343" s="25">
        <f t="shared" si="168"/>
        <v>42.183950191240335</v>
      </c>
      <c r="U343" s="199">
        <v>88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</row>
    <row r="344" spans="1:188" s="23" customFormat="1" ht="17.25" x14ac:dyDescent="0.25">
      <c r="A344" s="287">
        <v>2</v>
      </c>
      <c r="B344" s="10" t="s">
        <v>179</v>
      </c>
      <c r="C344" s="252">
        <v>0</v>
      </c>
      <c r="D344" s="252">
        <v>0</v>
      </c>
      <c r="E344" s="25" t="e">
        <f t="shared" si="169"/>
        <v>#DIV/0!</v>
      </c>
      <c r="F344" s="252">
        <v>0</v>
      </c>
      <c r="G344" s="252">
        <v>0</v>
      </c>
      <c r="H344" s="25" t="e">
        <f t="shared" si="170"/>
        <v>#DIV/0!</v>
      </c>
      <c r="I344" s="252">
        <v>0</v>
      </c>
      <c r="J344" s="252">
        <v>0</v>
      </c>
      <c r="K344" s="25" t="e">
        <f t="shared" si="171"/>
        <v>#DIV/0!</v>
      </c>
      <c r="L344" s="252">
        <v>0</v>
      </c>
      <c r="M344" s="252">
        <v>0</v>
      </c>
      <c r="N344" s="25" t="e">
        <f t="shared" si="166"/>
        <v>#DIV/0!</v>
      </c>
      <c r="O344" s="252">
        <v>0</v>
      </c>
      <c r="P344" s="252">
        <v>0</v>
      </c>
      <c r="Q344" s="25" t="e">
        <f t="shared" si="167"/>
        <v>#DIV/0!</v>
      </c>
      <c r="R344" s="252">
        <v>0</v>
      </c>
      <c r="S344" s="252">
        <v>0</v>
      </c>
      <c r="T344" s="25" t="e">
        <f t="shared" si="168"/>
        <v>#DIV/0!</v>
      </c>
      <c r="U344" s="199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</row>
    <row r="345" spans="1:188" s="23" customFormat="1" ht="17.25" x14ac:dyDescent="0.25">
      <c r="A345" s="287">
        <v>3</v>
      </c>
      <c r="B345" s="10" t="s">
        <v>180</v>
      </c>
      <c r="C345" s="252">
        <v>5259766</v>
      </c>
      <c r="D345" s="252">
        <v>3970372</v>
      </c>
      <c r="E345" s="1">
        <f t="shared" si="169"/>
        <v>132.47539525263628</v>
      </c>
      <c r="F345" s="252">
        <v>896794</v>
      </c>
      <c r="G345" s="252">
        <v>596216</v>
      </c>
      <c r="H345" s="1">
        <f t="shared" si="170"/>
        <v>150.41427938867793</v>
      </c>
      <c r="I345" s="252">
        <v>378162</v>
      </c>
      <c r="J345" s="252">
        <v>343008</v>
      </c>
      <c r="K345" s="1">
        <f t="shared" si="171"/>
        <v>110.24874055415617</v>
      </c>
      <c r="L345" s="252">
        <v>378162</v>
      </c>
      <c r="M345" s="252">
        <v>343008</v>
      </c>
      <c r="N345" s="1">
        <f t="shared" si="166"/>
        <v>110.24874055415617</v>
      </c>
      <c r="O345" s="252">
        <v>0</v>
      </c>
      <c r="P345" s="252">
        <v>0</v>
      </c>
      <c r="Q345" s="1" t="e">
        <f t="shared" si="167"/>
        <v>#DIV/0!</v>
      </c>
      <c r="R345" s="252">
        <v>378162</v>
      </c>
      <c r="S345" s="252">
        <v>343008</v>
      </c>
      <c r="T345" s="1">
        <f t="shared" si="168"/>
        <v>110.24874055415617</v>
      </c>
      <c r="U345" s="199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</row>
    <row r="346" spans="1:188" s="23" customFormat="1" ht="17.25" x14ac:dyDescent="0.25">
      <c r="A346" s="286">
        <v>4</v>
      </c>
      <c r="B346" s="16" t="s">
        <v>181</v>
      </c>
      <c r="C346" s="252">
        <v>1963981</v>
      </c>
      <c r="D346" s="252">
        <v>1212027</v>
      </c>
      <c r="E346" s="1">
        <f t="shared" si="169"/>
        <v>162.04102713883438</v>
      </c>
      <c r="F346" s="252">
        <v>172472</v>
      </c>
      <c r="G346" s="252">
        <v>80394</v>
      </c>
      <c r="H346" s="1">
        <f t="shared" si="170"/>
        <v>214.53342289225566</v>
      </c>
      <c r="I346" s="252">
        <v>1940508</v>
      </c>
      <c r="J346" s="252">
        <v>1205121</v>
      </c>
      <c r="K346" s="1">
        <f t="shared" si="171"/>
        <v>161.02183930078391</v>
      </c>
      <c r="L346" s="252">
        <v>1940508</v>
      </c>
      <c r="M346" s="252">
        <v>1205121</v>
      </c>
      <c r="N346" s="1">
        <f t="shared" si="166"/>
        <v>161.02183930078391</v>
      </c>
      <c r="O346" s="252">
        <v>0</v>
      </c>
      <c r="P346" s="252">
        <v>0</v>
      </c>
      <c r="Q346" s="1" t="e">
        <f t="shared" si="167"/>
        <v>#DIV/0!</v>
      </c>
      <c r="R346" s="252">
        <v>1940508</v>
      </c>
      <c r="S346" s="252">
        <v>1205121</v>
      </c>
      <c r="T346" s="1">
        <f t="shared" si="168"/>
        <v>161.02183930078391</v>
      </c>
      <c r="U346" s="199">
        <v>62</v>
      </c>
      <c r="V346"/>
      <c r="W346"/>
      <c r="X346"/>
      <c r="Y346"/>
      <c r="Z346"/>
      <c r="AA346"/>
      <c r="AB346"/>
      <c r="AC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</row>
    <row r="347" spans="1:188" s="23" customFormat="1" ht="17.25" x14ac:dyDescent="0.25">
      <c r="A347" s="287">
        <v>5</v>
      </c>
      <c r="B347" s="10" t="s">
        <v>182</v>
      </c>
      <c r="C347" s="252">
        <v>17835713</v>
      </c>
      <c r="D347" s="252">
        <v>17882964</v>
      </c>
      <c r="E347" s="45">
        <f t="shared" si="169"/>
        <v>99.735776463006914</v>
      </c>
      <c r="F347" s="252">
        <v>2429892</v>
      </c>
      <c r="G347" s="252">
        <v>2211215</v>
      </c>
      <c r="H347" s="45">
        <f>F347/G347*100</f>
        <v>109.88944991780536</v>
      </c>
      <c r="I347" s="162">
        <v>18422015</v>
      </c>
      <c r="J347" s="162">
        <v>18200655</v>
      </c>
      <c r="K347" s="1">
        <f t="shared" si="171"/>
        <v>101.21621996571002</v>
      </c>
      <c r="L347" s="252">
        <v>13316222</v>
      </c>
      <c r="M347" s="252">
        <v>12390707</v>
      </c>
      <c r="N347" s="25">
        <f t="shared" si="166"/>
        <v>107.46942849992338</v>
      </c>
      <c r="O347" s="252">
        <v>13316222</v>
      </c>
      <c r="P347" s="252">
        <v>12390707</v>
      </c>
      <c r="Q347" s="25">
        <f t="shared" si="167"/>
        <v>107.46942849992338</v>
      </c>
      <c r="R347" s="253">
        <v>0</v>
      </c>
      <c r="S347" s="253">
        <v>0</v>
      </c>
      <c r="T347" s="45" t="e">
        <f t="shared" si="168"/>
        <v>#DIV/0!</v>
      </c>
      <c r="U347" s="199">
        <v>53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</row>
    <row r="348" spans="1:188" s="23" customFormat="1" ht="17.25" x14ac:dyDescent="0.25">
      <c r="A348" s="286">
        <v>6</v>
      </c>
      <c r="B348" s="11" t="s">
        <v>183</v>
      </c>
      <c r="C348" s="252">
        <v>0</v>
      </c>
      <c r="D348" s="252">
        <v>0</v>
      </c>
      <c r="E348" s="45" t="e">
        <f t="shared" si="169"/>
        <v>#DIV/0!</v>
      </c>
      <c r="F348" s="252">
        <v>0</v>
      </c>
      <c r="G348" s="252">
        <v>0</v>
      </c>
      <c r="H348" s="45" t="e">
        <f t="shared" ref="H348:H351" si="172">F348/G348*100</f>
        <v>#DIV/0!</v>
      </c>
      <c r="I348" s="252">
        <v>0</v>
      </c>
      <c r="J348" s="252">
        <v>0</v>
      </c>
      <c r="K348" s="45" t="e">
        <f t="shared" si="171"/>
        <v>#DIV/0!</v>
      </c>
      <c r="L348" s="252">
        <v>0</v>
      </c>
      <c r="M348" s="252">
        <v>0</v>
      </c>
      <c r="N348" s="25" t="e">
        <f t="shared" si="166"/>
        <v>#DIV/0!</v>
      </c>
      <c r="O348" s="252">
        <v>0</v>
      </c>
      <c r="P348" s="252">
        <v>0</v>
      </c>
      <c r="Q348" s="25" t="e">
        <f t="shared" si="167"/>
        <v>#DIV/0!</v>
      </c>
      <c r="R348" s="249">
        <v>0</v>
      </c>
      <c r="S348" s="249">
        <v>0</v>
      </c>
      <c r="T348" s="45" t="e">
        <f t="shared" si="168"/>
        <v>#DIV/0!</v>
      </c>
      <c r="U348" s="199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</row>
    <row r="349" spans="1:188" s="23" customFormat="1" ht="17.25" x14ac:dyDescent="0.25">
      <c r="A349" s="287">
        <v>7</v>
      </c>
      <c r="B349" s="10" t="s">
        <v>279</v>
      </c>
      <c r="C349" s="252">
        <v>1647351</v>
      </c>
      <c r="D349" s="252">
        <v>2605035</v>
      </c>
      <c r="E349" s="1">
        <f t="shared" si="169"/>
        <v>63.237192590502623</v>
      </c>
      <c r="F349" s="252">
        <v>208712</v>
      </c>
      <c r="G349" s="252">
        <v>32766</v>
      </c>
      <c r="H349" s="1">
        <f t="shared" si="172"/>
        <v>636.97735457486419</v>
      </c>
      <c r="I349" s="252">
        <v>1704391</v>
      </c>
      <c r="J349" s="252">
        <v>2292124</v>
      </c>
      <c r="K349" s="1">
        <f t="shared" si="171"/>
        <v>74.358586184691575</v>
      </c>
      <c r="L349" s="252">
        <v>1703506</v>
      </c>
      <c r="M349" s="252">
        <v>2281143</v>
      </c>
      <c r="N349" s="1">
        <f t="shared" si="166"/>
        <v>74.67773830925988</v>
      </c>
      <c r="O349" s="252">
        <v>1545461</v>
      </c>
      <c r="P349" s="252">
        <v>2201656</v>
      </c>
      <c r="Q349" s="1">
        <f t="shared" si="167"/>
        <v>70.195389288789883</v>
      </c>
      <c r="R349" s="248">
        <v>158045</v>
      </c>
      <c r="S349" s="248">
        <v>79487</v>
      </c>
      <c r="T349" s="1">
        <f t="shared" si="168"/>
        <v>198.83125542541549</v>
      </c>
      <c r="U349" s="19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</row>
    <row r="350" spans="1:188" s="23" customFormat="1" ht="17.25" x14ac:dyDescent="0.25">
      <c r="A350" s="287">
        <v>8</v>
      </c>
      <c r="B350" s="10" t="s">
        <v>280</v>
      </c>
      <c r="C350" s="252">
        <v>415215</v>
      </c>
      <c r="D350" s="252">
        <v>577266</v>
      </c>
      <c r="E350" s="1">
        <f t="shared" si="169"/>
        <v>71.927846088285122</v>
      </c>
      <c r="F350" s="252">
        <v>256951</v>
      </c>
      <c r="G350" s="252">
        <v>11106</v>
      </c>
      <c r="H350" s="1">
        <f t="shared" si="172"/>
        <v>2313.6232667026834</v>
      </c>
      <c r="I350" s="252">
        <v>415215</v>
      </c>
      <c r="J350" s="252">
        <v>577266</v>
      </c>
      <c r="K350" s="1">
        <f t="shared" si="171"/>
        <v>71.927846088285122</v>
      </c>
      <c r="L350" s="252">
        <v>415215</v>
      </c>
      <c r="M350" s="252">
        <v>577266</v>
      </c>
      <c r="N350" s="1">
        <f t="shared" si="166"/>
        <v>71.927846088285122</v>
      </c>
      <c r="O350" s="252">
        <v>415215</v>
      </c>
      <c r="P350" s="252">
        <v>577266</v>
      </c>
      <c r="Q350" s="1">
        <f t="shared" si="167"/>
        <v>71.927846088285122</v>
      </c>
      <c r="R350" s="248">
        <v>0</v>
      </c>
      <c r="S350" s="248">
        <v>0</v>
      </c>
      <c r="T350" s="1" t="e">
        <f t="shared" si="168"/>
        <v>#DIV/0!</v>
      </c>
      <c r="U350" s="199">
        <v>19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</row>
    <row r="351" spans="1:188" s="23" customFormat="1" ht="34.5" x14ac:dyDescent="0.25">
      <c r="A351" s="302">
        <v>9</v>
      </c>
      <c r="B351" s="10" t="s">
        <v>281</v>
      </c>
      <c r="C351" s="248">
        <v>794440</v>
      </c>
      <c r="D351" s="248">
        <v>1550093</v>
      </c>
      <c r="E351" s="1">
        <f t="shared" si="169"/>
        <v>51.251118481278226</v>
      </c>
      <c r="F351" s="248">
        <v>145600</v>
      </c>
      <c r="G351" s="248">
        <v>81068</v>
      </c>
      <c r="H351" s="1">
        <f t="shared" si="172"/>
        <v>179.60230917254651</v>
      </c>
      <c r="I351" s="248">
        <v>145600</v>
      </c>
      <c r="J351" s="248">
        <v>81068</v>
      </c>
      <c r="K351" s="1">
        <f t="shared" si="171"/>
        <v>179.60230917254651</v>
      </c>
      <c r="L351" s="248">
        <v>145600</v>
      </c>
      <c r="M351" s="248">
        <v>81068</v>
      </c>
      <c r="N351" s="1">
        <f t="shared" si="166"/>
        <v>179.60230917254651</v>
      </c>
      <c r="O351" s="252">
        <v>0</v>
      </c>
      <c r="P351" s="252">
        <v>0</v>
      </c>
      <c r="Q351" s="1" t="e">
        <f t="shared" si="167"/>
        <v>#DIV/0!</v>
      </c>
      <c r="R351" s="248">
        <v>145600</v>
      </c>
      <c r="S351" s="248">
        <v>81068</v>
      </c>
      <c r="T351" s="1">
        <f t="shared" si="168"/>
        <v>179.60230917254651</v>
      </c>
      <c r="U351" s="199">
        <v>36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</row>
    <row r="352" spans="1:188" s="23" customFormat="1" ht="17.25" x14ac:dyDescent="0.25">
      <c r="A352" s="287">
        <v>10</v>
      </c>
      <c r="B352" s="10" t="s">
        <v>184</v>
      </c>
      <c r="C352" s="252">
        <v>0</v>
      </c>
      <c r="D352" s="252">
        <v>0</v>
      </c>
      <c r="E352" s="25" t="e">
        <f t="shared" si="169"/>
        <v>#DIV/0!</v>
      </c>
      <c r="F352" s="252">
        <v>0</v>
      </c>
      <c r="G352" s="252">
        <v>0</v>
      </c>
      <c r="H352" s="25" t="e">
        <f>F352/G352*100</f>
        <v>#DIV/0!</v>
      </c>
      <c r="I352" s="252">
        <v>0</v>
      </c>
      <c r="J352" s="252">
        <v>0</v>
      </c>
      <c r="K352" s="25" t="e">
        <f t="shared" si="171"/>
        <v>#DIV/0!</v>
      </c>
      <c r="L352" s="252">
        <v>0</v>
      </c>
      <c r="M352" s="252">
        <v>0</v>
      </c>
      <c r="N352" s="25" t="e">
        <f t="shared" si="166"/>
        <v>#DIV/0!</v>
      </c>
      <c r="O352" s="252">
        <v>0</v>
      </c>
      <c r="P352" s="252">
        <v>0</v>
      </c>
      <c r="Q352" s="25" t="e">
        <f t="shared" si="167"/>
        <v>#DIV/0!</v>
      </c>
      <c r="R352" s="252">
        <v>0</v>
      </c>
      <c r="S352" s="252">
        <v>0</v>
      </c>
      <c r="T352" s="25" t="e">
        <f>R352/S352*100</f>
        <v>#DIV/0!</v>
      </c>
      <c r="U352" s="199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</row>
    <row r="353" spans="1:203" s="23" customFormat="1" ht="17.25" x14ac:dyDescent="0.25">
      <c r="A353" s="62">
        <v>11</v>
      </c>
      <c r="B353" s="10" t="s">
        <v>284</v>
      </c>
      <c r="C353" s="252">
        <v>3925</v>
      </c>
      <c r="D353" s="252">
        <v>496916</v>
      </c>
      <c r="E353" s="25">
        <f t="shared" si="169"/>
        <v>0.78987193006463863</v>
      </c>
      <c r="F353" s="252">
        <v>0</v>
      </c>
      <c r="G353" s="252">
        <v>0</v>
      </c>
      <c r="H353" s="25" t="e">
        <f>F353/G353*100</f>
        <v>#DIV/0!</v>
      </c>
      <c r="I353" s="252">
        <v>0</v>
      </c>
      <c r="J353" s="252">
        <v>496916</v>
      </c>
      <c r="K353" s="25">
        <f t="shared" si="171"/>
        <v>0</v>
      </c>
      <c r="L353" s="252">
        <v>0</v>
      </c>
      <c r="M353" s="252">
        <v>457443</v>
      </c>
      <c r="N353" s="25">
        <f t="shared" si="166"/>
        <v>0</v>
      </c>
      <c r="O353" s="252">
        <v>0</v>
      </c>
      <c r="P353" s="252">
        <v>0</v>
      </c>
      <c r="Q353" s="25" t="e">
        <f t="shared" si="167"/>
        <v>#DIV/0!</v>
      </c>
      <c r="R353" s="252">
        <v>0</v>
      </c>
      <c r="S353" s="252">
        <v>457443</v>
      </c>
      <c r="T353" s="25">
        <f>R353/S353*100</f>
        <v>0</v>
      </c>
      <c r="U353" s="199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</row>
    <row r="354" spans="1:203" s="23" customFormat="1" ht="17.25" x14ac:dyDescent="0.25">
      <c r="A354" s="62">
        <v>12</v>
      </c>
      <c r="B354" s="16" t="s">
        <v>304</v>
      </c>
      <c r="C354" s="252">
        <v>288679</v>
      </c>
      <c r="D354" s="252">
        <v>131802</v>
      </c>
      <c r="E354" s="25">
        <f t="shared" si="169"/>
        <v>219.02474924507973</v>
      </c>
      <c r="F354" s="252">
        <v>59020</v>
      </c>
      <c r="G354" s="252">
        <v>56932</v>
      </c>
      <c r="H354" s="25">
        <f>F354/G354*100</f>
        <v>103.66753319749877</v>
      </c>
      <c r="I354" s="252">
        <v>135587</v>
      </c>
      <c r="J354" s="252">
        <v>74870</v>
      </c>
      <c r="K354" s="25">
        <f t="shared" si="171"/>
        <v>181.09656738346467</v>
      </c>
      <c r="L354" s="252">
        <v>135587</v>
      </c>
      <c r="M354" s="252">
        <v>74870</v>
      </c>
      <c r="N354" s="25">
        <f t="shared" si="166"/>
        <v>181.09656738346467</v>
      </c>
      <c r="O354" s="252">
        <v>135587</v>
      </c>
      <c r="P354" s="252">
        <v>74870</v>
      </c>
      <c r="Q354" s="25">
        <f t="shared" si="167"/>
        <v>181.09656738346467</v>
      </c>
      <c r="R354" s="252">
        <v>0</v>
      </c>
      <c r="S354" s="252">
        <v>0</v>
      </c>
      <c r="T354" s="25" t="e">
        <f>R354/S354*100</f>
        <v>#DIV/0!</v>
      </c>
      <c r="U354" s="199">
        <v>22</v>
      </c>
    </row>
    <row r="355" spans="1:203" s="23" customFormat="1" ht="17.25" x14ac:dyDescent="0.25">
      <c r="A355" s="102"/>
      <c r="B355" s="103"/>
      <c r="C355" s="104"/>
      <c r="D355" s="104"/>
      <c r="E355" s="105"/>
      <c r="F355" s="104"/>
      <c r="G355" s="104"/>
      <c r="H355" s="105"/>
      <c r="I355" s="104"/>
      <c r="J355" s="104"/>
      <c r="K355" s="105"/>
      <c r="L355" s="106"/>
      <c r="M355" s="106"/>
      <c r="N355" s="105"/>
      <c r="O355" s="104"/>
      <c r="P355" s="104"/>
      <c r="Q355" s="105"/>
      <c r="R355" s="104"/>
      <c r="S355" s="104"/>
      <c r="T355" s="105"/>
      <c r="U355" s="200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</row>
    <row r="356" spans="1:203" s="23" customFormat="1" ht="17.25" x14ac:dyDescent="0.25">
      <c r="A356" s="354" t="s">
        <v>252</v>
      </c>
      <c r="B356" s="355"/>
      <c r="C356" s="121">
        <f>SUM(C357:C365)</f>
        <v>2477678.7000000002</v>
      </c>
      <c r="D356" s="121">
        <f>SUM(D357:D365)</f>
        <v>1160197.8</v>
      </c>
      <c r="E356" s="121">
        <f>C356/D356*100</f>
        <v>213.5565763010411</v>
      </c>
      <c r="F356" s="121">
        <f>SUM(F357:F365)</f>
        <v>246238.94</v>
      </c>
      <c r="G356" s="121">
        <f>SUM(G357:G365)</f>
        <v>153570.79999999999</v>
      </c>
      <c r="H356" s="121">
        <f>F356/G356*100</f>
        <v>160.34229163356576</v>
      </c>
      <c r="I356" s="121">
        <f>SUM(I357:I365)</f>
        <v>2371152.7310000001</v>
      </c>
      <c r="J356" s="121">
        <f>SUM(J357:J365)</f>
        <v>972926.1</v>
      </c>
      <c r="K356" s="121">
        <f>I356/J356*100</f>
        <v>243.71354936412953</v>
      </c>
      <c r="L356" s="121">
        <f>SUM(L357:L365)</f>
        <v>0</v>
      </c>
      <c r="M356" s="121">
        <f>SUM(M357:M365)</f>
        <v>0</v>
      </c>
      <c r="N356" s="125" t="e">
        <f t="shared" ref="N356:N365" si="173">L356/M356*100</f>
        <v>#DIV/0!</v>
      </c>
      <c r="O356" s="121">
        <f>SUM(O357:O365)</f>
        <v>0</v>
      </c>
      <c r="P356" s="121">
        <f>SUM(P357:P365)</f>
        <v>0</v>
      </c>
      <c r="Q356" s="125" t="e">
        <f t="shared" ref="Q356:Q365" si="174">O356/P356*100</f>
        <v>#DIV/0!</v>
      </c>
      <c r="R356" s="121">
        <f>SUM(R357:R365)</f>
        <v>0</v>
      </c>
      <c r="S356" s="121">
        <f>SUM(S357:S365)</f>
        <v>0</v>
      </c>
      <c r="T356" s="125" t="e">
        <f t="shared" ref="T356:T365" si="175">R356/S356*100</f>
        <v>#DIV/0!</v>
      </c>
      <c r="U356" s="198">
        <f>SUM(U357:U365)</f>
        <v>501</v>
      </c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</row>
    <row r="357" spans="1:203" s="23" customFormat="1" ht="34.5" x14ac:dyDescent="0.25">
      <c r="A357" s="2">
        <v>1</v>
      </c>
      <c r="B357" s="11" t="s">
        <v>190</v>
      </c>
      <c r="C357" s="249">
        <v>2265579.7000000002</v>
      </c>
      <c r="D357" s="249">
        <v>896141.8</v>
      </c>
      <c r="E357" s="1">
        <f>C357/D357*100</f>
        <v>252.814867022161</v>
      </c>
      <c r="F357" s="249">
        <v>226530.94</v>
      </c>
      <c r="G357" s="249">
        <v>129130.8</v>
      </c>
      <c r="H357" s="1">
        <f t="shared" ref="H357:H365" si="176">F357/G357*100</f>
        <v>175.42750451480205</v>
      </c>
      <c r="I357" s="249">
        <v>2352816.7310000001</v>
      </c>
      <c r="J357" s="249">
        <v>906462.1</v>
      </c>
      <c r="K357" s="249">
        <f t="shared" ref="K357:K365" si="177">I357/J357*100</f>
        <v>259.56040864808358</v>
      </c>
      <c r="L357" s="249">
        <v>0</v>
      </c>
      <c r="M357" s="249">
        <v>0</v>
      </c>
      <c r="N357" s="249" t="e">
        <f t="shared" si="173"/>
        <v>#DIV/0!</v>
      </c>
      <c r="O357" s="249">
        <v>0</v>
      </c>
      <c r="P357" s="249">
        <v>0</v>
      </c>
      <c r="Q357" s="249" t="e">
        <f t="shared" si="174"/>
        <v>#DIV/0!</v>
      </c>
      <c r="R357" s="249">
        <v>0</v>
      </c>
      <c r="S357" s="249">
        <v>0</v>
      </c>
      <c r="T357" s="45" t="e">
        <f t="shared" si="175"/>
        <v>#DIV/0!</v>
      </c>
      <c r="U357" s="199">
        <v>374</v>
      </c>
      <c r="V357"/>
      <c r="W357"/>
      <c r="X357"/>
      <c r="Y357"/>
      <c r="Z357"/>
      <c r="AA357"/>
      <c r="AB357"/>
      <c r="AC357"/>
    </row>
    <row r="358" spans="1:203" s="23" customFormat="1" ht="34.5" x14ac:dyDescent="0.25">
      <c r="A358" s="69">
        <v>2</v>
      </c>
      <c r="B358" s="11" t="s">
        <v>191</v>
      </c>
      <c r="C358" s="249">
        <v>149199</v>
      </c>
      <c r="D358" s="249">
        <v>154811</v>
      </c>
      <c r="E358" s="1">
        <f t="shared" ref="E358:E365" si="178">C358/D358*100</f>
        <v>96.374934597670702</v>
      </c>
      <c r="F358" s="249">
        <v>16559</v>
      </c>
      <c r="G358" s="249">
        <v>16673</v>
      </c>
      <c r="H358" s="1">
        <f t="shared" si="176"/>
        <v>99.31625982126792</v>
      </c>
      <c r="I358" s="249">
        <v>0</v>
      </c>
      <c r="J358" s="249">
        <v>0</v>
      </c>
      <c r="K358" s="249" t="e">
        <f t="shared" si="177"/>
        <v>#DIV/0!</v>
      </c>
      <c r="L358" s="249">
        <v>0</v>
      </c>
      <c r="M358" s="249">
        <v>0</v>
      </c>
      <c r="N358" s="249" t="e">
        <f t="shared" si="173"/>
        <v>#DIV/0!</v>
      </c>
      <c r="O358" s="249">
        <v>0</v>
      </c>
      <c r="P358" s="249">
        <v>0</v>
      </c>
      <c r="Q358" s="249" t="e">
        <f t="shared" si="174"/>
        <v>#DIV/0!</v>
      </c>
      <c r="R358" s="249">
        <v>0</v>
      </c>
      <c r="S358" s="249">
        <v>0</v>
      </c>
      <c r="T358" s="45" t="e">
        <f t="shared" si="175"/>
        <v>#DIV/0!</v>
      </c>
      <c r="U358" s="199">
        <v>81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</row>
    <row r="359" spans="1:203" s="23" customFormat="1" ht="34.5" x14ac:dyDescent="0.25">
      <c r="A359" s="2">
        <v>3</v>
      </c>
      <c r="B359" s="11" t="s">
        <v>192</v>
      </c>
      <c r="C359" s="249">
        <v>0</v>
      </c>
      <c r="D359" s="249">
        <v>0</v>
      </c>
      <c r="E359" s="1">
        <v>0</v>
      </c>
      <c r="F359" s="249">
        <v>0</v>
      </c>
      <c r="G359" s="249">
        <v>0</v>
      </c>
      <c r="H359" s="1" t="e">
        <f t="shared" si="176"/>
        <v>#DIV/0!</v>
      </c>
      <c r="I359" s="249">
        <v>0</v>
      </c>
      <c r="J359" s="249">
        <v>0</v>
      </c>
      <c r="K359" s="249">
        <v>0</v>
      </c>
      <c r="L359" s="249">
        <v>0</v>
      </c>
      <c r="M359" s="249">
        <v>0</v>
      </c>
      <c r="N359" s="249" t="e">
        <f t="shared" si="173"/>
        <v>#DIV/0!</v>
      </c>
      <c r="O359" s="249">
        <v>0</v>
      </c>
      <c r="P359" s="249">
        <v>0</v>
      </c>
      <c r="Q359" s="249" t="e">
        <f t="shared" si="174"/>
        <v>#DIV/0!</v>
      </c>
      <c r="R359" s="249">
        <v>0</v>
      </c>
      <c r="S359" s="249">
        <v>0</v>
      </c>
      <c r="T359" s="45" t="e">
        <f t="shared" si="175"/>
        <v>#DIV/0!</v>
      </c>
      <c r="U359" s="199">
        <v>6</v>
      </c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</row>
    <row r="360" spans="1:203" s="23" customFormat="1" ht="17.25" x14ac:dyDescent="0.25">
      <c r="A360" s="69">
        <v>4</v>
      </c>
      <c r="B360" s="11" t="s">
        <v>193</v>
      </c>
      <c r="C360" s="249">
        <v>19783</v>
      </c>
      <c r="D360" s="249">
        <v>34797</v>
      </c>
      <c r="E360" s="1">
        <f t="shared" si="178"/>
        <v>56.852602235824925</v>
      </c>
      <c r="F360" s="249">
        <v>173</v>
      </c>
      <c r="G360" s="249">
        <v>3763</v>
      </c>
      <c r="H360" s="1">
        <f t="shared" si="176"/>
        <v>4.5973956949242627</v>
      </c>
      <c r="I360" s="249">
        <v>0</v>
      </c>
      <c r="J360" s="249">
        <v>0</v>
      </c>
      <c r="K360" s="249" t="e">
        <f t="shared" si="177"/>
        <v>#DIV/0!</v>
      </c>
      <c r="L360" s="249">
        <v>0</v>
      </c>
      <c r="M360" s="249">
        <v>0</v>
      </c>
      <c r="N360" s="249" t="e">
        <f t="shared" si="173"/>
        <v>#DIV/0!</v>
      </c>
      <c r="O360" s="249">
        <v>0</v>
      </c>
      <c r="P360" s="249">
        <v>0</v>
      </c>
      <c r="Q360" s="249" t="e">
        <f t="shared" si="174"/>
        <v>#DIV/0!</v>
      </c>
      <c r="R360" s="249">
        <v>0</v>
      </c>
      <c r="S360" s="249">
        <v>0</v>
      </c>
      <c r="T360" s="45" t="e">
        <f t="shared" si="175"/>
        <v>#DIV/0!</v>
      </c>
      <c r="U360" s="199">
        <v>8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FR360" s="134"/>
      <c r="FS360" s="134"/>
      <c r="FT360" s="134"/>
      <c r="FU360" s="134"/>
      <c r="FV360" s="134"/>
      <c r="FW360" s="134"/>
      <c r="FX360" s="134"/>
      <c r="FY360" s="134"/>
      <c r="FZ360" s="134"/>
      <c r="GA360" s="134"/>
      <c r="GB360" s="134"/>
      <c r="GC360" s="134"/>
      <c r="GD360" s="134"/>
      <c r="GE360" s="134"/>
      <c r="GF360" s="134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</row>
    <row r="361" spans="1:203" s="23" customFormat="1" ht="17.25" x14ac:dyDescent="0.25">
      <c r="A361" s="2">
        <v>5</v>
      </c>
      <c r="B361" s="11" t="s">
        <v>194</v>
      </c>
      <c r="C361" s="249">
        <v>0</v>
      </c>
      <c r="D361" s="249">
        <v>0</v>
      </c>
      <c r="E361" s="1" t="e">
        <f t="shared" si="178"/>
        <v>#DIV/0!</v>
      </c>
      <c r="F361" s="249">
        <v>0</v>
      </c>
      <c r="G361" s="249">
        <v>0</v>
      </c>
      <c r="H361" s="1" t="e">
        <f t="shared" si="176"/>
        <v>#DIV/0!</v>
      </c>
      <c r="I361" s="249">
        <v>0</v>
      </c>
      <c r="J361" s="249">
        <v>0</v>
      </c>
      <c r="K361" s="249" t="e">
        <f t="shared" si="177"/>
        <v>#DIV/0!</v>
      </c>
      <c r="L361" s="249">
        <v>0</v>
      </c>
      <c r="M361" s="249">
        <v>0</v>
      </c>
      <c r="N361" s="249" t="e">
        <f t="shared" si="173"/>
        <v>#DIV/0!</v>
      </c>
      <c r="O361" s="249">
        <v>0</v>
      </c>
      <c r="P361" s="249">
        <v>0</v>
      </c>
      <c r="Q361" s="249" t="e">
        <f t="shared" si="174"/>
        <v>#DIV/0!</v>
      </c>
      <c r="R361" s="249">
        <v>0</v>
      </c>
      <c r="S361" s="249">
        <v>0</v>
      </c>
      <c r="T361" s="45">
        <v>0</v>
      </c>
      <c r="U361" s="199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 s="134"/>
      <c r="FS361" s="134"/>
      <c r="FT361" s="134"/>
      <c r="FU361" s="134"/>
      <c r="FV361" s="134"/>
      <c r="FW361" s="134"/>
      <c r="FX361" s="134"/>
      <c r="FY361" s="134"/>
      <c r="FZ361" s="134"/>
      <c r="GA361" s="134"/>
      <c r="GB361" s="134"/>
      <c r="GC361" s="134"/>
      <c r="GD361" s="134"/>
      <c r="GE361" s="134"/>
      <c r="GF361" s="134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</row>
    <row r="362" spans="1:203" s="23" customFormat="1" ht="17.25" customHeight="1" x14ac:dyDescent="0.25">
      <c r="A362" s="69">
        <v>6</v>
      </c>
      <c r="B362" s="16" t="s">
        <v>195</v>
      </c>
      <c r="C362" s="249">
        <v>25500</v>
      </c>
      <c r="D362" s="249">
        <v>57410</v>
      </c>
      <c r="E362" s="1">
        <f t="shared" si="178"/>
        <v>44.417348893920924</v>
      </c>
      <c r="F362" s="249">
        <v>1500</v>
      </c>
      <c r="G362" s="249">
        <v>3000</v>
      </c>
      <c r="H362" s="1">
        <f t="shared" si="176"/>
        <v>50</v>
      </c>
      <c r="I362" s="249">
        <v>466</v>
      </c>
      <c r="J362" s="249">
        <v>50134</v>
      </c>
      <c r="K362" s="248">
        <f t="shared" si="177"/>
        <v>0.9295089161048391</v>
      </c>
      <c r="L362" s="248">
        <v>0</v>
      </c>
      <c r="M362" s="248">
        <v>0</v>
      </c>
      <c r="N362" s="248" t="e">
        <f t="shared" si="173"/>
        <v>#DIV/0!</v>
      </c>
      <c r="O362" s="248">
        <v>0</v>
      </c>
      <c r="P362" s="248">
        <v>0</v>
      </c>
      <c r="Q362" s="248" t="e">
        <f t="shared" si="174"/>
        <v>#DIV/0!</v>
      </c>
      <c r="R362" s="248">
        <v>0</v>
      </c>
      <c r="S362" s="248">
        <v>0</v>
      </c>
      <c r="T362" s="1" t="e">
        <f t="shared" si="175"/>
        <v>#DIV/0!</v>
      </c>
      <c r="U362" s="199">
        <v>21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 s="134"/>
      <c r="FS362" s="134"/>
      <c r="FT362" s="134"/>
      <c r="FU362" s="134"/>
      <c r="FV362" s="134"/>
      <c r="FW362" s="134"/>
      <c r="FX362" s="134"/>
      <c r="FY362" s="134"/>
      <c r="FZ362" s="134"/>
      <c r="GA362" s="134"/>
      <c r="GB362" s="134"/>
      <c r="GC362" s="134"/>
      <c r="GD362" s="134"/>
      <c r="GE362" s="134"/>
      <c r="GF362" s="134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</row>
    <row r="363" spans="1:203" s="23" customFormat="1" ht="52.5" customHeight="1" x14ac:dyDescent="0.25">
      <c r="A363" s="2">
        <v>7</v>
      </c>
      <c r="B363" s="11" t="s">
        <v>263</v>
      </c>
      <c r="C363" s="249">
        <v>0</v>
      </c>
      <c r="D363" s="249">
        <v>0</v>
      </c>
      <c r="E363" s="1" t="e">
        <f t="shared" si="178"/>
        <v>#DIV/0!</v>
      </c>
      <c r="F363" s="249">
        <v>0</v>
      </c>
      <c r="G363" s="249">
        <v>0</v>
      </c>
      <c r="H363" s="1" t="e">
        <f t="shared" si="176"/>
        <v>#DIV/0!</v>
      </c>
      <c r="I363" s="249">
        <v>0</v>
      </c>
      <c r="J363" s="249">
        <v>0</v>
      </c>
      <c r="K363" s="249" t="e">
        <f t="shared" si="177"/>
        <v>#DIV/0!</v>
      </c>
      <c r="L363" s="249">
        <v>0</v>
      </c>
      <c r="M363" s="249">
        <v>0</v>
      </c>
      <c r="N363" s="249" t="e">
        <f t="shared" si="173"/>
        <v>#DIV/0!</v>
      </c>
      <c r="O363" s="249">
        <v>0</v>
      </c>
      <c r="P363" s="249">
        <v>0</v>
      </c>
      <c r="Q363" s="249" t="e">
        <f t="shared" si="174"/>
        <v>#DIV/0!</v>
      </c>
      <c r="R363" s="249">
        <v>0</v>
      </c>
      <c r="S363" s="249">
        <v>0</v>
      </c>
      <c r="T363" s="45" t="e">
        <f t="shared" si="175"/>
        <v>#DIV/0!</v>
      </c>
      <c r="U363" s="199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 s="134"/>
      <c r="FS363" s="134"/>
      <c r="FT363" s="134"/>
      <c r="FU363" s="134"/>
      <c r="FV363" s="134"/>
      <c r="FW363" s="134"/>
      <c r="FX363" s="134"/>
      <c r="FY363" s="134"/>
      <c r="FZ363" s="134"/>
      <c r="GA363" s="134"/>
      <c r="GB363" s="134"/>
      <c r="GC363" s="134"/>
      <c r="GD363" s="134"/>
      <c r="GE363" s="134"/>
      <c r="GF363" s="134"/>
    </row>
    <row r="364" spans="1:203" s="23" customFormat="1" ht="17.25" x14ac:dyDescent="0.25">
      <c r="A364" s="69">
        <v>8</v>
      </c>
      <c r="B364" s="11" t="s">
        <v>196</v>
      </c>
      <c r="C364" s="249">
        <v>3559</v>
      </c>
      <c r="D364" s="249">
        <v>5136</v>
      </c>
      <c r="E364" s="1">
        <f>C364/D364*100</f>
        <v>69.295171339563865</v>
      </c>
      <c r="F364" s="249">
        <v>552</v>
      </c>
      <c r="G364" s="249">
        <v>0</v>
      </c>
      <c r="H364" s="1" t="e">
        <f t="shared" si="176"/>
        <v>#DIV/0!</v>
      </c>
      <c r="I364" s="249">
        <v>3812</v>
      </c>
      <c r="J364" s="249">
        <v>4428</v>
      </c>
      <c r="K364" s="249">
        <f t="shared" si="177"/>
        <v>86.088527551942178</v>
      </c>
      <c r="L364" s="249">
        <v>0</v>
      </c>
      <c r="M364" s="249">
        <v>0</v>
      </c>
      <c r="N364" s="249" t="e">
        <f t="shared" si="173"/>
        <v>#DIV/0!</v>
      </c>
      <c r="O364" s="249">
        <v>0</v>
      </c>
      <c r="P364" s="249">
        <v>0</v>
      </c>
      <c r="Q364" s="249" t="e">
        <f t="shared" si="174"/>
        <v>#DIV/0!</v>
      </c>
      <c r="R364" s="249">
        <v>0</v>
      </c>
      <c r="S364" s="249">
        <v>0</v>
      </c>
      <c r="T364" s="45" t="e">
        <f t="shared" si="175"/>
        <v>#DIV/0!</v>
      </c>
      <c r="U364" s="199">
        <v>5</v>
      </c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 s="154"/>
      <c r="FS364" s="154"/>
      <c r="FT364" s="154"/>
      <c r="FU364" s="154"/>
      <c r="FV364" s="154"/>
      <c r="FW364" s="154"/>
      <c r="FX364" s="154"/>
      <c r="FY364" s="154"/>
      <c r="FZ364" s="154"/>
      <c r="GA364" s="154"/>
      <c r="GB364" s="154"/>
      <c r="GC364" s="154"/>
      <c r="GD364" s="154"/>
      <c r="GE364" s="154"/>
      <c r="GF364" s="15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</row>
    <row r="365" spans="1:203" s="23" customFormat="1" ht="17.25" x14ac:dyDescent="0.25">
      <c r="A365" s="2">
        <v>9</v>
      </c>
      <c r="B365" s="11" t="s">
        <v>197</v>
      </c>
      <c r="C365" s="249">
        <v>14058</v>
      </c>
      <c r="D365" s="249">
        <v>11902</v>
      </c>
      <c r="E365" s="1">
        <f t="shared" si="178"/>
        <v>118.11460258780038</v>
      </c>
      <c r="F365" s="249">
        <v>924</v>
      </c>
      <c r="G365" s="249">
        <v>1004</v>
      </c>
      <c r="H365" s="1">
        <f t="shared" si="176"/>
        <v>92.031872509960152</v>
      </c>
      <c r="I365" s="249">
        <v>14058</v>
      </c>
      <c r="J365" s="249">
        <v>11902</v>
      </c>
      <c r="K365" s="249">
        <f t="shared" si="177"/>
        <v>118.11460258780038</v>
      </c>
      <c r="L365" s="249">
        <v>0</v>
      </c>
      <c r="M365" s="249">
        <v>0</v>
      </c>
      <c r="N365" s="249" t="e">
        <f t="shared" si="173"/>
        <v>#DIV/0!</v>
      </c>
      <c r="O365" s="249">
        <v>0</v>
      </c>
      <c r="P365" s="249">
        <v>0</v>
      </c>
      <c r="Q365" s="249" t="e">
        <f t="shared" si="174"/>
        <v>#DIV/0!</v>
      </c>
      <c r="R365" s="249">
        <v>0</v>
      </c>
      <c r="S365" s="249">
        <v>0</v>
      </c>
      <c r="T365" s="45" t="e">
        <f t="shared" si="175"/>
        <v>#DIV/0!</v>
      </c>
      <c r="U365" s="199">
        <v>6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</row>
    <row r="366" spans="1:203" s="23" customFormat="1" ht="17.25" customHeight="1" x14ac:dyDescent="0.25">
      <c r="A366" s="349"/>
      <c r="B366" s="350"/>
      <c r="C366" s="350"/>
      <c r="D366" s="350"/>
      <c r="E366" s="350"/>
      <c r="F366" s="350"/>
      <c r="G366" s="350"/>
      <c r="H366" s="350"/>
      <c r="I366" s="350"/>
      <c r="J366" s="350"/>
      <c r="K366" s="350"/>
      <c r="L366" s="350"/>
      <c r="M366" s="350"/>
      <c r="N366" s="350"/>
      <c r="O366" s="350"/>
      <c r="P366" s="350"/>
      <c r="Q366" s="350"/>
      <c r="R366" s="350"/>
      <c r="S366" s="350"/>
      <c r="T366" s="351"/>
      <c r="U366" s="200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</row>
    <row r="367" spans="1:203" ht="57.75" customHeight="1" x14ac:dyDescent="0.25">
      <c r="A367" s="356" t="s">
        <v>254</v>
      </c>
      <c r="B367" s="357"/>
      <c r="C367" s="116">
        <f>C368+C386+C393</f>
        <v>260021548</v>
      </c>
      <c r="D367" s="116">
        <f>D368+D386+D393</f>
        <v>267731398</v>
      </c>
      <c r="E367" s="127">
        <f t="shared" ref="E367:E384" si="179">C367/D367*100</f>
        <v>97.120304134070963</v>
      </c>
      <c r="F367" s="116">
        <f>F368+F386+F393</f>
        <v>27465902</v>
      </c>
      <c r="G367" s="116">
        <f>G368+G386+G393</f>
        <v>28921451</v>
      </c>
      <c r="H367" s="127">
        <f t="shared" ref="H367" si="180">F367/G367*100</f>
        <v>94.967233836227649</v>
      </c>
      <c r="I367" s="116">
        <f>I368+I386+I393</f>
        <v>260021548</v>
      </c>
      <c r="J367" s="116">
        <f>J368+J386+J393</f>
        <v>267731398</v>
      </c>
      <c r="K367" s="127">
        <f t="shared" ref="K367:K384" si="181">I367/J367*100</f>
        <v>97.120304134070963</v>
      </c>
      <c r="L367" s="116">
        <f>L368+L386+L393</f>
        <v>29291527</v>
      </c>
      <c r="M367" s="116">
        <f>M368+M386+M393</f>
        <v>22880910</v>
      </c>
      <c r="N367" s="128">
        <f t="shared" ref="N367:N387" si="182">L367/M367*100</f>
        <v>128.01731661896315</v>
      </c>
      <c r="O367" s="116">
        <f>O368+O386+O393</f>
        <v>0</v>
      </c>
      <c r="P367" s="116">
        <f>P368+P386+P393</f>
        <v>0</v>
      </c>
      <c r="Q367" s="128" t="e">
        <f t="shared" ref="Q367:Q387" si="183">O367/P367*100</f>
        <v>#DIV/0!</v>
      </c>
      <c r="R367" s="116">
        <f>R368+R386+R393</f>
        <v>0</v>
      </c>
      <c r="S367" s="116">
        <f>S368+S386+S393</f>
        <v>0</v>
      </c>
      <c r="T367" s="128" t="e">
        <f t="shared" ref="T367:T387" si="184">R367/S367*100</f>
        <v>#DIV/0!</v>
      </c>
      <c r="U367" s="196"/>
      <c r="GG367" s="23"/>
      <c r="GH367" s="23"/>
      <c r="GI367" s="23"/>
      <c r="GJ367" s="23"/>
      <c r="GK367" s="23"/>
      <c r="GL367" s="23"/>
      <c r="GM367" s="23"/>
      <c r="GN367" s="23"/>
      <c r="GO367" s="23"/>
      <c r="GP367" s="23"/>
      <c r="GQ367" s="23"/>
      <c r="GR367" s="23"/>
      <c r="GS367" s="23"/>
      <c r="GT367" s="23"/>
      <c r="GU367" s="23"/>
    </row>
    <row r="368" spans="1:203" ht="75" customHeight="1" x14ac:dyDescent="0.25">
      <c r="A368" s="352" t="s">
        <v>255</v>
      </c>
      <c r="B368" s="353"/>
      <c r="C368" s="41">
        <f>SUM(C369:C384)</f>
        <v>260021548</v>
      </c>
      <c r="D368" s="41">
        <f>SUM(D369:D384)</f>
        <v>267731398</v>
      </c>
      <c r="E368" s="42">
        <f>C368/D368*100</f>
        <v>97.120304134070963</v>
      </c>
      <c r="F368" s="41">
        <f>SUM(F369:F384)</f>
        <v>27465902</v>
      </c>
      <c r="G368" s="41">
        <f>SUM(G369:G384)</f>
        <v>28921451</v>
      </c>
      <c r="H368" s="41">
        <f>F368/G368*100</f>
        <v>94.967233836227649</v>
      </c>
      <c r="I368" s="41">
        <f>SUM(I369:I384)</f>
        <v>260021548</v>
      </c>
      <c r="J368" s="41">
        <f>SUM(J369:J384)</f>
        <v>267731398</v>
      </c>
      <c r="K368" s="42">
        <f>I368/J368*100</f>
        <v>97.120304134070963</v>
      </c>
      <c r="L368" s="41">
        <f>SUM(L369:L384)</f>
        <v>29291527</v>
      </c>
      <c r="M368" s="41">
        <f>SUM(M369:M384)</f>
        <v>22880910</v>
      </c>
      <c r="N368" s="151">
        <f t="shared" si="182"/>
        <v>128.01731661896315</v>
      </c>
      <c r="O368" s="41">
        <f>SUM(O369:O384)</f>
        <v>0</v>
      </c>
      <c r="P368" s="41">
        <f>SUM(P369:P384)</f>
        <v>0</v>
      </c>
      <c r="Q368" s="5" t="e">
        <f t="shared" si="183"/>
        <v>#DIV/0!</v>
      </c>
      <c r="R368" s="41">
        <f>SUM(R369:R384)</f>
        <v>0</v>
      </c>
      <c r="S368" s="41">
        <f>SUM(S369:S384)</f>
        <v>0</v>
      </c>
      <c r="T368" s="5" t="e">
        <f t="shared" si="184"/>
        <v>#DIV/0!</v>
      </c>
      <c r="U368" s="198">
        <f>SUM(U369:U380)</f>
        <v>18337</v>
      </c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</row>
    <row r="369" spans="1:203" ht="17.25" x14ac:dyDescent="0.25">
      <c r="A369" s="62">
        <v>1</v>
      </c>
      <c r="B369" s="12" t="s">
        <v>198</v>
      </c>
      <c r="C369" s="252">
        <v>27191598</v>
      </c>
      <c r="D369" s="252">
        <v>23736970</v>
      </c>
      <c r="E369" s="148">
        <f t="shared" si="179"/>
        <v>114.55378677227969</v>
      </c>
      <c r="F369" s="252">
        <v>2742644</v>
      </c>
      <c r="G369" s="252">
        <v>2027047</v>
      </c>
      <c r="H369" s="148">
        <f t="shared" ref="H369:H383" si="185">F369/G369*100</f>
        <v>135.3024374866493</v>
      </c>
      <c r="I369" s="252">
        <v>27191598</v>
      </c>
      <c r="J369" s="252">
        <v>23736970</v>
      </c>
      <c r="K369" s="148">
        <f t="shared" si="181"/>
        <v>114.55378677227969</v>
      </c>
      <c r="L369" s="252">
        <v>0</v>
      </c>
      <c r="M369" s="252">
        <v>0</v>
      </c>
      <c r="N369" s="68">
        <v>83.9</v>
      </c>
      <c r="O369" s="249">
        <v>0</v>
      </c>
      <c r="P369" s="249">
        <v>0</v>
      </c>
      <c r="Q369" s="68" t="e">
        <f t="shared" si="183"/>
        <v>#DIV/0!</v>
      </c>
      <c r="R369" s="68">
        <v>0</v>
      </c>
      <c r="S369" s="68">
        <v>0</v>
      </c>
      <c r="T369" s="68" t="e">
        <f t="shared" si="184"/>
        <v>#DIV/0!</v>
      </c>
      <c r="U369" s="256">
        <v>1794</v>
      </c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</row>
    <row r="370" spans="1:203" s="23" customFormat="1" ht="17.25" x14ac:dyDescent="0.25">
      <c r="A370" s="63">
        <v>2</v>
      </c>
      <c r="B370" s="9" t="s">
        <v>199</v>
      </c>
      <c r="C370" s="252">
        <v>41684327</v>
      </c>
      <c r="D370" s="252">
        <v>39059426</v>
      </c>
      <c r="E370" s="148">
        <f t="shared" si="179"/>
        <v>106.72027540804108</v>
      </c>
      <c r="F370" s="252">
        <v>3877931</v>
      </c>
      <c r="G370" s="252">
        <v>3719241</v>
      </c>
      <c r="H370" s="148">
        <f t="shared" si="185"/>
        <v>104.26673076576645</v>
      </c>
      <c r="I370" s="252">
        <v>41684327</v>
      </c>
      <c r="J370" s="252">
        <v>39059426</v>
      </c>
      <c r="K370" s="148">
        <f t="shared" si="181"/>
        <v>106.72027540804108</v>
      </c>
      <c r="L370" s="252">
        <v>16258902</v>
      </c>
      <c r="M370" s="252">
        <v>14940595</v>
      </c>
      <c r="N370" s="148">
        <f t="shared" si="182"/>
        <v>108.82365796007454</v>
      </c>
      <c r="O370" s="150">
        <v>0</v>
      </c>
      <c r="P370" s="150">
        <v>0</v>
      </c>
      <c r="Q370" s="68" t="e">
        <f t="shared" si="183"/>
        <v>#DIV/0!</v>
      </c>
      <c r="R370" s="68">
        <v>0</v>
      </c>
      <c r="S370" s="68">
        <v>0</v>
      </c>
      <c r="T370" s="68" t="e">
        <f t="shared" si="184"/>
        <v>#DIV/0!</v>
      </c>
      <c r="U370" s="255">
        <v>226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</row>
    <row r="371" spans="1:203" ht="17.25" x14ac:dyDescent="0.25">
      <c r="A371" s="62">
        <v>3</v>
      </c>
      <c r="B371" s="12" t="s">
        <v>258</v>
      </c>
      <c r="C371" s="252">
        <v>13707902</v>
      </c>
      <c r="D371" s="252">
        <v>18403790</v>
      </c>
      <c r="E371" s="148">
        <f t="shared" si="179"/>
        <v>74.48412528071664</v>
      </c>
      <c r="F371" s="252">
        <v>1331916</v>
      </c>
      <c r="G371" s="252">
        <v>2696602</v>
      </c>
      <c r="H371" s="148">
        <f t="shared" si="185"/>
        <v>49.392383451469662</v>
      </c>
      <c r="I371" s="252">
        <v>13707902</v>
      </c>
      <c r="J371" s="252">
        <v>18403790</v>
      </c>
      <c r="K371" s="148">
        <f t="shared" si="181"/>
        <v>74.48412528071664</v>
      </c>
      <c r="L371" s="252">
        <v>0</v>
      </c>
      <c r="M371" s="252">
        <v>0</v>
      </c>
      <c r="N371" s="68" t="e">
        <f t="shared" si="182"/>
        <v>#DIV/0!</v>
      </c>
      <c r="O371" s="249">
        <v>0</v>
      </c>
      <c r="P371" s="249">
        <v>0</v>
      </c>
      <c r="Q371" s="68" t="e">
        <f t="shared" si="183"/>
        <v>#DIV/0!</v>
      </c>
      <c r="R371" s="68">
        <v>0</v>
      </c>
      <c r="S371" s="68">
        <v>0</v>
      </c>
      <c r="T371" s="68" t="e">
        <f t="shared" si="184"/>
        <v>#DIV/0!</v>
      </c>
      <c r="U371" s="256">
        <v>613</v>
      </c>
      <c r="FR371" s="23"/>
      <c r="FS371" s="23"/>
      <c r="FT371" s="23"/>
      <c r="FU371" s="23"/>
      <c r="FV371" s="23"/>
      <c r="FW371" s="23"/>
      <c r="FX371" s="23"/>
      <c r="FY371" s="23"/>
      <c r="FZ371" s="23"/>
      <c r="GA371" s="23"/>
      <c r="GB371" s="23"/>
      <c r="GC371" s="23"/>
      <c r="GD371" s="23"/>
      <c r="GE371" s="23"/>
      <c r="GF371" s="23"/>
    </row>
    <row r="372" spans="1:203" ht="86.25" x14ac:dyDescent="0.25">
      <c r="A372" s="62">
        <v>4</v>
      </c>
      <c r="B372" s="10" t="s">
        <v>276</v>
      </c>
      <c r="C372" s="252">
        <v>13764094</v>
      </c>
      <c r="D372" s="252">
        <v>13660429</v>
      </c>
      <c r="E372" s="148">
        <f t="shared" si="179"/>
        <v>100.75887074995961</v>
      </c>
      <c r="F372" s="252">
        <v>1316954</v>
      </c>
      <c r="G372" s="252">
        <v>1442337</v>
      </c>
      <c r="H372" s="148">
        <f t="shared" si="185"/>
        <v>91.306955309334782</v>
      </c>
      <c r="I372" s="252">
        <v>13764094</v>
      </c>
      <c r="J372" s="252">
        <v>13660429</v>
      </c>
      <c r="K372" s="148">
        <f t="shared" si="181"/>
        <v>100.75887074995961</v>
      </c>
      <c r="L372" s="252">
        <v>0</v>
      </c>
      <c r="M372" s="252">
        <v>0</v>
      </c>
      <c r="N372" s="68" t="e">
        <f t="shared" si="182"/>
        <v>#DIV/0!</v>
      </c>
      <c r="O372" s="150">
        <v>0</v>
      </c>
      <c r="P372" s="150">
        <v>0</v>
      </c>
      <c r="Q372" s="68" t="e">
        <f t="shared" si="183"/>
        <v>#DIV/0!</v>
      </c>
      <c r="R372" s="68">
        <v>0</v>
      </c>
      <c r="S372" s="68">
        <v>0</v>
      </c>
      <c r="T372" s="68" t="e">
        <f t="shared" si="184"/>
        <v>#DIV/0!</v>
      </c>
      <c r="U372" s="258">
        <v>174</v>
      </c>
      <c r="FR372" s="23"/>
      <c r="FS372" s="23"/>
      <c r="FT372" s="23"/>
      <c r="FU372" s="23"/>
      <c r="FV372" s="23"/>
      <c r="FW372" s="23"/>
      <c r="FX372" s="23"/>
      <c r="FY372" s="23"/>
      <c r="FZ372" s="23"/>
      <c r="GA372" s="23"/>
      <c r="GB372" s="23"/>
      <c r="GC372" s="23"/>
      <c r="GD372" s="23"/>
      <c r="GE372" s="23"/>
      <c r="GF372" s="23"/>
    </row>
    <row r="373" spans="1:203" ht="34.5" x14ac:dyDescent="0.25">
      <c r="A373" s="62">
        <v>5</v>
      </c>
      <c r="B373" s="10" t="s">
        <v>200</v>
      </c>
      <c r="C373" s="252">
        <v>6309618</v>
      </c>
      <c r="D373" s="252">
        <v>4487342</v>
      </c>
      <c r="E373" s="148">
        <f t="shared" si="179"/>
        <v>140.60925153465013</v>
      </c>
      <c r="F373" s="252">
        <v>305656</v>
      </c>
      <c r="G373" s="252">
        <v>247477</v>
      </c>
      <c r="H373" s="148">
        <f t="shared" si="185"/>
        <v>123.50885132759812</v>
      </c>
      <c r="I373" s="252">
        <v>6309618</v>
      </c>
      <c r="J373" s="252">
        <v>4487342</v>
      </c>
      <c r="K373" s="148">
        <f t="shared" si="181"/>
        <v>140.60925153465013</v>
      </c>
      <c r="L373" s="252">
        <v>0</v>
      </c>
      <c r="M373" s="252">
        <v>0</v>
      </c>
      <c r="N373" s="68" t="e">
        <f t="shared" si="182"/>
        <v>#DIV/0!</v>
      </c>
      <c r="O373" s="150">
        <v>0</v>
      </c>
      <c r="P373" s="150">
        <v>0</v>
      </c>
      <c r="Q373" s="68" t="e">
        <f t="shared" si="183"/>
        <v>#DIV/0!</v>
      </c>
      <c r="R373" s="68">
        <v>0</v>
      </c>
      <c r="S373" s="68">
        <v>0</v>
      </c>
      <c r="T373" s="68" t="e">
        <f t="shared" si="184"/>
        <v>#DIV/0!</v>
      </c>
      <c r="U373" s="256">
        <v>418</v>
      </c>
      <c r="FR373" s="23"/>
      <c r="FS373" s="23"/>
      <c r="FT373" s="23"/>
      <c r="FU373" s="23"/>
      <c r="FV373" s="23"/>
      <c r="FW373" s="23"/>
      <c r="FX373" s="23"/>
      <c r="FY373" s="23"/>
      <c r="FZ373" s="23"/>
      <c r="GA373" s="23"/>
      <c r="GB373" s="23"/>
      <c r="GC373" s="23"/>
      <c r="GD373" s="23"/>
      <c r="GE373" s="23"/>
      <c r="GF373" s="23"/>
      <c r="GG373" s="134"/>
      <c r="GH373" s="134"/>
      <c r="GI373" s="134"/>
      <c r="GJ373" s="134"/>
      <c r="GK373" s="134"/>
      <c r="GL373" s="134"/>
      <c r="GM373" s="134"/>
      <c r="GN373" s="134"/>
      <c r="GO373" s="134"/>
      <c r="GP373" s="134"/>
      <c r="GQ373" s="134"/>
      <c r="GR373" s="134"/>
      <c r="GS373" s="134"/>
      <c r="GT373" s="134"/>
      <c r="GU373" s="134"/>
    </row>
    <row r="374" spans="1:203" s="23" customFormat="1" ht="37.5" customHeight="1" x14ac:dyDescent="0.25">
      <c r="A374" s="63">
        <v>6</v>
      </c>
      <c r="B374" s="16" t="s">
        <v>201</v>
      </c>
      <c r="C374" s="252">
        <v>24435716</v>
      </c>
      <c r="D374" s="252">
        <v>18562575</v>
      </c>
      <c r="E374" s="148">
        <f t="shared" si="179"/>
        <v>131.63968899788958</v>
      </c>
      <c r="F374" s="252">
        <v>4426071</v>
      </c>
      <c r="G374" s="252">
        <v>2961878</v>
      </c>
      <c r="H374" s="148">
        <f t="shared" si="185"/>
        <v>149.43461547031984</v>
      </c>
      <c r="I374" s="252">
        <v>24435716</v>
      </c>
      <c r="J374" s="252">
        <v>18562575</v>
      </c>
      <c r="K374" s="148">
        <f t="shared" si="181"/>
        <v>131.63968899788958</v>
      </c>
      <c r="L374" s="252">
        <v>13032625</v>
      </c>
      <c r="M374" s="252">
        <v>7940315</v>
      </c>
      <c r="N374" s="148">
        <f t="shared" si="182"/>
        <v>164.13234235669492</v>
      </c>
      <c r="O374" s="150">
        <v>0</v>
      </c>
      <c r="P374" s="150">
        <v>0</v>
      </c>
      <c r="Q374" s="68" t="e">
        <f t="shared" si="183"/>
        <v>#DIV/0!</v>
      </c>
      <c r="R374" s="68">
        <v>0</v>
      </c>
      <c r="S374" s="68">
        <v>0</v>
      </c>
      <c r="T374" s="68" t="e">
        <f t="shared" si="184"/>
        <v>#DIV/0!</v>
      </c>
      <c r="U374" s="255">
        <v>375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GG374" s="134"/>
      <c r="GH374" s="134"/>
      <c r="GI374" s="134"/>
      <c r="GJ374" s="134"/>
      <c r="GK374" s="134"/>
      <c r="GL374" s="134"/>
      <c r="GM374" s="134"/>
      <c r="GN374" s="134"/>
      <c r="GO374" s="134"/>
      <c r="GP374" s="134"/>
      <c r="GQ374" s="134"/>
      <c r="GR374" s="134"/>
      <c r="GS374" s="134"/>
      <c r="GT374" s="134"/>
      <c r="GU374" s="134"/>
    </row>
    <row r="375" spans="1:203" ht="21.75" customHeight="1" x14ac:dyDescent="0.25">
      <c r="A375" s="62">
        <v>7</v>
      </c>
      <c r="B375" s="12" t="s">
        <v>202</v>
      </c>
      <c r="C375" s="252">
        <v>18673339</v>
      </c>
      <c r="D375" s="252">
        <v>20199861</v>
      </c>
      <c r="E375" s="148">
        <f t="shared" si="179"/>
        <v>92.442908394270631</v>
      </c>
      <c r="F375" s="252">
        <v>1115052</v>
      </c>
      <c r="G375" s="252">
        <v>1081975</v>
      </c>
      <c r="H375" s="148">
        <f t="shared" si="185"/>
        <v>103.057094664849</v>
      </c>
      <c r="I375" s="252">
        <v>18673339</v>
      </c>
      <c r="J375" s="252">
        <v>20199861</v>
      </c>
      <c r="K375" s="148">
        <f t="shared" si="181"/>
        <v>92.442908394270631</v>
      </c>
      <c r="L375" s="252">
        <v>0</v>
      </c>
      <c r="M375" s="252">
        <v>0</v>
      </c>
      <c r="N375" s="68" t="e">
        <f t="shared" si="182"/>
        <v>#DIV/0!</v>
      </c>
      <c r="O375" s="249">
        <v>0</v>
      </c>
      <c r="P375" s="249">
        <v>0</v>
      </c>
      <c r="Q375" s="68" t="e">
        <f t="shared" si="183"/>
        <v>#DIV/0!</v>
      </c>
      <c r="R375" s="68">
        <v>0</v>
      </c>
      <c r="S375" s="68">
        <v>0</v>
      </c>
      <c r="T375" s="68" t="e">
        <f t="shared" si="184"/>
        <v>#DIV/0!</v>
      </c>
      <c r="U375" s="258">
        <v>1499</v>
      </c>
      <c r="GG375" s="134"/>
      <c r="GH375" s="134"/>
      <c r="GI375" s="134"/>
      <c r="GJ375" s="134"/>
      <c r="GK375" s="134"/>
      <c r="GL375" s="134"/>
      <c r="GM375" s="134"/>
      <c r="GN375" s="134"/>
      <c r="GO375" s="134"/>
      <c r="GP375" s="134"/>
      <c r="GQ375" s="134"/>
      <c r="GR375" s="134"/>
      <c r="GS375" s="134"/>
      <c r="GT375" s="134"/>
      <c r="GU375" s="134"/>
    </row>
    <row r="376" spans="1:203" ht="27" customHeight="1" x14ac:dyDescent="0.25">
      <c r="A376" s="62">
        <v>8</v>
      </c>
      <c r="B376" s="12" t="s">
        <v>203</v>
      </c>
      <c r="C376" s="252">
        <v>11915688</v>
      </c>
      <c r="D376" s="252">
        <v>6506454</v>
      </c>
      <c r="E376" s="148">
        <f t="shared" si="179"/>
        <v>183.13643652902181</v>
      </c>
      <c r="F376" s="252">
        <v>1345443</v>
      </c>
      <c r="G376" s="252">
        <v>823961</v>
      </c>
      <c r="H376" s="148">
        <f t="shared" si="185"/>
        <v>163.28964599052625</v>
      </c>
      <c r="I376" s="252">
        <v>11915688</v>
      </c>
      <c r="J376" s="252">
        <v>6506454</v>
      </c>
      <c r="K376" s="148">
        <f t="shared" si="181"/>
        <v>183.13643652902181</v>
      </c>
      <c r="L376" s="252">
        <v>0</v>
      </c>
      <c r="M376" s="252">
        <v>0</v>
      </c>
      <c r="N376" s="68" t="e">
        <f t="shared" si="182"/>
        <v>#DIV/0!</v>
      </c>
      <c r="O376" s="150">
        <v>0</v>
      </c>
      <c r="P376" s="150">
        <v>0</v>
      </c>
      <c r="Q376" s="68" t="e">
        <f t="shared" si="183"/>
        <v>#DIV/0!</v>
      </c>
      <c r="R376" s="68">
        <v>0</v>
      </c>
      <c r="S376" s="68">
        <v>0</v>
      </c>
      <c r="T376" s="68" t="e">
        <f t="shared" si="184"/>
        <v>#DIV/0!</v>
      </c>
      <c r="U376" s="256">
        <v>856</v>
      </c>
      <c r="GG376" s="134"/>
      <c r="GH376" s="134"/>
      <c r="GI376" s="134"/>
      <c r="GJ376" s="134"/>
      <c r="GK376" s="134"/>
      <c r="GL376" s="134"/>
      <c r="GM376" s="134"/>
      <c r="GN376" s="134"/>
      <c r="GO376" s="134"/>
      <c r="GP376" s="134"/>
      <c r="GQ376" s="134"/>
      <c r="GR376" s="134"/>
      <c r="GS376" s="134"/>
      <c r="GT376" s="134"/>
      <c r="GU376" s="134"/>
    </row>
    <row r="377" spans="1:203" s="23" customFormat="1" ht="34.5" x14ac:dyDescent="0.25">
      <c r="A377" s="63">
        <v>9</v>
      </c>
      <c r="B377" s="16" t="s">
        <v>204</v>
      </c>
      <c r="C377" s="252">
        <v>56025242</v>
      </c>
      <c r="D377" s="252">
        <v>67965262</v>
      </c>
      <c r="E377" s="148">
        <f t="shared" si="179"/>
        <v>82.432172482466115</v>
      </c>
      <c r="F377" s="252">
        <v>5245081</v>
      </c>
      <c r="G377" s="252">
        <v>4751790</v>
      </c>
      <c r="H377" s="148">
        <f t="shared" si="185"/>
        <v>110.38116162540852</v>
      </c>
      <c r="I377" s="252">
        <v>56025242</v>
      </c>
      <c r="J377" s="252">
        <v>67965262</v>
      </c>
      <c r="K377" s="148">
        <f t="shared" si="181"/>
        <v>82.432172482466115</v>
      </c>
      <c r="L377" s="252">
        <v>0</v>
      </c>
      <c r="M377" s="252">
        <v>0</v>
      </c>
      <c r="N377" s="68" t="e">
        <f t="shared" si="182"/>
        <v>#DIV/0!</v>
      </c>
      <c r="O377" s="150">
        <v>0</v>
      </c>
      <c r="P377" s="150">
        <v>0</v>
      </c>
      <c r="Q377" s="68" t="e">
        <f t="shared" si="183"/>
        <v>#DIV/0!</v>
      </c>
      <c r="R377" s="68">
        <v>0</v>
      </c>
      <c r="S377" s="68">
        <v>0</v>
      </c>
      <c r="T377" s="68" t="e">
        <f t="shared" si="184"/>
        <v>#DIV/0!</v>
      </c>
      <c r="U377" s="255">
        <v>7102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 s="154"/>
      <c r="GH377" s="154"/>
      <c r="GI377" s="154"/>
      <c r="GJ377" s="154"/>
      <c r="GK377" s="154"/>
      <c r="GL377" s="154"/>
      <c r="GM377" s="154"/>
      <c r="GN377" s="154"/>
      <c r="GO377" s="154"/>
      <c r="GP377" s="154"/>
      <c r="GQ377" s="154"/>
      <c r="GR377" s="154"/>
      <c r="GS377" s="154"/>
      <c r="GT377" s="154"/>
      <c r="GU377" s="154"/>
    </row>
    <row r="378" spans="1:203" s="23" customFormat="1" ht="34.5" x14ac:dyDescent="0.25">
      <c r="A378" s="63">
        <v>10</v>
      </c>
      <c r="B378" s="254" t="s">
        <v>439</v>
      </c>
      <c r="C378" s="252">
        <v>44092956</v>
      </c>
      <c r="D378" s="252">
        <v>53217779</v>
      </c>
      <c r="E378" s="148">
        <f t="shared" si="179"/>
        <v>82.853807183497835</v>
      </c>
      <c r="F378" s="252">
        <v>5550065</v>
      </c>
      <c r="G378" s="252">
        <v>9004862</v>
      </c>
      <c r="H378" s="148"/>
      <c r="I378" s="252">
        <v>44092956</v>
      </c>
      <c r="J378" s="252">
        <v>53217779</v>
      </c>
      <c r="K378" s="148">
        <f t="shared" si="181"/>
        <v>82.853807183497835</v>
      </c>
      <c r="L378" s="252">
        <v>0</v>
      </c>
      <c r="M378" s="252">
        <v>0</v>
      </c>
      <c r="N378" s="68" t="e">
        <f t="shared" si="182"/>
        <v>#DIV/0!</v>
      </c>
      <c r="O378" s="150">
        <v>0</v>
      </c>
      <c r="P378" s="150">
        <v>0</v>
      </c>
      <c r="Q378" s="68" t="e">
        <f t="shared" si="183"/>
        <v>#DIV/0!</v>
      </c>
      <c r="R378" s="68">
        <v>0</v>
      </c>
      <c r="S378" s="68">
        <v>0</v>
      </c>
      <c r="T378" s="68" t="e">
        <f t="shared" si="184"/>
        <v>#DIV/0!</v>
      </c>
      <c r="U378" s="256">
        <v>5033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 s="154"/>
      <c r="GH378" s="154"/>
      <c r="GI378" s="154"/>
      <c r="GJ378" s="154"/>
      <c r="GK378" s="154"/>
      <c r="GL378" s="154"/>
      <c r="GM378" s="154"/>
      <c r="GN378" s="154"/>
      <c r="GO378" s="154"/>
      <c r="GP378" s="154"/>
      <c r="GQ378" s="154"/>
      <c r="GR378" s="154"/>
      <c r="GS378" s="154"/>
      <c r="GT378" s="154"/>
      <c r="GU378" s="154"/>
    </row>
    <row r="379" spans="1:203" ht="33" customHeight="1" x14ac:dyDescent="0.25">
      <c r="A379" s="62">
        <v>11</v>
      </c>
      <c r="B379" s="10" t="s">
        <v>206</v>
      </c>
      <c r="C379" s="252">
        <v>490759</v>
      </c>
      <c r="D379" s="252">
        <v>419760</v>
      </c>
      <c r="E379" s="148">
        <f t="shared" si="179"/>
        <v>116.91418906041548</v>
      </c>
      <c r="F379" s="252">
        <v>46303</v>
      </c>
      <c r="G379" s="252">
        <v>34817</v>
      </c>
      <c r="H379" s="148">
        <f t="shared" si="185"/>
        <v>132.98963150185256</v>
      </c>
      <c r="I379" s="252">
        <v>490759</v>
      </c>
      <c r="J379" s="252">
        <v>419760</v>
      </c>
      <c r="K379" s="148">
        <f t="shared" si="181"/>
        <v>116.91418906041548</v>
      </c>
      <c r="L379" s="252">
        <v>0</v>
      </c>
      <c r="M379" s="252">
        <v>0</v>
      </c>
      <c r="N379" s="68" t="e">
        <f t="shared" si="182"/>
        <v>#DIV/0!</v>
      </c>
      <c r="O379" s="150">
        <v>0</v>
      </c>
      <c r="P379" s="150">
        <v>0</v>
      </c>
      <c r="Q379" s="68" t="e">
        <f t="shared" si="183"/>
        <v>#DIV/0!</v>
      </c>
      <c r="R379" s="68">
        <v>0</v>
      </c>
      <c r="S379" s="68">
        <v>0</v>
      </c>
      <c r="T379" s="68" t="e">
        <f t="shared" si="184"/>
        <v>#DIV/0!</v>
      </c>
      <c r="U379" s="256">
        <v>56</v>
      </c>
    </row>
    <row r="380" spans="1:203" ht="52.5" thickBot="1" x14ac:dyDescent="0.3">
      <c r="A380" s="130">
        <v>12</v>
      </c>
      <c r="B380" s="131" t="s">
        <v>207</v>
      </c>
      <c r="C380" s="252">
        <v>1730309</v>
      </c>
      <c r="D380" s="252">
        <v>1511750</v>
      </c>
      <c r="E380" s="148">
        <f t="shared" si="179"/>
        <v>114.45735075243924</v>
      </c>
      <c r="F380" s="252">
        <v>162786</v>
      </c>
      <c r="G380" s="252">
        <v>129464</v>
      </c>
      <c r="H380" s="148">
        <f t="shared" si="185"/>
        <v>125.73842921584379</v>
      </c>
      <c r="I380" s="252">
        <v>1730309</v>
      </c>
      <c r="J380" s="252">
        <v>1511750</v>
      </c>
      <c r="K380" s="148">
        <f t="shared" si="181"/>
        <v>114.45735075243924</v>
      </c>
      <c r="L380" s="252">
        <v>0</v>
      </c>
      <c r="M380" s="252">
        <v>0</v>
      </c>
      <c r="N380" s="68" t="e">
        <f t="shared" si="182"/>
        <v>#DIV/0!</v>
      </c>
      <c r="O380" s="150">
        <v>0</v>
      </c>
      <c r="P380" s="150">
        <v>0</v>
      </c>
      <c r="Q380" s="68" t="e">
        <f t="shared" si="183"/>
        <v>#DIV/0!</v>
      </c>
      <c r="R380" s="68">
        <v>0</v>
      </c>
      <c r="S380" s="68">
        <v>0</v>
      </c>
      <c r="T380" s="68" t="e">
        <f t="shared" si="184"/>
        <v>#DIV/0!</v>
      </c>
      <c r="U380" s="257">
        <v>191</v>
      </c>
    </row>
    <row r="381" spans="1:203" s="134" customFormat="1" ht="33.75" customHeight="1" x14ac:dyDescent="0.25">
      <c r="A381" s="62">
        <v>13</v>
      </c>
      <c r="B381" s="10" t="s">
        <v>208</v>
      </c>
      <c r="C381" s="252"/>
      <c r="D381" s="252"/>
      <c r="E381" s="148" t="e">
        <f t="shared" si="179"/>
        <v>#DIV/0!</v>
      </c>
      <c r="F381" s="252"/>
      <c r="G381" s="252"/>
      <c r="H381" s="68" t="e">
        <f t="shared" si="185"/>
        <v>#DIV/0!</v>
      </c>
      <c r="I381" s="252"/>
      <c r="J381" s="252"/>
      <c r="K381" s="148" t="e">
        <f t="shared" si="181"/>
        <v>#DIV/0!</v>
      </c>
      <c r="L381" s="249"/>
      <c r="M381" s="249"/>
      <c r="N381" s="68" t="e">
        <f t="shared" si="182"/>
        <v>#DIV/0!</v>
      </c>
      <c r="O381" s="68"/>
      <c r="P381" s="68"/>
      <c r="Q381" s="68" t="e">
        <f t="shared" si="183"/>
        <v>#DIV/0!</v>
      </c>
      <c r="R381" s="68"/>
      <c r="S381" s="68"/>
      <c r="T381" s="68"/>
      <c r="U381" s="196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</row>
    <row r="382" spans="1:203" s="134" customFormat="1" ht="17.25" x14ac:dyDescent="0.25">
      <c r="A382" s="62">
        <v>14</v>
      </c>
      <c r="B382" s="12" t="s">
        <v>209</v>
      </c>
      <c r="C382" s="252"/>
      <c r="D382" s="252"/>
      <c r="E382" s="148" t="e">
        <f t="shared" si="179"/>
        <v>#DIV/0!</v>
      </c>
      <c r="F382" s="252"/>
      <c r="G382" s="252"/>
      <c r="H382" s="68" t="e">
        <f t="shared" si="185"/>
        <v>#DIV/0!</v>
      </c>
      <c r="I382" s="68"/>
      <c r="J382" s="68"/>
      <c r="K382" s="148" t="e">
        <f t="shared" si="181"/>
        <v>#DIV/0!</v>
      </c>
      <c r="L382" s="149"/>
      <c r="M382" s="149"/>
      <c r="N382" s="68" t="e">
        <f t="shared" si="182"/>
        <v>#DIV/0!</v>
      </c>
      <c r="O382" s="68"/>
      <c r="P382" s="68"/>
      <c r="Q382" s="68" t="e">
        <f t="shared" si="183"/>
        <v>#DIV/0!</v>
      </c>
      <c r="R382" s="68"/>
      <c r="S382" s="68"/>
      <c r="T382" s="68" t="e">
        <f t="shared" si="184"/>
        <v>#DIV/0!</v>
      </c>
      <c r="U382" s="196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</row>
    <row r="383" spans="1:203" s="134" customFormat="1" ht="17.25" x14ac:dyDescent="0.25">
      <c r="A383" s="62">
        <v>15</v>
      </c>
      <c r="B383" s="12" t="s">
        <v>210</v>
      </c>
      <c r="C383" s="252"/>
      <c r="D383" s="252"/>
      <c r="E383" s="148" t="e">
        <f t="shared" si="179"/>
        <v>#DIV/0!</v>
      </c>
      <c r="F383" s="68"/>
      <c r="G383" s="68"/>
      <c r="H383" s="68" t="e">
        <f t="shared" si="185"/>
        <v>#DIV/0!</v>
      </c>
      <c r="I383" s="68"/>
      <c r="J383" s="68"/>
      <c r="K383" s="148" t="e">
        <f t="shared" si="181"/>
        <v>#DIV/0!</v>
      </c>
      <c r="L383" s="149"/>
      <c r="M383" s="149"/>
      <c r="N383" s="68" t="e">
        <f t="shared" si="182"/>
        <v>#DIV/0!</v>
      </c>
      <c r="O383" s="68"/>
      <c r="P383" s="68"/>
      <c r="Q383" s="68" t="e">
        <f t="shared" si="183"/>
        <v>#DIV/0!</v>
      </c>
      <c r="R383" s="68"/>
      <c r="S383" s="68"/>
      <c r="T383" s="68" t="e">
        <f t="shared" si="184"/>
        <v>#DIV/0!</v>
      </c>
      <c r="U383" s="196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</row>
    <row r="384" spans="1:203" s="134" customFormat="1" ht="51.75" x14ac:dyDescent="0.25">
      <c r="A384" s="62">
        <v>16</v>
      </c>
      <c r="B384" s="10" t="s">
        <v>211</v>
      </c>
      <c r="C384" s="68"/>
      <c r="D384" s="68"/>
      <c r="E384" s="148" t="e">
        <f t="shared" si="179"/>
        <v>#DIV/0!</v>
      </c>
      <c r="F384" s="68"/>
      <c r="G384" s="68"/>
      <c r="H384" s="68" t="e">
        <f>F384/G384*100</f>
        <v>#DIV/0!</v>
      </c>
      <c r="I384" s="68"/>
      <c r="J384" s="68"/>
      <c r="K384" s="148" t="e">
        <f t="shared" si="181"/>
        <v>#DIV/0!</v>
      </c>
      <c r="L384" s="68"/>
      <c r="M384" s="68"/>
      <c r="N384" s="68" t="e">
        <f t="shared" si="182"/>
        <v>#DIV/0!</v>
      </c>
      <c r="O384" s="68"/>
      <c r="P384" s="68"/>
      <c r="Q384" s="68" t="e">
        <f t="shared" si="183"/>
        <v>#DIV/0!</v>
      </c>
      <c r="R384" s="68"/>
      <c r="S384" s="68"/>
      <c r="T384" s="68" t="e">
        <f t="shared" si="184"/>
        <v>#DIV/0!</v>
      </c>
      <c r="U384" s="196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 s="23"/>
      <c r="GH384" s="23"/>
      <c r="GI384" s="23"/>
      <c r="GJ384" s="23"/>
      <c r="GK384" s="23"/>
      <c r="GL384" s="23"/>
      <c r="GM384" s="23"/>
      <c r="GN384" s="23"/>
      <c r="GO384" s="23"/>
      <c r="GP384" s="23"/>
      <c r="GQ384" s="23"/>
      <c r="GR384" s="23"/>
      <c r="GS384" s="23"/>
      <c r="GT384" s="23"/>
      <c r="GU384" s="23"/>
    </row>
    <row r="385" spans="1:203" s="154" customFormat="1" ht="17.25" customHeight="1" x14ac:dyDescent="0.25">
      <c r="A385" s="358"/>
      <c r="B385" s="359"/>
      <c r="C385" s="359"/>
      <c r="D385" s="359"/>
      <c r="E385" s="359"/>
      <c r="F385" s="359"/>
      <c r="G385" s="359"/>
      <c r="H385" s="359"/>
      <c r="I385" s="359"/>
      <c r="J385" s="359"/>
      <c r="K385" s="360"/>
      <c r="L385" s="153"/>
      <c r="M385" s="153"/>
      <c r="N385" s="153"/>
      <c r="O385" s="153"/>
      <c r="P385" s="153"/>
      <c r="Q385" s="153"/>
      <c r="R385" s="153"/>
      <c r="S385" s="153"/>
      <c r="T385" s="153"/>
      <c r="U385" s="201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 s="23"/>
      <c r="GH385" s="23"/>
      <c r="GI385" s="23"/>
      <c r="GJ385" s="23"/>
      <c r="GK385" s="23"/>
      <c r="GL385" s="23"/>
      <c r="GM385" s="23"/>
      <c r="GN385" s="23"/>
      <c r="GO385" s="23"/>
      <c r="GP385" s="23"/>
      <c r="GQ385" s="23"/>
      <c r="GR385" s="23"/>
      <c r="GS385" s="23"/>
      <c r="GT385" s="23"/>
      <c r="GU385" s="23"/>
    </row>
    <row r="386" spans="1:203" ht="84.75" customHeight="1" x14ac:dyDescent="0.25">
      <c r="A386" s="347" t="s">
        <v>256</v>
      </c>
      <c r="B386" s="348"/>
      <c r="C386" s="132">
        <f>SUM(C387:C387)</f>
        <v>0</v>
      </c>
      <c r="D386" s="132">
        <f>SUM(D387:D387)</f>
        <v>0</v>
      </c>
      <c r="E386" s="132" t="e">
        <f>C386/D386*100</f>
        <v>#DIV/0!</v>
      </c>
      <c r="F386" s="132">
        <f>SUM(F387:F387)</f>
        <v>0</v>
      </c>
      <c r="G386" s="132">
        <f>SUM(G387:G387)</f>
        <v>0</v>
      </c>
      <c r="H386" s="132" t="e">
        <f>F386/G386*100</f>
        <v>#DIV/0!</v>
      </c>
      <c r="I386" s="132">
        <f>SUM(I387:I387)</f>
        <v>0</v>
      </c>
      <c r="J386" s="132">
        <f>SUM(J387:J387)</f>
        <v>0</v>
      </c>
      <c r="K386" s="132" t="e">
        <f>I386/J386*100</f>
        <v>#DIV/0!</v>
      </c>
      <c r="L386" s="132">
        <f>SUM(L387:L387)</f>
        <v>0</v>
      </c>
      <c r="M386" s="132">
        <f>SUM(M387:M387)</f>
        <v>0</v>
      </c>
      <c r="N386" s="133" t="e">
        <f t="shared" si="182"/>
        <v>#DIV/0!</v>
      </c>
      <c r="O386" s="132">
        <f>SUM(O387:O387)</f>
        <v>0</v>
      </c>
      <c r="P386" s="132">
        <f>SUM(P387:P387)</f>
        <v>0</v>
      </c>
      <c r="Q386" s="133" t="e">
        <f t="shared" si="183"/>
        <v>#DIV/0!</v>
      </c>
      <c r="R386" s="132">
        <f>SUM(R387:R387)</f>
        <v>0</v>
      </c>
      <c r="S386" s="132">
        <f>SUM(S387:S387)</f>
        <v>0</v>
      </c>
      <c r="T386" s="133" t="e">
        <f t="shared" si="184"/>
        <v>#DIV/0!</v>
      </c>
      <c r="U386" s="198">
        <f>SUM(U387:U387)</f>
        <v>0</v>
      </c>
      <c r="GG386" s="23"/>
      <c r="GH386" s="23"/>
      <c r="GI386" s="23"/>
      <c r="GJ386" s="23"/>
      <c r="GK386" s="23"/>
      <c r="GL386" s="23"/>
      <c r="GM386" s="23"/>
      <c r="GN386" s="23"/>
      <c r="GO386" s="23"/>
      <c r="GP386" s="23"/>
      <c r="GQ386" s="23"/>
      <c r="GR386" s="23"/>
      <c r="GS386" s="23"/>
      <c r="GT386" s="23"/>
      <c r="GU386" s="23"/>
    </row>
    <row r="387" spans="1:203" ht="17.25" x14ac:dyDescent="0.25">
      <c r="A387" s="62">
        <v>2</v>
      </c>
      <c r="B387" s="12" t="s">
        <v>212</v>
      </c>
      <c r="C387" s="20"/>
      <c r="D387" s="20"/>
      <c r="E387" s="25" t="e">
        <f t="shared" ref="E387" si="186">C387/D387*100</f>
        <v>#DIV/0!</v>
      </c>
      <c r="F387" s="252"/>
      <c r="G387" s="252"/>
      <c r="H387" s="20" t="e">
        <f t="shared" ref="H387" si="187">F387/G387*100</f>
        <v>#DIV/0!</v>
      </c>
      <c r="I387" s="252"/>
      <c r="J387" s="252"/>
      <c r="K387" s="25" t="e">
        <f t="shared" ref="K387" si="188">I387/J387*100</f>
        <v>#DIV/0!</v>
      </c>
      <c r="L387" s="34"/>
      <c r="M387" s="34"/>
      <c r="N387" s="30" t="e">
        <f t="shared" si="182"/>
        <v>#DIV/0!</v>
      </c>
      <c r="O387" s="20"/>
      <c r="P387" s="20"/>
      <c r="Q387" s="30" t="e">
        <f t="shared" si="183"/>
        <v>#DIV/0!</v>
      </c>
      <c r="R387" s="20"/>
      <c r="S387" s="20"/>
      <c r="T387" s="20" t="e">
        <f t="shared" si="184"/>
        <v>#DIV/0!</v>
      </c>
      <c r="U387" s="134"/>
      <c r="GG387" s="23"/>
      <c r="GH387" s="23"/>
      <c r="GI387" s="23"/>
      <c r="GJ387" s="23"/>
      <c r="GK387" s="23"/>
      <c r="GL387" s="23"/>
      <c r="GM387" s="23"/>
      <c r="GN387" s="23"/>
      <c r="GO387" s="23"/>
      <c r="GP387" s="23"/>
      <c r="GQ387" s="23"/>
      <c r="GR387" s="23"/>
      <c r="GS387" s="23"/>
      <c r="GT387" s="23"/>
      <c r="GU387" s="23"/>
    </row>
    <row r="388" spans="1:203" s="23" customFormat="1" ht="17.25" x14ac:dyDescent="0.25">
      <c r="A388" s="63"/>
      <c r="B388" s="16"/>
      <c r="C388" s="248"/>
      <c r="D388" s="248"/>
      <c r="E388" s="1"/>
      <c r="F388" s="252"/>
      <c r="G388" s="252"/>
      <c r="H388" s="1"/>
      <c r="I388" s="248"/>
      <c r="J388" s="248"/>
      <c r="K388" s="1"/>
      <c r="L388" s="248"/>
      <c r="M388" s="248"/>
      <c r="N388" s="1"/>
      <c r="O388" s="248"/>
      <c r="P388" s="248"/>
      <c r="Q388" s="1"/>
      <c r="R388" s="248"/>
      <c r="S388" s="248"/>
      <c r="T388" s="1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</row>
    <row r="389" spans="1:203" s="23" customFormat="1" ht="17.25" x14ac:dyDescent="0.25">
      <c r="A389" s="63"/>
      <c r="B389" s="16"/>
      <c r="C389" s="248"/>
      <c r="D389" s="248"/>
      <c r="E389" s="1"/>
      <c r="F389" s="248"/>
      <c r="G389" s="248"/>
      <c r="H389" s="1"/>
      <c r="I389" s="248"/>
      <c r="J389" s="248"/>
      <c r="K389" s="1"/>
      <c r="L389" s="248"/>
      <c r="M389" s="248"/>
      <c r="N389" s="1"/>
      <c r="O389" s="248"/>
      <c r="P389" s="248"/>
      <c r="Q389" s="1"/>
      <c r="R389" s="248"/>
      <c r="S389" s="248"/>
      <c r="T389" s="1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</row>
    <row r="390" spans="1:203" s="23" customFormat="1" ht="17.25" x14ac:dyDescent="0.25">
      <c r="A390" s="63"/>
      <c r="B390" s="16"/>
      <c r="C390" s="248"/>
      <c r="D390" s="248"/>
      <c r="E390" s="1"/>
      <c r="F390" s="248"/>
      <c r="G390" s="248"/>
      <c r="H390" s="1"/>
      <c r="I390" s="248"/>
      <c r="J390" s="248"/>
      <c r="K390" s="1"/>
      <c r="L390" s="248"/>
      <c r="M390" s="248"/>
      <c r="N390" s="1"/>
      <c r="O390" s="248"/>
      <c r="P390" s="248"/>
      <c r="Q390" s="1"/>
      <c r="R390" s="248"/>
      <c r="S390" s="248"/>
      <c r="T390" s="1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</row>
    <row r="391" spans="1:203" s="23" customFormat="1" ht="17.25" x14ac:dyDescent="0.25">
      <c r="A391" s="63"/>
      <c r="B391" s="16"/>
      <c r="C391" s="248"/>
      <c r="D391" s="248"/>
      <c r="E391" s="1"/>
      <c r="F391" s="248"/>
      <c r="G391" s="248"/>
      <c r="H391" s="1"/>
      <c r="I391" s="248"/>
      <c r="J391" s="248"/>
      <c r="K391" s="1"/>
      <c r="L391" s="248"/>
      <c r="M391" s="248"/>
      <c r="N391" s="1"/>
      <c r="O391" s="248"/>
      <c r="P391" s="248"/>
      <c r="Q391" s="1"/>
      <c r="R391" s="248"/>
      <c r="S391" s="248"/>
      <c r="T391" s="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</row>
    <row r="392" spans="1:203" s="23" customFormat="1" x14ac:dyDescent="0.25">
      <c r="A392" s="349"/>
      <c r="B392" s="350"/>
      <c r="C392" s="350"/>
      <c r="D392" s="350"/>
      <c r="E392" s="350"/>
      <c r="F392" s="350"/>
      <c r="G392" s="350"/>
      <c r="H392" s="350"/>
      <c r="I392" s="350"/>
      <c r="J392" s="350"/>
      <c r="K392" s="350"/>
      <c r="L392" s="350"/>
      <c r="M392" s="350"/>
      <c r="N392" s="350"/>
      <c r="O392" s="350"/>
      <c r="P392" s="350"/>
      <c r="Q392" s="350"/>
      <c r="R392" s="350"/>
      <c r="S392" s="350"/>
      <c r="T392" s="351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</row>
    <row r="393" spans="1:203" s="23" customFormat="1" ht="17.25" customHeight="1" x14ac:dyDescent="0.25">
      <c r="A393" s="352" t="s">
        <v>257</v>
      </c>
      <c r="B393" s="353"/>
      <c r="C393" s="41">
        <f>SUM(C394:C401)</f>
        <v>0</v>
      </c>
      <c r="D393" s="41">
        <f>SUM(D394:D401)</f>
        <v>0</v>
      </c>
      <c r="E393" s="41" t="e">
        <f>C393/D393*100</f>
        <v>#DIV/0!</v>
      </c>
      <c r="F393" s="41">
        <f>SUM(F394:F401)</f>
        <v>0</v>
      </c>
      <c r="G393" s="41">
        <f>SUM(G394:G401)</f>
        <v>0</v>
      </c>
      <c r="H393" s="41" t="e">
        <f>F393/G393*100</f>
        <v>#DIV/0!</v>
      </c>
      <c r="I393" s="41">
        <f>SUM(I394:I401)</f>
        <v>0</v>
      </c>
      <c r="J393" s="41">
        <f>SUM(J394:J401)</f>
        <v>0</v>
      </c>
      <c r="K393" s="41" t="e">
        <f>I393/J393*100</f>
        <v>#DIV/0!</v>
      </c>
      <c r="L393" s="35">
        <f>SUM(L394:L401)</f>
        <v>0</v>
      </c>
      <c r="M393" s="35">
        <f>SUM(M394:M401)</f>
        <v>0</v>
      </c>
      <c r="N393" s="5" t="e">
        <f t="shared" ref="N393" si="189">L393/M393*100</f>
        <v>#DIV/0!</v>
      </c>
      <c r="O393" s="5">
        <f>SUM(O394:O401)</f>
        <v>0</v>
      </c>
      <c r="P393" s="5">
        <f>SUM(P394:P401)</f>
        <v>0</v>
      </c>
      <c r="Q393" s="5" t="e">
        <f t="shared" ref="Q393" si="190">O393/P393*100</f>
        <v>#DIV/0!</v>
      </c>
      <c r="R393" s="5">
        <f>SUM(R394:R401)</f>
        <v>0</v>
      </c>
      <c r="S393" s="5">
        <f>SUM(S394:S401)</f>
        <v>0</v>
      </c>
      <c r="T393" s="5" t="e">
        <f t="shared" ref="T393" si="191">R393/S393*100</f>
        <v>#DIV/0!</v>
      </c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</row>
    <row r="394" spans="1:203" s="23" customFormat="1" ht="18" customHeight="1" x14ac:dyDescent="0.2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6"/>
      <c r="M394" s="136"/>
      <c r="N394" s="136"/>
      <c r="O394" s="136"/>
      <c r="P394" s="136"/>
      <c r="Q394" s="136"/>
      <c r="R394" s="136"/>
      <c r="S394" s="136"/>
      <c r="T394" s="136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</row>
    <row r="395" spans="1:203" ht="18" customHeight="1" x14ac:dyDescent="0.2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6"/>
      <c r="M395" s="136"/>
      <c r="N395" s="136"/>
      <c r="O395" s="136"/>
      <c r="P395" s="136"/>
      <c r="Q395" s="136"/>
      <c r="R395" s="136"/>
      <c r="S395" s="136"/>
      <c r="T395" s="136"/>
    </row>
    <row r="396" spans="1:203" x14ac:dyDescent="0.2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6"/>
      <c r="M396" s="136"/>
      <c r="N396" s="136"/>
      <c r="O396" s="136"/>
      <c r="P396" s="136"/>
      <c r="Q396" s="136"/>
      <c r="R396" s="136"/>
      <c r="S396" s="136"/>
      <c r="T396" s="136"/>
    </row>
    <row r="397" spans="1:203" x14ac:dyDescent="0.2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6"/>
      <c r="M397" s="136"/>
      <c r="N397" s="136"/>
      <c r="O397" s="136"/>
      <c r="P397" s="136"/>
      <c r="Q397" s="136"/>
      <c r="R397" s="136"/>
      <c r="S397" s="136"/>
      <c r="T397" s="136"/>
    </row>
    <row r="398" spans="1:203" x14ac:dyDescent="0.2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6"/>
      <c r="M398" s="136"/>
      <c r="N398" s="136"/>
      <c r="O398" s="136"/>
      <c r="P398" s="136"/>
      <c r="Q398" s="136"/>
      <c r="R398" s="136"/>
      <c r="S398" s="136"/>
      <c r="T398" s="136"/>
    </row>
    <row r="399" spans="1:203" x14ac:dyDescent="0.2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6"/>
      <c r="M399" s="136"/>
      <c r="N399" s="136"/>
      <c r="O399" s="136"/>
      <c r="P399" s="136"/>
      <c r="Q399" s="136"/>
      <c r="R399" s="136"/>
      <c r="S399" s="136"/>
      <c r="T399" s="136"/>
    </row>
    <row r="400" spans="1:203" x14ac:dyDescent="0.2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6"/>
      <c r="M400" s="136"/>
      <c r="N400" s="136"/>
      <c r="O400" s="136"/>
      <c r="P400" s="136"/>
      <c r="Q400" s="136"/>
      <c r="R400" s="136"/>
      <c r="S400" s="136"/>
      <c r="T400" s="136"/>
    </row>
    <row r="401" spans="1:20" x14ac:dyDescent="0.2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6"/>
      <c r="M401" s="136"/>
      <c r="N401" s="136"/>
      <c r="O401" s="136"/>
      <c r="P401" s="136"/>
      <c r="Q401" s="136"/>
      <c r="R401" s="136"/>
      <c r="S401" s="136"/>
      <c r="T401" s="136"/>
    </row>
    <row r="402" spans="1:20" x14ac:dyDescent="0.2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6"/>
      <c r="M402" s="136"/>
      <c r="N402" s="136"/>
      <c r="O402" s="136"/>
      <c r="P402" s="136"/>
      <c r="Q402" s="136"/>
      <c r="R402" s="136"/>
      <c r="S402" s="136"/>
      <c r="T402" s="136"/>
    </row>
    <row r="403" spans="1:20" x14ac:dyDescent="0.2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6"/>
      <c r="M403" s="136"/>
      <c r="N403" s="136"/>
      <c r="O403" s="136"/>
      <c r="P403" s="136"/>
      <c r="Q403" s="136"/>
      <c r="R403" s="136"/>
      <c r="S403" s="136"/>
      <c r="T403" s="136"/>
    </row>
    <row r="404" spans="1:20" x14ac:dyDescent="0.2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6"/>
      <c r="M404" s="136"/>
      <c r="N404" s="136"/>
      <c r="O404" s="136"/>
      <c r="P404" s="136"/>
      <c r="Q404" s="136"/>
      <c r="R404" s="136"/>
      <c r="S404" s="136"/>
      <c r="T404" s="136"/>
    </row>
    <row r="405" spans="1:20" x14ac:dyDescent="0.2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6"/>
      <c r="M405" s="136"/>
      <c r="N405" s="136"/>
      <c r="O405" s="136"/>
      <c r="P405" s="136"/>
      <c r="Q405" s="136"/>
      <c r="R405" s="136"/>
      <c r="S405" s="136"/>
      <c r="T405" s="136"/>
    </row>
  </sheetData>
  <mergeCells count="115">
    <mergeCell ref="A386:B386"/>
    <mergeCell ref="A392:T392"/>
    <mergeCell ref="A393:B393"/>
    <mergeCell ref="A342:B342"/>
    <mergeCell ref="A356:B356"/>
    <mergeCell ref="A366:T366"/>
    <mergeCell ref="A367:B367"/>
    <mergeCell ref="A368:B368"/>
    <mergeCell ref="A385:K385"/>
    <mergeCell ref="A323:T323"/>
    <mergeCell ref="A324:B324"/>
    <mergeCell ref="A332:T332"/>
    <mergeCell ref="A333:B333"/>
    <mergeCell ref="A334:B334"/>
    <mergeCell ref="A341:T341"/>
    <mergeCell ref="A270:B270"/>
    <mergeCell ref="A283:T283"/>
    <mergeCell ref="A284:B284"/>
    <mergeCell ref="A294:B294"/>
    <mergeCell ref="A315:T315"/>
    <mergeCell ref="A316:B316"/>
    <mergeCell ref="A241:B241"/>
    <mergeCell ref="A254:T254"/>
    <mergeCell ref="A255:B255"/>
    <mergeCell ref="A263:T263"/>
    <mergeCell ref="A264:B264"/>
    <mergeCell ref="A269:T269"/>
    <mergeCell ref="A217:B217"/>
    <mergeCell ref="A224:T224"/>
    <mergeCell ref="A225:B225"/>
    <mergeCell ref="A233:T233"/>
    <mergeCell ref="A234:B234"/>
    <mergeCell ref="A240:T240"/>
    <mergeCell ref="A194:B194"/>
    <mergeCell ref="A202:T202"/>
    <mergeCell ref="A203:B203"/>
    <mergeCell ref="A208:T208"/>
    <mergeCell ref="A209:B209"/>
    <mergeCell ref="A216:T216"/>
    <mergeCell ref="A154:T154"/>
    <mergeCell ref="A155:B155"/>
    <mergeCell ref="A166:T166"/>
    <mergeCell ref="A167:B167"/>
    <mergeCell ref="A183:T183"/>
    <mergeCell ref="A184:B184"/>
    <mergeCell ref="A69:B69"/>
    <mergeCell ref="A70:B70"/>
    <mergeCell ref="A116:T116"/>
    <mergeCell ref="A117:B117"/>
    <mergeCell ref="A148:T148"/>
    <mergeCell ref="A149:B149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Sheet2</vt:lpstr>
      <vt:lpstr>Sheet1</vt:lpstr>
      <vt:lpstr>2017 Հունվար</vt:lpstr>
      <vt:lpstr>2017 Փետրվար</vt:lpstr>
      <vt:lpstr>2017 Մարտ</vt:lpstr>
      <vt:lpstr>2017 Ապրիլ</vt:lpstr>
      <vt:lpstr>2017 Մայիս</vt:lpstr>
      <vt:lpstr>2017 Հունիս</vt:lpstr>
      <vt:lpstr>2017 Հուլիս</vt:lpstr>
      <vt:lpstr>2017 Օգոստոս</vt:lpstr>
      <vt:lpstr>2017 Սեպտեմբեր</vt:lpstr>
      <vt:lpstr>2017 Հոկտեմբեր</vt:lpstr>
      <vt:lpstr>2017 Նոյեմբեր</vt:lpstr>
      <vt:lpstr>2017 Դեկտեմբեր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Balbabyan</dc:creator>
  <cp:lastModifiedBy>Aleksandr A. Balbabyan</cp:lastModifiedBy>
  <cp:lastPrinted>2017-11-15T12:39:26Z</cp:lastPrinted>
  <dcterms:created xsi:type="dcterms:W3CDTF">2015-03-02T12:53:20Z</dcterms:created>
  <dcterms:modified xsi:type="dcterms:W3CDTF">2019-01-10T08:50:05Z</dcterms:modified>
</cp:coreProperties>
</file>