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cuments\KevynJH\Excel\"/>
    </mc:Choice>
  </mc:AlternateContent>
  <xr:revisionPtr revIDLastSave="0" documentId="13_ncr:1_{F2FBF68E-EAB7-4909-AA52-CF56E8EF1725}" xr6:coauthVersionLast="36" xr6:coauthVersionMax="36" xr10:uidLastSave="{00000000-0000-0000-0000-000000000000}"/>
  <bookViews>
    <workbookView xWindow="0" yWindow="0" windowWidth="19200" windowHeight="7070" firstSheet="13" activeTab="17" xr2:uid="{00000000-000D-0000-FFFF-FFFF00000000}"/>
  </bookViews>
  <sheets>
    <sheet name="Exercício1(feito)" sheetId="1" r:id="rId1"/>
    <sheet name="Ex1.FiltroREPROVADO" sheetId="7" r:id="rId2"/>
    <sheet name="Ex1.FiltroAPROVADO" sheetId="6" r:id="rId3"/>
    <sheet name="Exercício2(feito)" sheetId="2" r:id="rId4"/>
    <sheet name="Ex2.POSSUI PROMOÇÃO" sheetId="9" r:id="rId5"/>
    <sheet name="Ex2.ENTRADA menor  que 2" sheetId="8" r:id="rId6"/>
    <sheet name="Exercício3(feito)" sheetId="3" r:id="rId7"/>
    <sheet name="Ex3.Vendas menores que o dia 15" sheetId="16" r:id="rId8"/>
    <sheet name="Ex3.Campinas" sheetId="14" r:id="rId9"/>
    <sheet name="Ex3.Uniflor" sheetId="15" r:id="rId10"/>
    <sheet name="Ex3.Nicoly Almeida" sheetId="13" r:id="rId11"/>
    <sheet name="Ex3.Marcos de Melo" sheetId="12" r:id="rId12"/>
    <sheet name="Ex3.Juliana Silva" sheetId="11" r:id="rId13"/>
    <sheet name="Ex3.Antonia Ap." sheetId="10" r:id="rId14"/>
    <sheet name="Exercício4(feito)" sheetId="4" r:id="rId15"/>
    <sheet name="Ex4.Contabilidade" sheetId="18" r:id="rId16"/>
    <sheet name="Ex4.Administrativa" sheetId="17" r:id="rId17"/>
    <sheet name="Exercício5(feito)" sheetId="5" r:id="rId18"/>
  </sheets>
  <definedNames>
    <definedName name="_xlnm._FilterDatabase" localSheetId="2" hidden="1">'Ex1.FiltroAPROVADO'!$B$5:$I$15</definedName>
    <definedName name="_xlnm._FilterDatabase" localSheetId="1" hidden="1">'Ex1.FiltroREPROVADO'!$B$5:$I$15</definedName>
    <definedName name="_xlnm._FilterDatabase" localSheetId="5" hidden="1">'Ex2.ENTRADA menor  que 2'!$E$4:$E$14</definedName>
    <definedName name="_xlnm._FilterDatabase" localSheetId="4" hidden="1">'Ex2.POSSUI PROMOÇÃO'!$K$4:$K$14</definedName>
    <definedName name="_xlnm._FilterDatabase" localSheetId="13" hidden="1">'Ex3.Antonia Ap.'!$A$2:$F$21</definedName>
    <definedName name="_xlnm._FilterDatabase" localSheetId="8" hidden="1">'Ex3.Campinas'!$A$2:$F$21</definedName>
    <definedName name="_xlnm._FilterDatabase" localSheetId="12" hidden="1">'Ex3.Juliana Silva'!$A$2:$F$21</definedName>
    <definedName name="_xlnm._FilterDatabase" localSheetId="11" hidden="1">'Ex3.Marcos de Melo'!$A$2:$F$21</definedName>
    <definedName name="_xlnm._FilterDatabase" localSheetId="10" hidden="1">'Ex3.Nicoly Almeida'!$A$2:$F$21</definedName>
    <definedName name="_xlnm._FilterDatabase" localSheetId="9" hidden="1">'Ex3.Uniflor'!$A$2:$F$21</definedName>
    <definedName name="_xlnm._FilterDatabase" localSheetId="7" hidden="1">'Ex3.Vendas menores que o dia 15'!$A$2:$F$21</definedName>
    <definedName name="_xlnm._FilterDatabase" localSheetId="16" hidden="1">'Ex4.Administrativa'!$B$6:$H$17</definedName>
    <definedName name="_xlnm._FilterDatabase" localSheetId="15" hidden="1">'Ex4.Contabilidade'!$B$6:$H$17</definedName>
    <definedName name="_xlnm._FilterDatabase" localSheetId="0" hidden="1">'Exercício1(feito)'!$B$5:$I$15</definedName>
    <definedName name="_xlnm._FilterDatabase" localSheetId="3" hidden="1">'Exercício2(feito)'!$K$4:$K$14</definedName>
    <definedName name="_xlnm._FilterDatabase" localSheetId="6" hidden="1">'Exercício3(feito)'!$A$2:$F$21</definedName>
    <definedName name="_xlnm._FilterDatabase" localSheetId="14" hidden="1">'Exercício4(feito)'!$B$6:$H$17</definedName>
    <definedName name="_xlnm._FilterDatabase" localSheetId="17" hidden="1">'Exercício5(feito)'!$A$2:$F$16</definedName>
  </definedNames>
  <calcPr calcId="191029"/>
  <extLst>
    <ext uri="GoogleSheetsCustomDataVersion1">
      <go:sheetsCustomData xmlns:go="http://customooxmlschemas.google.com/" r:id="rId19" roundtripDataSignature="AMtx7miZXGWHaPs8qlWhZu3xVrPB/vwBgA=="/>
    </ext>
  </extLst>
</workbook>
</file>

<file path=xl/calcChain.xml><?xml version="1.0" encoding="utf-8"?>
<calcChain xmlns="http://schemas.openxmlformats.org/spreadsheetml/2006/main">
  <c r="D19" i="5" l="1"/>
  <c r="F4" i="5"/>
  <c r="F5" i="5"/>
  <c r="F6" i="5"/>
  <c r="F7" i="5"/>
  <c r="F8" i="5"/>
  <c r="D24" i="5" s="1"/>
  <c r="F9" i="5"/>
  <c r="F10" i="5"/>
  <c r="F11" i="5"/>
  <c r="F12" i="5"/>
  <c r="F13" i="5"/>
  <c r="D25" i="5" s="1"/>
  <c r="F14" i="5"/>
  <c r="F15" i="5"/>
  <c r="F16" i="5"/>
  <c r="F3" i="5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H17" i="17"/>
  <c r="G17" i="17"/>
  <c r="H16" i="17"/>
  <c r="G16" i="17"/>
  <c r="H15" i="17"/>
  <c r="G15" i="17"/>
  <c r="G14" i="17"/>
  <c r="H14" i="17" s="1"/>
  <c r="H13" i="17"/>
  <c r="G13" i="17"/>
  <c r="H12" i="17"/>
  <c r="G12" i="17"/>
  <c r="H11" i="17"/>
  <c r="G11" i="17"/>
  <c r="G10" i="17"/>
  <c r="H10" i="17" s="1"/>
  <c r="H9" i="17"/>
  <c r="G9" i="17"/>
  <c r="H8" i="17"/>
  <c r="G8" i="17"/>
  <c r="H7" i="17"/>
  <c r="G7" i="17"/>
  <c r="H13" i="4"/>
  <c r="G8" i="4"/>
  <c r="H8" i="4" s="1"/>
  <c r="G9" i="4"/>
  <c r="H9" i="4" s="1"/>
  <c r="G10" i="4"/>
  <c r="H10" i="4" s="1"/>
  <c r="G11" i="4"/>
  <c r="H11" i="4" s="1"/>
  <c r="G12" i="4"/>
  <c r="H12" i="4" s="1"/>
  <c r="G13" i="4"/>
  <c r="G14" i="4"/>
  <c r="H14" i="4" s="1"/>
  <c r="G15" i="4"/>
  <c r="H15" i="4" s="1"/>
  <c r="G16" i="4"/>
  <c r="H16" i="4" s="1"/>
  <c r="G17" i="4"/>
  <c r="H17" i="4" s="1"/>
  <c r="G7" i="4"/>
  <c r="H7" i="4" s="1"/>
  <c r="K13" i="9"/>
  <c r="M13" i="9" s="1"/>
  <c r="J13" i="9"/>
  <c r="N13" i="9" s="1"/>
  <c r="G13" i="9"/>
  <c r="M12" i="9"/>
  <c r="L12" i="9"/>
  <c r="K12" i="9"/>
  <c r="J12" i="9"/>
  <c r="N12" i="9" s="1"/>
  <c r="G12" i="9"/>
  <c r="K11" i="9"/>
  <c r="M11" i="9" s="1"/>
  <c r="J11" i="9"/>
  <c r="N11" i="9" s="1"/>
  <c r="G11" i="9"/>
  <c r="K10" i="9"/>
  <c r="M10" i="9" s="1"/>
  <c r="J10" i="9"/>
  <c r="G10" i="9"/>
  <c r="K9" i="9"/>
  <c r="M9" i="9" s="1"/>
  <c r="N9" i="9" s="1"/>
  <c r="J9" i="9"/>
  <c r="G9" i="9"/>
  <c r="M8" i="9"/>
  <c r="L8" i="9"/>
  <c r="K8" i="9"/>
  <c r="J8" i="9"/>
  <c r="N8" i="9" s="1"/>
  <c r="G8" i="9"/>
  <c r="K7" i="9"/>
  <c r="M7" i="9" s="1"/>
  <c r="J7" i="9"/>
  <c r="N7" i="9" s="1"/>
  <c r="G7" i="9"/>
  <c r="K6" i="9"/>
  <c r="M6" i="9" s="1"/>
  <c r="J6" i="9"/>
  <c r="G6" i="9"/>
  <c r="K5" i="9"/>
  <c r="M5" i="9" s="1"/>
  <c r="N5" i="9" s="1"/>
  <c r="J5" i="9"/>
  <c r="G5" i="9"/>
  <c r="K13" i="8"/>
  <c r="M13" i="8" s="1"/>
  <c r="J13" i="8"/>
  <c r="G13" i="8"/>
  <c r="M12" i="8"/>
  <c r="N12" i="8" s="1"/>
  <c r="K12" i="8"/>
  <c r="L12" i="8" s="1"/>
  <c r="J12" i="8"/>
  <c r="G12" i="8"/>
  <c r="K11" i="8"/>
  <c r="L11" i="8" s="1"/>
  <c r="J11" i="8"/>
  <c r="G11" i="8"/>
  <c r="K10" i="8"/>
  <c r="M10" i="8" s="1"/>
  <c r="J10" i="8"/>
  <c r="N10" i="8" s="1"/>
  <c r="G10" i="8"/>
  <c r="K9" i="8"/>
  <c r="M9" i="8" s="1"/>
  <c r="J9" i="8"/>
  <c r="G9" i="8"/>
  <c r="M8" i="8"/>
  <c r="N8" i="8" s="1"/>
  <c r="K8" i="8"/>
  <c r="L8" i="8" s="1"/>
  <c r="J8" i="8"/>
  <c r="G8" i="8"/>
  <c r="K7" i="8"/>
  <c r="M7" i="8" s="1"/>
  <c r="J7" i="8"/>
  <c r="G7" i="8"/>
  <c r="K6" i="8"/>
  <c r="M6" i="8" s="1"/>
  <c r="J6" i="8"/>
  <c r="N6" i="8" s="1"/>
  <c r="G6" i="8"/>
  <c r="K5" i="8"/>
  <c r="M5" i="8" s="1"/>
  <c r="J5" i="8"/>
  <c r="N5" i="8" s="1"/>
  <c r="G5" i="8"/>
  <c r="H15" i="7"/>
  <c r="H14" i="7"/>
  <c r="H13" i="7"/>
  <c r="H12" i="7"/>
  <c r="H11" i="7"/>
  <c r="H10" i="7"/>
  <c r="H9" i="7"/>
  <c r="H8" i="7"/>
  <c r="H7" i="7"/>
  <c r="H6" i="7"/>
  <c r="H15" i="6"/>
  <c r="H14" i="6"/>
  <c r="H13" i="6"/>
  <c r="H12" i="6"/>
  <c r="H11" i="6"/>
  <c r="H10" i="6"/>
  <c r="H9" i="6"/>
  <c r="H8" i="6"/>
  <c r="H7" i="6"/>
  <c r="H6" i="6"/>
  <c r="G6" i="2"/>
  <c r="G7" i="2"/>
  <c r="G8" i="2"/>
  <c r="G9" i="2"/>
  <c r="G10" i="2"/>
  <c r="G11" i="2"/>
  <c r="G12" i="2"/>
  <c r="G13" i="2"/>
  <c r="G5" i="2"/>
  <c r="K6" i="2"/>
  <c r="M6" i="2" s="1"/>
  <c r="K7" i="2"/>
  <c r="L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5" i="2"/>
  <c r="M5" i="2" s="1"/>
  <c r="J6" i="2"/>
  <c r="J7" i="2"/>
  <c r="J8" i="2"/>
  <c r="J9" i="2"/>
  <c r="J10" i="2"/>
  <c r="J11" i="2"/>
  <c r="J12" i="2"/>
  <c r="J13" i="2"/>
  <c r="J5" i="2"/>
  <c r="H11" i="1"/>
  <c r="H8" i="1"/>
  <c r="H14" i="1"/>
  <c r="H15" i="1"/>
  <c r="H13" i="1"/>
  <c r="H10" i="1"/>
  <c r="H6" i="1"/>
  <c r="H12" i="1"/>
  <c r="H9" i="1"/>
  <c r="H7" i="1"/>
  <c r="D23" i="5" l="1"/>
  <c r="D21" i="5"/>
  <c r="D22" i="5"/>
  <c r="D20" i="5"/>
  <c r="N6" i="9"/>
  <c r="N10" i="9"/>
  <c r="L7" i="9"/>
  <c r="L11" i="9"/>
  <c r="L10" i="9"/>
  <c r="L6" i="9"/>
  <c r="L5" i="9"/>
  <c r="L9" i="9"/>
  <c r="L13" i="9"/>
  <c r="N7" i="8"/>
  <c r="N9" i="8"/>
  <c r="N13" i="8"/>
  <c r="L7" i="8"/>
  <c r="M11" i="8"/>
  <c r="N11" i="8" s="1"/>
  <c r="L6" i="8"/>
  <c r="L10" i="8"/>
  <c r="L5" i="8"/>
  <c r="L9" i="8"/>
  <c r="L13" i="8"/>
  <c r="N8" i="2"/>
  <c r="L6" i="2"/>
  <c r="N6" i="2"/>
  <c r="N13" i="2"/>
  <c r="M7" i="2"/>
  <c r="N7" i="2" s="1"/>
  <c r="N12" i="2"/>
  <c r="L5" i="2"/>
  <c r="N9" i="2"/>
  <c r="L13" i="2"/>
  <c r="L12" i="2"/>
  <c r="N11" i="2"/>
  <c r="L11" i="2"/>
  <c r="N10" i="2"/>
  <c r="L10" i="2"/>
  <c r="L9" i="2"/>
  <c r="L8" i="2"/>
  <c r="N5" i="2"/>
</calcChain>
</file>

<file path=xl/sharedStrings.xml><?xml version="1.0" encoding="utf-8"?>
<sst xmlns="http://schemas.openxmlformats.org/spreadsheetml/2006/main" count="1076" uniqueCount="132">
  <si>
    <t>Função SE</t>
  </si>
  <si>
    <t>Média</t>
  </si>
  <si>
    <t>Calcular média</t>
  </si>
  <si>
    <t>Situação</t>
  </si>
  <si>
    <t>SE média for maior igual a 5; responder "Aprovado"; senão "Reprovado"</t>
  </si>
  <si>
    <t>Nº</t>
  </si>
  <si>
    <t>NOME DO ALUNO</t>
  </si>
  <si>
    <t>PORTUGUÊS</t>
  </si>
  <si>
    <t>MATEMÁTICA</t>
  </si>
  <si>
    <t>HISTÓRIA</t>
  </si>
  <si>
    <t>GEOGRAFIA</t>
  </si>
  <si>
    <t>MÉDIA</t>
  </si>
  <si>
    <t>SITUAÇÃO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</si>
  <si>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</si>
  <si>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</si>
  <si>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</si>
  <si>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</si>
  <si>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</si>
  <si>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</si>
  <si>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</si>
  <si>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</si>
  <si>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</si>
  <si>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</si>
  <si>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Criar filtro para mostrar os "Aprovados" e "Reprovados"</t>
  </si>
  <si>
    <t>LOJA DE DISCOS DOCE CANÇÃO</t>
  </si>
  <si>
    <t>ARTISTAS</t>
  </si>
  <si>
    <t>ALBUNS</t>
  </si>
  <si>
    <t>ANO</t>
  </si>
  <si>
    <t>ENTRADA</t>
  </si>
  <si>
    <t>SAÍDA</t>
  </si>
  <si>
    <t>VENDIDOS</t>
  </si>
  <si>
    <t>VALOR COMPRA</t>
  </si>
  <si>
    <t>ACRESC.</t>
  </si>
  <si>
    <t>VALOR VENDA</t>
  </si>
  <si>
    <t>PONTOS</t>
  </si>
  <si>
    <t>DESCONTOS</t>
  </si>
  <si>
    <t>VALOR TOTAL</t>
  </si>
  <si>
    <t>Bon Jovi</t>
  </si>
  <si>
    <t>Because We Can</t>
  </si>
  <si>
    <t>Silverchair</t>
  </si>
  <si>
    <t>Neon Ballroom</t>
  </si>
  <si>
    <t>Aerosmith</t>
  </si>
  <si>
    <t>Music From Another Dimension</t>
  </si>
  <si>
    <t>The Rolling Stones</t>
  </si>
  <si>
    <t>Live at Hyde Park</t>
  </si>
  <si>
    <t>Lifehouse</t>
  </si>
  <si>
    <t>Almeira</t>
  </si>
  <si>
    <t>John Mayer</t>
  </si>
  <si>
    <t>Paradise Valleys</t>
  </si>
  <si>
    <t>Metallica</t>
  </si>
  <si>
    <t>Death Magnetic</t>
  </si>
  <si>
    <t>David Cook</t>
  </si>
  <si>
    <t>This Loud Morning</t>
  </si>
  <si>
    <t>Nickelback</t>
  </si>
  <si>
    <t>Silver Side UP</t>
  </si>
  <si>
    <t>Totais:</t>
  </si>
  <si>
    <t>VENDIDOS: VALOR ENTRADA - VALOR SAÍDA</t>
  </si>
  <si>
    <t>VALOR VENDA: VALOR COMPRA * ACRESC + VALOR COMPRA</t>
  </si>
  <si>
    <t>SITUAÇÃO: INDICAR QUE SE O VALOR DE COMPRA FOR MENOR OU IGUAL A 20 REAIS ; "POSSUI PROMOÇÃO"; SENÃO "NÃO TEM PROMOÇÃO"</t>
  </si>
  <si>
    <t>PONTOS: SE A SITUAÇÃO CONTER A MENSAGEM "POSSUI PROMOÇÃO" ; ATRIBUIR MENSAGEM DE 5 PONTOS GANHOS; SENÃO 0</t>
  </si>
  <si>
    <t>DESCONTOS: SE A SITUAÇÃO POSSUIR PROMOÇÃO DAR 5% DE DESCONTO NA COMPRA DO PRODUTO; CASO CONTRARIO 0</t>
  </si>
  <si>
    <t>VALOR TOTAL: VALOR DE VENDA * VENDIDOS - DESCONTOS</t>
  </si>
  <si>
    <t>Criar filtro para os produtos de entrada que estão abaixo de 2</t>
  </si>
  <si>
    <t>Criar um filtro para os produtos que possuem "Promoção"</t>
  </si>
  <si>
    <t>Relatório Geral de Vendas dos Vendedores</t>
  </si>
  <si>
    <t>Vendedor</t>
  </si>
  <si>
    <t>Quant. Prod Vend.</t>
  </si>
  <si>
    <t>Bairro</t>
  </si>
  <si>
    <t>Cidade</t>
  </si>
  <si>
    <t>Estado</t>
  </si>
  <si>
    <t>Data da Venda</t>
  </si>
  <si>
    <t>Marcos de Melo</t>
  </si>
  <si>
    <t>Centro</t>
  </si>
  <si>
    <t>Campinas</t>
  </si>
  <si>
    <t>SP</t>
  </si>
  <si>
    <t>DIC 1</t>
  </si>
  <si>
    <t>Antonia Ap.</t>
  </si>
  <si>
    <t>Jd. Das Flores</t>
  </si>
  <si>
    <t>Uniflor</t>
  </si>
  <si>
    <t>PR</t>
  </si>
  <si>
    <t>Nicoly Almeida</t>
  </si>
  <si>
    <t>Jd. Amelia</t>
  </si>
  <si>
    <t>Sumare</t>
  </si>
  <si>
    <t>Juliana Silva</t>
  </si>
  <si>
    <t>Jd. Flores</t>
  </si>
  <si>
    <t>Criar filtros por vendedores</t>
  </si>
  <si>
    <t>Criar filtro por cidades "Campinas" e "Uniflor"</t>
  </si>
  <si>
    <t>Criar filtros pelas vendas menores que o dia 15</t>
  </si>
  <si>
    <t>CONTB S/A - CONTROLE DE PAGAMENTOS - EMPRESAS TERCEIRIZADAS</t>
  </si>
  <si>
    <t>PERÍODO: 01/01/2015 A 31/07/2015</t>
  </si>
  <si>
    <t>VALOR/HORA:</t>
  </si>
  <si>
    <t>EMPRESA</t>
  </si>
  <si>
    <t>ÁREA</t>
  </si>
  <si>
    <t>DATA INÍCIO CONTRATO</t>
  </si>
  <si>
    <t>DATA TÉRMINO CONTRATO</t>
  </si>
  <si>
    <t>CARGA HORÁRIA DIÁRIA</t>
  </si>
  <si>
    <t>DIAS ÚTEIS</t>
  </si>
  <si>
    <t>VALOR DO CONTRATO</t>
  </si>
  <si>
    <t>ADM MÃO DE OBRA</t>
  </si>
  <si>
    <t>Administrativa</t>
  </si>
  <si>
    <t>CONTÁBIL TOTAL</t>
  </si>
  <si>
    <t>Contabilidade</t>
  </si>
  <si>
    <t>LUCAS BROS</t>
  </si>
  <si>
    <t>Criar um filtro pelas áreas</t>
  </si>
  <si>
    <t>Dias úteis: Data de Inicio Contrato - Data termino contrato</t>
  </si>
  <si>
    <t>Valor Contrato: Dias úteis * Carga horária diária * valor/hora</t>
  </si>
  <si>
    <t>TUDO MATERIAIS - VENDAS TRIMESTRAIS DE 2014</t>
  </si>
  <si>
    <t>Filial</t>
  </si>
  <si>
    <t>Mês</t>
  </si>
  <si>
    <t>Produto</t>
  </si>
  <si>
    <t>Quantidade</t>
  </si>
  <si>
    <t>Valor Unitário</t>
  </si>
  <si>
    <t>Valor Total</t>
  </si>
  <si>
    <t>Constru Bem</t>
  </si>
  <si>
    <t>Janeiro</t>
  </si>
  <si>
    <t>Argamassa</t>
  </si>
  <si>
    <t>Tijolo</t>
  </si>
  <si>
    <t>Material B</t>
  </si>
  <si>
    <t>Cuba Redonda</t>
  </si>
  <si>
    <t>Fevereiro</t>
  </si>
  <si>
    <t>Março</t>
  </si>
  <si>
    <t>RESUMO DO TRIMESTRE</t>
  </si>
  <si>
    <t>Número de itens vendidos:</t>
  </si>
  <si>
    <t>Valor total de vendas:</t>
  </si>
  <si>
    <t>Valor total Constru Bem:</t>
  </si>
  <si>
    <t>Valor total Material B:</t>
  </si>
  <si>
    <t>Valor total Janeiro:</t>
  </si>
  <si>
    <t>Valor total Fevereiro:</t>
  </si>
  <si>
    <t>Valor total Março:</t>
  </si>
  <si>
    <t>APROVADO</t>
  </si>
  <si>
    <t>REPROVADO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</si>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</sst>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  <numFmt numFmtId="165" formatCode="_-&quot;R$&quot;\ * #,##0.00_-;\-&quot;R$&quot;\ * #,##0.00_-;_-&quot;R$&quot;\ * &quot;-&quot;??_-;_-@"/>
    <numFmt numFmtId="166" formatCode="m/d/yyyy"/>
    <numFmt numFmtId="167" formatCode="_-* #,##0_-;\-* #,##0_-;_-* &quot;-&quot;??_-;_-@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FF0000"/>
      <name val="Calibri"/>
    </font>
    <font>
      <sz val="11"/>
      <color rgb="FF9C0006"/>
      <name val="Calibri"/>
    </font>
    <font>
      <sz val="11"/>
      <name val="Calibri"/>
    </font>
    <font>
      <b/>
      <sz val="11"/>
      <color rgb="FF3F3F3F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6"/>
      <color rgb="FFFA7D00"/>
      <name val="Calibri"/>
    </font>
    <font>
      <b/>
      <sz val="12"/>
      <color rgb="FF395751"/>
      <name val="Calibri"/>
    </font>
    <font>
      <sz val="14"/>
      <color rgb="FFFF0000"/>
      <name val="Calibri"/>
    </font>
    <font>
      <b/>
      <sz val="11"/>
      <color rgb="FFFA7D00"/>
      <name val="Calibri"/>
    </font>
    <font>
      <b/>
      <sz val="20"/>
      <color rgb="FFFFFFFF"/>
      <name val="Calibri"/>
    </font>
    <font>
      <b/>
      <sz val="16"/>
      <color rgb="FFFFFFFF"/>
      <name val="Calibri"/>
    </font>
    <font>
      <sz val="11"/>
      <color rgb="FF000000"/>
      <name val="Calibri"/>
      <scheme val="minor"/>
    </font>
    <font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08659"/>
        <bgColor rgb="FF808659"/>
      </patternFill>
    </fill>
    <fill>
      <patternFill patternType="solid">
        <fgColor rgb="FFC8CCB3"/>
        <bgColor rgb="FFC8CCB3"/>
      </patternFill>
    </fill>
    <fill>
      <patternFill patternType="solid">
        <fgColor rgb="FFEDEEE6"/>
        <bgColor rgb="FFEDEEE6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D8047"/>
        <bgColor rgb="FFDD8047"/>
      </patternFill>
    </fill>
    <fill>
      <patternFill patternType="solid">
        <fgColor rgb="FFF1CBB4"/>
        <bgColor rgb="FFF1CBB4"/>
      </patternFill>
    </fill>
    <fill>
      <patternFill patternType="solid">
        <fgColor rgb="FFDFCAA2"/>
        <bgColor rgb="FFDFCAA2"/>
      </patternFill>
    </fill>
    <fill>
      <patternFill patternType="solid">
        <fgColor rgb="FFA5A5A5"/>
        <bgColor rgb="FFA5A5A5"/>
      </patternFill>
    </fill>
    <fill>
      <patternFill patternType="solid">
        <fgColor rgb="FFEBDDC3"/>
        <bgColor rgb="FFEBDDC3"/>
      </patternFill>
    </fill>
    <fill>
      <patternFill patternType="solid">
        <fgColor rgb="FFFFFFCC"/>
        <bgColor rgb="FFFFFFCC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8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165" fontId="8" fillId="6" borderId="5" xfId="0" applyNumberFormat="1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9" fontId="8" fillId="6" borderId="6" xfId="0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/>
    <xf numFmtId="0" fontId="6" fillId="5" borderId="8" xfId="0" applyFont="1" applyFill="1" applyBorder="1"/>
    <xf numFmtId="165" fontId="6" fillId="5" borderId="9" xfId="0" applyNumberFormat="1" applyFont="1" applyFill="1" applyBorder="1"/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8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6" borderId="31" xfId="0" applyFont="1" applyFill="1" applyBorder="1" applyAlignment="1">
      <alignment horizontal="center" vertical="center" wrapText="1"/>
    </xf>
    <xf numFmtId="0" fontId="3" fillId="9" borderId="20" xfId="0" applyFont="1" applyFill="1" applyBorder="1"/>
    <xf numFmtId="166" fontId="3" fillId="9" borderId="20" xfId="0" applyNumberFormat="1" applyFont="1" applyFill="1" applyBorder="1"/>
    <xf numFmtId="0" fontId="3" fillId="9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 vertical="center"/>
    </xf>
    <xf numFmtId="8" fontId="3" fillId="9" borderId="20" xfId="0" applyNumberFormat="1" applyFont="1" applyFill="1" applyBorder="1"/>
    <xf numFmtId="0" fontId="1" fillId="11" borderId="20" xfId="0" applyFont="1" applyFill="1" applyBorder="1" applyAlignment="1">
      <alignment horizontal="center" vertical="center" wrapText="1"/>
    </xf>
    <xf numFmtId="167" fontId="1" fillId="11" borderId="20" xfId="0" applyNumberFormat="1" applyFont="1" applyFill="1" applyBorder="1" applyAlignment="1">
      <alignment horizontal="center" vertical="center" wrapText="1"/>
    </xf>
    <xf numFmtId="165" fontId="1" fillId="11" borderId="20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167" fontId="3" fillId="0" borderId="20" xfId="0" applyNumberFormat="1" applyFont="1" applyBorder="1"/>
    <xf numFmtId="165" fontId="3" fillId="0" borderId="20" xfId="0" applyNumberFormat="1" applyFont="1" applyBorder="1"/>
    <xf numFmtId="167" fontId="3" fillId="0" borderId="0" xfId="0" applyNumberFormat="1" applyFont="1"/>
    <xf numFmtId="165" fontId="3" fillId="0" borderId="0" xfId="0" applyNumberFormat="1" applyFont="1"/>
    <xf numFmtId="167" fontId="3" fillId="12" borderId="20" xfId="0" applyNumberFormat="1" applyFont="1" applyFill="1" applyBorder="1" applyAlignment="1">
      <alignment horizontal="left" vertical="center"/>
    </xf>
    <xf numFmtId="165" fontId="3" fillId="12" borderId="20" xfId="0" applyNumberFormat="1" applyFont="1" applyFill="1" applyBorder="1"/>
    <xf numFmtId="0" fontId="6" fillId="5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7" xfId="0" applyFont="1" applyBorder="1"/>
    <xf numFmtId="0" fontId="3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9" fillId="0" borderId="10" xfId="0" applyFont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11" fillId="6" borderId="28" xfId="0" applyFont="1" applyFill="1" applyBorder="1" applyAlignment="1">
      <alignment horizontal="center"/>
    </xf>
    <xf numFmtId="0" fontId="7" fillId="0" borderId="29" xfId="0" applyFont="1" applyBorder="1"/>
    <xf numFmtId="0" fontId="7" fillId="0" borderId="30" xfId="0" applyFont="1" applyBorder="1"/>
    <xf numFmtId="0" fontId="3" fillId="12" borderId="35" xfId="0" applyFont="1" applyFill="1" applyBorder="1"/>
    <xf numFmtId="0" fontId="7" fillId="0" borderId="36" xfId="0" applyFont="1" applyBorder="1"/>
    <xf numFmtId="0" fontId="15" fillId="10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6" fillId="10" borderId="32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left" vertical="center"/>
    </xf>
    <xf numFmtId="44" fontId="8" fillId="6" borderId="5" xfId="1" applyFont="1" applyFill="1" applyBorder="1" applyAlignment="1">
      <alignment horizontal="center" vertical="center"/>
    </xf>
    <xf numFmtId="14" fontId="10" fillId="7" borderId="21" xfId="0" applyNumberFormat="1" applyFont="1" applyFill="1" applyBorder="1" applyAlignment="1">
      <alignment horizontal="center"/>
    </xf>
    <xf numFmtId="14" fontId="3" fillId="8" borderId="21" xfId="0" applyNumberFormat="1" applyFont="1" applyFill="1" applyBorder="1" applyAlignment="1">
      <alignment horizontal="center"/>
    </xf>
    <xf numFmtId="14" fontId="3" fillId="8" borderId="24" xfId="0" applyNumberFormat="1" applyFont="1" applyFill="1" applyBorder="1" applyAlignment="1">
      <alignment horizontal="center"/>
    </xf>
    <xf numFmtId="0" fontId="18" fillId="7" borderId="37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workbookViewId="0">
      <selection activeCell="I16" sqref="I16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>
      <c r="B6" s="8">
        <v>4</v>
      </c>
      <c r="C6" s="9" t="s">
        <v>16</v>
      </c>
      <c r="D6" s="10">
        <v>10</v>
      </c>
      <c r="E6" s="10">
        <v>10</v>
      </c>
      <c r="F6" s="10">
        <v>10</v>
      </c>
      <c r="G6" s="10">
        <v>10</v>
      </c>
      <c r="H6" s="10">
        <f>AVERAGE(D6:G6)</f>
        <v>10</v>
      </c>
      <c r="I6" s="7" t="s">
        <v>129</v>
      </c>
    </row>
    <row r="7" spans="2:9" ht="14.5">
      <c r="B7" s="5">
        <v>1</v>
      </c>
      <c r="C7" s="6" t="s">
        <v>13</v>
      </c>
      <c r="D7" s="7">
        <v>10</v>
      </c>
      <c r="E7" s="7">
        <v>10</v>
      </c>
      <c r="F7" s="7">
        <v>8</v>
      </c>
      <c r="G7" s="7">
        <v>9</v>
      </c>
      <c r="H7" s="7">
        <f>AVERAGE(D7:G7)</f>
        <v>9.25</v>
      </c>
      <c r="I7" s="7" t="s">
        <v>129</v>
      </c>
    </row>
    <row r="8" spans="2:9" ht="14.5">
      <c r="B8" s="5">
        <v>9</v>
      </c>
      <c r="C8" s="6" t="s">
        <v>21</v>
      </c>
      <c r="D8" s="7">
        <v>9</v>
      </c>
      <c r="E8" s="7">
        <v>8</v>
      </c>
      <c r="F8" s="7">
        <v>8</v>
      </c>
      <c r="G8" s="7">
        <v>7</v>
      </c>
      <c r="H8" s="7">
        <f>AVERAGE(D8:G8)</f>
        <v>8</v>
      </c>
      <c r="I8" s="7" t="s">
        <v>129</v>
      </c>
    </row>
    <row r="9" spans="2:9" ht="14.5">
      <c r="B9" s="8">
        <v>2</v>
      </c>
      <c r="C9" s="9" t="s">
        <v>14</v>
      </c>
      <c r="D9" s="10">
        <v>9</v>
      </c>
      <c r="E9" s="10">
        <v>8</v>
      </c>
      <c r="F9" s="10">
        <v>7</v>
      </c>
      <c r="G9" s="10">
        <v>6</v>
      </c>
      <c r="H9" s="10">
        <f>AVERAGE(D9:G9)</f>
        <v>7.5</v>
      </c>
      <c r="I9" s="7" t="s">
        <v>129</v>
      </c>
    </row>
    <row r="10" spans="2:9" ht="14.5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>AVERAGE(D10:G10)</f>
        <v>5.5</v>
      </c>
      <c r="I10" s="7" t="s">
        <v>129</v>
      </c>
    </row>
    <row r="11" spans="2:9" ht="14.5">
      <c r="B11" s="8">
        <v>10</v>
      </c>
      <c r="C11" s="9" t="s">
        <v>22</v>
      </c>
      <c r="D11" s="10">
        <v>5</v>
      </c>
      <c r="E11" s="10">
        <v>5</v>
      </c>
      <c r="F11" s="10">
        <v>6</v>
      </c>
      <c r="G11" s="10">
        <v>6</v>
      </c>
      <c r="H11" s="10">
        <f>AVERAGE(D11:G11)</f>
        <v>5.5</v>
      </c>
      <c r="I11" s="7" t="s">
        <v>129</v>
      </c>
    </row>
    <row r="12" spans="2:9" ht="14.5">
      <c r="B12" s="5">
        <v>3</v>
      </c>
      <c r="C12" s="6" t="s">
        <v>15</v>
      </c>
      <c r="D12" s="7">
        <v>5</v>
      </c>
      <c r="E12" s="7">
        <v>4</v>
      </c>
      <c r="F12" s="7">
        <v>3</v>
      </c>
      <c r="G12" s="7">
        <v>8</v>
      </c>
      <c r="H12" s="7">
        <f>AVERAGE(D12:G12)</f>
        <v>5</v>
      </c>
      <c r="I12" s="7" t="s">
        <v>129</v>
      </c>
    </row>
    <row r="13" spans="2:9" ht="14.5">
      <c r="B13" s="8">
        <v>6</v>
      </c>
      <c r="C13" s="9" t="s">
        <v>18</v>
      </c>
      <c r="D13" s="10">
        <v>5</v>
      </c>
      <c r="E13" s="10">
        <v>5</v>
      </c>
      <c r="F13" s="10">
        <v>5</v>
      </c>
      <c r="G13" s="10">
        <v>5</v>
      </c>
      <c r="H13" s="10">
        <f>AVERAGE(D13:G13)</f>
        <v>5</v>
      </c>
      <c r="I13" s="7" t="s">
        <v>129</v>
      </c>
    </row>
    <row r="14" spans="2:9" ht="14.5">
      <c r="B14" s="8">
        <v>8</v>
      </c>
      <c r="C14" s="9" t="s">
        <v>20</v>
      </c>
      <c r="D14" s="10">
        <v>2</v>
      </c>
      <c r="E14" s="10">
        <v>3</v>
      </c>
      <c r="F14" s="10">
        <v>5</v>
      </c>
      <c r="G14" s="10">
        <v>1</v>
      </c>
      <c r="H14" s="10">
        <f>AVERAGE(D14:G14)</f>
        <v>2.75</v>
      </c>
      <c r="I14" s="10" t="s">
        <v>130</v>
      </c>
    </row>
    <row r="15" spans="2:9" ht="14.5">
      <c r="B15" s="5">
        <v>7</v>
      </c>
      <c r="C15" s="6" t="s">
        <v>19</v>
      </c>
      <c r="D15" s="7">
        <v>1</v>
      </c>
      <c r="E15" s="7">
        <v>2</v>
      </c>
      <c r="F15" s="7">
        <v>3</v>
      </c>
      <c r="G15" s="7">
        <v>2</v>
      </c>
      <c r="H15" s="7">
        <f>AVERAGE(D15:G15)</f>
        <v>2</v>
      </c>
      <c r="I15" s="7" t="s">
        <v>130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I15" xr:uid="{74D8F40A-FC10-4898-B30F-C61F90038CA9}">
    <sortState ref="B6:I15">
      <sortCondition descending="1" ref="H6:H15"/>
    </sortState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4C2E-67D6-4E89-9602-682E31D07621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 hidden="1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 hidden="1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 hidden="1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 hidden="1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 hidden="1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 hidden="1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 hidden="1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 hidden="1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 hidden="1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 hidden="1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 hidden="1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 hidden="1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 hidden="1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 hidden="1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 hidden="1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 hidden="1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customHeight="1" thickBo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3">
      <filters>
        <filter val="Uniflor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B32-505F-46E1-B51D-5E12D4A927CC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 hidden="1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 hidden="1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 hidden="1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 hidden="1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 hidden="1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 hidden="1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 hidden="1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 hidden="1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 hidden="1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 hidden="1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 hidden="1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 hidden="1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 hidden="1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 hidden="1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hidden="1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0">
      <filters>
        <filter val="Nicoly Almeida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720-7C69-4FED-AD87-525761DA568F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 hidden="1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 hidden="1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 hidden="1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 hidden="1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 hidden="1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 hidden="1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 hidden="1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 hidden="1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 hidden="1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 hidden="1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 hidden="1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 hidden="1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 hidden="1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 hidden="1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 hidden="1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hidden="1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0">
      <filters>
        <filter val="Marcos de Melo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0E84-E18A-416E-A79A-F0FF32048338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 hidden="1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 hidden="1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 hidden="1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 hidden="1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 hidden="1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 hidden="1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 hidden="1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 hidden="1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 hidden="1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hidden="1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0">
      <filters>
        <filter val="Juliana Silva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92F7-CDF4-4FFE-9E2B-4E03FEABD5F6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 hidden="1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 hidden="1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 hidden="1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 hidden="1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 hidden="1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 hidden="1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 hidden="1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 hidden="1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 hidden="1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 hidden="1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 hidden="1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 hidden="1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 hidden="1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 hidden="1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 hidden="1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 hidden="1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customHeight="1" thickBo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0">
      <filters>
        <filter val="Antonia Ap.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topLeftCell="A5" workbookViewId="0">
      <selection activeCell="I7" sqref="I7"/>
    </sheetView>
  </sheetViews>
  <sheetFormatPr defaultColWidth="14.453125" defaultRowHeight="15" customHeight="1"/>
  <cols>
    <col min="1" max="1" width="9" customWidth="1"/>
    <col min="2" max="2" width="26.453125" customWidth="1"/>
    <col min="3" max="3" width="15.81640625" customWidth="1"/>
    <col min="4" max="4" width="12.453125" customWidth="1"/>
    <col min="5" max="5" width="13" customWidth="1"/>
    <col min="6" max="6" width="14" customWidth="1"/>
    <col min="7" max="7" width="9.54296875" customWidth="1"/>
    <col min="8" max="8" width="21.7265625" customWidth="1"/>
    <col min="9" max="26" width="9" customWidth="1"/>
  </cols>
  <sheetData>
    <row r="2" spans="2:8" ht="21">
      <c r="B2" s="65" t="s">
        <v>88</v>
      </c>
      <c r="C2" s="66"/>
      <c r="D2" s="66"/>
      <c r="E2" s="66"/>
      <c r="F2" s="66"/>
      <c r="G2" s="66"/>
      <c r="H2" s="67"/>
    </row>
    <row r="3" spans="2:8" ht="21">
      <c r="B3" s="65" t="s">
        <v>89</v>
      </c>
      <c r="C3" s="66"/>
      <c r="D3" s="66"/>
      <c r="E3" s="66"/>
      <c r="F3" s="66"/>
      <c r="G3" s="66"/>
      <c r="H3" s="67"/>
    </row>
    <row r="4" spans="2:8" ht="18.5">
      <c r="B4" s="29" t="s">
        <v>90</v>
      </c>
      <c r="C4" s="30">
        <v>75</v>
      </c>
      <c r="F4" s="31"/>
      <c r="G4" s="31"/>
      <c r="H4" s="31"/>
    </row>
    <row r="6" spans="2:8" ht="54.75" customHeight="1">
      <c r="B6" s="32" t="s">
        <v>91</v>
      </c>
      <c r="C6" s="32" t="s">
        <v>92</v>
      </c>
      <c r="D6" s="32" t="s">
        <v>93</v>
      </c>
      <c r="E6" s="32" t="s">
        <v>94</v>
      </c>
      <c r="F6" s="32" t="s">
        <v>95</v>
      </c>
      <c r="G6" s="32" t="s">
        <v>96</v>
      </c>
      <c r="H6" s="32" t="s">
        <v>97</v>
      </c>
    </row>
    <row r="7" spans="2:8" ht="14.5">
      <c r="B7" s="33" t="s">
        <v>98</v>
      </c>
      <c r="C7" s="33" t="s">
        <v>99</v>
      </c>
      <c r="D7" s="34">
        <v>42005</v>
      </c>
      <c r="E7" s="34">
        <v>42062</v>
      </c>
      <c r="F7" s="35">
        <v>6</v>
      </c>
      <c r="G7" s="36">
        <f>(D7-E7)</f>
        <v>-57</v>
      </c>
      <c r="H7" s="37">
        <f>(G7*F7*-342)</f>
        <v>116964</v>
      </c>
    </row>
    <row r="8" spans="2:8" ht="14.5">
      <c r="B8" s="33" t="s">
        <v>100</v>
      </c>
      <c r="C8" s="33" t="s">
        <v>101</v>
      </c>
      <c r="D8" s="34">
        <v>42014</v>
      </c>
      <c r="E8" s="34">
        <v>42048</v>
      </c>
      <c r="F8" s="35">
        <v>6</v>
      </c>
      <c r="G8" s="36">
        <f t="shared" ref="G8:G17" si="0">(D8-E8)</f>
        <v>-34</v>
      </c>
      <c r="H8" s="37">
        <f>(G8*F8*-204)</f>
        <v>41616</v>
      </c>
    </row>
    <row r="9" spans="2:8" ht="14.5">
      <c r="B9" s="33" t="s">
        <v>102</v>
      </c>
      <c r="C9" s="33" t="s">
        <v>99</v>
      </c>
      <c r="D9" s="34">
        <v>42066</v>
      </c>
      <c r="E9" s="34">
        <v>42104</v>
      </c>
      <c r="F9" s="35">
        <v>10</v>
      </c>
      <c r="G9" s="36">
        <f t="shared" si="0"/>
        <v>-38</v>
      </c>
      <c r="H9" s="37">
        <f>(G9*F9*-380)</f>
        <v>144400</v>
      </c>
    </row>
    <row r="10" spans="2:8" ht="14.5">
      <c r="B10" s="33" t="s">
        <v>100</v>
      </c>
      <c r="C10" s="33" t="s">
        <v>101</v>
      </c>
      <c r="D10" s="34">
        <v>42083</v>
      </c>
      <c r="E10" s="34">
        <v>42109</v>
      </c>
      <c r="F10" s="35">
        <v>4</v>
      </c>
      <c r="G10" s="36">
        <f t="shared" si="0"/>
        <v>-26</v>
      </c>
      <c r="H10" s="37">
        <f>(G10*F10*-104)</f>
        <v>10816</v>
      </c>
    </row>
    <row r="11" spans="2:8" ht="14.5">
      <c r="B11" s="33" t="s">
        <v>102</v>
      </c>
      <c r="C11" s="33" t="s">
        <v>101</v>
      </c>
      <c r="D11" s="34">
        <v>42126</v>
      </c>
      <c r="E11" s="34">
        <v>42154</v>
      </c>
      <c r="F11" s="35">
        <v>4</v>
      </c>
      <c r="G11" s="36">
        <f t="shared" si="0"/>
        <v>-28</v>
      </c>
      <c r="H11" s="37">
        <f>(G11*F11*-112)</f>
        <v>12544</v>
      </c>
    </row>
    <row r="12" spans="2:8" ht="14.5">
      <c r="B12" s="33" t="s">
        <v>98</v>
      </c>
      <c r="C12" s="33" t="s">
        <v>99</v>
      </c>
      <c r="D12" s="34">
        <v>42129</v>
      </c>
      <c r="E12" s="34">
        <v>42142</v>
      </c>
      <c r="F12" s="35">
        <v>6</v>
      </c>
      <c r="G12" s="36">
        <f t="shared" si="0"/>
        <v>-13</v>
      </c>
      <c r="H12" s="37">
        <f>(G12*F12*-78)</f>
        <v>6084</v>
      </c>
    </row>
    <row r="13" spans="2:8" ht="14.5">
      <c r="B13" s="33" t="s">
        <v>98</v>
      </c>
      <c r="C13" s="33" t="s">
        <v>99</v>
      </c>
      <c r="D13" s="34">
        <v>42156</v>
      </c>
      <c r="E13" s="34">
        <v>42175</v>
      </c>
      <c r="F13" s="35">
        <v>8</v>
      </c>
      <c r="G13" s="36">
        <f t="shared" si="0"/>
        <v>-19</v>
      </c>
      <c r="H13" s="37">
        <f>(G13*F13*-152)</f>
        <v>23104</v>
      </c>
    </row>
    <row r="14" spans="2:8" ht="14.5">
      <c r="B14" s="33" t="s">
        <v>102</v>
      </c>
      <c r="C14" s="33" t="s">
        <v>99</v>
      </c>
      <c r="D14" s="34">
        <v>42165</v>
      </c>
      <c r="E14" s="34">
        <v>42190</v>
      </c>
      <c r="F14" s="35">
        <v>8</v>
      </c>
      <c r="G14" s="36">
        <f t="shared" si="0"/>
        <v>-25</v>
      </c>
      <c r="H14" s="37">
        <f>(G14*F14*-200)</f>
        <v>40000</v>
      </c>
    </row>
    <row r="15" spans="2:8" ht="14.5">
      <c r="B15" s="33" t="s">
        <v>100</v>
      </c>
      <c r="C15" s="33" t="s">
        <v>101</v>
      </c>
      <c r="D15" s="34">
        <v>42166</v>
      </c>
      <c r="E15" s="34">
        <v>42182</v>
      </c>
      <c r="F15" s="35">
        <v>6</v>
      </c>
      <c r="G15" s="36">
        <f t="shared" si="0"/>
        <v>-16</v>
      </c>
      <c r="H15" s="37">
        <f>(G15*F15*-96)</f>
        <v>9216</v>
      </c>
    </row>
    <row r="16" spans="2:8" ht="14.5">
      <c r="B16" s="33" t="s">
        <v>102</v>
      </c>
      <c r="C16" s="33" t="s">
        <v>99</v>
      </c>
      <c r="D16" s="34">
        <v>42195</v>
      </c>
      <c r="E16" s="34">
        <v>42214</v>
      </c>
      <c r="F16" s="35">
        <v>6</v>
      </c>
      <c r="G16" s="36">
        <f t="shared" si="0"/>
        <v>-19</v>
      </c>
      <c r="H16" s="37">
        <f>(G16*F16*-114)</f>
        <v>12996</v>
      </c>
    </row>
    <row r="17" spans="2:8" ht="14.5">
      <c r="B17" s="33" t="s">
        <v>98</v>
      </c>
      <c r="C17" s="33" t="s">
        <v>99</v>
      </c>
      <c r="D17" s="34">
        <v>42197</v>
      </c>
      <c r="E17" s="34">
        <v>42216</v>
      </c>
      <c r="F17" s="35">
        <v>8</v>
      </c>
      <c r="G17" s="36">
        <f t="shared" si="0"/>
        <v>-19</v>
      </c>
      <c r="H17" s="37">
        <f>(G17*F17*-152)</f>
        <v>23104</v>
      </c>
    </row>
    <row r="19" spans="2:8" ht="14.5">
      <c r="B19" s="11" t="s">
        <v>103</v>
      </c>
    </row>
    <row r="21" spans="2:8" ht="15.75" customHeight="1">
      <c r="B21" s="2" t="s">
        <v>104</v>
      </c>
    </row>
    <row r="22" spans="2:8" ht="15.75" customHeight="1">
      <c r="B22" s="2" t="s">
        <v>105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6:H17" xr:uid="{922FE88E-CE42-4E80-9584-E477570B1FFF}"/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F9DA-5172-431B-9A9C-A9577731D5D1}">
  <sheetPr filterMode="1"/>
  <dimension ref="B2:H1000"/>
  <sheetViews>
    <sheetView topLeftCell="A2" workbookViewId="0">
      <selection activeCell="I7" sqref="I7"/>
    </sheetView>
  </sheetViews>
  <sheetFormatPr defaultColWidth="14.453125" defaultRowHeight="15" customHeight="1"/>
  <cols>
    <col min="1" max="1" width="9" customWidth="1"/>
    <col min="2" max="2" width="26.453125" customWidth="1"/>
    <col min="3" max="3" width="15.81640625" customWidth="1"/>
    <col min="4" max="4" width="12.453125" customWidth="1"/>
    <col min="5" max="5" width="13" customWidth="1"/>
    <col min="6" max="6" width="14" customWidth="1"/>
    <col min="7" max="7" width="9.54296875" customWidth="1"/>
    <col min="8" max="8" width="21.7265625" customWidth="1"/>
    <col min="9" max="26" width="9" customWidth="1"/>
  </cols>
  <sheetData>
    <row r="2" spans="2:8" ht="21">
      <c r="B2" s="65" t="s">
        <v>88</v>
      </c>
      <c r="C2" s="66"/>
      <c r="D2" s="66"/>
      <c r="E2" s="66"/>
      <c r="F2" s="66"/>
      <c r="G2" s="66"/>
      <c r="H2" s="67"/>
    </row>
    <row r="3" spans="2:8" ht="21">
      <c r="B3" s="65" t="s">
        <v>89</v>
      </c>
      <c r="C3" s="66"/>
      <c r="D3" s="66"/>
      <c r="E3" s="66"/>
      <c r="F3" s="66"/>
      <c r="G3" s="66"/>
      <c r="H3" s="67"/>
    </row>
    <row r="4" spans="2:8" ht="18.5">
      <c r="B4" s="29" t="s">
        <v>90</v>
      </c>
      <c r="C4" s="30">
        <v>75</v>
      </c>
      <c r="F4" s="31"/>
      <c r="G4" s="31"/>
      <c r="H4" s="31"/>
    </row>
    <row r="6" spans="2:8" ht="54.75" customHeight="1">
      <c r="B6" s="32" t="s">
        <v>91</v>
      </c>
      <c r="C6" s="32" t="s">
        <v>92</v>
      </c>
      <c r="D6" s="32" t="s">
        <v>93</v>
      </c>
      <c r="E6" s="32" t="s">
        <v>94</v>
      </c>
      <c r="F6" s="32" t="s">
        <v>95</v>
      </c>
      <c r="G6" s="32" t="s">
        <v>96</v>
      </c>
      <c r="H6" s="32" t="s">
        <v>97</v>
      </c>
    </row>
    <row r="7" spans="2:8" ht="14.5" hidden="1">
      <c r="B7" s="33" t="s">
        <v>98</v>
      </c>
      <c r="C7" s="33" t="s">
        <v>99</v>
      </c>
      <c r="D7" s="34">
        <v>42005</v>
      </c>
      <c r="E7" s="34">
        <v>42062</v>
      </c>
      <c r="F7" s="35">
        <v>6</v>
      </c>
      <c r="G7" s="36">
        <f>(D7-E7)</f>
        <v>-57</v>
      </c>
      <c r="H7" s="37">
        <f>(G7*F7*-342)</f>
        <v>116964</v>
      </c>
    </row>
    <row r="8" spans="2:8" ht="14.5">
      <c r="B8" s="33" t="s">
        <v>100</v>
      </c>
      <c r="C8" s="33" t="s">
        <v>101</v>
      </c>
      <c r="D8" s="34">
        <v>42014</v>
      </c>
      <c r="E8" s="34">
        <v>42048</v>
      </c>
      <c r="F8" s="35">
        <v>6</v>
      </c>
      <c r="G8" s="36">
        <f t="shared" ref="G8:G17" si="0">(D8-E8)</f>
        <v>-34</v>
      </c>
      <c r="H8" s="37">
        <f>(G8*F8*-204)</f>
        <v>41616</v>
      </c>
    </row>
    <row r="9" spans="2:8" ht="14.5" hidden="1">
      <c r="B9" s="33" t="s">
        <v>102</v>
      </c>
      <c r="C9" s="33" t="s">
        <v>99</v>
      </c>
      <c r="D9" s="34">
        <v>42066</v>
      </c>
      <c r="E9" s="34">
        <v>42104</v>
      </c>
      <c r="F9" s="35">
        <v>10</v>
      </c>
      <c r="G9" s="36">
        <f t="shared" si="0"/>
        <v>-38</v>
      </c>
      <c r="H9" s="37">
        <f>(G9*F9*-380)</f>
        <v>144400</v>
      </c>
    </row>
    <row r="10" spans="2:8" ht="14.5">
      <c r="B10" s="33" t="s">
        <v>100</v>
      </c>
      <c r="C10" s="33" t="s">
        <v>101</v>
      </c>
      <c r="D10" s="34">
        <v>42083</v>
      </c>
      <c r="E10" s="34">
        <v>42109</v>
      </c>
      <c r="F10" s="35">
        <v>4</v>
      </c>
      <c r="G10" s="36">
        <f t="shared" si="0"/>
        <v>-26</v>
      </c>
      <c r="H10" s="37">
        <f>(G10*F10*-104)</f>
        <v>10816</v>
      </c>
    </row>
    <row r="11" spans="2:8" ht="14.5">
      <c r="B11" s="33" t="s">
        <v>102</v>
      </c>
      <c r="C11" s="33" t="s">
        <v>101</v>
      </c>
      <c r="D11" s="34">
        <v>42126</v>
      </c>
      <c r="E11" s="34">
        <v>42154</v>
      </c>
      <c r="F11" s="35">
        <v>4</v>
      </c>
      <c r="G11" s="36">
        <f t="shared" si="0"/>
        <v>-28</v>
      </c>
      <c r="H11" s="37">
        <f>(G11*F11*-112)</f>
        <v>12544</v>
      </c>
    </row>
    <row r="12" spans="2:8" ht="14.5" hidden="1">
      <c r="B12" s="33" t="s">
        <v>98</v>
      </c>
      <c r="C12" s="33" t="s">
        <v>99</v>
      </c>
      <c r="D12" s="34">
        <v>42129</v>
      </c>
      <c r="E12" s="34">
        <v>42142</v>
      </c>
      <c r="F12" s="35">
        <v>6</v>
      </c>
      <c r="G12" s="36">
        <f t="shared" si="0"/>
        <v>-13</v>
      </c>
      <c r="H12" s="37">
        <f>(G12*F12*-78)</f>
        <v>6084</v>
      </c>
    </row>
    <row r="13" spans="2:8" ht="14.5" hidden="1">
      <c r="B13" s="33" t="s">
        <v>98</v>
      </c>
      <c r="C13" s="33" t="s">
        <v>99</v>
      </c>
      <c r="D13" s="34">
        <v>42156</v>
      </c>
      <c r="E13" s="34">
        <v>42175</v>
      </c>
      <c r="F13" s="35">
        <v>8</v>
      </c>
      <c r="G13" s="36">
        <f t="shared" si="0"/>
        <v>-19</v>
      </c>
      <c r="H13" s="37">
        <f>(G13*F13*-152)</f>
        <v>23104</v>
      </c>
    </row>
    <row r="14" spans="2:8" ht="14.5" hidden="1">
      <c r="B14" s="33" t="s">
        <v>102</v>
      </c>
      <c r="C14" s="33" t="s">
        <v>99</v>
      </c>
      <c r="D14" s="34">
        <v>42165</v>
      </c>
      <c r="E14" s="34">
        <v>42190</v>
      </c>
      <c r="F14" s="35">
        <v>8</v>
      </c>
      <c r="G14" s="36">
        <f t="shared" si="0"/>
        <v>-25</v>
      </c>
      <c r="H14" s="37">
        <f>(G14*F14*-200)</f>
        <v>40000</v>
      </c>
    </row>
    <row r="15" spans="2:8" ht="14.5">
      <c r="B15" s="33" t="s">
        <v>100</v>
      </c>
      <c r="C15" s="33" t="s">
        <v>101</v>
      </c>
      <c r="D15" s="34">
        <v>42166</v>
      </c>
      <c r="E15" s="34">
        <v>42182</v>
      </c>
      <c r="F15" s="35">
        <v>6</v>
      </c>
      <c r="G15" s="36">
        <f t="shared" si="0"/>
        <v>-16</v>
      </c>
      <c r="H15" s="37">
        <f>(G15*F15*-96)</f>
        <v>9216</v>
      </c>
    </row>
    <row r="16" spans="2:8" ht="14.5" hidden="1">
      <c r="B16" s="33" t="s">
        <v>102</v>
      </c>
      <c r="C16" s="33" t="s">
        <v>99</v>
      </c>
      <c r="D16" s="34">
        <v>42195</v>
      </c>
      <c r="E16" s="34">
        <v>42214</v>
      </c>
      <c r="F16" s="35">
        <v>6</v>
      </c>
      <c r="G16" s="36">
        <f t="shared" si="0"/>
        <v>-19</v>
      </c>
      <c r="H16" s="37">
        <f>(G16*F16*-114)</f>
        <v>12996</v>
      </c>
    </row>
    <row r="17" spans="2:8" ht="14.5" hidden="1">
      <c r="B17" s="33" t="s">
        <v>98</v>
      </c>
      <c r="C17" s="33" t="s">
        <v>99</v>
      </c>
      <c r="D17" s="34">
        <v>42197</v>
      </c>
      <c r="E17" s="34">
        <v>42216</v>
      </c>
      <c r="F17" s="35">
        <v>8</v>
      </c>
      <c r="G17" s="36">
        <f t="shared" si="0"/>
        <v>-19</v>
      </c>
      <c r="H17" s="37">
        <f>(G17*F17*-152)</f>
        <v>23104</v>
      </c>
    </row>
    <row r="19" spans="2:8" ht="14.5">
      <c r="B19" s="11" t="s">
        <v>103</v>
      </c>
    </row>
    <row r="21" spans="2:8" ht="15.75" customHeight="1">
      <c r="B21" s="2" t="s">
        <v>104</v>
      </c>
    </row>
    <row r="22" spans="2:8" ht="15.75" customHeight="1">
      <c r="B22" s="2" t="s">
        <v>105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6:H17" xr:uid="{922FE88E-CE42-4E80-9584-E477570B1FFF}">
    <filterColumn colId="1">
      <filters>
        <filter val="Contabilidade"/>
      </filters>
    </filterColumn>
  </autoFilter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951E-3BF9-4E19-A6F3-7921322FDFD7}">
  <sheetPr filterMode="1"/>
  <dimension ref="B2:H1000"/>
  <sheetViews>
    <sheetView topLeftCell="A2" workbookViewId="0">
      <selection activeCell="I7" sqref="I7"/>
    </sheetView>
  </sheetViews>
  <sheetFormatPr defaultColWidth="14.453125" defaultRowHeight="15" customHeight="1"/>
  <cols>
    <col min="1" max="1" width="9" customWidth="1"/>
    <col min="2" max="2" width="26.453125" customWidth="1"/>
    <col min="3" max="3" width="15.81640625" customWidth="1"/>
    <col min="4" max="4" width="12.453125" customWidth="1"/>
    <col min="5" max="5" width="13" customWidth="1"/>
    <col min="6" max="6" width="14" customWidth="1"/>
    <col min="7" max="7" width="9.54296875" customWidth="1"/>
    <col min="8" max="8" width="21.7265625" customWidth="1"/>
    <col min="9" max="26" width="9" customWidth="1"/>
  </cols>
  <sheetData>
    <row r="2" spans="2:8" ht="21">
      <c r="B2" s="65" t="s">
        <v>88</v>
      </c>
      <c r="C2" s="66"/>
      <c r="D2" s="66"/>
      <c r="E2" s="66"/>
      <c r="F2" s="66"/>
      <c r="G2" s="66"/>
      <c r="H2" s="67"/>
    </row>
    <row r="3" spans="2:8" ht="21">
      <c r="B3" s="65" t="s">
        <v>89</v>
      </c>
      <c r="C3" s="66"/>
      <c r="D3" s="66"/>
      <c r="E3" s="66"/>
      <c r="F3" s="66"/>
      <c r="G3" s="66"/>
      <c r="H3" s="67"/>
    </row>
    <row r="4" spans="2:8" ht="18.5">
      <c r="B4" s="29" t="s">
        <v>90</v>
      </c>
      <c r="C4" s="30">
        <v>75</v>
      </c>
      <c r="F4" s="31"/>
      <c r="G4" s="31"/>
      <c r="H4" s="31"/>
    </row>
    <row r="6" spans="2:8" ht="54.75" customHeight="1">
      <c r="B6" s="32" t="s">
        <v>91</v>
      </c>
      <c r="C6" s="32" t="s">
        <v>92</v>
      </c>
      <c r="D6" s="32" t="s">
        <v>93</v>
      </c>
      <c r="E6" s="32" t="s">
        <v>94</v>
      </c>
      <c r="F6" s="32" t="s">
        <v>95</v>
      </c>
      <c r="G6" s="32" t="s">
        <v>96</v>
      </c>
      <c r="H6" s="32" t="s">
        <v>97</v>
      </c>
    </row>
    <row r="7" spans="2:8" ht="14.5">
      <c r="B7" s="33" t="s">
        <v>98</v>
      </c>
      <c r="C7" s="33" t="s">
        <v>99</v>
      </c>
      <c r="D7" s="34">
        <v>42005</v>
      </c>
      <c r="E7" s="34">
        <v>42062</v>
      </c>
      <c r="F7" s="35">
        <v>6</v>
      </c>
      <c r="G7" s="36">
        <f>(D7-E7)</f>
        <v>-57</v>
      </c>
      <c r="H7" s="37">
        <f>(G7*F7*-342)</f>
        <v>116964</v>
      </c>
    </row>
    <row r="8" spans="2:8" ht="14.5" hidden="1">
      <c r="B8" s="33" t="s">
        <v>100</v>
      </c>
      <c r="C8" s="33" t="s">
        <v>101</v>
      </c>
      <c r="D8" s="34">
        <v>42014</v>
      </c>
      <c r="E8" s="34">
        <v>42048</v>
      </c>
      <c r="F8" s="35">
        <v>6</v>
      </c>
      <c r="G8" s="36">
        <f t="shared" ref="G8:G17" si="0">(D8-E8)</f>
        <v>-34</v>
      </c>
      <c r="H8" s="37">
        <f>(G8*F8*-204)</f>
        <v>41616</v>
      </c>
    </row>
    <row r="9" spans="2:8" ht="14.5">
      <c r="B9" s="33" t="s">
        <v>102</v>
      </c>
      <c r="C9" s="33" t="s">
        <v>99</v>
      </c>
      <c r="D9" s="34">
        <v>42066</v>
      </c>
      <c r="E9" s="34">
        <v>42104</v>
      </c>
      <c r="F9" s="35">
        <v>10</v>
      </c>
      <c r="G9" s="36">
        <f t="shared" si="0"/>
        <v>-38</v>
      </c>
      <c r="H9" s="37">
        <f>(G9*F9*-380)</f>
        <v>144400</v>
      </c>
    </row>
    <row r="10" spans="2:8" ht="14.5" hidden="1">
      <c r="B10" s="33" t="s">
        <v>100</v>
      </c>
      <c r="C10" s="33" t="s">
        <v>101</v>
      </c>
      <c r="D10" s="34">
        <v>42083</v>
      </c>
      <c r="E10" s="34">
        <v>42109</v>
      </c>
      <c r="F10" s="35">
        <v>4</v>
      </c>
      <c r="G10" s="36">
        <f t="shared" si="0"/>
        <v>-26</v>
      </c>
      <c r="H10" s="37">
        <f>(G10*F10*-104)</f>
        <v>10816</v>
      </c>
    </row>
    <row r="11" spans="2:8" ht="14.5" hidden="1">
      <c r="B11" s="33" t="s">
        <v>102</v>
      </c>
      <c r="C11" s="33" t="s">
        <v>101</v>
      </c>
      <c r="D11" s="34">
        <v>42126</v>
      </c>
      <c r="E11" s="34">
        <v>42154</v>
      </c>
      <c r="F11" s="35">
        <v>4</v>
      </c>
      <c r="G11" s="36">
        <f t="shared" si="0"/>
        <v>-28</v>
      </c>
      <c r="H11" s="37">
        <f>(G11*F11*-112)</f>
        <v>12544</v>
      </c>
    </row>
    <row r="12" spans="2:8" ht="14.5">
      <c r="B12" s="33" t="s">
        <v>98</v>
      </c>
      <c r="C12" s="33" t="s">
        <v>99</v>
      </c>
      <c r="D12" s="34">
        <v>42129</v>
      </c>
      <c r="E12" s="34">
        <v>42142</v>
      </c>
      <c r="F12" s="35">
        <v>6</v>
      </c>
      <c r="G12" s="36">
        <f t="shared" si="0"/>
        <v>-13</v>
      </c>
      <c r="H12" s="37">
        <f>(G12*F12*-78)</f>
        <v>6084</v>
      </c>
    </row>
    <row r="13" spans="2:8" ht="14.5">
      <c r="B13" s="33" t="s">
        <v>98</v>
      </c>
      <c r="C13" s="33" t="s">
        <v>99</v>
      </c>
      <c r="D13" s="34">
        <v>42156</v>
      </c>
      <c r="E13" s="34">
        <v>42175</v>
      </c>
      <c r="F13" s="35">
        <v>8</v>
      </c>
      <c r="G13" s="36">
        <f t="shared" si="0"/>
        <v>-19</v>
      </c>
      <c r="H13" s="37">
        <f>(G13*F13*-152)</f>
        <v>23104</v>
      </c>
    </row>
    <row r="14" spans="2:8" ht="14.5">
      <c r="B14" s="33" t="s">
        <v>102</v>
      </c>
      <c r="C14" s="33" t="s">
        <v>99</v>
      </c>
      <c r="D14" s="34">
        <v>42165</v>
      </c>
      <c r="E14" s="34">
        <v>42190</v>
      </c>
      <c r="F14" s="35">
        <v>8</v>
      </c>
      <c r="G14" s="36">
        <f t="shared" si="0"/>
        <v>-25</v>
      </c>
      <c r="H14" s="37">
        <f>(G14*F14*-200)</f>
        <v>40000</v>
      </c>
    </row>
    <row r="15" spans="2:8" ht="14.5" hidden="1">
      <c r="B15" s="33" t="s">
        <v>100</v>
      </c>
      <c r="C15" s="33" t="s">
        <v>101</v>
      </c>
      <c r="D15" s="34">
        <v>42166</v>
      </c>
      <c r="E15" s="34">
        <v>42182</v>
      </c>
      <c r="F15" s="35">
        <v>6</v>
      </c>
      <c r="G15" s="36">
        <f t="shared" si="0"/>
        <v>-16</v>
      </c>
      <c r="H15" s="37">
        <f>(G15*F15*-96)</f>
        <v>9216</v>
      </c>
    </row>
    <row r="16" spans="2:8" ht="14.5">
      <c r="B16" s="33" t="s">
        <v>102</v>
      </c>
      <c r="C16" s="33" t="s">
        <v>99</v>
      </c>
      <c r="D16" s="34">
        <v>42195</v>
      </c>
      <c r="E16" s="34">
        <v>42214</v>
      </c>
      <c r="F16" s="35">
        <v>6</v>
      </c>
      <c r="G16" s="36">
        <f t="shared" si="0"/>
        <v>-19</v>
      </c>
      <c r="H16" s="37">
        <f>(G16*F16*-114)</f>
        <v>12996</v>
      </c>
    </row>
    <row r="17" spans="2:8" ht="14.5">
      <c r="B17" s="33" t="s">
        <v>98</v>
      </c>
      <c r="C17" s="33" t="s">
        <v>99</v>
      </c>
      <c r="D17" s="34">
        <v>42197</v>
      </c>
      <c r="E17" s="34">
        <v>42216</v>
      </c>
      <c r="F17" s="35">
        <v>8</v>
      </c>
      <c r="G17" s="36">
        <f t="shared" si="0"/>
        <v>-19</v>
      </c>
      <c r="H17" s="37">
        <f>(G17*F17*-152)</f>
        <v>23104</v>
      </c>
    </row>
    <row r="19" spans="2:8" ht="14.5">
      <c r="B19" s="11" t="s">
        <v>103</v>
      </c>
    </row>
    <row r="21" spans="2:8" ht="15.75" customHeight="1">
      <c r="B21" s="2" t="s">
        <v>104</v>
      </c>
    </row>
    <row r="22" spans="2:8" ht="15.75" customHeight="1">
      <c r="B22" s="2" t="s">
        <v>105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6:H17" xr:uid="{922FE88E-CE42-4E80-9584-E477570B1FFF}">
    <filterColumn colId="1">
      <filters>
        <filter val="Administrativa"/>
      </filters>
    </filterColumn>
  </autoFilter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abSelected="1" workbookViewId="0">
      <selection activeCell="E25" sqref="E25"/>
    </sheetView>
  </sheetViews>
  <sheetFormatPr defaultColWidth="14.453125" defaultRowHeight="15" customHeight="1"/>
  <cols>
    <col min="1" max="6" width="15.7265625" customWidth="1"/>
    <col min="7" max="26" width="9" customWidth="1"/>
  </cols>
  <sheetData>
    <row r="1" spans="1:6" ht="26">
      <c r="A1" s="70" t="s">
        <v>106</v>
      </c>
      <c r="B1" s="71"/>
      <c r="C1" s="71"/>
      <c r="D1" s="71"/>
      <c r="E1" s="71"/>
      <c r="F1" s="72"/>
    </row>
    <row r="2" spans="1:6" ht="14.5">
      <c r="A2" s="38" t="s">
        <v>107</v>
      </c>
      <c r="B2" s="38" t="s">
        <v>108</v>
      </c>
      <c r="C2" s="38" t="s">
        <v>109</v>
      </c>
      <c r="D2" s="39" t="s">
        <v>110</v>
      </c>
      <c r="E2" s="40" t="s">
        <v>111</v>
      </c>
      <c r="F2" s="40" t="s">
        <v>112</v>
      </c>
    </row>
    <row r="3" spans="1:6" ht="14.5">
      <c r="A3" s="41" t="s">
        <v>113</v>
      </c>
      <c r="B3" s="41" t="s">
        <v>114</v>
      </c>
      <c r="C3" s="41" t="s">
        <v>115</v>
      </c>
      <c r="D3" s="42">
        <v>56</v>
      </c>
      <c r="E3" s="43">
        <v>26.9</v>
      </c>
      <c r="F3" s="43">
        <f>(E3*D3)</f>
        <v>1506.3999999999999</v>
      </c>
    </row>
    <row r="4" spans="1:6" ht="14.5">
      <c r="A4" s="41" t="s">
        <v>113</v>
      </c>
      <c r="B4" s="41" t="s">
        <v>114</v>
      </c>
      <c r="C4" s="41" t="s">
        <v>116</v>
      </c>
      <c r="D4" s="42">
        <v>134</v>
      </c>
      <c r="E4" s="43">
        <v>34.9</v>
      </c>
      <c r="F4" s="43">
        <f t="shared" ref="F4:F16" si="0">(E4*D4)</f>
        <v>4676.5999999999995</v>
      </c>
    </row>
    <row r="5" spans="1:6" ht="14.5">
      <c r="A5" s="41" t="s">
        <v>117</v>
      </c>
      <c r="B5" s="41" t="s">
        <v>114</v>
      </c>
      <c r="C5" s="41" t="s">
        <v>115</v>
      </c>
      <c r="D5" s="42">
        <v>23</v>
      </c>
      <c r="E5" s="43">
        <v>26.9</v>
      </c>
      <c r="F5" s="43">
        <f t="shared" si="0"/>
        <v>618.69999999999993</v>
      </c>
    </row>
    <row r="6" spans="1:6" ht="14.5">
      <c r="A6" s="41" t="s">
        <v>113</v>
      </c>
      <c r="B6" s="41" t="s">
        <v>114</v>
      </c>
      <c r="C6" s="41" t="s">
        <v>118</v>
      </c>
      <c r="D6" s="42">
        <v>12</v>
      </c>
      <c r="E6" s="43">
        <v>84.9</v>
      </c>
      <c r="F6" s="43">
        <f t="shared" si="0"/>
        <v>1018.8000000000001</v>
      </c>
    </row>
    <row r="7" spans="1:6" ht="14.5">
      <c r="A7" s="41" t="s">
        <v>117</v>
      </c>
      <c r="B7" s="41" t="s">
        <v>114</v>
      </c>
      <c r="C7" s="41" t="s">
        <v>118</v>
      </c>
      <c r="D7" s="42">
        <v>45</v>
      </c>
      <c r="E7" s="43">
        <v>85.9</v>
      </c>
      <c r="F7" s="43">
        <f t="shared" si="0"/>
        <v>3865.5000000000005</v>
      </c>
    </row>
    <row r="8" spans="1:6" ht="14.5">
      <c r="A8" s="41" t="s">
        <v>113</v>
      </c>
      <c r="B8" s="41" t="s">
        <v>119</v>
      </c>
      <c r="C8" s="41" t="s">
        <v>115</v>
      </c>
      <c r="D8" s="42">
        <v>56</v>
      </c>
      <c r="E8" s="43">
        <v>28.3</v>
      </c>
      <c r="F8" s="43">
        <f t="shared" si="0"/>
        <v>1584.8</v>
      </c>
    </row>
    <row r="9" spans="1:6" ht="14.5">
      <c r="A9" s="41" t="s">
        <v>117</v>
      </c>
      <c r="B9" s="41" t="s">
        <v>119</v>
      </c>
      <c r="C9" s="41" t="s">
        <v>115</v>
      </c>
      <c r="D9" s="42">
        <v>7</v>
      </c>
      <c r="E9" s="43">
        <v>28.3</v>
      </c>
      <c r="F9" s="43">
        <f t="shared" si="0"/>
        <v>198.1</v>
      </c>
    </row>
    <row r="10" spans="1:6" ht="14.5">
      <c r="A10" s="41" t="s">
        <v>113</v>
      </c>
      <c r="B10" s="41" t="s">
        <v>119</v>
      </c>
      <c r="C10" s="41" t="s">
        <v>116</v>
      </c>
      <c r="D10" s="42">
        <v>22</v>
      </c>
      <c r="E10" s="43">
        <v>29.9</v>
      </c>
      <c r="F10" s="43">
        <f t="shared" si="0"/>
        <v>657.8</v>
      </c>
    </row>
    <row r="11" spans="1:6" ht="14.5">
      <c r="A11" s="41" t="s">
        <v>113</v>
      </c>
      <c r="B11" s="41" t="s">
        <v>119</v>
      </c>
      <c r="C11" s="41" t="s">
        <v>118</v>
      </c>
      <c r="D11" s="42">
        <v>14</v>
      </c>
      <c r="E11" s="43">
        <v>90</v>
      </c>
      <c r="F11" s="43">
        <f t="shared" si="0"/>
        <v>1260</v>
      </c>
    </row>
    <row r="12" spans="1:6" ht="14.5">
      <c r="A12" s="41" t="s">
        <v>117</v>
      </c>
      <c r="B12" s="41" t="s">
        <v>119</v>
      </c>
      <c r="C12" s="41" t="s">
        <v>116</v>
      </c>
      <c r="D12" s="42">
        <v>3</v>
      </c>
      <c r="E12" s="43">
        <v>35.9</v>
      </c>
      <c r="F12" s="43">
        <f t="shared" si="0"/>
        <v>107.69999999999999</v>
      </c>
    </row>
    <row r="13" spans="1:6" ht="14.5">
      <c r="A13" s="41" t="s">
        <v>117</v>
      </c>
      <c r="B13" s="41" t="s">
        <v>120</v>
      </c>
      <c r="C13" s="41" t="s">
        <v>115</v>
      </c>
      <c r="D13" s="42">
        <v>21</v>
      </c>
      <c r="E13" s="43">
        <v>30.1</v>
      </c>
      <c r="F13" s="43">
        <f t="shared" si="0"/>
        <v>632.1</v>
      </c>
    </row>
    <row r="14" spans="1:6" ht="14.5">
      <c r="A14" s="41" t="s">
        <v>113</v>
      </c>
      <c r="B14" s="41" t="s">
        <v>120</v>
      </c>
      <c r="C14" s="41" t="s">
        <v>115</v>
      </c>
      <c r="D14" s="42">
        <v>18</v>
      </c>
      <c r="E14" s="43">
        <v>30.1</v>
      </c>
      <c r="F14" s="43">
        <f t="shared" si="0"/>
        <v>541.80000000000007</v>
      </c>
    </row>
    <row r="15" spans="1:6" ht="14.5">
      <c r="A15" s="41" t="s">
        <v>113</v>
      </c>
      <c r="B15" s="41" t="s">
        <v>120</v>
      </c>
      <c r="C15" s="41" t="s">
        <v>116</v>
      </c>
      <c r="D15" s="42">
        <v>33</v>
      </c>
      <c r="E15" s="43">
        <v>24.9</v>
      </c>
      <c r="F15" s="43">
        <f t="shared" si="0"/>
        <v>821.69999999999993</v>
      </c>
    </row>
    <row r="16" spans="1:6" ht="14.5">
      <c r="A16" s="41" t="s">
        <v>117</v>
      </c>
      <c r="B16" s="41" t="s">
        <v>120</v>
      </c>
      <c r="C16" s="41" t="s">
        <v>118</v>
      </c>
      <c r="D16" s="42">
        <v>22</v>
      </c>
      <c r="E16" s="43">
        <v>83.1</v>
      </c>
      <c r="F16" s="43">
        <f t="shared" si="0"/>
        <v>1828.1999999999998</v>
      </c>
    </row>
    <row r="17" spans="1:6" ht="14.5">
      <c r="D17" s="44"/>
      <c r="E17" s="45"/>
      <c r="F17" s="45"/>
    </row>
    <row r="18" spans="1:6" ht="21">
      <c r="A18" s="73" t="s">
        <v>121</v>
      </c>
      <c r="B18" s="71"/>
      <c r="C18" s="71"/>
      <c r="D18" s="72"/>
      <c r="F18" s="45"/>
    </row>
    <row r="19" spans="1:6" ht="14.5">
      <c r="A19" s="74" t="s">
        <v>122</v>
      </c>
      <c r="B19" s="56"/>
      <c r="C19" s="69"/>
      <c r="D19" s="46">
        <f>SUM(D3:D16)</f>
        <v>466</v>
      </c>
      <c r="E19" s="45"/>
      <c r="F19" s="45"/>
    </row>
    <row r="20" spans="1:6" ht="14.5">
      <c r="A20" s="68" t="s">
        <v>123</v>
      </c>
      <c r="B20" s="56"/>
      <c r="C20" s="69"/>
      <c r="D20" s="47">
        <f>SUM(F3:F16)</f>
        <v>19318.2</v>
      </c>
      <c r="E20" s="45"/>
    </row>
    <row r="21" spans="1:6" ht="15.75" customHeight="1">
      <c r="A21" s="68" t="s">
        <v>124</v>
      </c>
      <c r="B21" s="56"/>
      <c r="C21" s="69"/>
      <c r="D21" s="47">
        <f>SUM(F3:F15)</f>
        <v>17490</v>
      </c>
      <c r="E21" s="45"/>
    </row>
    <row r="22" spans="1:6" ht="15.75" customHeight="1">
      <c r="A22" s="68" t="s">
        <v>125</v>
      </c>
      <c r="B22" s="56"/>
      <c r="C22" s="69"/>
      <c r="D22" s="47">
        <f>SUM(F5:F16)</f>
        <v>13135.2</v>
      </c>
      <c r="E22" s="45"/>
    </row>
    <row r="23" spans="1:6" ht="15.75" customHeight="1">
      <c r="A23" s="68" t="s">
        <v>126</v>
      </c>
      <c r="B23" s="56"/>
      <c r="C23" s="69"/>
      <c r="D23" s="47">
        <f>SUM(F3:F7)</f>
        <v>11686</v>
      </c>
      <c r="E23" s="45"/>
    </row>
    <row r="24" spans="1:6" ht="15.75" customHeight="1">
      <c r="A24" s="68" t="s">
        <v>127</v>
      </c>
      <c r="B24" s="56"/>
      <c r="C24" s="69"/>
      <c r="D24" s="47">
        <f>SUM(F8:F12)</f>
        <v>3808.3999999999996</v>
      </c>
      <c r="E24" s="45"/>
    </row>
    <row r="25" spans="1:6" ht="15.75" customHeight="1">
      <c r="A25" s="68" t="s">
        <v>128</v>
      </c>
      <c r="B25" s="56"/>
      <c r="C25" s="69"/>
      <c r="D25" s="47">
        <f>SUM(F13:F16)</f>
        <v>3823.7999999999997</v>
      </c>
      <c r="E25" s="45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16" xr:uid="{22079452-D1E6-4F49-9917-07498B68E280}"/>
  <mergeCells count="9">
    <mergeCell ref="A24:C24"/>
    <mergeCell ref="A25:C25"/>
    <mergeCell ref="A1:F1"/>
    <mergeCell ref="A18:D18"/>
    <mergeCell ref="A19:C19"/>
    <mergeCell ref="A20:C20"/>
    <mergeCell ref="A21:C21"/>
    <mergeCell ref="A22:C22"/>
    <mergeCell ref="A23:C23"/>
  </mergeCells>
  <pageMargins left="0.51180599999999998" right="0.511805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05FA-44B2-4C96-BA74-95E3487497F5}">
  <sheetPr filterMode="1"/>
  <dimension ref="B1:I1000"/>
  <sheetViews>
    <sheetView workbookViewId="0">
      <selection activeCell="I16" sqref="I16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 hidden="1">
      <c r="B6" s="8">
        <v>4</v>
      </c>
      <c r="C6" s="9" t="s">
        <v>16</v>
      </c>
      <c r="D6" s="10">
        <v>10</v>
      </c>
      <c r="E6" s="10">
        <v>10</v>
      </c>
      <c r="F6" s="10">
        <v>10</v>
      </c>
      <c r="G6" s="10">
        <v>10</v>
      </c>
      <c r="H6" s="10">
        <f>AVERAGE(D6:G6)</f>
        <v>10</v>
      </c>
      <c r="I6" s="7" t="s">
        <v>129</v>
      </c>
    </row>
    <row r="7" spans="2:9" ht="14.5" hidden="1">
      <c r="B7" s="5">
        <v>1</v>
      </c>
      <c r="C7" s="6" t="s">
        <v>13</v>
      </c>
      <c r="D7" s="7">
        <v>10</v>
      </c>
      <c r="E7" s="7">
        <v>10</v>
      </c>
      <c r="F7" s="7">
        <v>8</v>
      </c>
      <c r="G7" s="7">
        <v>9</v>
      </c>
      <c r="H7" s="7">
        <f>AVERAGE(D7:G7)</f>
        <v>9.25</v>
      </c>
      <c r="I7" s="7" t="s">
        <v>129</v>
      </c>
    </row>
    <row r="8" spans="2:9" ht="14.5" hidden="1">
      <c r="B8" s="5">
        <v>9</v>
      </c>
      <c r="C8" s="6" t="s">
        <v>21</v>
      </c>
      <c r="D8" s="7">
        <v>9</v>
      </c>
      <c r="E8" s="7">
        <v>8</v>
      </c>
      <c r="F8" s="7">
        <v>8</v>
      </c>
      <c r="G8" s="7">
        <v>7</v>
      </c>
      <c r="H8" s="7">
        <f>AVERAGE(D8:G8)</f>
        <v>8</v>
      </c>
      <c r="I8" s="7" t="s">
        <v>129</v>
      </c>
    </row>
    <row r="9" spans="2:9" ht="14.5" hidden="1">
      <c r="B9" s="8">
        <v>2</v>
      </c>
      <c r="C9" s="9" t="s">
        <v>14</v>
      </c>
      <c r="D9" s="10">
        <v>9</v>
      </c>
      <c r="E9" s="10">
        <v>8</v>
      </c>
      <c r="F9" s="10">
        <v>7</v>
      </c>
      <c r="G9" s="10">
        <v>6</v>
      </c>
      <c r="H9" s="10">
        <f>AVERAGE(D9:G9)</f>
        <v>7.5</v>
      </c>
      <c r="I9" s="7" t="s">
        <v>129</v>
      </c>
    </row>
    <row r="10" spans="2:9" ht="14.5" hidden="1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>AVERAGE(D10:G10)</f>
        <v>5.5</v>
      </c>
      <c r="I10" s="7" t="s">
        <v>129</v>
      </c>
    </row>
    <row r="11" spans="2:9" ht="14.5" hidden="1">
      <c r="B11" s="8">
        <v>10</v>
      </c>
      <c r="C11" s="9" t="s">
        <v>22</v>
      </c>
      <c r="D11" s="10">
        <v>5</v>
      </c>
      <c r="E11" s="10">
        <v>5</v>
      </c>
      <c r="F11" s="10">
        <v>6</v>
      </c>
      <c r="G11" s="10">
        <v>6</v>
      </c>
      <c r="H11" s="10">
        <f>AVERAGE(D11:G11)</f>
        <v>5.5</v>
      </c>
      <c r="I11" s="7" t="s">
        <v>129</v>
      </c>
    </row>
    <row r="12" spans="2:9" ht="14.5" hidden="1">
      <c r="B12" s="5">
        <v>3</v>
      </c>
      <c r="C12" s="6" t="s">
        <v>15</v>
      </c>
      <c r="D12" s="7">
        <v>5</v>
      </c>
      <c r="E12" s="7">
        <v>4</v>
      </c>
      <c r="F12" s="7">
        <v>3</v>
      </c>
      <c r="G12" s="7">
        <v>8</v>
      </c>
      <c r="H12" s="7">
        <f>AVERAGE(D12:G12)</f>
        <v>5</v>
      </c>
      <c r="I12" s="7" t="s">
        <v>129</v>
      </c>
    </row>
    <row r="13" spans="2:9" ht="14.5" hidden="1">
      <c r="B13" s="8">
        <v>6</v>
      </c>
      <c r="C13" s="9" t="s">
        <v>18</v>
      </c>
      <c r="D13" s="10">
        <v>5</v>
      </c>
      <c r="E13" s="10">
        <v>5</v>
      </c>
      <c r="F13" s="10">
        <v>5</v>
      </c>
      <c r="G13" s="10">
        <v>5</v>
      </c>
      <c r="H13" s="10">
        <f>AVERAGE(D13:G13)</f>
        <v>5</v>
      </c>
      <c r="I13" s="7" t="s">
        <v>129</v>
      </c>
    </row>
    <row r="14" spans="2:9" ht="14.5">
      <c r="B14" s="8">
        <v>8</v>
      </c>
      <c r="C14" s="9" t="s">
        <v>20</v>
      </c>
      <c r="D14" s="10">
        <v>2</v>
      </c>
      <c r="E14" s="10">
        <v>3</v>
      </c>
      <c r="F14" s="10">
        <v>5</v>
      </c>
      <c r="G14" s="10">
        <v>1</v>
      </c>
      <c r="H14" s="10">
        <f>AVERAGE(D14:G14)</f>
        <v>2.75</v>
      </c>
      <c r="I14" s="10" t="s">
        <v>130</v>
      </c>
    </row>
    <row r="15" spans="2:9" ht="14.5">
      <c r="B15" s="5">
        <v>7</v>
      </c>
      <c r="C15" s="6" t="s">
        <v>19</v>
      </c>
      <c r="D15" s="7">
        <v>1</v>
      </c>
      <c r="E15" s="7">
        <v>2</v>
      </c>
      <c r="F15" s="7">
        <v>3</v>
      </c>
      <c r="G15" s="7">
        <v>2</v>
      </c>
      <c r="H15" s="7">
        <f>AVERAGE(D15:G15)</f>
        <v>2</v>
      </c>
      <c r="I15" s="7" t="s">
        <v>130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I15" xr:uid="{74D8F40A-FC10-4898-B30F-C61F90038CA9}">
    <filterColumn colId="7">
      <filters>
        <filter val="REPROVADO"/>
      </filters>
    </filterColumn>
    <sortState ref="B6:I15">
      <sortCondition descending="1" ref="H6:H15"/>
    </sortState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ECD0-28BE-4DEB-850D-BEF8F0AB1E88}">
  <sheetPr filterMode="1"/>
  <dimension ref="B1:I1000"/>
  <sheetViews>
    <sheetView workbookViewId="0">
      <selection activeCell="I16" sqref="I16"/>
    </sheetView>
  </sheetViews>
  <sheetFormatPr defaultColWidth="14.453125" defaultRowHeight="15" customHeight="1"/>
  <cols>
    <col min="1" max="1" width="9" customWidth="1"/>
    <col min="2" max="2" width="9.7265625" customWidth="1"/>
    <col min="3" max="3" width="65.81640625" customWidth="1"/>
    <col min="4" max="4" width="12" customWidth="1"/>
    <col min="5" max="5" width="13.453125" customWidth="1"/>
    <col min="6" max="6" width="9.26953125" customWidth="1"/>
    <col min="7" max="7" width="11.54296875" customWidth="1"/>
    <col min="8" max="8" width="9" customWidth="1"/>
    <col min="9" max="9" width="11.08984375" customWidth="1"/>
    <col min="10" max="26" width="9" customWidth="1"/>
  </cols>
  <sheetData>
    <row r="1" spans="2:9" ht="14.5">
      <c r="B1" s="1" t="s">
        <v>0</v>
      </c>
    </row>
    <row r="2" spans="2:9" ht="14.5">
      <c r="B2" s="2" t="s">
        <v>1</v>
      </c>
      <c r="C2" s="2" t="s">
        <v>2</v>
      </c>
    </row>
    <row r="3" spans="2:9" ht="14.5">
      <c r="B3" s="2" t="s">
        <v>3</v>
      </c>
      <c r="C3" s="2" t="s">
        <v>4</v>
      </c>
    </row>
    <row r="5" spans="2:9" ht="14.5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5">
      <c r="B6" s="8">
        <v>4</v>
      </c>
      <c r="C6" s="9" t="s">
        <v>16</v>
      </c>
      <c r="D6" s="10">
        <v>10</v>
      </c>
      <c r="E6" s="10">
        <v>10</v>
      </c>
      <c r="F6" s="10">
        <v>10</v>
      </c>
      <c r="G6" s="10">
        <v>10</v>
      </c>
      <c r="H6" s="10">
        <f>AVERAGE(D6:G6)</f>
        <v>10</v>
      </c>
      <c r="I6" s="7" t="s">
        <v>129</v>
      </c>
    </row>
    <row r="7" spans="2:9" ht="14.5">
      <c r="B7" s="5">
        <v>1</v>
      </c>
      <c r="C7" s="6" t="s">
        <v>13</v>
      </c>
      <c r="D7" s="7">
        <v>10</v>
      </c>
      <c r="E7" s="7">
        <v>10</v>
      </c>
      <c r="F7" s="7">
        <v>8</v>
      </c>
      <c r="G7" s="7">
        <v>9</v>
      </c>
      <c r="H7" s="7">
        <f>AVERAGE(D7:G7)</f>
        <v>9.25</v>
      </c>
      <c r="I7" s="7" t="s">
        <v>129</v>
      </c>
    </row>
    <row r="8" spans="2:9" ht="14.5">
      <c r="B8" s="5">
        <v>9</v>
      </c>
      <c r="C8" s="6" t="s">
        <v>21</v>
      </c>
      <c r="D8" s="7">
        <v>9</v>
      </c>
      <c r="E8" s="7">
        <v>8</v>
      </c>
      <c r="F8" s="7">
        <v>8</v>
      </c>
      <c r="G8" s="7">
        <v>7</v>
      </c>
      <c r="H8" s="7">
        <f>AVERAGE(D8:G8)</f>
        <v>8</v>
      </c>
      <c r="I8" s="7" t="s">
        <v>129</v>
      </c>
    </row>
    <row r="9" spans="2:9" ht="14.5">
      <c r="B9" s="8">
        <v>2</v>
      </c>
      <c r="C9" s="9" t="s">
        <v>14</v>
      </c>
      <c r="D9" s="10">
        <v>9</v>
      </c>
      <c r="E9" s="10">
        <v>8</v>
      </c>
      <c r="F9" s="10">
        <v>7</v>
      </c>
      <c r="G9" s="10">
        <v>6</v>
      </c>
      <c r="H9" s="10">
        <f>AVERAGE(D9:G9)</f>
        <v>7.5</v>
      </c>
      <c r="I9" s="7" t="s">
        <v>129</v>
      </c>
    </row>
    <row r="10" spans="2:9" ht="14.5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>AVERAGE(D10:G10)</f>
        <v>5.5</v>
      </c>
      <c r="I10" s="7" t="s">
        <v>129</v>
      </c>
    </row>
    <row r="11" spans="2:9" ht="14.5">
      <c r="B11" s="8">
        <v>10</v>
      </c>
      <c r="C11" s="9" t="s">
        <v>22</v>
      </c>
      <c r="D11" s="10">
        <v>5</v>
      </c>
      <c r="E11" s="10">
        <v>5</v>
      </c>
      <c r="F11" s="10">
        <v>6</v>
      </c>
      <c r="G11" s="10">
        <v>6</v>
      </c>
      <c r="H11" s="10">
        <f>AVERAGE(D11:G11)</f>
        <v>5.5</v>
      </c>
      <c r="I11" s="7" t="s">
        <v>129</v>
      </c>
    </row>
    <row r="12" spans="2:9" ht="14.5">
      <c r="B12" s="5">
        <v>3</v>
      </c>
      <c r="C12" s="6" t="s">
        <v>15</v>
      </c>
      <c r="D12" s="7">
        <v>5</v>
      </c>
      <c r="E12" s="7">
        <v>4</v>
      </c>
      <c r="F12" s="7">
        <v>3</v>
      </c>
      <c r="G12" s="7">
        <v>8</v>
      </c>
      <c r="H12" s="7">
        <f>AVERAGE(D12:G12)</f>
        <v>5</v>
      </c>
      <c r="I12" s="7" t="s">
        <v>129</v>
      </c>
    </row>
    <row r="13" spans="2:9" ht="14.5">
      <c r="B13" s="8">
        <v>6</v>
      </c>
      <c r="C13" s="9" t="s">
        <v>18</v>
      </c>
      <c r="D13" s="10">
        <v>5</v>
      </c>
      <c r="E13" s="10">
        <v>5</v>
      </c>
      <c r="F13" s="10">
        <v>5</v>
      </c>
      <c r="G13" s="10">
        <v>5</v>
      </c>
      <c r="H13" s="10">
        <f>AVERAGE(D13:G13)</f>
        <v>5</v>
      </c>
      <c r="I13" s="7" t="s">
        <v>129</v>
      </c>
    </row>
    <row r="14" spans="2:9" ht="14.5" hidden="1">
      <c r="B14" s="8">
        <v>8</v>
      </c>
      <c r="C14" s="9" t="s">
        <v>20</v>
      </c>
      <c r="D14" s="10">
        <v>2</v>
      </c>
      <c r="E14" s="10">
        <v>3</v>
      </c>
      <c r="F14" s="10">
        <v>5</v>
      </c>
      <c r="G14" s="10">
        <v>1</v>
      </c>
      <c r="H14" s="10">
        <f>AVERAGE(D14:G14)</f>
        <v>2.75</v>
      </c>
      <c r="I14" s="10" t="s">
        <v>130</v>
      </c>
    </row>
    <row r="15" spans="2:9" ht="14.5" hidden="1">
      <c r="B15" s="5">
        <v>7</v>
      </c>
      <c r="C15" s="6" t="s">
        <v>19</v>
      </c>
      <c r="D15" s="7">
        <v>1</v>
      </c>
      <c r="E15" s="7">
        <v>2</v>
      </c>
      <c r="F15" s="7">
        <v>3</v>
      </c>
      <c r="G15" s="7">
        <v>2</v>
      </c>
      <c r="H15" s="7">
        <f>AVERAGE(D15:G15)</f>
        <v>2</v>
      </c>
      <c r="I15" s="7" t="s">
        <v>130</v>
      </c>
    </row>
    <row r="19" spans="3:3" ht="14.5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I15" xr:uid="{74D8F40A-FC10-4898-B30F-C61F90038CA9}">
    <filterColumn colId="7">
      <filters>
        <filter val="APROVADO"/>
      </filters>
    </filterColumn>
    <sortState ref="B6:I15">
      <sortCondition descending="1" ref="H6:H15"/>
    </sortState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000"/>
  <sheetViews>
    <sheetView workbookViewId="0">
      <selection activeCell="K4" sqref="K4"/>
    </sheetView>
  </sheetViews>
  <sheetFormatPr defaultColWidth="14.453125" defaultRowHeight="15" customHeight="1"/>
  <cols>
    <col min="1" max="1" width="9" customWidth="1"/>
    <col min="2" max="2" width="17.54296875" customWidth="1"/>
    <col min="3" max="3" width="29.7265625" customWidth="1"/>
    <col min="4" max="4" width="5.08984375" customWidth="1"/>
    <col min="5" max="5" width="11.26953125" customWidth="1"/>
    <col min="6" max="6" width="8.54296875" customWidth="1"/>
    <col min="7" max="7" width="11.54296875" customWidth="1"/>
    <col min="8" max="8" width="13.54296875" customWidth="1"/>
    <col min="9" max="10" width="9" customWidth="1"/>
    <col min="11" max="11" width="10.7265625" customWidth="1"/>
    <col min="12" max="12" width="9" customWidth="1"/>
    <col min="13" max="13" width="12.54296875" customWidth="1"/>
    <col min="14" max="26" width="9" customWidth="1"/>
  </cols>
  <sheetData>
    <row r="2" spans="2:17" ht="14.5">
      <c r="B2" s="48" t="s">
        <v>24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4" spans="2:17" ht="29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12</v>
      </c>
      <c r="L4" s="12" t="s">
        <v>34</v>
      </c>
      <c r="M4" s="12" t="s">
        <v>35</v>
      </c>
      <c r="N4" s="12" t="s">
        <v>36</v>
      </c>
      <c r="O4" s="13"/>
      <c r="P4" s="13"/>
      <c r="Q4" s="13"/>
    </row>
    <row r="5" spans="2:17" ht="14.5">
      <c r="B5" s="14" t="s">
        <v>37</v>
      </c>
      <c r="C5" s="14" t="s">
        <v>38</v>
      </c>
      <c r="D5" s="14">
        <v>2013</v>
      </c>
      <c r="E5" s="14">
        <v>5</v>
      </c>
      <c r="F5" s="14">
        <v>3</v>
      </c>
      <c r="G5" s="14">
        <f>(E5-F5)</f>
        <v>2</v>
      </c>
      <c r="H5" s="15">
        <v>19.899999999999999</v>
      </c>
      <c r="I5" s="16">
        <v>0.4</v>
      </c>
      <c r="J5" s="75">
        <f>H5*I5+H5</f>
        <v>27.86</v>
      </c>
      <c r="K5" s="16" t="str">
        <f>IF(H5&lt;=20,"POSSUI PROMOÇÃO","SEM PROMOÇÃO")</f>
        <v>POSSUI PROMOÇÃO</v>
      </c>
      <c r="L5" s="16" t="str">
        <f>IF(K5="POSSUI PROMOÇÃO","5","0")</f>
        <v>5</v>
      </c>
      <c r="M5" s="16" t="str">
        <f>IF(K5="POSSUI PROMOÇÃO","5%","0%")</f>
        <v>5%</v>
      </c>
      <c r="N5" s="15">
        <f>SUM(J5*G5-M5)</f>
        <v>55.67</v>
      </c>
    </row>
    <row r="6" spans="2:17" ht="14.5">
      <c r="B6" s="14" t="s">
        <v>39</v>
      </c>
      <c r="C6" s="14" t="s">
        <v>40</v>
      </c>
      <c r="D6" s="14">
        <v>1999</v>
      </c>
      <c r="E6" s="14">
        <v>2</v>
      </c>
      <c r="F6" s="14">
        <v>2</v>
      </c>
      <c r="G6" s="14">
        <f t="shared" ref="G6:G13" si="0">(E6-F6)</f>
        <v>0</v>
      </c>
      <c r="H6" s="15">
        <v>9.9</v>
      </c>
      <c r="I6" s="16">
        <v>0.15</v>
      </c>
      <c r="J6" s="75">
        <f t="shared" ref="J6:J13" si="1">H6*I6+H6</f>
        <v>11.385</v>
      </c>
      <c r="K6" s="16" t="str">
        <f t="shared" ref="K6:K13" si="2">IF(H6&lt;=20,"POSSUI PROMOÇÃO","SEM PROMOÇÃO")</f>
        <v>POSSUI PROMOÇÃO</v>
      </c>
      <c r="L6" s="16" t="str">
        <f t="shared" ref="L6:L13" si="3">IF(K6="POSSUI PROMOÇÃO","5","0")</f>
        <v>5</v>
      </c>
      <c r="M6" s="16" t="str">
        <f t="shared" ref="M6:M13" si="4">IF(K6="POSSUI PROMOÇÃO","5%","0%")</f>
        <v>5%</v>
      </c>
      <c r="N6" s="15">
        <f t="shared" ref="N6:N13" si="5">SUM(J6*G6-M6)</f>
        <v>-0.05</v>
      </c>
    </row>
    <row r="7" spans="2:17" ht="14.5">
      <c r="B7" s="14" t="s">
        <v>41</v>
      </c>
      <c r="C7" s="14" t="s">
        <v>42</v>
      </c>
      <c r="D7" s="14">
        <v>2013</v>
      </c>
      <c r="E7" s="14">
        <v>3</v>
      </c>
      <c r="F7" s="14">
        <v>2</v>
      </c>
      <c r="G7" s="14">
        <f t="shared" si="0"/>
        <v>1</v>
      </c>
      <c r="H7" s="15">
        <v>21.9</v>
      </c>
      <c r="I7" s="16">
        <v>0.25</v>
      </c>
      <c r="J7" s="75">
        <f t="shared" si="1"/>
        <v>27.375</v>
      </c>
      <c r="K7" s="16" t="str">
        <f t="shared" si="2"/>
        <v>SEM PROMOÇÃO</v>
      </c>
      <c r="L7" s="16" t="str">
        <f t="shared" si="3"/>
        <v>0</v>
      </c>
      <c r="M7" s="16" t="str">
        <f t="shared" si="4"/>
        <v>0%</v>
      </c>
      <c r="N7" s="15">
        <f t="shared" si="5"/>
        <v>27.375</v>
      </c>
    </row>
    <row r="8" spans="2:17" ht="14.5">
      <c r="B8" s="14" t="s">
        <v>43</v>
      </c>
      <c r="C8" s="14" t="s">
        <v>44</v>
      </c>
      <c r="D8" s="14">
        <v>2013</v>
      </c>
      <c r="E8" s="14">
        <v>3</v>
      </c>
      <c r="F8" s="14">
        <v>1</v>
      </c>
      <c r="G8" s="14">
        <f t="shared" si="0"/>
        <v>2</v>
      </c>
      <c r="H8" s="15">
        <v>29.9</v>
      </c>
      <c r="I8" s="16">
        <v>0.3</v>
      </c>
      <c r="J8" s="75">
        <f t="shared" si="1"/>
        <v>38.869999999999997</v>
      </c>
      <c r="K8" s="16" t="str">
        <f t="shared" si="2"/>
        <v>SEM PROMOÇÃO</v>
      </c>
      <c r="L8" s="16" t="str">
        <f t="shared" si="3"/>
        <v>0</v>
      </c>
      <c r="M8" s="16" t="str">
        <f t="shared" si="4"/>
        <v>0%</v>
      </c>
      <c r="N8" s="15">
        <f t="shared" si="5"/>
        <v>77.739999999999995</v>
      </c>
    </row>
    <row r="9" spans="2:17" ht="14.5">
      <c r="B9" s="14" t="s">
        <v>45</v>
      </c>
      <c r="C9" s="14" t="s">
        <v>46</v>
      </c>
      <c r="D9" s="14">
        <v>2013</v>
      </c>
      <c r="E9" s="14">
        <v>2</v>
      </c>
      <c r="F9" s="14">
        <v>1</v>
      </c>
      <c r="G9" s="14">
        <f t="shared" si="0"/>
        <v>1</v>
      </c>
      <c r="H9" s="15">
        <v>23.9</v>
      </c>
      <c r="I9" s="16">
        <v>0.3</v>
      </c>
      <c r="J9" s="75">
        <f t="shared" si="1"/>
        <v>31.069999999999997</v>
      </c>
      <c r="K9" s="16" t="str">
        <f t="shared" si="2"/>
        <v>SEM PROMOÇÃO</v>
      </c>
      <c r="L9" s="16" t="str">
        <f t="shared" si="3"/>
        <v>0</v>
      </c>
      <c r="M9" s="16" t="str">
        <f t="shared" si="4"/>
        <v>0%</v>
      </c>
      <c r="N9" s="15">
        <f t="shared" si="5"/>
        <v>31.069999999999997</v>
      </c>
    </row>
    <row r="10" spans="2:17" ht="14.5">
      <c r="B10" s="14" t="s">
        <v>47</v>
      </c>
      <c r="C10" s="14" t="s">
        <v>48</v>
      </c>
      <c r="D10" s="14">
        <v>2013</v>
      </c>
      <c r="E10" s="14">
        <v>5</v>
      </c>
      <c r="F10" s="14">
        <v>4</v>
      </c>
      <c r="G10" s="14">
        <f t="shared" si="0"/>
        <v>1</v>
      </c>
      <c r="H10" s="15">
        <v>31.9</v>
      </c>
      <c r="I10" s="16">
        <v>0.35</v>
      </c>
      <c r="J10" s="75">
        <f t="shared" si="1"/>
        <v>43.064999999999998</v>
      </c>
      <c r="K10" s="16" t="str">
        <f t="shared" si="2"/>
        <v>SEM PROMOÇÃO</v>
      </c>
      <c r="L10" s="16" t="str">
        <f t="shared" si="3"/>
        <v>0</v>
      </c>
      <c r="M10" s="16" t="str">
        <f t="shared" si="4"/>
        <v>0%</v>
      </c>
      <c r="N10" s="15">
        <f t="shared" si="5"/>
        <v>43.064999999999998</v>
      </c>
    </row>
    <row r="11" spans="2:17" ht="14.5">
      <c r="B11" s="14" t="s">
        <v>49</v>
      </c>
      <c r="C11" s="14" t="s">
        <v>50</v>
      </c>
      <c r="D11" s="14">
        <v>2008</v>
      </c>
      <c r="E11" s="14">
        <v>3</v>
      </c>
      <c r="F11" s="14">
        <v>2</v>
      </c>
      <c r="G11" s="14">
        <f t="shared" si="0"/>
        <v>1</v>
      </c>
      <c r="H11" s="15">
        <v>20.9</v>
      </c>
      <c r="I11" s="16">
        <v>0.19</v>
      </c>
      <c r="J11" s="75">
        <f t="shared" si="1"/>
        <v>24.870999999999999</v>
      </c>
      <c r="K11" s="16" t="str">
        <f t="shared" si="2"/>
        <v>SEM PROMOÇÃO</v>
      </c>
      <c r="L11" s="16" t="str">
        <f t="shared" si="3"/>
        <v>0</v>
      </c>
      <c r="M11" s="16" t="str">
        <f t="shared" si="4"/>
        <v>0%</v>
      </c>
      <c r="N11" s="15">
        <f t="shared" si="5"/>
        <v>24.870999999999999</v>
      </c>
    </row>
    <row r="12" spans="2:17" ht="14.5">
      <c r="B12" s="14" t="s">
        <v>51</v>
      </c>
      <c r="C12" s="14" t="s">
        <v>52</v>
      </c>
      <c r="D12" s="14">
        <v>2012</v>
      </c>
      <c r="E12" s="14">
        <v>1</v>
      </c>
      <c r="F12" s="14">
        <v>1</v>
      </c>
      <c r="G12" s="14">
        <f t="shared" si="0"/>
        <v>0</v>
      </c>
      <c r="H12" s="15">
        <v>17.899999999999999</v>
      </c>
      <c r="I12" s="16">
        <v>0.25</v>
      </c>
      <c r="J12" s="75">
        <f t="shared" si="1"/>
        <v>22.375</v>
      </c>
      <c r="K12" s="16" t="str">
        <f t="shared" si="2"/>
        <v>POSSUI PROMOÇÃO</v>
      </c>
      <c r="L12" s="16" t="str">
        <f t="shared" si="3"/>
        <v>5</v>
      </c>
      <c r="M12" s="16" t="str">
        <f t="shared" si="4"/>
        <v>5%</v>
      </c>
      <c r="N12" s="15">
        <f t="shared" si="5"/>
        <v>-0.05</v>
      </c>
    </row>
    <row r="13" spans="2:17" ht="14.5">
      <c r="B13" s="14" t="s">
        <v>53</v>
      </c>
      <c r="C13" s="14" t="s">
        <v>54</v>
      </c>
      <c r="D13" s="14">
        <v>2002</v>
      </c>
      <c r="E13" s="14">
        <v>1</v>
      </c>
      <c r="F13" s="17">
        <v>1</v>
      </c>
      <c r="G13" s="14">
        <f t="shared" si="0"/>
        <v>0</v>
      </c>
      <c r="H13" s="18">
        <v>11.9</v>
      </c>
      <c r="I13" s="19">
        <v>0.21</v>
      </c>
      <c r="J13" s="75">
        <f t="shared" si="1"/>
        <v>14.399000000000001</v>
      </c>
      <c r="K13" s="16" t="str">
        <f t="shared" si="2"/>
        <v>POSSUI PROMOÇÃO</v>
      </c>
      <c r="L13" s="16" t="str">
        <f t="shared" si="3"/>
        <v>5</v>
      </c>
      <c r="M13" s="16" t="str">
        <f t="shared" si="4"/>
        <v>5%</v>
      </c>
      <c r="N13" s="15">
        <f t="shared" si="5"/>
        <v>-0.05</v>
      </c>
    </row>
    <row r="14" spans="2:17" ht="14.5">
      <c r="F14" s="48" t="s">
        <v>55</v>
      </c>
      <c r="G14" s="51"/>
      <c r="H14" s="20"/>
      <c r="I14" s="21"/>
      <c r="J14" s="21"/>
      <c r="K14" s="21"/>
      <c r="L14" s="21"/>
      <c r="M14" s="21"/>
      <c r="N14" s="22"/>
    </row>
    <row r="16" spans="2:17" ht="14.5">
      <c r="C16" s="52" t="s">
        <v>56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4"/>
    </row>
    <row r="17" spans="3:14" ht="14.5">
      <c r="C17" s="52" t="s">
        <v>57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</row>
    <row r="18" spans="3:14" ht="14.5">
      <c r="C18" s="52" t="s">
        <v>58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3:14" ht="14.5">
      <c r="C19" s="55" t="s">
        <v>59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3:14" ht="14.5">
      <c r="C20" s="58" t="s">
        <v>60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</row>
    <row r="21" spans="3:14" ht="15.75" customHeight="1">
      <c r="C21" s="55" t="s">
        <v>61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</row>
    <row r="22" spans="3:14" ht="15.75" customHeight="1"/>
    <row r="23" spans="3:14" ht="15.75" customHeight="1">
      <c r="C23" s="2" t="s">
        <v>62</v>
      </c>
    </row>
    <row r="24" spans="3:14" ht="15.75" customHeight="1">
      <c r="C24" s="2" t="s">
        <v>63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K4:K14" xr:uid="{54CA61CC-F418-4498-AF58-C9148698BE56}"/>
  <mergeCells count="8">
    <mergeCell ref="C19:N19"/>
    <mergeCell ref="C20:N20"/>
    <mergeCell ref="C21:N21"/>
    <mergeCell ref="B2:N2"/>
    <mergeCell ref="F14:G14"/>
    <mergeCell ref="C16:N16"/>
    <mergeCell ref="C17:N17"/>
    <mergeCell ref="C18:N18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4882-07F1-41CA-A788-F711A474C05F}">
  <sheetPr filterMode="1"/>
  <dimension ref="B1:Q1000"/>
  <sheetViews>
    <sheetView workbookViewId="0">
      <selection activeCell="K4" sqref="K4"/>
    </sheetView>
  </sheetViews>
  <sheetFormatPr defaultColWidth="14.453125" defaultRowHeight="15" customHeight="1"/>
  <cols>
    <col min="1" max="1" width="9" customWidth="1"/>
    <col min="2" max="2" width="17.54296875" customWidth="1"/>
    <col min="3" max="3" width="29.7265625" customWidth="1"/>
    <col min="4" max="4" width="5.08984375" customWidth="1"/>
    <col min="5" max="5" width="11.26953125" customWidth="1"/>
    <col min="6" max="6" width="8.54296875" customWidth="1"/>
    <col min="7" max="7" width="11.54296875" customWidth="1"/>
    <col min="8" max="8" width="13.54296875" customWidth="1"/>
    <col min="9" max="10" width="9" customWidth="1"/>
    <col min="11" max="11" width="10.7265625" customWidth="1"/>
    <col min="12" max="12" width="9" customWidth="1"/>
    <col min="13" max="13" width="12.54296875" customWidth="1"/>
    <col min="14" max="26" width="9" customWidth="1"/>
  </cols>
  <sheetData>
    <row r="1" spans="2:17" ht="15" customHeight="1" thickBot="1"/>
    <row r="2" spans="2:17" thickBot="1">
      <c r="B2" s="48" t="s">
        <v>24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4" spans="2:17" ht="29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12</v>
      </c>
      <c r="L4" s="12" t="s">
        <v>34</v>
      </c>
      <c r="M4" s="12" t="s">
        <v>35</v>
      </c>
      <c r="N4" s="12" t="s">
        <v>36</v>
      </c>
      <c r="O4" s="13"/>
      <c r="P4" s="13"/>
      <c r="Q4" s="13"/>
    </row>
    <row r="5" spans="2:17" ht="14.5">
      <c r="B5" s="14" t="s">
        <v>37</v>
      </c>
      <c r="C5" s="14" t="s">
        <v>38</v>
      </c>
      <c r="D5" s="14">
        <v>2013</v>
      </c>
      <c r="E5" s="14">
        <v>5</v>
      </c>
      <c r="F5" s="14">
        <v>3</v>
      </c>
      <c r="G5" s="14">
        <f>(E5-F5)</f>
        <v>2</v>
      </c>
      <c r="H5" s="15">
        <v>19.899999999999999</v>
      </c>
      <c r="I5" s="16">
        <v>0.4</v>
      </c>
      <c r="J5" s="75">
        <f>H5*I5+H5</f>
        <v>27.86</v>
      </c>
      <c r="K5" s="16" t="str">
        <f>IF(H5&lt;=20,"POSSUI PROMOÇÃO","SEM PROMOÇÃO")</f>
        <v>POSSUI PROMOÇÃO</v>
      </c>
      <c r="L5" s="16" t="str">
        <f>IF(K5="POSSUI PROMOÇÃO","5","0")</f>
        <v>5</v>
      </c>
      <c r="M5" s="16" t="str">
        <f>IF(K5="POSSUI PROMOÇÃO","5%","0%")</f>
        <v>5%</v>
      </c>
      <c r="N5" s="15">
        <f>SUM(J5*G5-M5)</f>
        <v>55.67</v>
      </c>
    </row>
    <row r="6" spans="2:17" ht="14.5">
      <c r="B6" s="14" t="s">
        <v>39</v>
      </c>
      <c r="C6" s="14" t="s">
        <v>40</v>
      </c>
      <c r="D6" s="14">
        <v>1999</v>
      </c>
      <c r="E6" s="14">
        <v>2</v>
      </c>
      <c r="F6" s="14">
        <v>2</v>
      </c>
      <c r="G6" s="14">
        <f t="shared" ref="G6:G13" si="0">(E6-F6)</f>
        <v>0</v>
      </c>
      <c r="H6" s="15">
        <v>9.9</v>
      </c>
      <c r="I6" s="16">
        <v>0.15</v>
      </c>
      <c r="J6" s="75">
        <f t="shared" ref="J6:J13" si="1">H6*I6+H6</f>
        <v>11.385</v>
      </c>
      <c r="K6" s="16" t="str">
        <f t="shared" ref="K6:K13" si="2">IF(H6&lt;=20,"POSSUI PROMOÇÃO","SEM PROMOÇÃO")</f>
        <v>POSSUI PROMOÇÃO</v>
      </c>
      <c r="L6" s="16" t="str">
        <f t="shared" ref="L6:L13" si="3">IF(K6="POSSUI PROMOÇÃO","5","0")</f>
        <v>5</v>
      </c>
      <c r="M6" s="16" t="str">
        <f t="shared" ref="M6:M13" si="4">IF(K6="POSSUI PROMOÇÃO","5%","0%")</f>
        <v>5%</v>
      </c>
      <c r="N6" s="15">
        <f t="shared" ref="N6:N13" si="5">SUM(J6*G6-M6)</f>
        <v>-0.05</v>
      </c>
    </row>
    <row r="7" spans="2:17" ht="14.5" hidden="1">
      <c r="B7" s="14" t="s">
        <v>41</v>
      </c>
      <c r="C7" s="14" t="s">
        <v>42</v>
      </c>
      <c r="D7" s="14">
        <v>2013</v>
      </c>
      <c r="E7" s="14">
        <v>3</v>
      </c>
      <c r="F7" s="14">
        <v>2</v>
      </c>
      <c r="G7" s="14">
        <f t="shared" si="0"/>
        <v>1</v>
      </c>
      <c r="H7" s="15">
        <v>21.9</v>
      </c>
      <c r="I7" s="16">
        <v>0.25</v>
      </c>
      <c r="J7" s="75">
        <f t="shared" si="1"/>
        <v>27.375</v>
      </c>
      <c r="K7" s="16" t="str">
        <f t="shared" si="2"/>
        <v>SEM PROMOÇÃO</v>
      </c>
      <c r="L7" s="16" t="str">
        <f t="shared" si="3"/>
        <v>0</v>
      </c>
      <c r="M7" s="16" t="str">
        <f t="shared" si="4"/>
        <v>0%</v>
      </c>
      <c r="N7" s="15">
        <f t="shared" si="5"/>
        <v>27.375</v>
      </c>
    </row>
    <row r="8" spans="2:17" ht="14.5" hidden="1">
      <c r="B8" s="14" t="s">
        <v>43</v>
      </c>
      <c r="C8" s="14" t="s">
        <v>44</v>
      </c>
      <c r="D8" s="14">
        <v>2013</v>
      </c>
      <c r="E8" s="14">
        <v>3</v>
      </c>
      <c r="F8" s="14">
        <v>1</v>
      </c>
      <c r="G8" s="14">
        <f t="shared" si="0"/>
        <v>2</v>
      </c>
      <c r="H8" s="15">
        <v>29.9</v>
      </c>
      <c r="I8" s="16">
        <v>0.3</v>
      </c>
      <c r="J8" s="75">
        <f t="shared" si="1"/>
        <v>38.869999999999997</v>
      </c>
      <c r="K8" s="16" t="str">
        <f t="shared" si="2"/>
        <v>SEM PROMOÇÃO</v>
      </c>
      <c r="L8" s="16" t="str">
        <f t="shared" si="3"/>
        <v>0</v>
      </c>
      <c r="M8" s="16" t="str">
        <f t="shared" si="4"/>
        <v>0%</v>
      </c>
      <c r="N8" s="15">
        <f t="shared" si="5"/>
        <v>77.739999999999995</v>
      </c>
    </row>
    <row r="9" spans="2:17" ht="14.5" hidden="1">
      <c r="B9" s="14" t="s">
        <v>45</v>
      </c>
      <c r="C9" s="14" t="s">
        <v>46</v>
      </c>
      <c r="D9" s="14">
        <v>2013</v>
      </c>
      <c r="E9" s="14">
        <v>2</v>
      </c>
      <c r="F9" s="14">
        <v>1</v>
      </c>
      <c r="G9" s="14">
        <f t="shared" si="0"/>
        <v>1</v>
      </c>
      <c r="H9" s="15">
        <v>23.9</v>
      </c>
      <c r="I9" s="16">
        <v>0.3</v>
      </c>
      <c r="J9" s="75">
        <f t="shared" si="1"/>
        <v>31.069999999999997</v>
      </c>
      <c r="K9" s="16" t="str">
        <f t="shared" si="2"/>
        <v>SEM PROMOÇÃO</v>
      </c>
      <c r="L9" s="16" t="str">
        <f t="shared" si="3"/>
        <v>0</v>
      </c>
      <c r="M9" s="16" t="str">
        <f t="shared" si="4"/>
        <v>0%</v>
      </c>
      <c r="N9" s="15">
        <f t="shared" si="5"/>
        <v>31.069999999999997</v>
      </c>
    </row>
    <row r="10" spans="2:17" ht="14.5" hidden="1">
      <c r="B10" s="14" t="s">
        <v>47</v>
      </c>
      <c r="C10" s="14" t="s">
        <v>48</v>
      </c>
      <c r="D10" s="14">
        <v>2013</v>
      </c>
      <c r="E10" s="14">
        <v>5</v>
      </c>
      <c r="F10" s="14">
        <v>4</v>
      </c>
      <c r="G10" s="14">
        <f t="shared" si="0"/>
        <v>1</v>
      </c>
      <c r="H10" s="15">
        <v>31.9</v>
      </c>
      <c r="I10" s="16">
        <v>0.35</v>
      </c>
      <c r="J10" s="75">
        <f t="shared" si="1"/>
        <v>43.064999999999998</v>
      </c>
      <c r="K10" s="16" t="str">
        <f t="shared" si="2"/>
        <v>SEM PROMOÇÃO</v>
      </c>
      <c r="L10" s="16" t="str">
        <f t="shared" si="3"/>
        <v>0</v>
      </c>
      <c r="M10" s="16" t="str">
        <f t="shared" si="4"/>
        <v>0%</v>
      </c>
      <c r="N10" s="15">
        <f t="shared" si="5"/>
        <v>43.064999999999998</v>
      </c>
    </row>
    <row r="11" spans="2:17" ht="14.5" hidden="1">
      <c r="B11" s="14" t="s">
        <v>49</v>
      </c>
      <c r="C11" s="14" t="s">
        <v>50</v>
      </c>
      <c r="D11" s="14">
        <v>2008</v>
      </c>
      <c r="E11" s="14">
        <v>3</v>
      </c>
      <c r="F11" s="14">
        <v>2</v>
      </c>
      <c r="G11" s="14">
        <f t="shared" si="0"/>
        <v>1</v>
      </c>
      <c r="H11" s="15">
        <v>20.9</v>
      </c>
      <c r="I11" s="16">
        <v>0.19</v>
      </c>
      <c r="J11" s="75">
        <f t="shared" si="1"/>
        <v>24.870999999999999</v>
      </c>
      <c r="K11" s="16" t="str">
        <f t="shared" si="2"/>
        <v>SEM PROMOÇÃO</v>
      </c>
      <c r="L11" s="16" t="str">
        <f t="shared" si="3"/>
        <v>0</v>
      </c>
      <c r="M11" s="16" t="str">
        <f t="shared" si="4"/>
        <v>0%</v>
      </c>
      <c r="N11" s="15">
        <f t="shared" si="5"/>
        <v>24.870999999999999</v>
      </c>
    </row>
    <row r="12" spans="2:17" ht="14.5">
      <c r="B12" s="14" t="s">
        <v>51</v>
      </c>
      <c r="C12" s="14" t="s">
        <v>52</v>
      </c>
      <c r="D12" s="14">
        <v>2012</v>
      </c>
      <c r="E12" s="14">
        <v>1</v>
      </c>
      <c r="F12" s="14">
        <v>1</v>
      </c>
      <c r="G12" s="14">
        <f t="shared" si="0"/>
        <v>0</v>
      </c>
      <c r="H12" s="15">
        <v>17.899999999999999</v>
      </c>
      <c r="I12" s="16">
        <v>0.25</v>
      </c>
      <c r="J12" s="75">
        <f t="shared" si="1"/>
        <v>22.375</v>
      </c>
      <c r="K12" s="16" t="str">
        <f t="shared" si="2"/>
        <v>POSSUI PROMOÇÃO</v>
      </c>
      <c r="L12" s="16" t="str">
        <f t="shared" si="3"/>
        <v>5</v>
      </c>
      <c r="M12" s="16" t="str">
        <f t="shared" si="4"/>
        <v>5%</v>
      </c>
      <c r="N12" s="15">
        <f t="shared" si="5"/>
        <v>-0.05</v>
      </c>
    </row>
    <row r="13" spans="2:17" ht="14.5">
      <c r="B13" s="14" t="s">
        <v>53</v>
      </c>
      <c r="C13" s="14" t="s">
        <v>54</v>
      </c>
      <c r="D13" s="14">
        <v>2002</v>
      </c>
      <c r="E13" s="14">
        <v>1</v>
      </c>
      <c r="F13" s="17">
        <v>1</v>
      </c>
      <c r="G13" s="14">
        <f t="shared" si="0"/>
        <v>0</v>
      </c>
      <c r="H13" s="18">
        <v>11.9</v>
      </c>
      <c r="I13" s="19">
        <v>0.21</v>
      </c>
      <c r="J13" s="75">
        <f t="shared" si="1"/>
        <v>14.399000000000001</v>
      </c>
      <c r="K13" s="16" t="str">
        <f t="shared" si="2"/>
        <v>POSSUI PROMOÇÃO</v>
      </c>
      <c r="L13" s="16" t="str">
        <f t="shared" si="3"/>
        <v>5</v>
      </c>
      <c r="M13" s="16" t="str">
        <f t="shared" si="4"/>
        <v>5%</v>
      </c>
      <c r="N13" s="15">
        <f t="shared" si="5"/>
        <v>-0.05</v>
      </c>
    </row>
    <row r="14" spans="2:17" hidden="1" thickBot="1">
      <c r="F14" s="48" t="s">
        <v>55</v>
      </c>
      <c r="G14" s="51"/>
      <c r="H14" s="20"/>
      <c r="I14" s="21"/>
      <c r="J14" s="21"/>
      <c r="K14" s="21"/>
      <c r="L14" s="21"/>
      <c r="M14" s="21"/>
      <c r="N14" s="22"/>
    </row>
    <row r="15" spans="2:17" ht="15" customHeight="1" thickBot="1"/>
    <row r="16" spans="2:17" thickBot="1">
      <c r="C16" s="52" t="s">
        <v>56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4"/>
    </row>
    <row r="17" spans="3:14" thickBot="1">
      <c r="C17" s="52" t="s">
        <v>57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</row>
    <row r="18" spans="3:14" ht="14.5">
      <c r="C18" s="52" t="s">
        <v>58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3:14" ht="14.5">
      <c r="C19" s="55" t="s">
        <v>59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3:14" thickBot="1">
      <c r="C20" s="58" t="s">
        <v>60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</row>
    <row r="21" spans="3:14" ht="15.75" customHeight="1">
      <c r="C21" s="55" t="s">
        <v>61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</row>
    <row r="22" spans="3:14" ht="15.75" customHeight="1"/>
    <row r="23" spans="3:14" ht="15.75" customHeight="1">
      <c r="C23" s="2" t="s">
        <v>62</v>
      </c>
    </row>
    <row r="24" spans="3:14" ht="15.75" customHeight="1">
      <c r="C24" s="2" t="s">
        <v>63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K4:K14" xr:uid="{54CA61CC-F418-4498-AF58-C9148698BE56}">
    <filterColumn colId="0">
      <filters>
        <filter val="POSSUI PROMOÇÃO"/>
      </filters>
    </filterColumn>
  </autoFilter>
  <mergeCells count="8">
    <mergeCell ref="C20:N20"/>
    <mergeCell ref="C21:N21"/>
    <mergeCell ref="B2:N2"/>
    <mergeCell ref="F14:G14"/>
    <mergeCell ref="C16:N16"/>
    <mergeCell ref="C17:N17"/>
    <mergeCell ref="C18:N18"/>
    <mergeCell ref="C19:N19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F591-7232-4FC0-B56F-A8E88CE70EFC}">
  <sheetPr filterMode="1"/>
  <dimension ref="B1:Q1000"/>
  <sheetViews>
    <sheetView workbookViewId="0">
      <selection activeCell="E4" sqref="E4"/>
    </sheetView>
  </sheetViews>
  <sheetFormatPr defaultColWidth="14.453125" defaultRowHeight="15" customHeight="1"/>
  <cols>
    <col min="1" max="1" width="9" customWidth="1"/>
    <col min="2" max="2" width="17.54296875" customWidth="1"/>
    <col min="3" max="3" width="29.7265625" customWidth="1"/>
    <col min="4" max="4" width="5.08984375" customWidth="1"/>
    <col min="5" max="5" width="11.26953125" customWidth="1"/>
    <col min="6" max="6" width="8.54296875" customWidth="1"/>
    <col min="7" max="7" width="11.54296875" customWidth="1"/>
    <col min="8" max="8" width="13.54296875" customWidth="1"/>
    <col min="9" max="10" width="9" customWidth="1"/>
    <col min="11" max="11" width="10.7265625" customWidth="1"/>
    <col min="12" max="12" width="9" customWidth="1"/>
    <col min="13" max="13" width="12.54296875" customWidth="1"/>
    <col min="14" max="26" width="9" customWidth="1"/>
  </cols>
  <sheetData>
    <row r="1" spans="2:17" ht="15" customHeight="1" thickBot="1"/>
    <row r="2" spans="2:17" thickBot="1">
      <c r="B2" s="48" t="s">
        <v>24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4" spans="2:17" ht="29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12</v>
      </c>
      <c r="L4" s="12" t="s">
        <v>34</v>
      </c>
      <c r="M4" s="12" t="s">
        <v>35</v>
      </c>
      <c r="N4" s="12" t="s">
        <v>36</v>
      </c>
      <c r="O4" s="13"/>
      <c r="P4" s="13"/>
      <c r="Q4" s="13"/>
    </row>
    <row r="5" spans="2:17" ht="14.5" hidden="1">
      <c r="B5" s="14" t="s">
        <v>37</v>
      </c>
      <c r="C5" s="14" t="s">
        <v>38</v>
      </c>
      <c r="D5" s="14">
        <v>2013</v>
      </c>
      <c r="E5" s="14">
        <v>5</v>
      </c>
      <c r="F5" s="14">
        <v>3</v>
      </c>
      <c r="G5" s="14">
        <f>(E5-F5)</f>
        <v>2</v>
      </c>
      <c r="H5" s="15">
        <v>19.899999999999999</v>
      </c>
      <c r="I5" s="16">
        <v>0.4</v>
      </c>
      <c r="J5" s="75">
        <f>H5*I5+H5</f>
        <v>27.86</v>
      </c>
      <c r="K5" s="16" t="str">
        <f>IF(H5&lt;=20,"POSSUI PROMOÇÃO","SEM PROMOÇÃO")</f>
        <v>POSSUI PROMOÇÃO</v>
      </c>
      <c r="L5" s="16" t="str">
        <f>IF(K5="POSSUI PROMOÇÃO","5","0")</f>
        <v>5</v>
      </c>
      <c r="M5" s="16" t="str">
        <f>IF(K5="POSSUI PROMOÇÃO","5%","0%")</f>
        <v>5%</v>
      </c>
      <c r="N5" s="15">
        <f>SUM(J5*G5-M5)</f>
        <v>55.67</v>
      </c>
    </row>
    <row r="6" spans="2:17" ht="14.5" hidden="1">
      <c r="B6" s="14" t="s">
        <v>39</v>
      </c>
      <c r="C6" s="14" t="s">
        <v>40</v>
      </c>
      <c r="D6" s="14">
        <v>1999</v>
      </c>
      <c r="E6" s="14">
        <v>2</v>
      </c>
      <c r="F6" s="14">
        <v>2</v>
      </c>
      <c r="G6" s="14">
        <f t="shared" ref="G6:G13" si="0">(E6-F6)</f>
        <v>0</v>
      </c>
      <c r="H6" s="15">
        <v>9.9</v>
      </c>
      <c r="I6" s="16">
        <v>0.15</v>
      </c>
      <c r="J6" s="75">
        <f t="shared" ref="J6:J13" si="1">H6*I6+H6</f>
        <v>11.385</v>
      </c>
      <c r="K6" s="16" t="str">
        <f t="shared" ref="K6:K13" si="2">IF(H6&lt;=20,"POSSUI PROMOÇÃO","SEM PROMOÇÃO")</f>
        <v>POSSUI PROMOÇÃO</v>
      </c>
      <c r="L6" s="16" t="str">
        <f t="shared" ref="L6:L13" si="3">IF(K6="POSSUI PROMOÇÃO","5","0")</f>
        <v>5</v>
      </c>
      <c r="M6" s="16" t="str">
        <f t="shared" ref="M6:M13" si="4">IF(K6="POSSUI PROMOÇÃO","5%","0%")</f>
        <v>5%</v>
      </c>
      <c r="N6" s="15">
        <f t="shared" ref="N6:N13" si="5">SUM(J6*G6-M6)</f>
        <v>-0.05</v>
      </c>
    </row>
    <row r="7" spans="2:17" ht="14.5" hidden="1">
      <c r="B7" s="14" t="s">
        <v>41</v>
      </c>
      <c r="C7" s="14" t="s">
        <v>42</v>
      </c>
      <c r="D7" s="14">
        <v>2013</v>
      </c>
      <c r="E7" s="14">
        <v>3</v>
      </c>
      <c r="F7" s="14">
        <v>2</v>
      </c>
      <c r="G7" s="14">
        <f t="shared" si="0"/>
        <v>1</v>
      </c>
      <c r="H7" s="15">
        <v>21.9</v>
      </c>
      <c r="I7" s="16">
        <v>0.25</v>
      </c>
      <c r="J7" s="75">
        <f t="shared" si="1"/>
        <v>27.375</v>
      </c>
      <c r="K7" s="16" t="str">
        <f t="shared" si="2"/>
        <v>SEM PROMOÇÃO</v>
      </c>
      <c r="L7" s="16" t="str">
        <f t="shared" si="3"/>
        <v>0</v>
      </c>
      <c r="M7" s="16" t="str">
        <f t="shared" si="4"/>
        <v>0%</v>
      </c>
      <c r="N7" s="15">
        <f t="shared" si="5"/>
        <v>27.375</v>
      </c>
    </row>
    <row r="8" spans="2:17" ht="14.5" hidden="1">
      <c r="B8" s="14" t="s">
        <v>43</v>
      </c>
      <c r="C8" s="14" t="s">
        <v>44</v>
      </c>
      <c r="D8" s="14">
        <v>2013</v>
      </c>
      <c r="E8" s="14">
        <v>3</v>
      </c>
      <c r="F8" s="14">
        <v>1</v>
      </c>
      <c r="G8" s="14">
        <f t="shared" si="0"/>
        <v>2</v>
      </c>
      <c r="H8" s="15">
        <v>29.9</v>
      </c>
      <c r="I8" s="16">
        <v>0.3</v>
      </c>
      <c r="J8" s="75">
        <f t="shared" si="1"/>
        <v>38.869999999999997</v>
      </c>
      <c r="K8" s="16" t="str">
        <f t="shared" si="2"/>
        <v>SEM PROMOÇÃO</v>
      </c>
      <c r="L8" s="16" t="str">
        <f t="shared" si="3"/>
        <v>0</v>
      </c>
      <c r="M8" s="16" t="str">
        <f t="shared" si="4"/>
        <v>0%</v>
      </c>
      <c r="N8" s="15">
        <f t="shared" si="5"/>
        <v>77.739999999999995</v>
      </c>
    </row>
    <row r="9" spans="2:17" ht="14.5" hidden="1">
      <c r="B9" s="14" t="s">
        <v>45</v>
      </c>
      <c r="C9" s="14" t="s">
        <v>46</v>
      </c>
      <c r="D9" s="14">
        <v>2013</v>
      </c>
      <c r="E9" s="14">
        <v>2</v>
      </c>
      <c r="F9" s="14">
        <v>1</v>
      </c>
      <c r="G9" s="14">
        <f t="shared" si="0"/>
        <v>1</v>
      </c>
      <c r="H9" s="15">
        <v>23.9</v>
      </c>
      <c r="I9" s="16">
        <v>0.3</v>
      </c>
      <c r="J9" s="75">
        <f t="shared" si="1"/>
        <v>31.069999999999997</v>
      </c>
      <c r="K9" s="16" t="str">
        <f t="shared" si="2"/>
        <v>SEM PROMOÇÃO</v>
      </c>
      <c r="L9" s="16" t="str">
        <f t="shared" si="3"/>
        <v>0</v>
      </c>
      <c r="M9" s="16" t="str">
        <f t="shared" si="4"/>
        <v>0%</v>
      </c>
      <c r="N9" s="15">
        <f t="shared" si="5"/>
        <v>31.069999999999997</v>
      </c>
    </row>
    <row r="10" spans="2:17" ht="14.5" hidden="1">
      <c r="B10" s="14" t="s">
        <v>47</v>
      </c>
      <c r="C10" s="14" t="s">
        <v>48</v>
      </c>
      <c r="D10" s="14">
        <v>2013</v>
      </c>
      <c r="E10" s="14">
        <v>5</v>
      </c>
      <c r="F10" s="14">
        <v>4</v>
      </c>
      <c r="G10" s="14">
        <f t="shared" si="0"/>
        <v>1</v>
      </c>
      <c r="H10" s="15">
        <v>31.9</v>
      </c>
      <c r="I10" s="16">
        <v>0.35</v>
      </c>
      <c r="J10" s="75">
        <f t="shared" si="1"/>
        <v>43.064999999999998</v>
      </c>
      <c r="K10" s="16" t="str">
        <f t="shared" si="2"/>
        <v>SEM PROMOÇÃO</v>
      </c>
      <c r="L10" s="16" t="str">
        <f t="shared" si="3"/>
        <v>0</v>
      </c>
      <c r="M10" s="16" t="str">
        <f t="shared" si="4"/>
        <v>0%</v>
      </c>
      <c r="N10" s="15">
        <f t="shared" si="5"/>
        <v>43.064999999999998</v>
      </c>
    </row>
    <row r="11" spans="2:17" ht="14.5" hidden="1">
      <c r="B11" s="14" t="s">
        <v>49</v>
      </c>
      <c r="C11" s="14" t="s">
        <v>50</v>
      </c>
      <c r="D11" s="14">
        <v>2008</v>
      </c>
      <c r="E11" s="14">
        <v>3</v>
      </c>
      <c r="F11" s="14">
        <v>2</v>
      </c>
      <c r="G11" s="14">
        <f t="shared" si="0"/>
        <v>1</v>
      </c>
      <c r="H11" s="15">
        <v>20.9</v>
      </c>
      <c r="I11" s="16">
        <v>0.19</v>
      </c>
      <c r="J11" s="75">
        <f t="shared" si="1"/>
        <v>24.870999999999999</v>
      </c>
      <c r="K11" s="16" t="str">
        <f t="shared" si="2"/>
        <v>SEM PROMOÇÃO</v>
      </c>
      <c r="L11" s="16" t="str">
        <f t="shared" si="3"/>
        <v>0</v>
      </c>
      <c r="M11" s="16" t="str">
        <f t="shared" si="4"/>
        <v>0%</v>
      </c>
      <c r="N11" s="15">
        <f t="shared" si="5"/>
        <v>24.870999999999999</v>
      </c>
    </row>
    <row r="12" spans="2:17" ht="14.5">
      <c r="B12" s="14" t="s">
        <v>51</v>
      </c>
      <c r="C12" s="14" t="s">
        <v>52</v>
      </c>
      <c r="D12" s="14">
        <v>2012</v>
      </c>
      <c r="E12" s="14">
        <v>1</v>
      </c>
      <c r="F12" s="14">
        <v>1</v>
      </c>
      <c r="G12" s="14">
        <f t="shared" si="0"/>
        <v>0</v>
      </c>
      <c r="H12" s="15">
        <v>17.899999999999999</v>
      </c>
      <c r="I12" s="16">
        <v>0.25</v>
      </c>
      <c r="J12" s="75">
        <f t="shared" si="1"/>
        <v>22.375</v>
      </c>
      <c r="K12" s="16" t="str">
        <f t="shared" si="2"/>
        <v>POSSUI PROMOÇÃO</v>
      </c>
      <c r="L12" s="16" t="str">
        <f t="shared" si="3"/>
        <v>5</v>
      </c>
      <c r="M12" s="16" t="str">
        <f t="shared" si="4"/>
        <v>5%</v>
      </c>
      <c r="N12" s="15">
        <f t="shared" si="5"/>
        <v>-0.05</v>
      </c>
    </row>
    <row r="13" spans="2:17" ht="14.5">
      <c r="B13" s="14" t="s">
        <v>53</v>
      </c>
      <c r="C13" s="14" t="s">
        <v>54</v>
      </c>
      <c r="D13" s="14">
        <v>2002</v>
      </c>
      <c r="E13" s="14">
        <v>1</v>
      </c>
      <c r="F13" s="17">
        <v>1</v>
      </c>
      <c r="G13" s="14">
        <f t="shared" si="0"/>
        <v>0</v>
      </c>
      <c r="H13" s="18">
        <v>11.9</v>
      </c>
      <c r="I13" s="19">
        <v>0.21</v>
      </c>
      <c r="J13" s="75">
        <f t="shared" si="1"/>
        <v>14.399000000000001</v>
      </c>
      <c r="K13" s="16" t="str">
        <f t="shared" si="2"/>
        <v>POSSUI PROMOÇÃO</v>
      </c>
      <c r="L13" s="16" t="str">
        <f t="shared" si="3"/>
        <v>5</v>
      </c>
      <c r="M13" s="16" t="str">
        <f t="shared" si="4"/>
        <v>5%</v>
      </c>
      <c r="N13" s="15">
        <f t="shared" si="5"/>
        <v>-0.05</v>
      </c>
    </row>
    <row r="14" spans="2:17" hidden="1" thickBot="1">
      <c r="F14" s="48" t="s">
        <v>55</v>
      </c>
      <c r="G14" s="51"/>
      <c r="H14" s="20"/>
      <c r="I14" s="21"/>
      <c r="J14" s="21"/>
      <c r="K14" s="21"/>
      <c r="L14" s="21"/>
      <c r="M14" s="21"/>
      <c r="N14" s="22"/>
    </row>
    <row r="15" spans="2:17" ht="15" customHeight="1" thickBot="1"/>
    <row r="16" spans="2:17" thickBot="1">
      <c r="C16" s="52" t="s">
        <v>56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4"/>
    </row>
    <row r="17" spans="3:14" thickBot="1">
      <c r="C17" s="52" t="s">
        <v>57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</row>
    <row r="18" spans="3:14" ht="14.5">
      <c r="C18" s="52" t="s">
        <v>58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3:14" ht="14.5">
      <c r="C19" s="55" t="s">
        <v>59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3:14" thickBot="1">
      <c r="C20" s="58" t="s">
        <v>60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</row>
    <row r="21" spans="3:14" ht="15.75" customHeight="1">
      <c r="C21" s="55" t="s">
        <v>61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</row>
    <row r="22" spans="3:14" ht="15.75" customHeight="1"/>
    <row r="23" spans="3:14" ht="15.75" customHeight="1">
      <c r="C23" s="2" t="s">
        <v>62</v>
      </c>
    </row>
    <row r="24" spans="3:14" ht="15.75" customHeight="1">
      <c r="C24" s="2" t="s">
        <v>63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E4:E14" xr:uid="{D2180DFE-B628-4357-BE17-25C67E26084E}">
    <filterColumn colId="0">
      <customFilters>
        <customFilter operator="lessThan" val="2"/>
      </customFilters>
    </filterColumn>
  </autoFilter>
  <mergeCells count="8">
    <mergeCell ref="C20:N20"/>
    <mergeCell ref="C21:N21"/>
    <mergeCell ref="B2:N2"/>
    <mergeCell ref="F14:G14"/>
    <mergeCell ref="C16:N16"/>
    <mergeCell ref="C17:N17"/>
    <mergeCell ref="C18:N18"/>
    <mergeCell ref="C19:N19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2"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7" ht="18.5">
      <c r="A1" s="61" t="s">
        <v>64</v>
      </c>
      <c r="B1" s="53"/>
      <c r="C1" s="53"/>
      <c r="D1" s="53"/>
      <c r="E1" s="53"/>
      <c r="F1" s="54"/>
    </row>
    <row r="2" spans="1:7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  <c r="G2" s="79" t="s">
        <v>131</v>
      </c>
    </row>
    <row r="3" spans="1:7" ht="14.5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7" ht="14.5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7" ht="14.5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7" ht="14.5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7" ht="14.5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7" ht="14.5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7" ht="14.5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7" ht="14.5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7" ht="14.5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7" ht="14.5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7" ht="14.5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7" ht="14.5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7" ht="14.5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7" ht="14.5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/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C11F-7D7E-4739-B8C0-198859156CC0}">
  <sheetPr filterMode="1"/>
  <dimension ref="A1:F1000"/>
  <sheetViews>
    <sheetView topLeftCell="A7"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 hidden="1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 hidden="1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hidden="1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5">
      <customFilters>
        <customFilter operator="lessThanOrEqual" val="41654"/>
      </custom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F175-0CEA-4232-A679-168E60494850}">
  <sheetPr filterMode="1"/>
  <dimension ref="A1:F1000"/>
  <sheetViews>
    <sheetView workbookViewId="0">
      <selection activeCell="G2" sqref="G2"/>
    </sheetView>
  </sheetViews>
  <sheetFormatPr defaultColWidth="14.453125" defaultRowHeight="15" customHeight="1"/>
  <cols>
    <col min="1" max="1" width="15.08984375" customWidth="1"/>
    <col min="2" max="2" width="17.54296875" customWidth="1"/>
    <col min="3" max="3" width="12.81640625" customWidth="1"/>
    <col min="4" max="4" width="9.54296875" customWidth="1"/>
    <col min="5" max="5" width="6.81640625" customWidth="1"/>
    <col min="6" max="6" width="13.81640625" customWidth="1"/>
    <col min="7" max="26" width="9" customWidth="1"/>
  </cols>
  <sheetData>
    <row r="1" spans="1:6" ht="18.5">
      <c r="A1" s="61" t="s">
        <v>64</v>
      </c>
      <c r="B1" s="53"/>
      <c r="C1" s="53"/>
      <c r="D1" s="53"/>
      <c r="E1" s="53"/>
      <c r="F1" s="54"/>
    </row>
    <row r="2" spans="1:6" ht="14.5">
      <c r="A2" s="23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6" t="s">
        <v>70</v>
      </c>
    </row>
    <row r="3" spans="1:6" ht="14.5">
      <c r="A3" s="25" t="s">
        <v>71</v>
      </c>
      <c r="B3" s="26">
        <v>10</v>
      </c>
      <c r="C3" s="26" t="s">
        <v>72</v>
      </c>
      <c r="D3" s="26" t="s">
        <v>73</v>
      </c>
      <c r="E3" s="26" t="s">
        <v>74</v>
      </c>
      <c r="F3" s="77">
        <v>41640</v>
      </c>
    </row>
    <row r="4" spans="1:6" ht="14.5">
      <c r="A4" s="25" t="s">
        <v>71</v>
      </c>
      <c r="B4" s="26">
        <v>50</v>
      </c>
      <c r="C4" s="26" t="s">
        <v>75</v>
      </c>
      <c r="D4" s="26" t="s">
        <v>73</v>
      </c>
      <c r="E4" s="26" t="s">
        <v>74</v>
      </c>
      <c r="F4" s="77">
        <v>41641</v>
      </c>
    </row>
    <row r="5" spans="1:6" ht="14.5">
      <c r="A5" s="25" t="s">
        <v>71</v>
      </c>
      <c r="B5" s="26">
        <v>20</v>
      </c>
      <c r="C5" s="26" t="s">
        <v>75</v>
      </c>
      <c r="D5" s="26" t="s">
        <v>73</v>
      </c>
      <c r="E5" s="26" t="s">
        <v>74</v>
      </c>
      <c r="F5" s="77">
        <v>41642</v>
      </c>
    </row>
    <row r="6" spans="1:6" ht="14.5" hidden="1">
      <c r="A6" s="25" t="s">
        <v>76</v>
      </c>
      <c r="B6" s="26">
        <v>159</v>
      </c>
      <c r="C6" s="26" t="s">
        <v>77</v>
      </c>
      <c r="D6" s="26" t="s">
        <v>78</v>
      </c>
      <c r="E6" s="26" t="s">
        <v>79</v>
      </c>
      <c r="F6" s="77">
        <v>41696</v>
      </c>
    </row>
    <row r="7" spans="1:6" ht="14.5">
      <c r="A7" s="25" t="s">
        <v>80</v>
      </c>
      <c r="B7" s="26">
        <v>20</v>
      </c>
      <c r="C7" s="26" t="s">
        <v>72</v>
      </c>
      <c r="D7" s="26" t="s">
        <v>73</v>
      </c>
      <c r="E7" s="26" t="s">
        <v>74</v>
      </c>
      <c r="F7" s="77">
        <v>41644</v>
      </c>
    </row>
    <row r="8" spans="1:6" ht="14.5">
      <c r="A8" s="25" t="s">
        <v>80</v>
      </c>
      <c r="B8" s="26">
        <v>21</v>
      </c>
      <c r="C8" s="26" t="s">
        <v>72</v>
      </c>
      <c r="D8" s="26" t="s">
        <v>73</v>
      </c>
      <c r="E8" s="26" t="s">
        <v>74</v>
      </c>
      <c r="F8" s="77">
        <v>41645</v>
      </c>
    </row>
    <row r="9" spans="1:6" ht="14.5" hidden="1">
      <c r="A9" s="25" t="s">
        <v>80</v>
      </c>
      <c r="B9" s="26">
        <v>500</v>
      </c>
      <c r="C9" s="26" t="s">
        <v>81</v>
      </c>
      <c r="D9" s="26" t="s">
        <v>82</v>
      </c>
      <c r="E9" s="26" t="s">
        <v>74</v>
      </c>
      <c r="F9" s="77">
        <v>41646</v>
      </c>
    </row>
    <row r="10" spans="1:6" ht="14.5">
      <c r="A10" s="25" t="s">
        <v>80</v>
      </c>
      <c r="B10" s="26">
        <v>23</v>
      </c>
      <c r="C10" s="26" t="s">
        <v>72</v>
      </c>
      <c r="D10" s="26" t="s">
        <v>73</v>
      </c>
      <c r="E10" s="26" t="s">
        <v>74</v>
      </c>
      <c r="F10" s="77">
        <v>41647</v>
      </c>
    </row>
    <row r="11" spans="1:6" ht="14.5" hidden="1">
      <c r="A11" s="25" t="s">
        <v>83</v>
      </c>
      <c r="B11" s="26">
        <v>24</v>
      </c>
      <c r="C11" s="26" t="s">
        <v>81</v>
      </c>
      <c r="D11" s="26" t="s">
        <v>82</v>
      </c>
      <c r="E11" s="26" t="s">
        <v>74</v>
      </c>
      <c r="F11" s="77">
        <v>41648</v>
      </c>
    </row>
    <row r="12" spans="1:6" ht="14.5">
      <c r="A12" s="25" t="s">
        <v>83</v>
      </c>
      <c r="B12" s="26">
        <v>25</v>
      </c>
      <c r="C12" s="26" t="s">
        <v>72</v>
      </c>
      <c r="D12" s="26" t="s">
        <v>73</v>
      </c>
      <c r="E12" s="26" t="s">
        <v>74</v>
      </c>
      <c r="F12" s="77">
        <v>41649</v>
      </c>
    </row>
    <row r="13" spans="1:6" ht="14.5">
      <c r="A13" s="25" t="s">
        <v>83</v>
      </c>
      <c r="B13" s="26">
        <v>26</v>
      </c>
      <c r="C13" s="26" t="s">
        <v>72</v>
      </c>
      <c r="D13" s="26" t="s">
        <v>73</v>
      </c>
      <c r="E13" s="26" t="s">
        <v>74</v>
      </c>
      <c r="F13" s="77">
        <v>41650</v>
      </c>
    </row>
    <row r="14" spans="1:6" ht="14.5">
      <c r="A14" s="25" t="s">
        <v>83</v>
      </c>
      <c r="B14" s="26">
        <v>27</v>
      </c>
      <c r="C14" s="26" t="s">
        <v>72</v>
      </c>
      <c r="D14" s="26" t="s">
        <v>73</v>
      </c>
      <c r="E14" s="26" t="s">
        <v>74</v>
      </c>
      <c r="F14" s="77">
        <v>41651</v>
      </c>
    </row>
    <row r="15" spans="1:6" ht="14.5">
      <c r="A15" s="25" t="s">
        <v>83</v>
      </c>
      <c r="B15" s="26">
        <v>28</v>
      </c>
      <c r="C15" s="26" t="s">
        <v>72</v>
      </c>
      <c r="D15" s="26" t="s">
        <v>73</v>
      </c>
      <c r="E15" s="26" t="s">
        <v>74</v>
      </c>
      <c r="F15" s="77">
        <v>41652</v>
      </c>
    </row>
    <row r="16" spans="1:6" ht="14.5" hidden="1">
      <c r="A16" s="25" t="s">
        <v>76</v>
      </c>
      <c r="B16" s="26">
        <v>65</v>
      </c>
      <c r="C16" s="26" t="s">
        <v>84</v>
      </c>
      <c r="D16" s="26" t="s">
        <v>78</v>
      </c>
      <c r="E16" s="26" t="s">
        <v>79</v>
      </c>
      <c r="F16" s="77">
        <v>41696</v>
      </c>
    </row>
    <row r="17" spans="1:6" ht="14.5">
      <c r="A17" s="25" t="s">
        <v>83</v>
      </c>
      <c r="B17" s="26">
        <v>456</v>
      </c>
      <c r="C17" s="26" t="s">
        <v>72</v>
      </c>
      <c r="D17" s="26" t="s">
        <v>73</v>
      </c>
      <c r="E17" s="26" t="s">
        <v>74</v>
      </c>
      <c r="F17" s="77">
        <v>41649</v>
      </c>
    </row>
    <row r="18" spans="1:6" ht="14.5">
      <c r="A18" s="25" t="s">
        <v>83</v>
      </c>
      <c r="B18" s="26">
        <v>26</v>
      </c>
      <c r="C18" s="26" t="s">
        <v>72</v>
      </c>
      <c r="D18" s="26" t="s">
        <v>73</v>
      </c>
      <c r="E18" s="26" t="s">
        <v>74</v>
      </c>
      <c r="F18" s="77">
        <v>41650</v>
      </c>
    </row>
    <row r="19" spans="1:6" ht="14.5">
      <c r="A19" s="25" t="s">
        <v>83</v>
      </c>
      <c r="B19" s="26">
        <v>120</v>
      </c>
      <c r="C19" s="26" t="s">
        <v>72</v>
      </c>
      <c r="D19" s="26" t="s">
        <v>73</v>
      </c>
      <c r="E19" s="26" t="s">
        <v>74</v>
      </c>
      <c r="F19" s="77">
        <v>41651</v>
      </c>
    </row>
    <row r="20" spans="1:6" ht="14.5">
      <c r="A20" s="25" t="s">
        <v>83</v>
      </c>
      <c r="B20" s="26">
        <v>100</v>
      </c>
      <c r="C20" s="26" t="s">
        <v>72</v>
      </c>
      <c r="D20" s="26" t="s">
        <v>73</v>
      </c>
      <c r="E20" s="26" t="s">
        <v>74</v>
      </c>
      <c r="F20" s="77">
        <v>41652</v>
      </c>
    </row>
    <row r="21" spans="1:6" ht="15.75" hidden="1" customHeight="1">
      <c r="A21" s="27" t="s">
        <v>76</v>
      </c>
      <c r="B21" s="28">
        <v>159</v>
      </c>
      <c r="C21" s="28" t="s">
        <v>84</v>
      </c>
      <c r="D21" s="28" t="s">
        <v>78</v>
      </c>
      <c r="E21" s="28" t="s">
        <v>79</v>
      </c>
      <c r="F21" s="78">
        <v>41696</v>
      </c>
    </row>
    <row r="22" spans="1:6" ht="15.75" customHeight="1"/>
    <row r="23" spans="1:6" ht="15.75" customHeight="1">
      <c r="A23" s="62" t="s">
        <v>85</v>
      </c>
      <c r="B23" s="63"/>
      <c r="C23" s="64"/>
    </row>
    <row r="24" spans="1:6" ht="15.75" customHeight="1">
      <c r="A24" s="62" t="s">
        <v>86</v>
      </c>
      <c r="B24" s="63"/>
      <c r="C24" s="64"/>
    </row>
    <row r="25" spans="1:6" ht="15.75" customHeight="1">
      <c r="A25" s="62" t="s">
        <v>87</v>
      </c>
      <c r="B25" s="63"/>
      <c r="C25" s="64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1" xr:uid="{DF02F52E-F0DE-4D90-93F1-0CCBC0E3CBBD}">
    <filterColumn colId="3">
      <filters>
        <filter val="Campinas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Exercício1(feito)</vt:lpstr>
      <vt:lpstr>Ex1.FiltroREPROVADO</vt:lpstr>
      <vt:lpstr>Ex1.FiltroAPROVADO</vt:lpstr>
      <vt:lpstr>Exercício2(feito)</vt:lpstr>
      <vt:lpstr>Ex2.POSSUI PROMOÇÃO</vt:lpstr>
      <vt:lpstr>Ex2.ENTRADA menor  que 2</vt:lpstr>
      <vt:lpstr>Exercício3(feito)</vt:lpstr>
      <vt:lpstr>Ex3.Vendas menores que o dia 15</vt:lpstr>
      <vt:lpstr>Ex3.Campinas</vt:lpstr>
      <vt:lpstr>Ex3.Uniflor</vt:lpstr>
      <vt:lpstr>Ex3.Nicoly Almeida</vt:lpstr>
      <vt:lpstr>Ex3.Marcos de Melo</vt:lpstr>
      <vt:lpstr>Ex3.Juliana Silva</vt:lpstr>
      <vt:lpstr>Ex3.Antonia Ap.</vt:lpstr>
      <vt:lpstr>Exercício4(feito)</vt:lpstr>
      <vt:lpstr>Ex4.Contabilidade</vt:lpstr>
      <vt:lpstr>Ex4.Administrativa</vt:lpstr>
      <vt:lpstr>Exercício5(feito)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Moraes</dc:creator>
  <cp:lastModifiedBy>Aluno DevNoturno</cp:lastModifiedBy>
  <dcterms:created xsi:type="dcterms:W3CDTF">2012-04-11T19:15:00Z</dcterms:created>
  <dcterms:modified xsi:type="dcterms:W3CDTF">2023-05-11T00:47:41Z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308C695A246D49F6BD36811841473491</vt:lpwstr>
  </property>
  <property fmtid="{D5CDD505-2E9C-101B-9397-08002B2CF9AE}" pid="3" name="KSOProductBuildVer">
    <vt:lpwstr>1046-11.2.0.11380</vt:lpwstr>
  </property>
</Properties>
</file>