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é Luis\Desktop\"/>
    </mc:Choice>
  </mc:AlternateContent>
  <bookViews>
    <workbookView xWindow="0" yWindow="0" windowWidth="15315" windowHeight="4755" tabRatio="724" firstSheet="5" activeTab="11"/>
  </bookViews>
  <sheets>
    <sheet name="CALCULOS" sheetId="8" r:id="rId1"/>
    <sheet name="Multiplicador de Esfuerzo (EMA)" sheetId="2" r:id="rId2"/>
    <sheet name="Factores de Esfuerzo (FE)" sheetId="7" r:id="rId3"/>
    <sheet name="Multiplicadores Esfuerzo (MEPA)" sheetId="10" r:id="rId4"/>
    <sheet name="Puntos de Funcion (PF)" sheetId="4" r:id="rId5"/>
    <sheet name="CALCULOS CASOS DE USO" sheetId="18" r:id="rId6"/>
    <sheet name="UAW" sheetId="19" r:id="rId7"/>
    <sheet name="UUCW" sheetId="20" r:id="rId8"/>
    <sheet name="TCF" sheetId="21" r:id="rId9"/>
    <sheet name="EF" sheetId="22" r:id="rId10"/>
    <sheet name="Tablas Esfuerzo (E)" sheetId="23" r:id="rId11"/>
    <sheet name="% Traduccion Automatizada (AT)" sheetId="6" r:id="rId12"/>
    <sheet name="Factores de influencia" sheetId="5" r:id="rId13"/>
    <sheet name="LENGUAGES" sheetId="17" r:id="rId14"/>
    <sheet name="SU" sheetId="11" r:id="rId15"/>
    <sheet name="AA" sheetId="12" r:id="rId16"/>
    <sheet name="UNFM" sheetId="13" r:id="rId17"/>
  </sheets>
  <calcPr calcId="152511"/>
</workbook>
</file>

<file path=xl/calcChain.xml><?xml version="1.0" encoding="utf-8"?>
<calcChain xmlns="http://schemas.openxmlformats.org/spreadsheetml/2006/main">
  <c r="H13" i="8" l="1"/>
  <c r="K14" i="8"/>
  <c r="O26" i="8" l="1"/>
  <c r="E20" i="10"/>
  <c r="N6" i="18" l="1"/>
  <c r="C22" i="18"/>
  <c r="B12" i="8"/>
  <c r="N7" i="18" l="1"/>
  <c r="N8" i="18"/>
  <c r="N9" i="18"/>
  <c r="N10" i="18"/>
  <c r="N11" i="18"/>
  <c r="N12" i="18"/>
  <c r="N13" i="18"/>
  <c r="N14" i="18" l="1"/>
  <c r="N16" i="18" s="1"/>
  <c r="K12" i="18"/>
  <c r="K13" i="18"/>
  <c r="K14" i="18"/>
  <c r="K15" i="18"/>
  <c r="K16" i="18"/>
  <c r="K17" i="18"/>
  <c r="K18" i="18"/>
  <c r="K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11" i="18"/>
  <c r="C23" i="18"/>
  <c r="C24" i="18"/>
  <c r="C17" i="18"/>
  <c r="C18" i="18"/>
  <c r="C16" i="18"/>
  <c r="C8" i="18"/>
  <c r="C9" i="18"/>
  <c r="C7" i="18"/>
  <c r="C19" i="18" l="1"/>
  <c r="G24" i="18"/>
  <c r="G26" i="18" s="1"/>
  <c r="K19" i="18"/>
  <c r="K21" i="18" s="1"/>
  <c r="C25" i="18"/>
  <c r="C10" i="18"/>
  <c r="F5" i="18" l="1"/>
  <c r="J25" i="18" s="1"/>
  <c r="N18" i="18" s="1"/>
  <c r="N26" i="18" s="1"/>
  <c r="O36" i="8"/>
  <c r="N27" i="18" l="1"/>
  <c r="N28" i="18"/>
  <c r="N25" i="18"/>
  <c r="N24" i="18"/>
  <c r="K13" i="8"/>
  <c r="E17" i="8"/>
  <c r="E18" i="8"/>
  <c r="E19" i="8"/>
  <c r="E20" i="8"/>
  <c r="E16" i="8"/>
  <c r="B13" i="8"/>
  <c r="E21" i="8" l="1"/>
  <c r="N29" i="18"/>
  <c r="K16" i="8"/>
  <c r="B24" i="8"/>
  <c r="B25" i="8" l="1"/>
  <c r="O38" i="8" l="1"/>
  <c r="O28" i="8"/>
  <c r="K18" i="8"/>
  <c r="B27" i="8"/>
  <c r="K11" i="8"/>
  <c r="H14" i="8" l="1"/>
  <c r="E21" i="10"/>
  <c r="O42" i="8"/>
  <c r="O44" i="8" s="1"/>
  <c r="K20" i="8"/>
  <c r="O4" i="8" s="1"/>
  <c r="H22" i="8" l="1"/>
  <c r="K4" i="8" s="1"/>
</calcChain>
</file>

<file path=xl/comments1.xml><?xml version="1.0" encoding="utf-8"?>
<comments xmlns="http://schemas.openxmlformats.org/spreadsheetml/2006/main">
  <authors>
    <author>Key</author>
    <author>José Luis</author>
  </authors>
  <commentList>
    <comment ref="J4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PERSONAL NECESARIO
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ESFUERZO MANTENIMIENTO</t>
        </r>
      </text>
    </comment>
    <comment ref="J8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PORCENTAGE CODIGO AÑADIDO (F(KSLOCK)
</t>
        </r>
      </text>
    </comment>
    <comment ref="J9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PORCENTAGE CODIGO MODIFICADO
</t>
        </r>
      </text>
    </comment>
    <comment ref="J11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FACTOR DE CAMBIO
</t>
        </r>
      </text>
    </comment>
    <comment ref="J13" authorId="1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INCREMENTO DE COMPRENSIÓN DEL SOFTWARE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ESFUERZO AJUSTADO
(MM AJUSTADO)
</t>
        </r>
      </text>
    </comment>
    <comment ref="J14" authorId="1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NIVEL DE DESCONOCIMIENTO DEL PROGRAMADOR</t>
        </r>
      </text>
    </comment>
    <comment ref="J16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FACTOR AJUSTE DE MANTENIMIENTO
</t>
        </r>
      </text>
    </comment>
    <comment ref="J18" authorId="1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TAMAÑO DE CÓDIGO BASE</t>
        </r>
      </text>
    </comment>
    <comment ref="J20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TAMAÑO MANTENIMIENTO</t>
        </r>
      </text>
    </comment>
    <comment ref="A22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LINEAS DE CODIGO POR PUNTOS DE FUNCION</t>
        </r>
      </text>
    </comment>
    <comment ref="G22" authorId="1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TIEMPO DE DESARROLLO
</t>
        </r>
      </text>
    </comment>
    <comment ref="A24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TAMAÑO
</t>
        </r>
      </text>
    </comment>
    <comment ref="A27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ESFUERZO NOMINAL
</t>
        </r>
      </text>
    </comment>
    <comment ref="N27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CODIGO ADAPTADO
</t>
        </r>
      </text>
    </comment>
    <comment ref="N30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% DE INTEGRACION REQUERIDA</t>
        </r>
      </text>
    </comment>
    <comment ref="N31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% CODIGO MODIFICADO
</t>
        </r>
      </text>
    </comment>
    <comment ref="N32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% DISEÑO MODIFICADO
</t>
        </r>
      </text>
    </comment>
    <comment ref="N34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GRADO DE VALORIZACION Y ASIMILACION DE CODIGO</t>
        </r>
      </text>
    </comment>
    <comment ref="N36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FACTOR DE AJUSTE DE ADAPTACION</t>
        </r>
      </text>
    </comment>
    <comment ref="N38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MULTIPLICADOR DE AJUSTE PARA LA ADAPTACION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TRADUCCION AUTOMATICA DE CODIGO</t>
        </r>
      </text>
    </comment>
    <comment ref="N42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TAMAÑO REUTILIZACION
</t>
        </r>
      </text>
    </comment>
    <comment ref="N44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ESFUERZO REUTILIZACION</t>
        </r>
      </text>
    </comment>
  </commentList>
</comments>
</file>

<file path=xl/comments2.xml><?xml version="1.0" encoding="utf-8"?>
<comments xmlns="http://schemas.openxmlformats.org/spreadsheetml/2006/main">
  <authors>
    <author>Key</author>
  </authors>
  <commentList>
    <comment ref="A2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Confiabilidad y Complegidad del producto.</t>
        </r>
      </text>
    </comment>
    <comment ref="B2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Muy poco enfasis en la fiabilidad, documentacion.
Muy Simple complegidad del producto.
Pequeñan medida de la base de datos.</t>
        </r>
      </text>
    </comment>
    <comment ref="A3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Reusabilidad del producto.</t>
        </r>
      </text>
    </comment>
    <comment ref="A4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Dificultad de la plataforma.</t>
        </r>
      </text>
    </comment>
    <comment ref="A5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Aptitud del personal
</t>
        </r>
      </text>
    </comment>
    <comment ref="A6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Experiencia del personal.
</t>
        </r>
      </text>
    </comment>
    <comment ref="A7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Facilidades.</t>
        </r>
      </text>
    </comment>
    <comment ref="A8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Cronograma de desarrollo requerido (%)
</t>
        </r>
      </text>
    </comment>
  </commentList>
</comments>
</file>

<file path=xl/comments3.xml><?xml version="1.0" encoding="utf-8"?>
<comments xmlns="http://schemas.openxmlformats.org/spreadsheetml/2006/main">
  <authors>
    <author>José Luis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PRECEDENCIA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FLEXIBILIDAD DE DESARROLLO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ARQUITECTURA/RESOLUCIÓN DE RIESGOS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COHESIÓN DEL EQUIPO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MADUREZ DEL PROCESO</t>
        </r>
      </text>
    </comment>
  </commentList>
</comments>
</file>

<file path=xl/comments4.xml><?xml version="1.0" encoding="utf-8"?>
<comments xmlns="http://schemas.openxmlformats.org/spreadsheetml/2006/main">
  <authors>
    <author>José Luis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FIABILIDAD REQUERIDA DE SOFTWARE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MEDIDA DEL VOLUMEN DE DATOS
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COMPLEJIDAD DEL PRODUCTO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REUTILIZACIÓN REQUERIDA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DOCUMENTACIÓN ASOCIADA A LOS CICLOS DE VIDA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RESTRICCIÓN DEL TIEMPO DE EJECUCIÓN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RESTRICCIÓN DE ALMACENAMIENTO PRINCIPAL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VOLATILIDAD DE LA PLATAFORMA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HABILIDAD DEL ANALISTA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HABILIDAD DEL PROGRAMADOR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CONTINUIDAD DEL PERSONAL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EXPERIENCIA EN LAS APLICACIONES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EXPERIENCIA EN LA PLATAFORMA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EXPERIENCIA EN LA HERRAMIENTA Y EL LENGUAJE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USO DE HERRAMIENTAS SOFTWARE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DESARROLLO MULTILUGAR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José Luis:</t>
        </r>
        <r>
          <rPr>
            <sz val="9"/>
            <color indexed="81"/>
            <rFont val="Tahoma"/>
            <charset val="1"/>
          </rPr>
          <t xml:space="preserve">
CALENDARIO DE DESARROLLO REQUERIDO</t>
        </r>
      </text>
    </comment>
  </commentList>
</comments>
</file>

<file path=xl/comments5.xml><?xml version="1.0" encoding="utf-8"?>
<comments xmlns="http://schemas.openxmlformats.org/spreadsheetml/2006/main">
  <authors>
    <author>José Luis</author>
    <author>Luzhow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José Luis:</t>
        </r>
        <r>
          <rPr>
            <sz val="9"/>
            <color indexed="81"/>
            <rFont val="Tahoma"/>
            <family val="2"/>
          </rPr>
          <t xml:space="preserve">
Puntos de caso de uso sin ajustar (UUCP)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José Luis:</t>
        </r>
        <r>
          <rPr>
            <sz val="9"/>
            <color indexed="81"/>
            <rFont val="Tahoma"/>
            <family val="2"/>
          </rPr>
          <t xml:space="preserve">
Factor de peso de los actores sin ajustar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José Luis:</t>
        </r>
        <r>
          <rPr>
            <sz val="9"/>
            <color indexed="81"/>
            <rFont val="Tahoma"/>
            <family val="2"/>
          </rPr>
          <t xml:space="preserve">
Horas-Persona.
</t>
        </r>
      </text>
    </comment>
    <comment ref="M18" authorId="1" shapeId="0">
      <text>
        <r>
          <rPr>
            <b/>
            <sz val="9"/>
            <color indexed="81"/>
            <rFont val="Tahoma"/>
            <charset val="1"/>
          </rPr>
          <t>Luzhow:</t>
        </r>
        <r>
          <rPr>
            <sz val="9"/>
            <color indexed="81"/>
            <rFont val="Tahoma"/>
            <charset val="1"/>
          </rPr>
          <t xml:space="preserve">
Esfuerzo horas-hombre
(horas)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José Luis:</t>
        </r>
        <r>
          <rPr>
            <sz val="9"/>
            <color indexed="81"/>
            <rFont val="Tahoma"/>
            <family val="2"/>
          </rPr>
          <t xml:space="preserve">
Factor de peso de los actores sin ajustar
(Transacciones)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José Luis:</t>
        </r>
        <r>
          <rPr>
            <sz val="9"/>
            <color indexed="81"/>
            <rFont val="Tahoma"/>
            <family val="2"/>
          </rPr>
          <t xml:space="preserve">
Factor ambiental (EF)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José Luis:</t>
        </r>
        <r>
          <rPr>
            <sz val="9"/>
            <color indexed="81"/>
            <rFont val="Tahoma"/>
            <family val="2"/>
          </rPr>
          <t xml:space="preserve">
Factor de peso de los actores sin ajustar
(clases de analisis)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José Luis:</t>
        </r>
        <r>
          <rPr>
            <sz val="9"/>
            <color indexed="81"/>
            <rFont val="Tahoma"/>
            <family val="2"/>
          </rPr>
          <t xml:space="preserve">
Puntos de caso de uso ajustado (UCP)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José Luis:</t>
        </r>
        <r>
          <rPr>
            <sz val="9"/>
            <color indexed="81"/>
            <rFont val="Tahoma"/>
            <family val="2"/>
          </rPr>
          <t xml:space="preserve">
Factor de complejidad tecnica
</t>
        </r>
      </text>
    </comment>
  </commentList>
</comments>
</file>

<file path=xl/comments6.xml><?xml version="1.0" encoding="utf-8"?>
<comments xmlns="http://schemas.openxmlformats.org/spreadsheetml/2006/main">
  <authors>
    <author>Key</author>
  </authors>
  <commentList>
    <comment ref="A2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Comunicaciòn de datos.</t>
        </r>
      </text>
    </comment>
    <comment ref="A3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Funciones distribuidas.</t>
        </r>
      </text>
    </comment>
    <comment ref="A4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Objetivos de performance.</t>
        </r>
      </text>
    </comment>
    <comment ref="A5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Configuración usada fuertemente (usabilidad).</t>
        </r>
      </text>
    </comment>
    <comment ref="A6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Tasa de transacciones.</t>
        </r>
      </text>
    </comment>
    <comment ref="A7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Entrada de datos en linea.</t>
        </r>
      </text>
    </comment>
    <comment ref="A8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Eficiencia del usuario final.</t>
        </r>
      </text>
    </comment>
    <comment ref="A9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Actualización en linea.</t>
        </r>
      </text>
    </comment>
    <comment ref="A10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Procesamiento complejo.</t>
        </r>
      </text>
    </comment>
    <comment ref="A11" authorId="0" shapeId="0">
      <text>
        <r>
          <rPr>
            <b/>
            <sz val="8"/>
            <color indexed="81"/>
            <rFont val="Tahoma"/>
            <charset val="1"/>
          </rPr>
          <t>Key:</t>
        </r>
        <r>
          <rPr>
            <sz val="8"/>
            <color indexed="81"/>
            <rFont val="Tahoma"/>
            <charset val="1"/>
          </rPr>
          <t xml:space="preserve">
Reusabilidad.</t>
        </r>
      </text>
    </comment>
    <comment ref="A12" authorId="0" shapeId="0">
      <text>
        <r>
          <rPr>
            <b/>
            <sz val="8"/>
            <color indexed="81"/>
            <rFont val="Tahoma"/>
            <charset val="1"/>
          </rPr>
          <t xml:space="preserve">Key: </t>
        </r>
        <r>
          <rPr>
            <sz val="8"/>
            <color indexed="81"/>
            <rFont val="Tahoma"/>
            <family val="2"/>
          </rPr>
          <t>Facilidad de instalación.</t>
        </r>
      </text>
    </comment>
    <comment ref="A13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Facilidad operacional.</t>
        </r>
      </text>
    </comment>
    <comment ref="A14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Sitios múltiples.</t>
        </r>
      </text>
    </comment>
    <comment ref="A15" authorId="0" shapeId="0">
      <text>
        <r>
          <rPr>
            <b/>
            <sz val="8"/>
            <color indexed="81"/>
            <rFont val="Tahoma"/>
            <family val="2"/>
          </rPr>
          <t>Key:</t>
        </r>
        <r>
          <rPr>
            <sz val="8"/>
            <color indexed="81"/>
            <rFont val="Tahoma"/>
            <family val="2"/>
          </rPr>
          <t xml:space="preserve">
Facilitamiento del cambio.</t>
        </r>
      </text>
    </comment>
  </commentList>
</comments>
</file>

<file path=xl/sharedStrings.xml><?xml version="1.0" encoding="utf-8"?>
<sst xmlns="http://schemas.openxmlformats.org/spreadsheetml/2006/main" count="462" uniqueCount="320">
  <si>
    <t>A</t>
  </si>
  <si>
    <t>B</t>
  </si>
  <si>
    <t>EM</t>
  </si>
  <si>
    <t>RCPX</t>
  </si>
  <si>
    <t>RUSE</t>
  </si>
  <si>
    <t>PDIF</t>
  </si>
  <si>
    <t>PREX</t>
  </si>
  <si>
    <t>FCIL</t>
  </si>
  <si>
    <t>SCED</t>
  </si>
  <si>
    <t>Extra Bajo</t>
  </si>
  <si>
    <t>Muy Bajo</t>
  </si>
  <si>
    <t>Bajo</t>
  </si>
  <si>
    <t>Nominal</t>
  </si>
  <si>
    <t>Alto</t>
  </si>
  <si>
    <t>Muy Alto</t>
  </si>
  <si>
    <t>Extra Alto</t>
  </si>
  <si>
    <t>PERS</t>
  </si>
  <si>
    <t>PF</t>
  </si>
  <si>
    <t>AT</t>
  </si>
  <si>
    <t>AAM</t>
  </si>
  <si>
    <t>Entadas</t>
  </si>
  <si>
    <t>Salidas</t>
  </si>
  <si>
    <t>Consultas</t>
  </si>
  <si>
    <t>Grupos de datos logicos internos</t>
  </si>
  <si>
    <t>Grupos de datos logicos externos</t>
  </si>
  <si>
    <t>ALTA</t>
  </si>
  <si>
    <t>MEDIA</t>
  </si>
  <si>
    <t>BAJA</t>
  </si>
  <si>
    <t>AA</t>
  </si>
  <si>
    <t>AAF</t>
  </si>
  <si>
    <t>SU</t>
  </si>
  <si>
    <t>UNFM</t>
  </si>
  <si>
    <t>CM</t>
  </si>
  <si>
    <t>IM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</si>
  <si>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</si>
  <si>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</si>
  <si>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</si>
  <si>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</si>
  <si>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</si>
  <si>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</si>
  <si>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</si>
  <si>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</si>
  <si>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</si>
  <si>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</si>
  <si>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</si>
  <si>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</si>
  <si>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</si>
  <si>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</si>
  <si>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INSIGNIFICANTE</t>
  </si>
  <si>
    <t>NO PRESENTE</t>
  </si>
  <si>
    <t>MODERADA</t>
  </si>
  <si>
    <t>PROMEDIO</t>
  </si>
  <si>
    <t>SIGNIFICATIVA</t>
  </si>
  <si>
    <t>FUERTE</t>
  </si>
  <si>
    <t>E</t>
  </si>
  <si>
    <t>S</t>
  </si>
  <si>
    <t>C</t>
  </si>
  <si>
    <t>M</t>
  </si>
  <si>
    <t>TOT</t>
  </si>
  <si>
    <t>Procesamiento en BATCH</t>
  </si>
  <si>
    <t>BATCH con SORT</t>
  </si>
  <si>
    <t>BATCH con DBMS</t>
  </si>
  <si>
    <t>BATCH, SORT, DBMS</t>
  </si>
  <si>
    <t>INTERACTIVO</t>
  </si>
  <si>
    <t>PREC</t>
  </si>
  <si>
    <t>FLEX</t>
  </si>
  <si>
    <t>RESL</t>
  </si>
  <si>
    <t>TEAM</t>
  </si>
  <si>
    <t>PMAT</t>
  </si>
  <si>
    <t>RELY</t>
  </si>
  <si>
    <t>DATA</t>
  </si>
  <si>
    <t>CPLX</t>
  </si>
  <si>
    <t>DOCU</t>
  </si>
  <si>
    <t>TIME</t>
  </si>
  <si>
    <t>STOR</t>
  </si>
  <si>
    <t>PVOL</t>
  </si>
  <si>
    <t>ACAP</t>
  </si>
  <si>
    <t>PCAP</t>
  </si>
  <si>
    <t>PCON</t>
  </si>
  <si>
    <t>AEXP</t>
  </si>
  <si>
    <t>PEXP</t>
  </si>
  <si>
    <t>LTEX</t>
  </si>
  <si>
    <t>TOOL</t>
  </si>
  <si>
    <t>SITE</t>
  </si>
  <si>
    <t>Estructura</t>
  </si>
  <si>
    <t>Claridad de Aplicación</t>
  </si>
  <si>
    <t>Descriptibidad Propia</t>
  </si>
  <si>
    <t>Incremento de SU a ESLOCK</t>
  </si>
  <si>
    <t>Muy baja, cohesión alta, código "spaguetti".</t>
  </si>
  <si>
    <t>No ajuste entre programa y aplicación.</t>
  </si>
  <si>
    <t>Código confuso; documentación perdida, confusa u obsoleta.</t>
  </si>
  <si>
    <t>Cohesión moderadamente baja, alto acoplamiento.</t>
  </si>
  <si>
    <t>Alguna correlación entre programa y aplicación.</t>
  </si>
  <si>
    <t>Algún comentario de código y cabeceras; alguna documentacón útil.</t>
  </si>
  <si>
    <t>Normal</t>
  </si>
  <si>
    <t>Razonadamente bien estructurado; algunas áreas débiles.</t>
  </si>
  <si>
    <t>Correlación moderada etre programa y aplicación.</t>
  </si>
  <si>
    <t>Nivel moderado en comentarios de código, cabeceras, documentaciones.</t>
  </si>
  <si>
    <t>Alta cohesión, bajo acoplamiento.</t>
  </si>
  <si>
    <t>Buena correlación entre programa y aplicación.</t>
  </si>
  <si>
    <t>Buen comentario en código y cabeceras; documentación útil; algunas áreas débiles.</t>
  </si>
  <si>
    <t>Fuerte modularidad, información oculta en estructura de datos/control.</t>
  </si>
  <si>
    <t>Claro ajuste entre programa y aplicación vistas-globales.</t>
  </si>
  <si>
    <t>Código descriptivo por sí mismo; documentación actualizada; Bien organizada, con diseño racional.</t>
  </si>
  <si>
    <t>incremento AA</t>
  </si>
  <si>
    <t>Nivel de Esfuerzo AA</t>
  </si>
  <si>
    <t>Ninguno.</t>
  </si>
  <si>
    <t>Módulo básico de búsqueda y documentación.</t>
  </si>
  <si>
    <t>Algún módulo de Test y Evaluación (T&amp;E), documentación.</t>
  </si>
  <si>
    <t>Módulo considerable de T&amp;E, documentación.</t>
  </si>
  <si>
    <t>Módulo Extensivo de T&amp;E, documentación.</t>
  </si>
  <si>
    <t>Incremento UNFM</t>
  </si>
  <si>
    <t>Nivel de desconocimiento</t>
  </si>
  <si>
    <t>Completamente conocido.</t>
  </si>
  <si>
    <t>Algo conocido.</t>
  </si>
  <si>
    <t>Considerablemente desconocido.</t>
  </si>
  <si>
    <t>Bastante desconocido.</t>
  </si>
  <si>
    <t>Completamente desconocido.</t>
  </si>
  <si>
    <t>Bastante conocido.</t>
  </si>
  <si>
    <t xml:space="preserve">Nivel de conocimento del software (proyecto) para el programador. </t>
  </si>
  <si>
    <t>Grado de Valorización y Asimilación para la reutilización.</t>
  </si>
  <si>
    <t>factores de escala</t>
  </si>
  <si>
    <t xml:space="preserve">B </t>
  </si>
  <si>
    <t>ALI</t>
  </si>
  <si>
    <t>ALE</t>
  </si>
  <si>
    <t>LENG</t>
  </si>
  <si>
    <t>LENGUAGE</t>
  </si>
  <si>
    <t>PONDERACION</t>
  </si>
  <si>
    <t>KSLOCK</t>
  </si>
  <si>
    <t>SLOCK</t>
  </si>
  <si>
    <t xml:space="preserve">MM </t>
  </si>
  <si>
    <t>CALCULAR ESFUERZO NOMINAL</t>
  </si>
  <si>
    <t>CALCULAR ESFUERZO AJUSTADO</t>
  </si>
  <si>
    <t>Multiplicadores de esfuerzo</t>
  </si>
  <si>
    <t>PM</t>
  </si>
  <si>
    <t>CALCULAR TIEMPO DE DESARROLLO</t>
  </si>
  <si>
    <t>B'</t>
  </si>
  <si>
    <t>C'</t>
  </si>
  <si>
    <t>D'</t>
  </si>
  <si>
    <t>TDEV</t>
  </si>
  <si>
    <t>SCED(%)</t>
  </si>
  <si>
    <t>P</t>
  </si>
  <si>
    <t>CALCULAR PERSONAL</t>
  </si>
  <si>
    <t>MCF</t>
  </si>
  <si>
    <t>CA</t>
  </si>
  <si>
    <t>MAF</t>
  </si>
  <si>
    <t>SEL</t>
  </si>
  <si>
    <t>BSC</t>
  </si>
  <si>
    <t>SIZEm</t>
  </si>
  <si>
    <t>CALCULAR TAMAÑO MANTENIMIENTO</t>
  </si>
  <si>
    <t>MMm</t>
  </si>
  <si>
    <t>CALCULAR ESFUERZO MANTENIMIENTO ANTICIPADO</t>
  </si>
  <si>
    <t>CALCULAR ESFUERZO MANTENIMIENTO POST-ARQUITECTURA (REUTILIZACION)</t>
  </si>
  <si>
    <t>|</t>
  </si>
  <si>
    <t>Multicadores  de esfuerzo PA</t>
  </si>
  <si>
    <t>ASLOCK</t>
  </si>
  <si>
    <t>KASLOCK</t>
  </si>
  <si>
    <t>DM</t>
  </si>
  <si>
    <t>MMr</t>
  </si>
  <si>
    <t>SIZEr</t>
  </si>
  <si>
    <t>Incremento de Comprensión del software</t>
  </si>
  <si>
    <t>Access</t>
  </si>
  <si>
    <t>Ada 83</t>
  </si>
  <si>
    <t xml:space="preserve">Ada 95 </t>
  </si>
  <si>
    <t xml:space="preserve">AI Shell </t>
  </si>
  <si>
    <t xml:space="preserve">APL </t>
  </si>
  <si>
    <t>Assembly - Basic</t>
  </si>
  <si>
    <t>Assembly - Macro</t>
  </si>
  <si>
    <t>Basic - ANSI</t>
  </si>
  <si>
    <t>Basic - Compiled</t>
  </si>
  <si>
    <t>Basic - Visual</t>
  </si>
  <si>
    <t>C++</t>
  </si>
  <si>
    <t>Cobol (ANSI 85)</t>
  </si>
  <si>
    <t>Database – Default</t>
  </si>
  <si>
    <t>Fifth Generation Language</t>
  </si>
  <si>
    <t>First Generation Language</t>
  </si>
  <si>
    <t>Forth</t>
  </si>
  <si>
    <t>Fortran 77</t>
  </si>
  <si>
    <t>Fortran 95</t>
  </si>
  <si>
    <t>Fourth Generation Language</t>
  </si>
  <si>
    <t>High Level Language</t>
  </si>
  <si>
    <t>HTML 3.0</t>
  </si>
  <si>
    <t>Java</t>
  </si>
  <si>
    <t>Jovial</t>
  </si>
  <si>
    <t>Lisp</t>
  </si>
  <si>
    <t>Machine Code</t>
  </si>
  <si>
    <t>Modula 2</t>
  </si>
  <si>
    <t>Pascal</t>
  </si>
  <si>
    <t>PERL</t>
  </si>
  <si>
    <t>PowerBuilder</t>
  </si>
  <si>
    <t>Prolog</t>
  </si>
  <si>
    <t>Query – Default</t>
  </si>
  <si>
    <t>Report Generator</t>
  </si>
  <si>
    <t>Second Generation Language</t>
  </si>
  <si>
    <t>Simulation – Default</t>
  </si>
  <si>
    <t>Spreadsheet</t>
  </si>
  <si>
    <t>Third Generation Language</t>
  </si>
  <si>
    <t>Unix Shell Scripts</t>
  </si>
  <si>
    <t xml:space="preserve">USR_1 </t>
  </si>
  <si>
    <t xml:space="preserve">USR_2 </t>
  </si>
  <si>
    <t xml:space="preserve">USR_3 </t>
  </si>
  <si>
    <t xml:space="preserve">USR_4 </t>
  </si>
  <si>
    <t xml:space="preserve">USR_5 </t>
  </si>
  <si>
    <t>Visual Basic 5.0</t>
  </si>
  <si>
    <t>Visual C++</t>
  </si>
  <si>
    <t>Factor de peso de los actores sin ajustar (UAW)</t>
  </si>
  <si>
    <t>Tipo de actor</t>
  </si>
  <si>
    <t>Descripción</t>
  </si>
  <si>
    <t>Factor</t>
  </si>
  <si>
    <t>Simple</t>
  </si>
  <si>
    <t>Otro sistema que interactúa con el sistema a desarrollar mediante una interfaz de programación (API).</t>
  </si>
  <si>
    <t>Medio</t>
  </si>
  <si>
    <t>Otro sistema interactuando a través de un protocolo (ej. TCP/IP) o una persona interactuando a través de una interfaz en modo texto.</t>
  </si>
  <si>
    <t>Complejo</t>
  </si>
  <si>
    <t>Una persona que interactúa con el sistema mediante una interfaz gráfica (GUI).</t>
  </si>
  <si>
    <t>Factor de peso de los casos de uso sin ajustar (UUCW)</t>
  </si>
  <si>
    <t xml:space="preserve">1) Basado en transacciones </t>
  </si>
  <si>
    <t>Tipo de caso de uso</t>
  </si>
  <si>
    <t>3 transacciones o menos</t>
  </si>
  <si>
    <t>4 a 7 transacciones</t>
  </si>
  <si>
    <t>Más de 7 transacciones</t>
  </si>
  <si>
    <t>2) Basados en clases de análisis</t>
  </si>
  <si>
    <t>Menos de 5 clases</t>
  </si>
  <si>
    <t>5 a 10 clases</t>
  </si>
  <si>
    <t>Más de 10 clases</t>
  </si>
  <si>
    <t>Factores de complejidad técnica (TCF)</t>
  </si>
  <si>
    <t>1) Peso de los factores de complejidad técnica.</t>
  </si>
  <si>
    <t>Peso</t>
  </si>
  <si>
    <t>T1</t>
  </si>
  <si>
    <t>Sistema distribuido.</t>
  </si>
  <si>
    <t>T2</t>
  </si>
  <si>
    <t>Objetivos de performance o tiempo de respuesta.</t>
  </si>
  <si>
    <t>T3</t>
  </si>
  <si>
    <t>Eficiencia del usuario final.</t>
  </si>
  <si>
    <t>T4</t>
  </si>
  <si>
    <t>Procesamiento interno complejo.</t>
  </si>
  <si>
    <t>T5</t>
  </si>
  <si>
    <t>El código debe ser reutilizable.</t>
  </si>
  <si>
    <t>T6</t>
  </si>
  <si>
    <t>Facilidad de instalación.</t>
  </si>
  <si>
    <t>T7</t>
  </si>
  <si>
    <t>Facilidad de uso.</t>
  </si>
  <si>
    <t>T8</t>
  </si>
  <si>
    <t>Portabilidad.</t>
  </si>
  <si>
    <t>T9</t>
  </si>
  <si>
    <t>Facilidad de cambio.</t>
  </si>
  <si>
    <t>T10</t>
  </si>
  <si>
    <t>Concurrencia.</t>
  </si>
  <si>
    <t>T11</t>
  </si>
  <si>
    <t>Incluye objetivos especiales de seguridad.</t>
  </si>
  <si>
    <t>T12</t>
  </si>
  <si>
    <t>Provee acceso directo a terceras partes.</t>
  </si>
  <si>
    <t>T13</t>
  </si>
  <si>
    <t>Se requiere facilidades especiales de entrenamiento a usuario.</t>
  </si>
  <si>
    <t>2) Escala de los factores de complejidad técnica.</t>
  </si>
  <si>
    <t>Valor</t>
  </si>
  <si>
    <t>Irrelevante</t>
  </si>
  <si>
    <t>Escencial</t>
  </si>
  <si>
    <t>EF</t>
  </si>
  <si>
    <t>Factores ambientales (EF)</t>
  </si>
  <si>
    <t>1) Peso de los factores ambientales.</t>
  </si>
  <si>
    <t>E1</t>
  </si>
  <si>
    <t>Familiaridad con el modelo de proyecto utilizado.</t>
  </si>
  <si>
    <t>E2</t>
  </si>
  <si>
    <t>Experiencia en la aplicación.</t>
  </si>
  <si>
    <t>E3</t>
  </si>
  <si>
    <t>Experiencia en orientación a objetos.</t>
  </si>
  <si>
    <t>E4</t>
  </si>
  <si>
    <t>Capacidad del analista líder.</t>
  </si>
  <si>
    <t>E5</t>
  </si>
  <si>
    <t>Motivación.</t>
  </si>
  <si>
    <t>E6</t>
  </si>
  <si>
    <t>Estabilidad de los requerimientos</t>
  </si>
  <si>
    <t>E7</t>
  </si>
  <si>
    <t>Personal part-time</t>
  </si>
  <si>
    <t>E8</t>
  </si>
  <si>
    <t>Dificultad del lenguaje de programación</t>
  </si>
  <si>
    <t>1) Factor de el esfuerzo horas-persona.</t>
  </si>
  <si>
    <t>Filtro</t>
  </si>
  <si>
    <t>De E1 a E6</t>
  </si>
  <si>
    <t>Factor &lt; 3</t>
  </si>
  <si>
    <t>De E7 a E8</t>
  </si>
  <si>
    <t>Factor &gt; 3</t>
  </si>
  <si>
    <t>2) Cantidad de horas-persona según el valor.</t>
  </si>
  <si>
    <t>Horas-Persona (CF)</t>
  </si>
  <si>
    <t>Si el valor es&lt;=2</t>
  </si>
  <si>
    <t>Si el valor es&lt;=4</t>
  </si>
  <si>
    <t>Si el valor es&gt;=5</t>
  </si>
  <si>
    <t>3) Distribución en porcentaje, para el esfuerzo total</t>
  </si>
  <si>
    <t>Actividad</t>
  </si>
  <si>
    <t>Porcentaje</t>
  </si>
  <si>
    <t>Análisis</t>
  </si>
  <si>
    <t>Diseño</t>
  </si>
  <si>
    <t>Programación</t>
  </si>
  <si>
    <t>Pruebas</t>
  </si>
  <si>
    <t>Sobrecarga</t>
  </si>
  <si>
    <t>Calculo casos de Uso</t>
  </si>
  <si>
    <t>1) Factor de peso de los actores sin ajustar (UAW)</t>
  </si>
  <si>
    <t>Cantidad</t>
  </si>
  <si>
    <t>Resultado</t>
  </si>
  <si>
    <t>UAW</t>
  </si>
  <si>
    <t>2) Factor de peso de los casos de uso sin ajustar (UUCW)</t>
  </si>
  <si>
    <t>UUCW</t>
  </si>
  <si>
    <t>Tipo de transacciones</t>
  </si>
  <si>
    <t>Tipo de clases de analisis</t>
  </si>
  <si>
    <t>3) Puntos de caso de uso sin ajustar (UUCP)</t>
  </si>
  <si>
    <t>UUCP</t>
  </si>
  <si>
    <t>4) Factor de complejidad tecnica (TCF)</t>
  </si>
  <si>
    <t>Total</t>
  </si>
  <si>
    <t>Tfactor</t>
  </si>
  <si>
    <t>TCF</t>
  </si>
  <si>
    <t>5) Factor ambiental (EF)</t>
  </si>
  <si>
    <t>Efactor</t>
  </si>
  <si>
    <t>UCP</t>
  </si>
  <si>
    <r>
      <t>6</t>
    </r>
    <r>
      <rPr>
        <u/>
        <sz val="11"/>
        <color theme="1"/>
        <rFont val="Calibri"/>
        <family val="2"/>
        <scheme val="minor"/>
      </rPr>
      <t>)Puntos de caso de uso ajustado (UCP)</t>
    </r>
  </si>
  <si>
    <t>7) Esfuerzo horas-hombre</t>
  </si>
  <si>
    <t>CF</t>
  </si>
  <si>
    <t>TOTAL</t>
  </si>
  <si>
    <t>8) TOTAL DE PROYECTO</t>
  </si>
  <si>
    <t>Horas-Hombre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</si>
</sst>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0" fillId="0" borderId="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14" xfId="0" applyBorder="1"/>
    <xf numFmtId="0" fontId="0" fillId="0" borderId="15" xfId="0" applyBorder="1"/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0" borderId="28" xfId="0" applyBorder="1" applyAlignment="1">
      <alignment horizontal="center" vertical="center"/>
    </xf>
    <xf numFmtId="0" fontId="0" fillId="2" borderId="26" xfId="0" applyFill="1" applyBorder="1"/>
    <xf numFmtId="0" fontId="0" fillId="2" borderId="27" xfId="0" applyFill="1" applyBorder="1"/>
    <xf numFmtId="0" fontId="0" fillId="0" borderId="0" xfId="0" applyFont="1"/>
    <xf numFmtId="0" fontId="0" fillId="0" borderId="0" xfId="0" applyBorder="1" applyAlignment="1"/>
    <xf numFmtId="0" fontId="0" fillId="0" borderId="20" xfId="0" applyFill="1" applyBorder="1"/>
    <xf numFmtId="0" fontId="0" fillId="0" borderId="23" xfId="0" applyFill="1" applyBorder="1" applyAlignment="1">
      <alignment horizontal="center" vertical="center"/>
    </xf>
    <xf numFmtId="0" fontId="0" fillId="0" borderId="17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7" xfId="0" applyBorder="1" applyProtection="1">
      <protection locked="0"/>
    </xf>
    <xf numFmtId="2" fontId="0" fillId="0" borderId="27" xfId="0" applyNumberFormat="1" applyBorder="1"/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0" xfId="0" applyAlignment="1"/>
    <xf numFmtId="0" fontId="6" fillId="0" borderId="0" xfId="0" applyFont="1"/>
    <xf numFmtId="0" fontId="0" fillId="0" borderId="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7" fillId="0" borderId="30" xfId="0" applyFont="1" applyBorder="1" applyAlignment="1" applyProtection="1">
      <alignment vertical="center"/>
    </xf>
    <xf numFmtId="0" fontId="0" fillId="0" borderId="13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7" fillId="0" borderId="31" xfId="0" applyFont="1" applyBorder="1" applyAlignment="1" applyProtection="1">
      <alignment vertical="center"/>
    </xf>
    <xf numFmtId="0" fontId="0" fillId="0" borderId="15" xfId="0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9" xfId="0" applyFill="1" applyBorder="1" applyProtection="1">
      <protection locked="0"/>
    </xf>
    <xf numFmtId="0" fontId="0" fillId="3" borderId="9" xfId="0" applyFont="1" applyFill="1" applyBorder="1" applyAlignment="1" applyProtection="1">
      <protection locked="0"/>
    </xf>
    <xf numFmtId="0" fontId="0" fillId="3" borderId="27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19" xfId="0" applyFill="1" applyBorder="1" applyProtection="1">
      <protection locked="0"/>
    </xf>
    <xf numFmtId="0" fontId="0" fillId="3" borderId="21" xfId="0" applyFill="1" applyBorder="1" applyProtection="1">
      <protection locked="0"/>
    </xf>
    <xf numFmtId="0" fontId="3" fillId="0" borderId="1" xfId="0" applyFont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O44"/>
  <sheetViews>
    <sheetView topLeftCell="A16" workbookViewId="0">
      <selection activeCell="K11" sqref="K11"/>
    </sheetView>
  </sheetViews>
  <sheetFormatPr baseColWidth="10" defaultRowHeight="15" x14ac:dyDescent="0.25"/>
  <cols>
    <col min="8" max="8" width="16" customWidth="1"/>
    <col min="15" max="15" width="15.28515625" customWidth="1"/>
  </cols>
  <sheetData>
    <row r="2" spans="1:15" x14ac:dyDescent="0.25">
      <c r="A2" s="89" t="s">
        <v>131</v>
      </c>
      <c r="G2" s="89" t="s">
        <v>132</v>
      </c>
      <c r="J2" s="89" t="s">
        <v>142</v>
      </c>
      <c r="N2" s="89" t="s">
        <v>151</v>
      </c>
    </row>
    <row r="3" spans="1:15" ht="15.75" thickBot="1" x14ac:dyDescent="0.3"/>
    <row r="4" spans="1:15" ht="15.75" thickBot="1" x14ac:dyDescent="0.3">
      <c r="A4" s="72" t="s">
        <v>0</v>
      </c>
      <c r="B4" s="85">
        <v>2.4500000000000002</v>
      </c>
      <c r="G4" s="63" t="s">
        <v>133</v>
      </c>
      <c r="H4" s="64"/>
      <c r="J4" s="76" t="s">
        <v>141</v>
      </c>
      <c r="K4" s="77" t="e">
        <f>H14/H22</f>
        <v>#DIV/0!</v>
      </c>
      <c r="N4" s="76" t="s">
        <v>150</v>
      </c>
      <c r="O4" s="77" t="e">
        <f>B4*POWER(K20,B13)*PRODUCT(H5:H11)</f>
        <v>#DIV/0!</v>
      </c>
    </row>
    <row r="5" spans="1:15" ht="15.75" thickBot="1" x14ac:dyDescent="0.3">
      <c r="A5" s="74"/>
      <c r="B5" s="74"/>
      <c r="C5" s="74"/>
      <c r="G5" s="65" t="s">
        <v>16</v>
      </c>
      <c r="H5" s="101"/>
      <c r="I5" s="74"/>
    </row>
    <row r="6" spans="1:15" x14ac:dyDescent="0.25">
      <c r="A6" s="63" t="s">
        <v>121</v>
      </c>
      <c r="B6" s="64"/>
      <c r="G6" s="65" t="s">
        <v>3</v>
      </c>
      <c r="H6" s="101"/>
      <c r="I6" s="79"/>
      <c r="J6" s="89" t="s">
        <v>149</v>
      </c>
      <c r="N6" s="89" t="s">
        <v>152</v>
      </c>
    </row>
    <row r="7" spans="1:15" ht="15.75" thickBot="1" x14ac:dyDescent="0.3">
      <c r="A7" s="65" t="s">
        <v>64</v>
      </c>
      <c r="B7" s="100"/>
      <c r="G7" s="65" t="s">
        <v>4</v>
      </c>
      <c r="H7" s="101"/>
      <c r="I7" s="79"/>
    </row>
    <row r="8" spans="1:15" x14ac:dyDescent="0.25">
      <c r="A8" s="65" t="s">
        <v>65</v>
      </c>
      <c r="B8" s="100"/>
      <c r="G8" s="65" t="s">
        <v>5</v>
      </c>
      <c r="H8" s="101"/>
      <c r="I8" s="79"/>
      <c r="J8" s="63" t="s">
        <v>144</v>
      </c>
      <c r="K8" s="82">
        <v>1</v>
      </c>
      <c r="N8" s="63" t="s">
        <v>154</v>
      </c>
      <c r="O8" s="64"/>
    </row>
    <row r="9" spans="1:15" ht="15.75" thickBot="1" x14ac:dyDescent="0.3">
      <c r="A9" s="65" t="s">
        <v>66</v>
      </c>
      <c r="B9" s="100"/>
      <c r="G9" s="65" t="s">
        <v>6</v>
      </c>
      <c r="H9" s="101"/>
      <c r="I9" s="79"/>
      <c r="J9" s="66" t="s">
        <v>32</v>
      </c>
      <c r="K9" s="83">
        <v>0.25600000000000001</v>
      </c>
      <c r="N9" s="65" t="s">
        <v>69</v>
      </c>
      <c r="O9" s="100">
        <v>0</v>
      </c>
    </row>
    <row r="10" spans="1:15" ht="15.75" thickBot="1" x14ac:dyDescent="0.3">
      <c r="A10" s="65" t="s">
        <v>67</v>
      </c>
      <c r="B10" s="100"/>
      <c r="G10" s="65" t="s">
        <v>7</v>
      </c>
      <c r="H10" s="101"/>
      <c r="I10" s="79"/>
      <c r="N10" s="65" t="s">
        <v>70</v>
      </c>
      <c r="O10" s="100">
        <v>0</v>
      </c>
    </row>
    <row r="11" spans="1:15" ht="15.75" thickBot="1" x14ac:dyDescent="0.3">
      <c r="A11" s="66" t="s">
        <v>68</v>
      </c>
      <c r="B11" s="100"/>
      <c r="G11" s="65" t="s">
        <v>8</v>
      </c>
      <c r="H11" s="101"/>
      <c r="I11" s="79"/>
      <c r="J11" s="72" t="s">
        <v>143</v>
      </c>
      <c r="K11" s="73" t="e">
        <f>SUM(K8:K9)/B25</f>
        <v>#DIV/0!</v>
      </c>
      <c r="N11" s="65" t="s">
        <v>71</v>
      </c>
      <c r="O11" s="100">
        <v>0</v>
      </c>
    </row>
    <row r="12" spans="1:15" ht="15.75" thickBot="1" x14ac:dyDescent="0.3">
      <c r="B12">
        <f>SUM(B7:B11)</f>
        <v>0</v>
      </c>
      <c r="G12" s="80" t="s">
        <v>140</v>
      </c>
      <c r="H12" s="101"/>
      <c r="I12" s="79"/>
      <c r="N12" s="65" t="s">
        <v>4</v>
      </c>
      <c r="O12" s="100">
        <v>0</v>
      </c>
    </row>
    <row r="13" spans="1:15" ht="15.75" thickBot="1" x14ac:dyDescent="0.3">
      <c r="A13" s="72" t="s">
        <v>122</v>
      </c>
      <c r="B13" s="73">
        <f>0.91+0.01*SUM(B7:B11)</f>
        <v>0.91</v>
      </c>
      <c r="H13" s="101">
        <f>PRODUCT(H5:H11)</f>
        <v>0</v>
      </c>
      <c r="J13" s="63" t="s">
        <v>30</v>
      </c>
      <c r="K13" s="82">
        <f>SUM(SU!H4:H6)/3</f>
        <v>20</v>
      </c>
      <c r="N13" s="65" t="s">
        <v>72</v>
      </c>
      <c r="O13" s="100">
        <v>0</v>
      </c>
    </row>
    <row r="14" spans="1:15" ht="15.75" thickBot="1" x14ac:dyDescent="0.3">
      <c r="G14" s="76" t="s">
        <v>134</v>
      </c>
      <c r="H14" s="77">
        <f>B27*PRODUCT(H5:H11)</f>
        <v>0</v>
      </c>
      <c r="J14" s="66" t="s">
        <v>31</v>
      </c>
      <c r="K14" s="83">
        <f>UNFM!A5</f>
        <v>0.2</v>
      </c>
      <c r="N14" s="65" t="s">
        <v>73</v>
      </c>
      <c r="O14" s="100">
        <v>0</v>
      </c>
    </row>
    <row r="15" spans="1:15" ht="15.75" thickBot="1" x14ac:dyDescent="0.3">
      <c r="A15" s="63" t="s">
        <v>17</v>
      </c>
      <c r="B15" s="75" t="s">
        <v>0</v>
      </c>
      <c r="C15" s="75" t="s">
        <v>57</v>
      </c>
      <c r="D15" s="75" t="s">
        <v>1</v>
      </c>
      <c r="E15" s="67" t="s">
        <v>58</v>
      </c>
      <c r="N15" s="65" t="s">
        <v>74</v>
      </c>
      <c r="O15" s="100">
        <v>0</v>
      </c>
    </row>
    <row r="16" spans="1:15" ht="15.75" thickBot="1" x14ac:dyDescent="0.3">
      <c r="A16" s="65" t="s">
        <v>54</v>
      </c>
      <c r="B16" s="98"/>
      <c r="C16" s="98"/>
      <c r="D16" s="98"/>
      <c r="E16" s="54">
        <f>B16*'Puntos de Funcion (PF)'!B2+C16*'Puntos de Funcion (PF)'!C2+D16*'Puntos de Funcion (PF)'!D2</f>
        <v>0</v>
      </c>
      <c r="G16" s="89" t="s">
        <v>135</v>
      </c>
      <c r="J16" s="72" t="s">
        <v>145</v>
      </c>
      <c r="K16" s="73">
        <f>1+((K13/100)*K14)</f>
        <v>1.04</v>
      </c>
      <c r="N16" s="65" t="s">
        <v>75</v>
      </c>
      <c r="O16" s="100">
        <v>0</v>
      </c>
    </row>
    <row r="17" spans="1:15" ht="15.75" thickBot="1" x14ac:dyDescent="0.3">
      <c r="A17" s="65" t="s">
        <v>55</v>
      </c>
      <c r="B17" s="98"/>
      <c r="C17" s="98"/>
      <c r="D17" s="98"/>
      <c r="E17" s="54">
        <f>B17*'Puntos de Funcion (PF)'!B3+C17*'Puntos de Funcion (PF)'!C3+D17*'Puntos de Funcion (PF)'!D3</f>
        <v>0</v>
      </c>
      <c r="N17" s="65" t="s">
        <v>76</v>
      </c>
      <c r="O17" s="100">
        <v>0</v>
      </c>
    </row>
    <row r="18" spans="1:15" ht="15.75" thickBot="1" x14ac:dyDescent="0.3">
      <c r="A18" s="65" t="s">
        <v>56</v>
      </c>
      <c r="B18" s="98"/>
      <c r="C18" s="98"/>
      <c r="D18" s="98"/>
      <c r="E18" s="54">
        <f>B18*'Puntos de Funcion (PF)'!B4+C18*'Puntos de Funcion (PF)'!C4+D18*'Puntos de Funcion (PF)'!D4</f>
        <v>0</v>
      </c>
      <c r="G18" s="63" t="s">
        <v>136</v>
      </c>
      <c r="H18" s="125">
        <v>1.01</v>
      </c>
      <c r="J18" s="72" t="s">
        <v>147</v>
      </c>
      <c r="K18" s="73">
        <f>B25</f>
        <v>0</v>
      </c>
      <c r="N18" s="65" t="s">
        <v>77</v>
      </c>
      <c r="O18" s="100">
        <v>0</v>
      </c>
    </row>
    <row r="19" spans="1:15" ht="15.75" thickBot="1" x14ac:dyDescent="0.3">
      <c r="A19" s="65" t="s">
        <v>123</v>
      </c>
      <c r="B19" s="98"/>
      <c r="C19" s="98"/>
      <c r="D19" s="98"/>
      <c r="E19" s="54">
        <f>B19*'Puntos de Funcion (PF)'!B5+C19*'Puntos de Funcion (PF)'!C5+D19*'Puntos de Funcion (PF)'!D5</f>
        <v>0</v>
      </c>
      <c r="G19" s="65" t="s">
        <v>137</v>
      </c>
      <c r="H19" s="125">
        <v>3.67</v>
      </c>
      <c r="N19" s="65" t="s">
        <v>78</v>
      </c>
      <c r="O19" s="100">
        <v>0</v>
      </c>
    </row>
    <row r="20" spans="1:15" ht="15.75" thickBot="1" x14ac:dyDescent="0.3">
      <c r="A20" s="66" t="s">
        <v>124</v>
      </c>
      <c r="B20" s="99"/>
      <c r="C20" s="99"/>
      <c r="D20" s="99"/>
      <c r="E20" s="56">
        <f>B20*'Puntos de Funcion (PF)'!B6+C20*'Puntos de Funcion (PF)'!C6+D20*'Puntos de Funcion (PF)'!D6</f>
        <v>0</v>
      </c>
      <c r="G20" s="66" t="s">
        <v>138</v>
      </c>
      <c r="H20" s="125">
        <v>0.28000000000000003</v>
      </c>
      <c r="J20" s="76" t="s">
        <v>148</v>
      </c>
      <c r="K20" s="77" t="e">
        <f>K18*K16*K11</f>
        <v>#DIV/0!</v>
      </c>
      <c r="N20" s="65" t="s">
        <v>79</v>
      </c>
      <c r="O20" s="100">
        <v>0</v>
      </c>
    </row>
    <row r="21" spans="1:15" ht="15.75" thickBot="1" x14ac:dyDescent="0.3">
      <c r="E21">
        <f>SUM(E16:E20)</f>
        <v>0</v>
      </c>
      <c r="N21" s="65" t="s">
        <v>80</v>
      </c>
      <c r="O21" s="100">
        <v>0</v>
      </c>
    </row>
    <row r="22" spans="1:15" ht="15.75" thickBot="1" x14ac:dyDescent="0.3">
      <c r="A22" s="72" t="s">
        <v>125</v>
      </c>
      <c r="B22" s="102"/>
      <c r="C22" s="126"/>
      <c r="D22" s="127"/>
      <c r="G22" s="76" t="s">
        <v>139</v>
      </c>
      <c r="H22" s="77">
        <f>H19*POWER(H14,(H20+0.2*(H18-B13)))*H12/100</f>
        <v>0</v>
      </c>
      <c r="N22" s="65" t="s">
        <v>81</v>
      </c>
      <c r="O22" s="100">
        <v>0</v>
      </c>
    </row>
    <row r="23" spans="1:15" ht="15.75" thickBot="1" x14ac:dyDescent="0.3">
      <c r="N23" s="65" t="s">
        <v>82</v>
      </c>
      <c r="O23" s="100">
        <v>0</v>
      </c>
    </row>
    <row r="24" spans="1:15" x14ac:dyDescent="0.25">
      <c r="A24" s="63" t="s">
        <v>129</v>
      </c>
      <c r="B24" s="64">
        <f>SUM(E16:E20)*B22</f>
        <v>0</v>
      </c>
      <c r="N24" s="65" t="s">
        <v>83</v>
      </c>
      <c r="O24" s="100">
        <v>0</v>
      </c>
    </row>
    <row r="25" spans="1:15" ht="15.75" thickBot="1" x14ac:dyDescent="0.3">
      <c r="A25" s="66" t="s">
        <v>128</v>
      </c>
      <c r="B25" s="56">
        <f>B24/1000</f>
        <v>0</v>
      </c>
      <c r="N25" s="66" t="s">
        <v>8</v>
      </c>
      <c r="O25" s="100">
        <v>0</v>
      </c>
    </row>
    <row r="26" spans="1:15" ht="15.75" thickBot="1" x14ac:dyDescent="0.3">
      <c r="O26">
        <f>PRODUCT(O9:O25)</f>
        <v>0</v>
      </c>
    </row>
    <row r="27" spans="1:15" ht="15.75" thickBot="1" x14ac:dyDescent="0.3">
      <c r="A27" s="76" t="s">
        <v>130</v>
      </c>
      <c r="B27" s="77">
        <f>B4*(B25^B13)</f>
        <v>0</v>
      </c>
      <c r="N27" s="63" t="s">
        <v>155</v>
      </c>
      <c r="O27" s="103"/>
    </row>
    <row r="28" spans="1:15" ht="15.75" thickBot="1" x14ac:dyDescent="0.3">
      <c r="N28" s="80" t="s">
        <v>156</v>
      </c>
      <c r="O28" s="56">
        <f>O27/1000</f>
        <v>0</v>
      </c>
    </row>
    <row r="29" spans="1:15" ht="15.75" thickBot="1" x14ac:dyDescent="0.3"/>
    <row r="30" spans="1:15" x14ac:dyDescent="0.25">
      <c r="N30" s="63" t="s">
        <v>33</v>
      </c>
      <c r="O30" s="103"/>
    </row>
    <row r="31" spans="1:15" x14ac:dyDescent="0.25">
      <c r="N31" s="65" t="s">
        <v>32</v>
      </c>
      <c r="O31" s="104"/>
    </row>
    <row r="32" spans="1:15" ht="15.75" thickBot="1" x14ac:dyDescent="0.3">
      <c r="N32" s="66" t="s">
        <v>157</v>
      </c>
      <c r="O32" s="105"/>
    </row>
    <row r="33" spans="8:15" ht="15.75" thickBot="1" x14ac:dyDescent="0.3"/>
    <row r="34" spans="8:15" ht="15.75" thickBot="1" x14ac:dyDescent="0.3">
      <c r="N34" s="72" t="s">
        <v>28</v>
      </c>
      <c r="O34" s="102">
        <v>0</v>
      </c>
    </row>
    <row r="35" spans="8:15" ht="15.75" thickBot="1" x14ac:dyDescent="0.3"/>
    <row r="36" spans="8:15" ht="15.75" thickBot="1" x14ac:dyDescent="0.3">
      <c r="N36" s="72" t="s">
        <v>29</v>
      </c>
      <c r="O36" s="73">
        <f>0.4*O32+0.3*O31+0.3*O30</f>
        <v>0</v>
      </c>
    </row>
    <row r="37" spans="8:15" ht="15.75" thickBot="1" x14ac:dyDescent="0.3"/>
    <row r="38" spans="8:15" ht="15.75" thickBot="1" x14ac:dyDescent="0.3">
      <c r="N38" s="72" t="s">
        <v>19</v>
      </c>
      <c r="O38" s="73">
        <f>O27*(O34+IF(AND(GESTEP(O36,0.5),NOT(EXACT(O36,0.5))),O36+K13*K14,O36*(1+0.02*K13*K14)))/100</f>
        <v>0</v>
      </c>
    </row>
    <row r="39" spans="8:15" ht="15.75" thickBot="1" x14ac:dyDescent="0.3"/>
    <row r="40" spans="8:15" ht="15.75" thickBot="1" x14ac:dyDescent="0.3">
      <c r="N40" s="72" t="s">
        <v>18</v>
      </c>
      <c r="O40" s="84">
        <v>0</v>
      </c>
    </row>
    <row r="41" spans="8:15" ht="15.75" thickBot="1" x14ac:dyDescent="0.3"/>
    <row r="42" spans="8:15" ht="15.75" thickBot="1" x14ac:dyDescent="0.3">
      <c r="N42" s="72" t="s">
        <v>159</v>
      </c>
      <c r="O42" s="73">
        <f>B25+O28*(1-O40)*O38</f>
        <v>0</v>
      </c>
    </row>
    <row r="43" spans="8:15" ht="15.75" thickBot="1" x14ac:dyDescent="0.3"/>
    <row r="44" spans="8:15" ht="15.75" thickBot="1" x14ac:dyDescent="0.3">
      <c r="H44" s="78"/>
      <c r="N44" s="76" t="s">
        <v>158</v>
      </c>
      <c r="O44" s="77">
        <f>B4*POWER(O42,B13)*PRODUCT(H5:H11)</f>
        <v>0</v>
      </c>
    </row>
  </sheetData>
  <sheetProtection selectLockedCells="1"/>
  <mergeCells count="1">
    <mergeCell ref="C22:D2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C12"/>
    </sheetView>
  </sheetViews>
  <sheetFormatPr baseColWidth="10" defaultRowHeight="15" x14ac:dyDescent="0.25"/>
  <cols>
    <col min="2" max="2" width="45.5703125" bestFit="1" customWidth="1"/>
  </cols>
  <sheetData>
    <row r="1" spans="1:7" x14ac:dyDescent="0.25">
      <c r="A1" s="107" t="s">
        <v>259</v>
      </c>
    </row>
    <row r="3" spans="1:7" x14ac:dyDescent="0.25">
      <c r="A3" s="107" t="s">
        <v>260</v>
      </c>
      <c r="F3" s="107" t="s">
        <v>254</v>
      </c>
    </row>
    <row r="4" spans="1:7" x14ac:dyDescent="0.25">
      <c r="A4" s="107"/>
      <c r="F4" s="107"/>
    </row>
    <row r="6" spans="1:7" x14ac:dyDescent="0.25">
      <c r="F6" s="47" t="s">
        <v>207</v>
      </c>
      <c r="G6" s="47" t="s">
        <v>255</v>
      </c>
    </row>
    <row r="7" spans="1:7" x14ac:dyDescent="0.25">
      <c r="A7" s="33" t="s">
        <v>208</v>
      </c>
      <c r="B7" s="33" t="s">
        <v>207</v>
      </c>
      <c r="C7" s="33" t="s">
        <v>227</v>
      </c>
      <c r="F7" s="111" t="s">
        <v>256</v>
      </c>
      <c r="G7" s="111">
        <v>0</v>
      </c>
    </row>
    <row r="8" spans="1:7" x14ac:dyDescent="0.25">
      <c r="A8" s="113" t="s">
        <v>261</v>
      </c>
      <c r="B8" s="113" t="s">
        <v>262</v>
      </c>
      <c r="C8" s="113">
        <v>1.5</v>
      </c>
      <c r="F8" s="111" t="s">
        <v>256</v>
      </c>
      <c r="G8" s="111">
        <v>1</v>
      </c>
    </row>
    <row r="9" spans="1:7" x14ac:dyDescent="0.25">
      <c r="A9" s="113" t="s">
        <v>263</v>
      </c>
      <c r="B9" s="113" t="s">
        <v>264</v>
      </c>
      <c r="C9" s="113">
        <v>0.5</v>
      </c>
      <c r="F9" s="111" t="s">
        <v>256</v>
      </c>
      <c r="G9" s="111">
        <v>2</v>
      </c>
    </row>
    <row r="10" spans="1:7" x14ac:dyDescent="0.25">
      <c r="A10" s="113" t="s">
        <v>265</v>
      </c>
      <c r="B10" s="113" t="s">
        <v>266</v>
      </c>
      <c r="C10" s="113">
        <v>1</v>
      </c>
      <c r="F10" s="112" t="s">
        <v>211</v>
      </c>
      <c r="G10" s="111">
        <v>3</v>
      </c>
    </row>
    <row r="11" spans="1:7" x14ac:dyDescent="0.25">
      <c r="A11" s="113" t="s">
        <v>267</v>
      </c>
      <c r="B11" s="113" t="s">
        <v>268</v>
      </c>
      <c r="C11" s="113">
        <v>0.5</v>
      </c>
      <c r="F11" s="112" t="s">
        <v>211</v>
      </c>
      <c r="G11" s="111">
        <v>4</v>
      </c>
    </row>
    <row r="12" spans="1:7" x14ac:dyDescent="0.25">
      <c r="A12" s="113" t="s">
        <v>269</v>
      </c>
      <c r="B12" s="113" t="s">
        <v>270</v>
      </c>
      <c r="C12" s="113">
        <v>1</v>
      </c>
      <c r="F12" s="112" t="s">
        <v>257</v>
      </c>
      <c r="G12" s="111">
        <v>5</v>
      </c>
    </row>
    <row r="13" spans="1:7" x14ac:dyDescent="0.25">
      <c r="A13" s="113" t="s">
        <v>271</v>
      </c>
      <c r="B13" s="113" t="s">
        <v>272</v>
      </c>
      <c r="C13" s="113">
        <v>2</v>
      </c>
    </row>
    <row r="14" spans="1:7" x14ac:dyDescent="0.25">
      <c r="A14" s="113" t="s">
        <v>273</v>
      </c>
      <c r="B14" s="113" t="s">
        <v>274</v>
      </c>
      <c r="C14" s="113">
        <v>-1</v>
      </c>
    </row>
    <row r="15" spans="1:7" x14ac:dyDescent="0.25">
      <c r="A15" s="113" t="s">
        <v>275</v>
      </c>
      <c r="B15" s="113" t="s">
        <v>276</v>
      </c>
      <c r="C15" s="113"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B14" sqref="B14"/>
    </sheetView>
  </sheetViews>
  <sheetFormatPr baseColWidth="10" defaultRowHeight="15" x14ac:dyDescent="0.25"/>
  <cols>
    <col min="1" max="1" width="13.140625" customWidth="1"/>
    <col min="5" max="5" width="19.42578125" customWidth="1"/>
    <col min="6" max="6" width="15" bestFit="1" customWidth="1"/>
  </cols>
  <sheetData>
    <row r="3" spans="1:7" x14ac:dyDescent="0.25">
      <c r="A3" s="107" t="s">
        <v>277</v>
      </c>
      <c r="E3" s="107" t="s">
        <v>283</v>
      </c>
    </row>
    <row r="5" spans="1:7" x14ac:dyDescent="0.25">
      <c r="A5" s="33" t="s">
        <v>208</v>
      </c>
      <c r="B5" s="33" t="s">
        <v>278</v>
      </c>
      <c r="E5" s="33" t="s">
        <v>284</v>
      </c>
      <c r="F5" s="33" t="s">
        <v>207</v>
      </c>
      <c r="G5" s="97"/>
    </row>
    <row r="6" spans="1:7" x14ac:dyDescent="0.25">
      <c r="A6" s="108" t="s">
        <v>279</v>
      </c>
      <c r="B6" s="108" t="s">
        <v>280</v>
      </c>
      <c r="E6" s="108">
        <v>20</v>
      </c>
      <c r="F6" s="108" t="s">
        <v>285</v>
      </c>
      <c r="G6" s="97"/>
    </row>
    <row r="7" spans="1:7" x14ac:dyDescent="0.25">
      <c r="A7" s="108" t="s">
        <v>281</v>
      </c>
      <c r="B7" s="108" t="s">
        <v>282</v>
      </c>
      <c r="E7" s="108">
        <v>28</v>
      </c>
      <c r="F7" s="108" t="s">
        <v>286</v>
      </c>
      <c r="G7" s="97"/>
    </row>
    <row r="8" spans="1:7" x14ac:dyDescent="0.25">
      <c r="E8" s="108">
        <v>36</v>
      </c>
      <c r="F8" s="108" t="s">
        <v>287</v>
      </c>
      <c r="G8" s="97"/>
    </row>
    <row r="11" spans="1:7" x14ac:dyDescent="0.25">
      <c r="A11" s="107" t="s">
        <v>288</v>
      </c>
    </row>
    <row r="13" spans="1:7" x14ac:dyDescent="0.25">
      <c r="A13" s="33" t="s">
        <v>289</v>
      </c>
      <c r="B13" s="33" t="s">
        <v>290</v>
      </c>
    </row>
    <row r="14" spans="1:7" x14ac:dyDescent="0.25">
      <c r="A14" s="108" t="s">
        <v>291</v>
      </c>
      <c r="B14" s="114">
        <v>0.1</v>
      </c>
    </row>
    <row r="15" spans="1:7" x14ac:dyDescent="0.25">
      <c r="A15" s="108" t="s">
        <v>292</v>
      </c>
      <c r="B15" s="114">
        <v>0.2</v>
      </c>
    </row>
    <row r="16" spans="1:7" x14ac:dyDescent="0.25">
      <c r="A16" s="108" t="s">
        <v>293</v>
      </c>
      <c r="B16" s="114">
        <v>0.4</v>
      </c>
    </row>
    <row r="17" spans="1:2" x14ac:dyDescent="0.25">
      <c r="A17" s="108" t="s">
        <v>294</v>
      </c>
      <c r="B17" s="114">
        <v>0.15</v>
      </c>
    </row>
    <row r="18" spans="1:2" x14ac:dyDescent="0.25">
      <c r="A18" s="108" t="s">
        <v>295</v>
      </c>
      <c r="B18" s="114">
        <v>0.15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2" sqref="C12:D12"/>
    </sheetView>
  </sheetViews>
  <sheetFormatPr baseColWidth="10" defaultRowHeight="15" x14ac:dyDescent="0.25"/>
  <cols>
    <col min="1" max="1" width="23.5703125" bestFit="1" customWidth="1"/>
    <col min="2" max="2" width="11.42578125" style="1"/>
  </cols>
  <sheetData>
    <row r="1" spans="1:2" ht="15.75" thickBot="1" x14ac:dyDescent="0.3">
      <c r="A1" s="4"/>
      <c r="B1" s="9" t="s">
        <v>18</v>
      </c>
    </row>
    <row r="2" spans="1:2" x14ac:dyDescent="0.25">
      <c r="A2" s="23" t="s">
        <v>59</v>
      </c>
      <c r="B2" s="26">
        <v>0.96</v>
      </c>
    </row>
    <row r="3" spans="1:2" x14ac:dyDescent="0.25">
      <c r="A3" s="23" t="s">
        <v>60</v>
      </c>
      <c r="B3" s="27">
        <v>0.9</v>
      </c>
    </row>
    <row r="4" spans="1:2" x14ac:dyDescent="0.25">
      <c r="A4" s="23" t="s">
        <v>61</v>
      </c>
      <c r="B4" s="27">
        <v>0.88</v>
      </c>
    </row>
    <row r="5" spans="1:2" x14ac:dyDescent="0.25">
      <c r="A5" s="23" t="s">
        <v>62</v>
      </c>
      <c r="B5" s="27">
        <v>0.82</v>
      </c>
    </row>
    <row r="6" spans="1:2" ht="15.75" thickBot="1" x14ac:dyDescent="0.3">
      <c r="A6" s="23" t="s">
        <v>63</v>
      </c>
      <c r="B6" s="28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I15" sqref="I15"/>
    </sheetView>
  </sheetViews>
  <sheetFormatPr baseColWidth="10" defaultRowHeight="15" x14ac:dyDescent="0.25"/>
  <cols>
    <col min="2" max="2" width="13" style="1" bestFit="1" customWidth="1"/>
    <col min="3" max="3" width="15.28515625" style="1" bestFit="1" customWidth="1"/>
    <col min="4" max="4" width="11.42578125" style="1"/>
    <col min="5" max="5" width="10.7109375" style="1" bestFit="1" customWidth="1"/>
    <col min="6" max="6" width="14" style="1" bestFit="1" customWidth="1"/>
    <col min="7" max="7" width="11.42578125" style="1"/>
  </cols>
  <sheetData>
    <row r="1" spans="1:9" ht="15.75" thickBot="1" x14ac:dyDescent="0.3">
      <c r="A1" s="4"/>
      <c r="B1" s="9" t="s">
        <v>49</v>
      </c>
      <c r="C1" s="9" t="s">
        <v>48</v>
      </c>
      <c r="D1" s="9" t="s">
        <v>50</v>
      </c>
      <c r="E1" s="9" t="s">
        <v>51</v>
      </c>
      <c r="F1" s="9" t="s">
        <v>52</v>
      </c>
      <c r="G1" s="9" t="s">
        <v>53</v>
      </c>
      <c r="I1" s="1"/>
    </row>
    <row r="2" spans="1:9" x14ac:dyDescent="0.25">
      <c r="A2" s="23" t="s">
        <v>34</v>
      </c>
      <c r="B2" s="10">
        <v>0</v>
      </c>
      <c r="C2" s="11">
        <v>1</v>
      </c>
      <c r="D2" s="11">
        <v>2</v>
      </c>
      <c r="E2" s="11">
        <v>3</v>
      </c>
      <c r="F2" s="11">
        <v>4</v>
      </c>
      <c r="G2" s="12">
        <v>5</v>
      </c>
    </row>
    <row r="3" spans="1:9" x14ac:dyDescent="0.25">
      <c r="A3" s="23" t="s">
        <v>35</v>
      </c>
      <c r="B3" s="13">
        <v>0</v>
      </c>
      <c r="C3" s="7">
        <v>1</v>
      </c>
      <c r="D3" s="7">
        <v>2</v>
      </c>
      <c r="E3" s="7">
        <v>3</v>
      </c>
      <c r="F3" s="7">
        <v>4</v>
      </c>
      <c r="G3" s="14">
        <v>5</v>
      </c>
    </row>
    <row r="4" spans="1:9" x14ac:dyDescent="0.25">
      <c r="A4" s="23" t="s">
        <v>36</v>
      </c>
      <c r="B4" s="13">
        <v>0</v>
      </c>
      <c r="C4" s="7">
        <v>1</v>
      </c>
      <c r="D4" s="7">
        <v>2</v>
      </c>
      <c r="E4" s="7">
        <v>3</v>
      </c>
      <c r="F4" s="7">
        <v>4</v>
      </c>
      <c r="G4" s="14">
        <v>5</v>
      </c>
    </row>
    <row r="5" spans="1:9" x14ac:dyDescent="0.25">
      <c r="A5" s="23" t="s">
        <v>37</v>
      </c>
      <c r="B5" s="13">
        <v>0</v>
      </c>
      <c r="C5" s="7">
        <v>1</v>
      </c>
      <c r="D5" s="7">
        <v>2</v>
      </c>
      <c r="E5" s="7">
        <v>3</v>
      </c>
      <c r="F5" s="7">
        <v>4</v>
      </c>
      <c r="G5" s="14">
        <v>5</v>
      </c>
    </row>
    <row r="6" spans="1:9" x14ac:dyDescent="0.25">
      <c r="A6" s="23" t="s">
        <v>38</v>
      </c>
      <c r="B6" s="13">
        <v>0</v>
      </c>
      <c r="C6" s="7">
        <v>1</v>
      </c>
      <c r="D6" s="7">
        <v>2</v>
      </c>
      <c r="E6" s="7">
        <v>3</v>
      </c>
      <c r="F6" s="7">
        <v>4</v>
      </c>
      <c r="G6" s="14">
        <v>5</v>
      </c>
    </row>
    <row r="7" spans="1:9" x14ac:dyDescent="0.25">
      <c r="A7" s="23" t="s">
        <v>39</v>
      </c>
      <c r="B7" s="13">
        <v>0</v>
      </c>
      <c r="C7" s="7">
        <v>1</v>
      </c>
      <c r="D7" s="7">
        <v>2</v>
      </c>
      <c r="E7" s="7">
        <v>3</v>
      </c>
      <c r="F7" s="7">
        <v>4</v>
      </c>
      <c r="G7" s="14">
        <v>5</v>
      </c>
    </row>
    <row r="8" spans="1:9" x14ac:dyDescent="0.25">
      <c r="A8" s="23" t="s">
        <v>40</v>
      </c>
      <c r="B8" s="13">
        <v>0</v>
      </c>
      <c r="C8" s="7">
        <v>1</v>
      </c>
      <c r="D8" s="7">
        <v>2</v>
      </c>
      <c r="E8" s="7">
        <v>3</v>
      </c>
      <c r="F8" s="7">
        <v>4</v>
      </c>
      <c r="G8" s="14">
        <v>5</v>
      </c>
    </row>
    <row r="9" spans="1:9" x14ac:dyDescent="0.25">
      <c r="A9" s="23" t="s">
        <v>41</v>
      </c>
      <c r="B9" s="13">
        <v>0</v>
      </c>
      <c r="C9" s="7">
        <v>1</v>
      </c>
      <c r="D9" s="7">
        <v>2</v>
      </c>
      <c r="E9" s="7">
        <v>3</v>
      </c>
      <c r="F9" s="7">
        <v>4</v>
      </c>
      <c r="G9" s="14">
        <v>5</v>
      </c>
    </row>
    <row r="10" spans="1:9" x14ac:dyDescent="0.25">
      <c r="A10" s="23" t="s">
        <v>42</v>
      </c>
      <c r="B10" s="13">
        <v>0</v>
      </c>
      <c r="C10" s="7">
        <v>1</v>
      </c>
      <c r="D10" s="7">
        <v>2</v>
      </c>
      <c r="E10" s="7">
        <v>3</v>
      </c>
      <c r="F10" s="7">
        <v>4</v>
      </c>
      <c r="G10" s="14">
        <v>5</v>
      </c>
    </row>
    <row r="11" spans="1:9" x14ac:dyDescent="0.25">
      <c r="A11" s="23" t="s">
        <v>43</v>
      </c>
      <c r="B11" s="13">
        <v>0</v>
      </c>
      <c r="C11" s="7">
        <v>1</v>
      </c>
      <c r="D11" s="7">
        <v>2</v>
      </c>
      <c r="E11" s="7">
        <v>3</v>
      </c>
      <c r="F11" s="7">
        <v>4</v>
      </c>
      <c r="G11" s="14">
        <v>5</v>
      </c>
    </row>
    <row r="12" spans="1:9" x14ac:dyDescent="0.25">
      <c r="A12" s="23" t="s">
        <v>44</v>
      </c>
      <c r="B12" s="13">
        <v>0</v>
      </c>
      <c r="C12" s="7">
        <v>1</v>
      </c>
      <c r="D12" s="7">
        <v>2</v>
      </c>
      <c r="E12" s="7">
        <v>3</v>
      </c>
      <c r="F12" s="7">
        <v>4</v>
      </c>
      <c r="G12" s="14">
        <v>5</v>
      </c>
    </row>
    <row r="13" spans="1:9" x14ac:dyDescent="0.25">
      <c r="A13" s="23" t="s">
        <v>45</v>
      </c>
      <c r="B13" s="13">
        <v>0</v>
      </c>
      <c r="C13" s="7">
        <v>1</v>
      </c>
      <c r="D13" s="7">
        <v>2</v>
      </c>
      <c r="E13" s="7">
        <v>3</v>
      </c>
      <c r="F13" s="7">
        <v>4</v>
      </c>
      <c r="G13" s="14">
        <v>5</v>
      </c>
    </row>
    <row r="14" spans="1:9" x14ac:dyDescent="0.25">
      <c r="A14" s="23" t="s">
        <v>46</v>
      </c>
      <c r="B14" s="13">
        <v>0</v>
      </c>
      <c r="C14" s="7">
        <v>1</v>
      </c>
      <c r="D14" s="7">
        <v>2</v>
      </c>
      <c r="E14" s="7">
        <v>3</v>
      </c>
      <c r="F14" s="7">
        <v>4</v>
      </c>
      <c r="G14" s="14">
        <v>5</v>
      </c>
    </row>
    <row r="15" spans="1:9" ht="15.75" thickBot="1" x14ac:dyDescent="0.3">
      <c r="A15" s="23" t="s">
        <v>47</v>
      </c>
      <c r="B15" s="15">
        <v>0</v>
      </c>
      <c r="C15" s="16">
        <v>1</v>
      </c>
      <c r="D15" s="16">
        <v>2</v>
      </c>
      <c r="E15" s="16">
        <v>3</v>
      </c>
      <c r="F15" s="16">
        <v>4</v>
      </c>
      <c r="G15" s="17">
        <v>5</v>
      </c>
    </row>
    <row r="17" spans="4:4" x14ac:dyDescent="0.25">
      <c r="D17" s="3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1" workbookViewId="0">
      <selection activeCell="B12" sqref="B12"/>
    </sheetView>
  </sheetViews>
  <sheetFormatPr baseColWidth="10" defaultRowHeight="15" x14ac:dyDescent="0.25"/>
  <cols>
    <col min="1" max="1" width="29.42578125" bestFit="1" customWidth="1"/>
    <col min="2" max="2" width="14.28515625" style="71" bestFit="1" customWidth="1"/>
  </cols>
  <sheetData>
    <row r="1" spans="1:2" ht="15.75" thickBot="1" x14ac:dyDescent="0.3">
      <c r="A1" s="90" t="s">
        <v>126</v>
      </c>
      <c r="B1" s="91" t="s">
        <v>127</v>
      </c>
    </row>
    <row r="2" spans="1:2" x14ac:dyDescent="0.25">
      <c r="A2" s="92" t="s">
        <v>161</v>
      </c>
      <c r="B2" s="93">
        <v>38</v>
      </c>
    </row>
    <row r="3" spans="1:2" x14ac:dyDescent="0.25">
      <c r="A3" s="92" t="s">
        <v>162</v>
      </c>
      <c r="B3" s="94">
        <v>71</v>
      </c>
    </row>
    <row r="4" spans="1:2" x14ac:dyDescent="0.25">
      <c r="A4" s="92" t="s">
        <v>163</v>
      </c>
      <c r="B4" s="94">
        <v>49</v>
      </c>
    </row>
    <row r="5" spans="1:2" x14ac:dyDescent="0.25">
      <c r="A5" s="92" t="s">
        <v>164</v>
      </c>
      <c r="B5" s="94">
        <v>49</v>
      </c>
    </row>
    <row r="6" spans="1:2" x14ac:dyDescent="0.25">
      <c r="A6" s="92" t="s">
        <v>165</v>
      </c>
      <c r="B6" s="94">
        <v>32</v>
      </c>
    </row>
    <row r="7" spans="1:2" x14ac:dyDescent="0.25">
      <c r="A7" s="92" t="s">
        <v>166</v>
      </c>
      <c r="B7" s="94">
        <v>320</v>
      </c>
    </row>
    <row r="8" spans="1:2" x14ac:dyDescent="0.25">
      <c r="A8" s="92" t="s">
        <v>167</v>
      </c>
      <c r="B8" s="94">
        <v>213</v>
      </c>
    </row>
    <row r="9" spans="1:2" x14ac:dyDescent="0.25">
      <c r="A9" s="92" t="s">
        <v>168</v>
      </c>
      <c r="B9" s="94">
        <v>64</v>
      </c>
    </row>
    <row r="10" spans="1:2" x14ac:dyDescent="0.25">
      <c r="A10" s="92" t="s">
        <v>169</v>
      </c>
      <c r="B10" s="94">
        <v>91</v>
      </c>
    </row>
    <row r="11" spans="1:2" x14ac:dyDescent="0.25">
      <c r="A11" s="92" t="s">
        <v>170</v>
      </c>
      <c r="B11" s="94">
        <v>32</v>
      </c>
    </row>
    <row r="12" spans="1:2" x14ac:dyDescent="0.25">
      <c r="A12" s="92" t="s">
        <v>56</v>
      </c>
      <c r="B12" s="94">
        <v>128</v>
      </c>
    </row>
    <row r="13" spans="1:2" x14ac:dyDescent="0.25">
      <c r="A13" s="92" t="s">
        <v>171</v>
      </c>
      <c r="B13" s="94">
        <v>55</v>
      </c>
    </row>
    <row r="14" spans="1:2" x14ac:dyDescent="0.25">
      <c r="A14" s="92" t="s">
        <v>172</v>
      </c>
      <c r="B14" s="94">
        <v>91</v>
      </c>
    </row>
    <row r="15" spans="1:2" x14ac:dyDescent="0.25">
      <c r="A15" s="92" t="s">
        <v>173</v>
      </c>
      <c r="B15" s="94">
        <v>40</v>
      </c>
    </row>
    <row r="16" spans="1:2" x14ac:dyDescent="0.25">
      <c r="A16" s="92" t="s">
        <v>174</v>
      </c>
      <c r="B16" s="94">
        <v>4</v>
      </c>
    </row>
    <row r="17" spans="1:2" x14ac:dyDescent="0.25">
      <c r="A17" s="92" t="s">
        <v>175</v>
      </c>
      <c r="B17" s="94">
        <v>320</v>
      </c>
    </row>
    <row r="18" spans="1:2" x14ac:dyDescent="0.25">
      <c r="A18" s="92" t="s">
        <v>176</v>
      </c>
      <c r="B18" s="94">
        <v>64</v>
      </c>
    </row>
    <row r="19" spans="1:2" x14ac:dyDescent="0.25">
      <c r="A19" s="92" t="s">
        <v>177</v>
      </c>
      <c r="B19" s="94">
        <v>107</v>
      </c>
    </row>
    <row r="20" spans="1:2" x14ac:dyDescent="0.25">
      <c r="A20" s="92" t="s">
        <v>178</v>
      </c>
      <c r="B20" s="94">
        <v>71</v>
      </c>
    </row>
    <row r="21" spans="1:2" x14ac:dyDescent="0.25">
      <c r="A21" s="92" t="s">
        <v>179</v>
      </c>
      <c r="B21" s="94">
        <v>20</v>
      </c>
    </row>
    <row r="22" spans="1:2" x14ac:dyDescent="0.25">
      <c r="A22" s="92" t="s">
        <v>180</v>
      </c>
      <c r="B22" s="94">
        <v>64</v>
      </c>
    </row>
    <row r="23" spans="1:2" x14ac:dyDescent="0.25">
      <c r="A23" s="92" t="s">
        <v>181</v>
      </c>
      <c r="B23" s="94">
        <v>15</v>
      </c>
    </row>
    <row r="24" spans="1:2" x14ac:dyDescent="0.25">
      <c r="A24" s="92" t="s">
        <v>182</v>
      </c>
      <c r="B24" s="94">
        <v>53</v>
      </c>
    </row>
    <row r="25" spans="1:2" x14ac:dyDescent="0.25">
      <c r="A25" s="92" t="s">
        <v>183</v>
      </c>
      <c r="B25" s="94">
        <v>107</v>
      </c>
    </row>
    <row r="26" spans="1:2" x14ac:dyDescent="0.25">
      <c r="A26" s="92" t="s">
        <v>184</v>
      </c>
      <c r="B26" s="94">
        <v>64</v>
      </c>
    </row>
    <row r="27" spans="1:2" x14ac:dyDescent="0.25">
      <c r="A27" s="92" t="s">
        <v>185</v>
      </c>
      <c r="B27" s="94">
        <v>640</v>
      </c>
    </row>
    <row r="28" spans="1:2" x14ac:dyDescent="0.25">
      <c r="A28" s="92" t="s">
        <v>186</v>
      </c>
      <c r="B28" s="94">
        <v>80</v>
      </c>
    </row>
    <row r="29" spans="1:2" x14ac:dyDescent="0.25">
      <c r="A29" s="92" t="s">
        <v>187</v>
      </c>
      <c r="B29" s="94">
        <v>91</v>
      </c>
    </row>
    <row r="30" spans="1:2" x14ac:dyDescent="0.25">
      <c r="A30" s="92" t="s">
        <v>188</v>
      </c>
      <c r="B30" s="94">
        <v>27</v>
      </c>
    </row>
    <row r="31" spans="1:2" x14ac:dyDescent="0.25">
      <c r="A31" s="92" t="s">
        <v>189</v>
      </c>
      <c r="B31" s="94">
        <v>16</v>
      </c>
    </row>
    <row r="32" spans="1:2" x14ac:dyDescent="0.25">
      <c r="A32" s="92" t="s">
        <v>190</v>
      </c>
      <c r="B32" s="94">
        <v>64</v>
      </c>
    </row>
    <row r="33" spans="1:2" x14ac:dyDescent="0.25">
      <c r="A33" s="92" t="s">
        <v>191</v>
      </c>
      <c r="B33" s="94">
        <v>13</v>
      </c>
    </row>
    <row r="34" spans="1:2" x14ac:dyDescent="0.25">
      <c r="A34" s="92" t="s">
        <v>192</v>
      </c>
      <c r="B34" s="94">
        <v>80</v>
      </c>
    </row>
    <row r="35" spans="1:2" x14ac:dyDescent="0.25">
      <c r="A35" s="92" t="s">
        <v>193</v>
      </c>
      <c r="B35" s="94">
        <v>107</v>
      </c>
    </row>
    <row r="36" spans="1:2" x14ac:dyDescent="0.25">
      <c r="A36" s="92" t="s">
        <v>194</v>
      </c>
      <c r="B36" s="94">
        <v>46</v>
      </c>
    </row>
    <row r="37" spans="1:2" x14ac:dyDescent="0.25">
      <c r="A37" s="92" t="s">
        <v>195</v>
      </c>
      <c r="B37" s="94">
        <v>6</v>
      </c>
    </row>
    <row r="38" spans="1:2" x14ac:dyDescent="0.25">
      <c r="A38" s="92" t="s">
        <v>196</v>
      </c>
      <c r="B38" s="94">
        <v>80</v>
      </c>
    </row>
    <row r="39" spans="1:2" x14ac:dyDescent="0.25">
      <c r="A39" s="92" t="s">
        <v>197</v>
      </c>
      <c r="B39" s="94">
        <v>107</v>
      </c>
    </row>
    <row r="40" spans="1:2" x14ac:dyDescent="0.25">
      <c r="A40" s="92" t="s">
        <v>198</v>
      </c>
      <c r="B40" s="94">
        <v>1</v>
      </c>
    </row>
    <row r="41" spans="1:2" x14ac:dyDescent="0.25">
      <c r="A41" s="92" t="s">
        <v>199</v>
      </c>
      <c r="B41" s="94">
        <v>1</v>
      </c>
    </row>
    <row r="42" spans="1:2" x14ac:dyDescent="0.25">
      <c r="A42" s="92" t="s">
        <v>200</v>
      </c>
      <c r="B42" s="94">
        <v>1</v>
      </c>
    </row>
    <row r="43" spans="1:2" x14ac:dyDescent="0.25">
      <c r="A43" s="92" t="s">
        <v>201</v>
      </c>
      <c r="B43" s="94">
        <v>1</v>
      </c>
    </row>
    <row r="44" spans="1:2" x14ac:dyDescent="0.25">
      <c r="A44" s="92" t="s">
        <v>202</v>
      </c>
      <c r="B44" s="94">
        <v>1</v>
      </c>
    </row>
    <row r="45" spans="1:2" x14ac:dyDescent="0.25">
      <c r="A45" s="92" t="s">
        <v>203</v>
      </c>
      <c r="B45" s="94">
        <v>29</v>
      </c>
    </row>
    <row r="46" spans="1:2" ht="15.75" thickBot="1" x14ac:dyDescent="0.3">
      <c r="A46" s="95" t="s">
        <v>204</v>
      </c>
      <c r="B46" s="96">
        <v>34</v>
      </c>
    </row>
    <row r="47" spans="1:2" x14ac:dyDescent="0.25">
      <c r="A47" s="89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6" sqref="H6"/>
    </sheetView>
  </sheetViews>
  <sheetFormatPr baseColWidth="10" defaultRowHeight="15" x14ac:dyDescent="0.25"/>
  <cols>
    <col min="1" max="1" width="11.42578125" style="39"/>
    <col min="2" max="2" width="15.7109375" customWidth="1"/>
    <col min="3" max="3" width="21.28515625" style="39" customWidth="1"/>
    <col min="4" max="4" width="19.5703125" customWidth="1"/>
    <col min="5" max="5" width="18.42578125" customWidth="1"/>
    <col min="6" max="6" width="19.5703125" customWidth="1"/>
  </cols>
  <sheetData>
    <row r="1" spans="1:8" x14ac:dyDescent="0.25">
      <c r="A1" s="88" t="s">
        <v>160</v>
      </c>
    </row>
    <row r="2" spans="1:8" ht="15.75" thickBot="1" x14ac:dyDescent="0.3">
      <c r="A2" s="88"/>
    </row>
    <row r="3" spans="1:8" ht="15.75" thickBot="1" x14ac:dyDescent="0.3">
      <c r="A3" s="41"/>
      <c r="B3" s="9" t="s">
        <v>10</v>
      </c>
      <c r="C3" s="40" t="s">
        <v>11</v>
      </c>
      <c r="D3" s="9" t="s">
        <v>94</v>
      </c>
      <c r="E3" s="9" t="s">
        <v>13</v>
      </c>
      <c r="F3" s="9" t="s">
        <v>14</v>
      </c>
      <c r="H3" s="81" t="s">
        <v>146</v>
      </c>
    </row>
    <row r="4" spans="1:8" ht="60" x14ac:dyDescent="0.25">
      <c r="A4" s="42" t="s">
        <v>84</v>
      </c>
      <c r="B4" s="43" t="s">
        <v>88</v>
      </c>
      <c r="C4" s="44" t="s">
        <v>91</v>
      </c>
      <c r="D4" s="44" t="s">
        <v>95</v>
      </c>
      <c r="E4" s="44" t="s">
        <v>98</v>
      </c>
      <c r="F4" s="45" t="s">
        <v>101</v>
      </c>
      <c r="H4" s="86">
        <v>20</v>
      </c>
    </row>
    <row r="5" spans="1:8" ht="60" x14ac:dyDescent="0.25">
      <c r="A5" s="42" t="s">
        <v>85</v>
      </c>
      <c r="B5" s="46" t="s">
        <v>89</v>
      </c>
      <c r="C5" s="47" t="s">
        <v>92</v>
      </c>
      <c r="D5" s="47" t="s">
        <v>96</v>
      </c>
      <c r="E5" s="47" t="s">
        <v>99</v>
      </c>
      <c r="F5" s="48" t="s">
        <v>102</v>
      </c>
      <c r="H5" s="86">
        <v>30</v>
      </c>
    </row>
    <row r="6" spans="1:8" ht="90.75" thickBot="1" x14ac:dyDescent="0.3">
      <c r="A6" s="42" t="s">
        <v>86</v>
      </c>
      <c r="B6" s="46" t="s">
        <v>90</v>
      </c>
      <c r="C6" s="47" t="s">
        <v>93</v>
      </c>
      <c r="D6" s="47" t="s">
        <v>97</v>
      </c>
      <c r="E6" s="47" t="s">
        <v>100</v>
      </c>
      <c r="F6" s="48" t="s">
        <v>103</v>
      </c>
      <c r="H6" s="87">
        <v>10</v>
      </c>
    </row>
    <row r="7" spans="1:8" ht="45.75" thickBot="1" x14ac:dyDescent="0.3">
      <c r="A7" s="42" t="s">
        <v>87</v>
      </c>
      <c r="B7" s="49">
        <v>50</v>
      </c>
      <c r="C7" s="50">
        <v>40</v>
      </c>
      <c r="D7" s="50">
        <v>30</v>
      </c>
      <c r="E7" s="50">
        <v>20</v>
      </c>
      <c r="F7" s="5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2" sqref="B12"/>
    </sheetView>
  </sheetViews>
  <sheetFormatPr baseColWidth="10" defaultRowHeight="15" x14ac:dyDescent="0.25"/>
  <cols>
    <col min="1" max="1" width="14.28515625" style="1" bestFit="1" customWidth="1"/>
    <col min="2" max="2" width="53.28515625" bestFit="1" customWidth="1"/>
  </cols>
  <sheetData>
    <row r="1" spans="1:2" x14ac:dyDescent="0.25">
      <c r="A1" s="52" t="s">
        <v>120</v>
      </c>
    </row>
    <row r="2" spans="1:2" ht="15.75" thickBot="1" x14ac:dyDescent="0.3"/>
    <row r="3" spans="1:2" ht="15.75" thickBot="1" x14ac:dyDescent="0.3">
      <c r="A3" s="61" t="s">
        <v>104</v>
      </c>
      <c r="B3" s="62" t="s">
        <v>105</v>
      </c>
    </row>
    <row r="4" spans="1:2" x14ac:dyDescent="0.25">
      <c r="A4" s="59">
        <v>0</v>
      </c>
      <c r="B4" s="60" t="s">
        <v>106</v>
      </c>
    </row>
    <row r="5" spans="1:2" x14ac:dyDescent="0.25">
      <c r="A5" s="24">
        <v>2</v>
      </c>
      <c r="B5" s="57" t="s">
        <v>107</v>
      </c>
    </row>
    <row r="6" spans="1:2" x14ac:dyDescent="0.25">
      <c r="A6" s="24">
        <v>4</v>
      </c>
      <c r="B6" s="57" t="s">
        <v>108</v>
      </c>
    </row>
    <row r="7" spans="1:2" x14ac:dyDescent="0.25">
      <c r="A7" s="24">
        <v>6</v>
      </c>
      <c r="B7" s="57" t="s">
        <v>109</v>
      </c>
    </row>
    <row r="8" spans="1:2" ht="15.75" thickBot="1" x14ac:dyDescent="0.3">
      <c r="A8" s="25">
        <v>8</v>
      </c>
      <c r="B8" s="58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baseColWidth="10" defaultRowHeight="15" x14ac:dyDescent="0.25"/>
  <cols>
    <col min="1" max="1" width="17.28515625" bestFit="1" customWidth="1"/>
    <col min="2" max="2" width="31.140625" bestFit="1" customWidth="1"/>
  </cols>
  <sheetData>
    <row r="1" spans="1:2" x14ac:dyDescent="0.25">
      <c r="A1" t="s">
        <v>119</v>
      </c>
    </row>
    <row r="2" spans="1:2" ht="15.75" thickBot="1" x14ac:dyDescent="0.3"/>
    <row r="3" spans="1:2" ht="15.75" thickBot="1" x14ac:dyDescent="0.3">
      <c r="A3" s="70" t="s">
        <v>111</v>
      </c>
      <c r="B3" s="61" t="s">
        <v>112</v>
      </c>
    </row>
    <row r="4" spans="1:2" x14ac:dyDescent="0.25">
      <c r="A4" s="53">
        <v>0</v>
      </c>
      <c r="B4" s="68" t="s">
        <v>113</v>
      </c>
    </row>
    <row r="5" spans="1:2" x14ac:dyDescent="0.25">
      <c r="A5" s="53">
        <v>0.2</v>
      </c>
      <c r="B5" s="68" t="s">
        <v>118</v>
      </c>
    </row>
    <row r="6" spans="1:2" x14ac:dyDescent="0.25">
      <c r="A6" s="53">
        <v>0.4</v>
      </c>
      <c r="B6" s="68" t="s">
        <v>114</v>
      </c>
    </row>
    <row r="7" spans="1:2" x14ac:dyDescent="0.25">
      <c r="A7" s="53">
        <v>0.6</v>
      </c>
      <c r="B7" s="68" t="s">
        <v>115</v>
      </c>
    </row>
    <row r="8" spans="1:2" x14ac:dyDescent="0.25">
      <c r="A8" s="53">
        <v>0.8</v>
      </c>
      <c r="B8" s="68" t="s">
        <v>116</v>
      </c>
    </row>
    <row r="9" spans="1:2" ht="15.75" thickBot="1" x14ac:dyDescent="0.3">
      <c r="A9" s="55">
        <v>1</v>
      </c>
      <c r="B9" s="69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workbookViewId="0">
      <selection activeCell="D9" sqref="D9"/>
    </sheetView>
  </sheetViews>
  <sheetFormatPr baseColWidth="10" defaultRowHeight="15" x14ac:dyDescent="0.25"/>
  <cols>
    <col min="1" max="16384" width="11.42578125" style="1"/>
  </cols>
  <sheetData>
    <row r="1" spans="1:8" ht="15.75" thickBot="1" x14ac:dyDescent="0.3">
      <c r="A1" s="5" t="s">
        <v>2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</row>
    <row r="2" spans="1:8" x14ac:dyDescent="0.25">
      <c r="A2" s="19" t="s">
        <v>3</v>
      </c>
      <c r="B2" s="10">
        <v>0.73</v>
      </c>
      <c r="C2" s="11">
        <v>0.81</v>
      </c>
      <c r="D2" s="11">
        <v>0.98</v>
      </c>
      <c r="E2" s="11">
        <v>1</v>
      </c>
      <c r="F2" s="11">
        <v>1.3</v>
      </c>
      <c r="G2" s="11">
        <v>1.74</v>
      </c>
      <c r="H2" s="12">
        <v>2.38</v>
      </c>
    </row>
    <row r="3" spans="1:8" x14ac:dyDescent="0.25">
      <c r="A3" s="19" t="s">
        <v>4</v>
      </c>
      <c r="B3" s="20">
        <v>0</v>
      </c>
      <c r="C3" s="18">
        <v>0</v>
      </c>
      <c r="D3" s="7">
        <v>0.95</v>
      </c>
      <c r="E3" s="7">
        <v>1</v>
      </c>
      <c r="F3" s="7">
        <v>1.07</v>
      </c>
      <c r="G3" s="7">
        <v>1.1499999999999999</v>
      </c>
      <c r="H3" s="14">
        <v>1.24</v>
      </c>
    </row>
    <row r="4" spans="1:8" x14ac:dyDescent="0.25">
      <c r="A4" s="19" t="s">
        <v>5</v>
      </c>
      <c r="B4" s="20">
        <v>0</v>
      </c>
      <c r="C4" s="18">
        <v>0</v>
      </c>
      <c r="D4" s="7">
        <v>0.87</v>
      </c>
      <c r="E4" s="7">
        <v>1</v>
      </c>
      <c r="F4" s="7">
        <v>1.29</v>
      </c>
      <c r="G4" s="7">
        <v>1.81</v>
      </c>
      <c r="H4" s="14">
        <v>2.61</v>
      </c>
    </row>
    <row r="5" spans="1:8" x14ac:dyDescent="0.25">
      <c r="A5" s="19" t="s">
        <v>16</v>
      </c>
      <c r="B5" s="13">
        <v>2.12</v>
      </c>
      <c r="C5" s="7">
        <v>1.62</v>
      </c>
      <c r="D5" s="7">
        <v>1.26</v>
      </c>
      <c r="E5" s="7">
        <v>1</v>
      </c>
      <c r="F5" s="7">
        <v>0.83</v>
      </c>
      <c r="G5" s="7">
        <v>0.63</v>
      </c>
      <c r="H5" s="14">
        <v>0.5</v>
      </c>
    </row>
    <row r="6" spans="1:8" x14ac:dyDescent="0.25">
      <c r="A6" s="19" t="s">
        <v>6</v>
      </c>
      <c r="B6" s="13">
        <v>1.59</v>
      </c>
      <c r="C6" s="7">
        <v>1.33</v>
      </c>
      <c r="D6" s="7">
        <v>1.1200000000000001</v>
      </c>
      <c r="E6" s="7">
        <v>1</v>
      </c>
      <c r="F6" s="7">
        <v>0.87</v>
      </c>
      <c r="G6" s="7">
        <v>0.71</v>
      </c>
      <c r="H6" s="14">
        <v>0.62</v>
      </c>
    </row>
    <row r="7" spans="1:8" x14ac:dyDescent="0.25">
      <c r="A7" s="19" t="s">
        <v>7</v>
      </c>
      <c r="B7" s="13">
        <v>1.43</v>
      </c>
      <c r="C7" s="7">
        <v>1.3</v>
      </c>
      <c r="D7" s="7">
        <v>1.1000000000000001</v>
      </c>
      <c r="E7" s="7">
        <v>1</v>
      </c>
      <c r="F7" s="7">
        <v>0.87</v>
      </c>
      <c r="G7" s="7">
        <v>0.73</v>
      </c>
      <c r="H7" s="14">
        <v>0.62</v>
      </c>
    </row>
    <row r="8" spans="1:8" ht="15.75" thickBot="1" x14ac:dyDescent="0.3">
      <c r="A8" s="19" t="s">
        <v>8</v>
      </c>
      <c r="B8" s="21">
        <v>0</v>
      </c>
      <c r="C8" s="16">
        <v>1.43</v>
      </c>
      <c r="D8" s="16">
        <v>1.1399999999999999</v>
      </c>
      <c r="E8" s="16">
        <v>1</v>
      </c>
      <c r="F8" s="16">
        <v>1</v>
      </c>
      <c r="G8" s="16">
        <v>1</v>
      </c>
      <c r="H8" s="22">
        <v>0</v>
      </c>
    </row>
    <row r="9" spans="1:8" x14ac:dyDescent="0.25">
      <c r="A9" s="3" t="s">
        <v>153</v>
      </c>
      <c r="C9" s="1">
        <v>75</v>
      </c>
      <c r="D9" s="1">
        <v>85</v>
      </c>
      <c r="E9" s="1">
        <v>100</v>
      </c>
      <c r="F9" s="1">
        <v>130</v>
      </c>
      <c r="G9" s="1">
        <v>160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selection activeCell="F5" sqref="F5"/>
    </sheetView>
  </sheetViews>
  <sheetFormatPr baseColWidth="10" defaultRowHeight="15" x14ac:dyDescent="0.25"/>
  <cols>
    <col min="2" max="7" width="11.42578125" style="1"/>
  </cols>
  <sheetData>
    <row r="1" spans="1:9" ht="15.75" thickBot="1" x14ac:dyDescent="0.3">
      <c r="A1" s="4"/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I1" s="1"/>
    </row>
    <row r="2" spans="1:9" x14ac:dyDescent="0.25">
      <c r="A2" s="23" t="s">
        <v>64</v>
      </c>
      <c r="B2" s="10">
        <v>6.2</v>
      </c>
      <c r="C2" s="11">
        <v>4.96</v>
      </c>
      <c r="D2" s="11">
        <v>3.72</v>
      </c>
      <c r="E2" s="11">
        <v>2.48</v>
      </c>
      <c r="F2" s="11">
        <v>1.24</v>
      </c>
      <c r="G2" s="12">
        <v>0</v>
      </c>
    </row>
    <row r="3" spans="1:9" x14ac:dyDescent="0.25">
      <c r="A3" s="23" t="s">
        <v>65</v>
      </c>
      <c r="B3" s="13">
        <v>5.07</v>
      </c>
      <c r="C3" s="7">
        <v>4.05</v>
      </c>
      <c r="D3" s="7">
        <v>3.04</v>
      </c>
      <c r="E3" s="7">
        <v>2.0299999999999998</v>
      </c>
      <c r="F3" s="7">
        <v>1.01</v>
      </c>
      <c r="G3" s="14">
        <v>0</v>
      </c>
    </row>
    <row r="4" spans="1:9" x14ac:dyDescent="0.25">
      <c r="A4" s="23" t="s">
        <v>66</v>
      </c>
      <c r="B4" s="13">
        <v>7.07</v>
      </c>
      <c r="C4" s="7">
        <v>5.65</v>
      </c>
      <c r="D4" s="7">
        <v>4.24</v>
      </c>
      <c r="E4" s="7">
        <v>2.83</v>
      </c>
      <c r="F4" s="7">
        <v>1.41</v>
      </c>
      <c r="G4" s="14">
        <v>0</v>
      </c>
    </row>
    <row r="5" spans="1:9" x14ac:dyDescent="0.25">
      <c r="A5" s="23" t="s">
        <v>67</v>
      </c>
      <c r="B5" s="13">
        <v>5.48</v>
      </c>
      <c r="C5" s="7">
        <v>4.38</v>
      </c>
      <c r="D5" s="7">
        <v>3.29</v>
      </c>
      <c r="E5" s="7">
        <v>2.19</v>
      </c>
      <c r="F5" s="7">
        <v>1.1000000000000001</v>
      </c>
      <c r="G5" s="14">
        <v>0</v>
      </c>
    </row>
    <row r="6" spans="1:9" ht="15.75" thickBot="1" x14ac:dyDescent="0.3">
      <c r="A6" s="23" t="s">
        <v>68</v>
      </c>
      <c r="B6" s="15">
        <v>7.8</v>
      </c>
      <c r="C6" s="16">
        <v>6.24</v>
      </c>
      <c r="D6" s="16">
        <v>4.68</v>
      </c>
      <c r="E6" s="16">
        <v>3.12</v>
      </c>
      <c r="F6" s="16">
        <v>1.56</v>
      </c>
      <c r="G6" s="17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workbookViewId="0">
      <selection activeCell="E22" sqref="E22"/>
    </sheetView>
  </sheetViews>
  <sheetFormatPr baseColWidth="10" defaultRowHeight="15" x14ac:dyDescent="0.25"/>
  <cols>
    <col min="5" max="5" width="11.85546875" bestFit="1" customWidth="1"/>
  </cols>
  <sheetData>
    <row r="1" spans="1:7" ht="15.75" thickBot="1" x14ac:dyDescent="0.3">
      <c r="A1" s="4"/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</row>
    <row r="2" spans="1:7" x14ac:dyDescent="0.25">
      <c r="A2" s="23" t="s">
        <v>69</v>
      </c>
      <c r="B2" s="29">
        <v>0.82</v>
      </c>
      <c r="C2" s="30">
        <v>0.92</v>
      </c>
      <c r="D2" s="30">
        <v>1</v>
      </c>
      <c r="E2" s="30">
        <v>1.1000000000000001</v>
      </c>
      <c r="F2" s="30">
        <v>1.26</v>
      </c>
      <c r="G2" s="31">
        <v>0</v>
      </c>
    </row>
    <row r="3" spans="1:7" x14ac:dyDescent="0.25">
      <c r="A3" s="23" t="s">
        <v>70</v>
      </c>
      <c r="B3" s="32">
        <v>0</v>
      </c>
      <c r="C3" s="33">
        <v>0.9</v>
      </c>
      <c r="D3" s="33">
        <v>1</v>
      </c>
      <c r="E3" s="33">
        <v>1.1399999999999999</v>
      </c>
      <c r="F3" s="33">
        <v>1.28</v>
      </c>
      <c r="G3" s="34">
        <v>0</v>
      </c>
    </row>
    <row r="4" spans="1:7" x14ac:dyDescent="0.25">
      <c r="A4" s="23" t="s">
        <v>71</v>
      </c>
      <c r="B4" s="35">
        <v>0.73</v>
      </c>
      <c r="C4" s="33">
        <v>0.87</v>
      </c>
      <c r="D4" s="33">
        <v>1</v>
      </c>
      <c r="E4" s="33">
        <v>1.17</v>
      </c>
      <c r="F4" s="33">
        <v>1.34</v>
      </c>
      <c r="G4" s="34">
        <v>1.74</v>
      </c>
    </row>
    <row r="5" spans="1:7" x14ac:dyDescent="0.25">
      <c r="A5" s="23" t="s">
        <v>4</v>
      </c>
      <c r="B5" s="35">
        <v>0</v>
      </c>
      <c r="C5" s="33">
        <v>0.95</v>
      </c>
      <c r="D5" s="33">
        <v>1</v>
      </c>
      <c r="E5" s="33">
        <v>1.07</v>
      </c>
      <c r="F5" s="33">
        <v>1.1499999999999999</v>
      </c>
      <c r="G5" s="34">
        <v>1.24</v>
      </c>
    </row>
    <row r="6" spans="1:7" x14ac:dyDescent="0.25">
      <c r="A6" s="23" t="s">
        <v>72</v>
      </c>
      <c r="B6" s="35">
        <v>0.81</v>
      </c>
      <c r="C6" s="33">
        <v>0.91</v>
      </c>
      <c r="D6" s="33">
        <v>1</v>
      </c>
      <c r="E6" s="33">
        <v>1.1100000000000001</v>
      </c>
      <c r="F6" s="33">
        <v>1.23</v>
      </c>
      <c r="G6" s="34">
        <v>0</v>
      </c>
    </row>
    <row r="7" spans="1:7" x14ac:dyDescent="0.25">
      <c r="A7" s="23" t="s">
        <v>73</v>
      </c>
      <c r="B7" s="35">
        <v>0</v>
      </c>
      <c r="C7" s="33">
        <v>0</v>
      </c>
      <c r="D7" s="33">
        <v>1</v>
      </c>
      <c r="E7" s="33">
        <v>1.1100000000000001</v>
      </c>
      <c r="F7" s="33">
        <v>1.29</v>
      </c>
      <c r="G7" s="34">
        <v>1.63</v>
      </c>
    </row>
    <row r="8" spans="1:7" x14ac:dyDescent="0.25">
      <c r="A8" s="23" t="s">
        <v>74</v>
      </c>
      <c r="B8" s="35">
        <v>0</v>
      </c>
      <c r="C8" s="33">
        <v>0</v>
      </c>
      <c r="D8" s="33">
        <v>1</v>
      </c>
      <c r="E8" s="33">
        <v>1.05</v>
      </c>
      <c r="F8" s="33">
        <v>1.17</v>
      </c>
      <c r="G8" s="34">
        <v>1.46</v>
      </c>
    </row>
    <row r="9" spans="1:7" x14ac:dyDescent="0.25">
      <c r="A9" s="23" t="s">
        <v>75</v>
      </c>
      <c r="B9" s="35">
        <v>0</v>
      </c>
      <c r="C9" s="33">
        <v>0.87</v>
      </c>
      <c r="D9" s="33">
        <v>1</v>
      </c>
      <c r="E9" s="33">
        <v>1.1499999999999999</v>
      </c>
      <c r="F9" s="33">
        <v>1.3</v>
      </c>
      <c r="G9" s="34">
        <v>0</v>
      </c>
    </row>
    <row r="10" spans="1:7" x14ac:dyDescent="0.25">
      <c r="A10" s="23" t="s">
        <v>76</v>
      </c>
      <c r="B10" s="35">
        <v>1.42</v>
      </c>
      <c r="C10" s="33">
        <v>1.19</v>
      </c>
      <c r="D10" s="33">
        <v>1</v>
      </c>
      <c r="E10" s="33">
        <v>0.85</v>
      </c>
      <c r="F10" s="33">
        <v>0.71</v>
      </c>
      <c r="G10" s="34">
        <v>0</v>
      </c>
    </row>
    <row r="11" spans="1:7" x14ac:dyDescent="0.25">
      <c r="A11" s="23" t="s">
        <v>77</v>
      </c>
      <c r="B11" s="35">
        <v>1.34</v>
      </c>
      <c r="C11" s="33">
        <v>1.1499999999999999</v>
      </c>
      <c r="D11" s="33">
        <v>1</v>
      </c>
      <c r="E11" s="33">
        <v>0.88</v>
      </c>
      <c r="F11" s="33">
        <v>0.76</v>
      </c>
      <c r="G11" s="34">
        <v>0</v>
      </c>
    </row>
    <row r="12" spans="1:7" x14ac:dyDescent="0.25">
      <c r="A12" s="23" t="s">
        <v>78</v>
      </c>
      <c r="B12" s="35">
        <v>1.29</v>
      </c>
      <c r="C12" s="33">
        <v>1.1200000000000001</v>
      </c>
      <c r="D12" s="33">
        <v>1</v>
      </c>
      <c r="E12" s="33">
        <v>0.9</v>
      </c>
      <c r="F12" s="33">
        <v>0.81</v>
      </c>
      <c r="G12" s="34">
        <v>0</v>
      </c>
    </row>
    <row r="13" spans="1:7" x14ac:dyDescent="0.25">
      <c r="A13" s="23" t="s">
        <v>79</v>
      </c>
      <c r="B13" s="35">
        <v>1.22</v>
      </c>
      <c r="C13" s="33">
        <v>1.1000000000000001</v>
      </c>
      <c r="D13" s="33">
        <v>1</v>
      </c>
      <c r="E13" s="33">
        <v>0.88</v>
      </c>
      <c r="F13" s="33">
        <v>0.81</v>
      </c>
      <c r="G13" s="34">
        <v>0</v>
      </c>
    </row>
    <row r="14" spans="1:7" x14ac:dyDescent="0.25">
      <c r="A14" s="23" t="s">
        <v>80</v>
      </c>
      <c r="B14" s="35">
        <v>1.19</v>
      </c>
      <c r="C14" s="33">
        <v>1.0900000000000001</v>
      </c>
      <c r="D14" s="33">
        <v>1</v>
      </c>
      <c r="E14" s="33">
        <v>0.91</v>
      </c>
      <c r="F14" s="33">
        <v>0.85</v>
      </c>
      <c r="G14" s="34">
        <v>0</v>
      </c>
    </row>
    <row r="15" spans="1:7" x14ac:dyDescent="0.25">
      <c r="A15" s="23" t="s">
        <v>81</v>
      </c>
      <c r="B15" s="35">
        <v>1.2</v>
      </c>
      <c r="C15" s="33">
        <v>1.0900000000000001</v>
      </c>
      <c r="D15" s="33">
        <v>1</v>
      </c>
      <c r="E15" s="33">
        <v>0.91</v>
      </c>
      <c r="F15" s="33">
        <v>0.84</v>
      </c>
      <c r="G15" s="34">
        <v>0</v>
      </c>
    </row>
    <row r="16" spans="1:7" x14ac:dyDescent="0.25">
      <c r="A16" s="23" t="s">
        <v>82</v>
      </c>
      <c r="B16" s="35">
        <v>1.17</v>
      </c>
      <c r="C16" s="33">
        <v>1.0900000000000001</v>
      </c>
      <c r="D16" s="33">
        <v>1</v>
      </c>
      <c r="E16" s="33">
        <v>0.9</v>
      </c>
      <c r="F16" s="33">
        <v>0.78</v>
      </c>
      <c r="G16" s="34">
        <v>0</v>
      </c>
    </row>
    <row r="17" spans="1:7" x14ac:dyDescent="0.25">
      <c r="A17" s="23" t="s">
        <v>83</v>
      </c>
      <c r="B17" s="35">
        <v>1.22</v>
      </c>
      <c r="C17" s="33">
        <v>1.0900000000000001</v>
      </c>
      <c r="D17" s="33">
        <v>1</v>
      </c>
      <c r="E17" s="33">
        <v>0.93</v>
      </c>
      <c r="F17" s="33">
        <v>0.86</v>
      </c>
      <c r="G17" s="34">
        <v>0.8</v>
      </c>
    </row>
    <row r="18" spans="1:7" ht="15.75" thickBot="1" x14ac:dyDescent="0.3">
      <c r="A18" s="23" t="s">
        <v>8</v>
      </c>
      <c r="B18" s="36">
        <v>1.43</v>
      </c>
      <c r="C18" s="37">
        <v>1.1399999999999999</v>
      </c>
      <c r="D18" s="37">
        <v>1</v>
      </c>
      <c r="E18" s="37">
        <v>1</v>
      </c>
      <c r="F18" s="37">
        <v>1</v>
      </c>
      <c r="G18" s="38">
        <v>0</v>
      </c>
    </row>
    <row r="20" spans="1:7" x14ac:dyDescent="0.25">
      <c r="E20">
        <f>PRODUCT(B2,C3,E4,E5,E6,E7,E8,C9,F10,F11,C12,E13,E14,E15,E16,F17,C18)</f>
        <v>0.4040933867571922</v>
      </c>
    </row>
    <row r="21" spans="1:7" x14ac:dyDescent="0.25">
      <c r="E21">
        <f>E20*CALCULOS!B27</f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baseColWidth="10" defaultRowHeight="15" x14ac:dyDescent="0.25"/>
  <cols>
    <col min="1" max="1" width="30.5703125" style="2" bestFit="1" customWidth="1"/>
    <col min="2" max="16384" width="11.42578125" style="1"/>
  </cols>
  <sheetData>
    <row r="1" spans="1:4" ht="15.75" thickBot="1" x14ac:dyDescent="0.3">
      <c r="A1" s="6"/>
      <c r="B1" s="9" t="s">
        <v>25</v>
      </c>
      <c r="C1" s="9" t="s">
        <v>26</v>
      </c>
      <c r="D1" s="9" t="s">
        <v>27</v>
      </c>
    </row>
    <row r="2" spans="1:4" x14ac:dyDescent="0.25">
      <c r="A2" s="8" t="s">
        <v>20</v>
      </c>
      <c r="B2" s="10">
        <v>6</v>
      </c>
      <c r="C2" s="11">
        <v>4</v>
      </c>
      <c r="D2" s="12">
        <v>3</v>
      </c>
    </row>
    <row r="3" spans="1:4" x14ac:dyDescent="0.25">
      <c r="A3" s="8" t="s">
        <v>21</v>
      </c>
      <c r="B3" s="13">
        <v>7</v>
      </c>
      <c r="C3" s="7">
        <v>5</v>
      </c>
      <c r="D3" s="14">
        <v>4</v>
      </c>
    </row>
    <row r="4" spans="1:4" x14ac:dyDescent="0.25">
      <c r="A4" s="8" t="s">
        <v>22</v>
      </c>
      <c r="B4" s="13">
        <v>6</v>
      </c>
      <c r="C4" s="7">
        <v>4</v>
      </c>
      <c r="D4" s="14">
        <v>3</v>
      </c>
    </row>
    <row r="5" spans="1:4" x14ac:dyDescent="0.25">
      <c r="A5" s="8" t="s">
        <v>23</v>
      </c>
      <c r="B5" s="13">
        <v>15</v>
      </c>
      <c r="C5" s="7">
        <v>10</v>
      </c>
      <c r="D5" s="14">
        <v>7</v>
      </c>
    </row>
    <row r="6" spans="1:4" ht="15.75" thickBot="1" x14ac:dyDescent="0.3">
      <c r="A6" s="8" t="s">
        <v>24</v>
      </c>
      <c r="B6" s="15">
        <v>10</v>
      </c>
      <c r="C6" s="16">
        <v>7</v>
      </c>
      <c r="D6" s="1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topLeftCell="A16" workbookViewId="0">
      <selection activeCell="G26" sqref="G26"/>
    </sheetView>
  </sheetViews>
  <sheetFormatPr baseColWidth="10" defaultRowHeight="15" x14ac:dyDescent="0.25"/>
  <cols>
    <col min="1" max="1" width="25.42578125" customWidth="1"/>
    <col min="4" max="4" width="7.28515625" customWidth="1"/>
    <col min="8" max="8" width="6.5703125" customWidth="1"/>
    <col min="11" max="11" width="11" customWidth="1"/>
    <col min="12" max="12" width="6.42578125" customWidth="1"/>
    <col min="13" max="13" width="15.140625" customWidth="1"/>
    <col min="14" max="14" width="14.5703125" customWidth="1"/>
  </cols>
  <sheetData>
    <row r="1" spans="1:14" x14ac:dyDescent="0.25">
      <c r="A1" s="89" t="s">
        <v>296</v>
      </c>
    </row>
    <row r="3" spans="1:14" x14ac:dyDescent="0.25">
      <c r="A3" s="89" t="s">
        <v>297</v>
      </c>
      <c r="E3" s="89" t="s">
        <v>305</v>
      </c>
      <c r="F3" s="89"/>
      <c r="G3" s="89"/>
      <c r="H3" s="89"/>
      <c r="M3" s="89" t="s">
        <v>315</v>
      </c>
    </row>
    <row r="5" spans="1:14" x14ac:dyDescent="0.25">
      <c r="E5" s="116" t="s">
        <v>306</v>
      </c>
      <c r="F5" s="116">
        <f>SUM(C10,C19,C25)</f>
        <v>0</v>
      </c>
      <c r="M5" s="33" t="s">
        <v>208</v>
      </c>
      <c r="N5" s="33" t="s">
        <v>255</v>
      </c>
    </row>
    <row r="6" spans="1:14" x14ac:dyDescent="0.25">
      <c r="A6" s="4" t="s">
        <v>206</v>
      </c>
      <c r="B6" s="4" t="s">
        <v>298</v>
      </c>
      <c r="C6" s="4" t="s">
        <v>299</v>
      </c>
      <c r="M6" s="113" t="s">
        <v>261</v>
      </c>
      <c r="N6" s="120">
        <f>IF(J11&lt;3,1,0)</f>
        <v>1</v>
      </c>
    </row>
    <row r="7" spans="1:14" x14ac:dyDescent="0.25">
      <c r="A7" s="4" t="s">
        <v>209</v>
      </c>
      <c r="B7" s="115"/>
      <c r="C7" s="4">
        <f>B7*UAW!C4</f>
        <v>0</v>
      </c>
      <c r="M7" s="113" t="s">
        <v>263</v>
      </c>
      <c r="N7" s="120">
        <f t="shared" ref="N7:N11" si="0">IF(J12&lt;3,1,0)</f>
        <v>1</v>
      </c>
    </row>
    <row r="8" spans="1:14" x14ac:dyDescent="0.25">
      <c r="A8" s="4" t="s">
        <v>211</v>
      </c>
      <c r="B8" s="115"/>
      <c r="C8" s="4">
        <f>B8*UAW!C5</f>
        <v>0</v>
      </c>
      <c r="E8" s="89" t="s">
        <v>307</v>
      </c>
      <c r="I8" t="s">
        <v>311</v>
      </c>
      <c r="M8" s="113" t="s">
        <v>265</v>
      </c>
      <c r="N8" s="120">
        <f t="shared" si="0"/>
        <v>1</v>
      </c>
    </row>
    <row r="9" spans="1:14" x14ac:dyDescent="0.25">
      <c r="A9" s="4" t="s">
        <v>213</v>
      </c>
      <c r="B9" s="115"/>
      <c r="C9" s="4">
        <f>B9*UAW!C6</f>
        <v>0</v>
      </c>
      <c r="M9" s="113" t="s">
        <v>267</v>
      </c>
      <c r="N9" s="120">
        <f t="shared" si="0"/>
        <v>1</v>
      </c>
    </row>
    <row r="10" spans="1:14" x14ac:dyDescent="0.25">
      <c r="A10" s="128" t="s">
        <v>300</v>
      </c>
      <c r="B10" s="129"/>
      <c r="C10" s="116">
        <f>SUM(C7:C9)</f>
        <v>0</v>
      </c>
      <c r="E10" s="33" t="s">
        <v>208</v>
      </c>
      <c r="F10" s="47" t="s">
        <v>255</v>
      </c>
      <c r="G10" s="33" t="s">
        <v>308</v>
      </c>
      <c r="I10" s="33" t="s">
        <v>208</v>
      </c>
      <c r="J10" s="33" t="s">
        <v>255</v>
      </c>
      <c r="K10" s="33" t="s">
        <v>308</v>
      </c>
      <c r="M10" s="113" t="s">
        <v>269</v>
      </c>
      <c r="N10" s="120">
        <f t="shared" si="0"/>
        <v>1</v>
      </c>
    </row>
    <row r="11" spans="1:14" x14ac:dyDescent="0.25">
      <c r="E11" s="4" t="s">
        <v>228</v>
      </c>
      <c r="F11" s="115"/>
      <c r="G11" s="4">
        <f>F11*TCF!C6</f>
        <v>0</v>
      </c>
      <c r="I11" s="113" t="s">
        <v>261</v>
      </c>
      <c r="J11" s="117"/>
      <c r="K11" s="108">
        <f>J11*EF!C8</f>
        <v>0</v>
      </c>
      <c r="M11" s="113" t="s">
        <v>271</v>
      </c>
      <c r="N11" s="120">
        <f t="shared" si="0"/>
        <v>1</v>
      </c>
    </row>
    <row r="12" spans="1:14" x14ac:dyDescent="0.25">
      <c r="E12" s="4" t="s">
        <v>230</v>
      </c>
      <c r="F12" s="115"/>
      <c r="G12" s="4">
        <f>F12*TCF!C7</f>
        <v>0</v>
      </c>
      <c r="I12" s="113" t="s">
        <v>263</v>
      </c>
      <c r="J12" s="117"/>
      <c r="K12" s="108">
        <f>J12*EF!C9</f>
        <v>0</v>
      </c>
      <c r="M12" s="113" t="s">
        <v>273</v>
      </c>
      <c r="N12" s="120">
        <f>IF(J17&gt;3,1,0)</f>
        <v>0</v>
      </c>
    </row>
    <row r="13" spans="1:14" x14ac:dyDescent="0.25">
      <c r="A13" s="89" t="s">
        <v>301</v>
      </c>
      <c r="E13" s="4" t="s">
        <v>232</v>
      </c>
      <c r="F13" s="115"/>
      <c r="G13" s="4">
        <f>F13*TCF!C8</f>
        <v>0</v>
      </c>
      <c r="I13" s="113" t="s">
        <v>265</v>
      </c>
      <c r="J13" s="117"/>
      <c r="K13" s="108">
        <f>J13*EF!C10</f>
        <v>0</v>
      </c>
      <c r="M13" s="113" t="s">
        <v>275</v>
      </c>
      <c r="N13" s="120">
        <f>IF(J18&gt;3,1,0)</f>
        <v>0</v>
      </c>
    </row>
    <row r="14" spans="1:14" x14ac:dyDescent="0.25">
      <c r="E14" s="4" t="s">
        <v>234</v>
      </c>
      <c r="F14" s="115"/>
      <c r="G14" s="4">
        <f>F14*TCF!C9</f>
        <v>0</v>
      </c>
      <c r="I14" s="113" t="s">
        <v>267</v>
      </c>
      <c r="J14" s="117"/>
      <c r="K14" s="108">
        <f>J14*EF!C11</f>
        <v>0</v>
      </c>
      <c r="M14" s="121" t="s">
        <v>317</v>
      </c>
      <c r="N14" s="119">
        <f>SUM(N6:N13)</f>
        <v>6</v>
      </c>
    </row>
    <row r="15" spans="1:14" x14ac:dyDescent="0.25">
      <c r="A15" s="4" t="s">
        <v>303</v>
      </c>
      <c r="B15" s="4" t="s">
        <v>298</v>
      </c>
      <c r="C15" s="4" t="s">
        <v>299</v>
      </c>
      <c r="E15" s="4" t="s">
        <v>236</v>
      </c>
      <c r="F15" s="115"/>
      <c r="G15" s="4">
        <f>F15*TCF!C10</f>
        <v>0</v>
      </c>
      <c r="I15" s="113" t="s">
        <v>269</v>
      </c>
      <c r="J15" s="117"/>
      <c r="K15" s="108">
        <f>J15*EF!C12</f>
        <v>0</v>
      </c>
    </row>
    <row r="16" spans="1:14" x14ac:dyDescent="0.25">
      <c r="A16" s="4" t="s">
        <v>209</v>
      </c>
      <c r="B16" s="115">
        <v>0</v>
      </c>
      <c r="C16" s="4">
        <f>B16*UUCW!C6</f>
        <v>0</v>
      </c>
      <c r="E16" s="4" t="s">
        <v>238</v>
      </c>
      <c r="F16" s="115"/>
      <c r="G16" s="4">
        <f>F16*TCF!C11</f>
        <v>0</v>
      </c>
      <c r="I16" s="113" t="s">
        <v>271</v>
      </c>
      <c r="J16" s="117"/>
      <c r="K16" s="108">
        <f>J16*EF!C13</f>
        <v>0</v>
      </c>
      <c r="M16" s="122" t="s">
        <v>316</v>
      </c>
      <c r="N16" s="124">
        <f>IF(N14&lt;=2,20,IF(N14&lt;=4,28,36))</f>
        <v>36</v>
      </c>
    </row>
    <row r="17" spans="1:14" x14ac:dyDescent="0.25">
      <c r="A17" s="4" t="s">
        <v>211</v>
      </c>
      <c r="B17" s="115">
        <v>0</v>
      </c>
      <c r="C17" s="4">
        <f>B17*UUCW!C7</f>
        <v>0</v>
      </c>
      <c r="E17" s="4" t="s">
        <v>240</v>
      </c>
      <c r="F17" s="115"/>
      <c r="G17" s="4">
        <f>F17*TCF!C12</f>
        <v>0</v>
      </c>
      <c r="I17" s="113" t="s">
        <v>273</v>
      </c>
      <c r="J17" s="117"/>
      <c r="K17" s="108">
        <f>J17*EF!C14</f>
        <v>0</v>
      </c>
      <c r="M17" s="118"/>
      <c r="N17" s="118"/>
    </row>
    <row r="18" spans="1:14" x14ac:dyDescent="0.25">
      <c r="A18" s="4" t="s">
        <v>213</v>
      </c>
      <c r="B18" s="115"/>
      <c r="C18" s="4">
        <f>B18*UUCW!C8</f>
        <v>0</v>
      </c>
      <c r="E18" s="4" t="s">
        <v>242</v>
      </c>
      <c r="F18" s="115"/>
      <c r="G18" s="4">
        <f>F18*TCF!C13</f>
        <v>0</v>
      </c>
      <c r="I18" s="113" t="s">
        <v>275</v>
      </c>
      <c r="J18" s="117"/>
      <c r="K18" s="108">
        <f>J18*EF!C15</f>
        <v>0</v>
      </c>
      <c r="M18" s="122" t="s">
        <v>54</v>
      </c>
      <c r="N18" s="124">
        <f>J25*N16</f>
        <v>0</v>
      </c>
    </row>
    <row r="19" spans="1:14" x14ac:dyDescent="0.25">
      <c r="A19" s="128" t="s">
        <v>302</v>
      </c>
      <c r="B19" s="129"/>
      <c r="C19" s="116">
        <f>SUM(C16:C18)</f>
        <v>0</v>
      </c>
      <c r="E19" s="4" t="s">
        <v>244</v>
      </c>
      <c r="F19" s="115"/>
      <c r="G19" s="4">
        <f>F19*TCF!C14</f>
        <v>0</v>
      </c>
      <c r="I19" s="128" t="s">
        <v>312</v>
      </c>
      <c r="J19" s="129"/>
      <c r="K19" s="108">
        <f>SUM(K11:K18)</f>
        <v>0</v>
      </c>
    </row>
    <row r="20" spans="1:14" x14ac:dyDescent="0.25">
      <c r="E20" s="4" t="s">
        <v>246</v>
      </c>
      <c r="F20" s="115"/>
      <c r="G20" s="4">
        <f>F20*TCF!C15</f>
        <v>0</v>
      </c>
    </row>
    <row r="21" spans="1:14" x14ac:dyDescent="0.25">
      <c r="A21" s="4" t="s">
        <v>304</v>
      </c>
      <c r="B21" s="4" t="s">
        <v>298</v>
      </c>
      <c r="C21" s="4" t="s">
        <v>299</v>
      </c>
      <c r="E21" s="4" t="s">
        <v>248</v>
      </c>
      <c r="F21" s="115"/>
      <c r="G21" s="4">
        <f>F21*TCF!C16</f>
        <v>0</v>
      </c>
      <c r="J21" s="116" t="s">
        <v>258</v>
      </c>
      <c r="K21" s="116">
        <f>1.4-0.03*K19</f>
        <v>1.4</v>
      </c>
      <c r="M21" s="89" t="s">
        <v>318</v>
      </c>
    </row>
    <row r="22" spans="1:14" x14ac:dyDescent="0.25">
      <c r="A22" s="4" t="s">
        <v>209</v>
      </c>
      <c r="B22" s="115">
        <v>0</v>
      </c>
      <c r="C22" s="4">
        <f>B22*UUCW!C13</f>
        <v>0</v>
      </c>
      <c r="E22" s="4" t="s">
        <v>250</v>
      </c>
      <c r="F22" s="115"/>
      <c r="G22" s="4">
        <f>F22*TCF!C17</f>
        <v>0</v>
      </c>
    </row>
    <row r="23" spans="1:14" x14ac:dyDescent="0.25">
      <c r="A23" s="4" t="s">
        <v>211</v>
      </c>
      <c r="B23" s="115"/>
      <c r="C23" s="4">
        <f>B23*UUCW!C14</f>
        <v>0</v>
      </c>
      <c r="E23" s="4" t="s">
        <v>252</v>
      </c>
      <c r="F23" s="115"/>
      <c r="G23" s="4">
        <f>F23*TCF!C18</f>
        <v>0</v>
      </c>
      <c r="I23" t="s">
        <v>314</v>
      </c>
      <c r="M23" s="33" t="s">
        <v>289</v>
      </c>
      <c r="N23" s="33" t="s">
        <v>319</v>
      </c>
    </row>
    <row r="24" spans="1:14" x14ac:dyDescent="0.25">
      <c r="A24" s="4" t="s">
        <v>213</v>
      </c>
      <c r="B24" s="115"/>
      <c r="C24" s="4">
        <f>B24*UUCW!C15</f>
        <v>0</v>
      </c>
      <c r="E24" s="130" t="s">
        <v>309</v>
      </c>
      <c r="F24" s="130"/>
      <c r="G24" s="4">
        <f>SUM(G11:G23)</f>
        <v>0</v>
      </c>
      <c r="M24" s="119" t="s">
        <v>291</v>
      </c>
      <c r="N24" s="123">
        <f>$N$18*100/40*'Tablas Esfuerzo (E)'!B14</f>
        <v>0</v>
      </c>
    </row>
    <row r="25" spans="1:14" x14ac:dyDescent="0.25">
      <c r="A25" s="128" t="s">
        <v>302</v>
      </c>
      <c r="B25" s="129"/>
      <c r="C25" s="116">
        <f>SUM(C22:C24)</f>
        <v>0</v>
      </c>
      <c r="I25" s="116" t="s">
        <v>313</v>
      </c>
      <c r="J25" s="116">
        <f>K21*G26*F5</f>
        <v>0</v>
      </c>
      <c r="M25" s="119" t="s">
        <v>292</v>
      </c>
      <c r="N25" s="123">
        <f>$N$18*100/40*'Tablas Esfuerzo (E)'!B15</f>
        <v>0</v>
      </c>
    </row>
    <row r="26" spans="1:14" x14ac:dyDescent="0.25">
      <c r="F26" s="116" t="s">
        <v>310</v>
      </c>
      <c r="G26" s="116">
        <f>0.6+0.01*G24</f>
        <v>0.6</v>
      </c>
      <c r="M26" s="119" t="s">
        <v>293</v>
      </c>
      <c r="N26" s="123">
        <f>$N$18*100/40*'Tablas Esfuerzo (E)'!B16</f>
        <v>0</v>
      </c>
    </row>
    <row r="27" spans="1:14" x14ac:dyDescent="0.25">
      <c r="M27" s="119" t="s">
        <v>294</v>
      </c>
      <c r="N27" s="123">
        <f>$N$18*100/40*'Tablas Esfuerzo (E)'!B17</f>
        <v>0</v>
      </c>
    </row>
    <row r="28" spans="1:14" x14ac:dyDescent="0.25">
      <c r="M28" s="119" t="s">
        <v>295</v>
      </c>
      <c r="N28" s="123">
        <f>$N$18*100/40*'Tablas Esfuerzo (E)'!B18</f>
        <v>0</v>
      </c>
    </row>
    <row r="29" spans="1:14" x14ac:dyDescent="0.25">
      <c r="M29" s="119" t="s">
        <v>308</v>
      </c>
      <c r="N29" s="119">
        <f>SUM(N24:N28)</f>
        <v>0</v>
      </c>
    </row>
  </sheetData>
  <mergeCells count="5">
    <mergeCell ref="A10:B10"/>
    <mergeCell ref="A19:B19"/>
    <mergeCell ref="A25:B25"/>
    <mergeCell ref="E24:F24"/>
    <mergeCell ref="I19:J19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B1"/>
    </sheetView>
  </sheetViews>
  <sheetFormatPr baseColWidth="10" defaultRowHeight="15" x14ac:dyDescent="0.25"/>
  <cols>
    <col min="1" max="1" width="14.85546875" customWidth="1"/>
    <col min="2" max="2" width="72" customWidth="1"/>
    <col min="3" max="3" width="7.140625" customWidth="1"/>
  </cols>
  <sheetData>
    <row r="1" spans="1:3" x14ac:dyDescent="0.25">
      <c r="A1" s="131" t="s">
        <v>205</v>
      </c>
      <c r="B1" s="127"/>
    </row>
    <row r="3" spans="1:3" x14ac:dyDescent="0.25">
      <c r="A3" s="106" t="s">
        <v>206</v>
      </c>
      <c r="B3" s="106" t="s">
        <v>207</v>
      </c>
      <c r="C3" s="106" t="s">
        <v>208</v>
      </c>
    </row>
    <row r="4" spans="1:3" ht="30" x14ac:dyDescent="0.25">
      <c r="A4" s="4" t="s">
        <v>209</v>
      </c>
      <c r="B4" s="41" t="s">
        <v>210</v>
      </c>
      <c r="C4" s="109">
        <v>1</v>
      </c>
    </row>
    <row r="5" spans="1:3" ht="31.5" customHeight="1" x14ac:dyDescent="0.25">
      <c r="A5" s="4" t="s">
        <v>211</v>
      </c>
      <c r="B5" s="41" t="s">
        <v>212</v>
      </c>
      <c r="C5" s="109">
        <v>2</v>
      </c>
    </row>
    <row r="6" spans="1:3" x14ac:dyDescent="0.25">
      <c r="A6" s="4" t="s">
        <v>213</v>
      </c>
      <c r="B6" s="4" t="s">
        <v>214</v>
      </c>
      <c r="C6" s="109">
        <v>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RowHeight="15" x14ac:dyDescent="0.25"/>
  <cols>
    <col min="1" max="1" width="20.28515625" customWidth="1"/>
    <col min="2" max="2" width="22.7109375" bestFit="1" customWidth="1"/>
  </cols>
  <sheetData>
    <row r="1" spans="1:3" x14ac:dyDescent="0.25">
      <c r="A1" s="107" t="s">
        <v>215</v>
      </c>
    </row>
    <row r="3" spans="1:3" x14ac:dyDescent="0.25">
      <c r="A3" s="107" t="s">
        <v>216</v>
      </c>
    </row>
    <row r="5" spans="1:3" x14ac:dyDescent="0.25">
      <c r="A5" s="106" t="s">
        <v>217</v>
      </c>
      <c r="B5" s="106" t="s">
        <v>207</v>
      </c>
      <c r="C5" s="106" t="s">
        <v>208</v>
      </c>
    </row>
    <row r="6" spans="1:3" x14ac:dyDescent="0.25">
      <c r="A6" s="4" t="s">
        <v>209</v>
      </c>
      <c r="B6" s="4" t="s">
        <v>218</v>
      </c>
      <c r="C6" s="108">
        <v>5</v>
      </c>
    </row>
    <row r="7" spans="1:3" x14ac:dyDescent="0.25">
      <c r="A7" s="4" t="s">
        <v>211</v>
      </c>
      <c r="B7" s="4" t="s">
        <v>219</v>
      </c>
      <c r="C7" s="108">
        <v>10</v>
      </c>
    </row>
    <row r="8" spans="1:3" x14ac:dyDescent="0.25">
      <c r="A8" s="4" t="s">
        <v>213</v>
      </c>
      <c r="B8" s="4" t="s">
        <v>220</v>
      </c>
      <c r="C8" s="108">
        <v>15</v>
      </c>
    </row>
    <row r="10" spans="1:3" x14ac:dyDescent="0.25">
      <c r="A10" s="107" t="s">
        <v>221</v>
      </c>
    </row>
    <row r="12" spans="1:3" x14ac:dyDescent="0.25">
      <c r="A12" s="106" t="s">
        <v>217</v>
      </c>
      <c r="B12" s="106" t="s">
        <v>207</v>
      </c>
      <c r="C12" s="106" t="s">
        <v>208</v>
      </c>
    </row>
    <row r="13" spans="1:3" x14ac:dyDescent="0.25">
      <c r="A13" s="4" t="s">
        <v>209</v>
      </c>
      <c r="B13" s="4" t="s">
        <v>222</v>
      </c>
      <c r="C13" s="108">
        <v>5</v>
      </c>
    </row>
    <row r="14" spans="1:3" x14ac:dyDescent="0.25">
      <c r="A14" s="4" t="s">
        <v>211</v>
      </c>
      <c r="B14" s="4" t="s">
        <v>223</v>
      </c>
      <c r="C14" s="108">
        <v>10</v>
      </c>
    </row>
    <row r="15" spans="1:3" x14ac:dyDescent="0.25">
      <c r="A15" s="4" t="s">
        <v>213</v>
      </c>
      <c r="B15" s="4" t="s">
        <v>224</v>
      </c>
      <c r="C15" s="10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2" sqref="A12"/>
    </sheetView>
  </sheetViews>
  <sheetFormatPr baseColWidth="10" defaultRowHeight="15" x14ac:dyDescent="0.25"/>
  <cols>
    <col min="2" max="2" width="57.85546875" bestFit="1" customWidth="1"/>
  </cols>
  <sheetData>
    <row r="1" spans="1:6" ht="15.75" x14ac:dyDescent="0.25">
      <c r="A1" s="110" t="s">
        <v>225</v>
      </c>
    </row>
    <row r="3" spans="1:6" x14ac:dyDescent="0.25">
      <c r="A3" s="107" t="s">
        <v>226</v>
      </c>
      <c r="E3" s="107" t="s">
        <v>254</v>
      </c>
    </row>
    <row r="5" spans="1:6" x14ac:dyDescent="0.25">
      <c r="A5" s="33" t="s">
        <v>208</v>
      </c>
      <c r="B5" s="33" t="s">
        <v>207</v>
      </c>
      <c r="C5" s="33" t="s">
        <v>227</v>
      </c>
      <c r="E5" s="47" t="s">
        <v>207</v>
      </c>
      <c r="F5" s="47" t="s">
        <v>255</v>
      </c>
    </row>
    <row r="6" spans="1:6" x14ac:dyDescent="0.25">
      <c r="A6" s="4" t="s">
        <v>228</v>
      </c>
      <c r="B6" s="4" t="s">
        <v>229</v>
      </c>
      <c r="C6" s="108">
        <v>2</v>
      </c>
      <c r="E6" s="111" t="s">
        <v>256</v>
      </c>
      <c r="F6" s="111">
        <v>0</v>
      </c>
    </row>
    <row r="7" spans="1:6" x14ac:dyDescent="0.25">
      <c r="A7" s="4" t="s">
        <v>230</v>
      </c>
      <c r="B7" s="4" t="s">
        <v>231</v>
      </c>
      <c r="C7" s="108">
        <v>1</v>
      </c>
      <c r="E7" s="111" t="s">
        <v>256</v>
      </c>
      <c r="F7" s="111">
        <v>1</v>
      </c>
    </row>
    <row r="8" spans="1:6" x14ac:dyDescent="0.25">
      <c r="A8" s="4" t="s">
        <v>232</v>
      </c>
      <c r="B8" s="4" t="s">
        <v>233</v>
      </c>
      <c r="C8" s="108">
        <v>1</v>
      </c>
      <c r="E8" s="111" t="s">
        <v>256</v>
      </c>
      <c r="F8" s="111">
        <v>2</v>
      </c>
    </row>
    <row r="9" spans="1:6" x14ac:dyDescent="0.25">
      <c r="A9" s="4" t="s">
        <v>234</v>
      </c>
      <c r="B9" s="4" t="s">
        <v>235</v>
      </c>
      <c r="C9" s="108">
        <v>1</v>
      </c>
      <c r="E9" s="112" t="s">
        <v>211</v>
      </c>
      <c r="F9" s="111">
        <v>3</v>
      </c>
    </row>
    <row r="10" spans="1:6" x14ac:dyDescent="0.25">
      <c r="A10" s="4" t="s">
        <v>236</v>
      </c>
      <c r="B10" s="4" t="s">
        <v>237</v>
      </c>
      <c r="C10" s="108">
        <v>1</v>
      </c>
      <c r="E10" s="112" t="s">
        <v>211</v>
      </c>
      <c r="F10" s="111">
        <v>4</v>
      </c>
    </row>
    <row r="11" spans="1:6" x14ac:dyDescent="0.25">
      <c r="A11" s="4" t="s">
        <v>238</v>
      </c>
      <c r="B11" s="4" t="s">
        <v>239</v>
      </c>
      <c r="C11" s="108">
        <v>0.5</v>
      </c>
      <c r="E11" s="112" t="s">
        <v>257</v>
      </c>
      <c r="F11" s="111">
        <v>5</v>
      </c>
    </row>
    <row r="12" spans="1:6" x14ac:dyDescent="0.25">
      <c r="A12" s="4" t="s">
        <v>240</v>
      </c>
      <c r="B12" s="4" t="s">
        <v>241</v>
      </c>
      <c r="C12" s="108">
        <v>0.5</v>
      </c>
    </row>
    <row r="13" spans="1:6" x14ac:dyDescent="0.25">
      <c r="A13" s="4" t="s">
        <v>242</v>
      </c>
      <c r="B13" s="4" t="s">
        <v>243</v>
      </c>
      <c r="C13" s="108">
        <v>2</v>
      </c>
    </row>
    <row r="14" spans="1:6" x14ac:dyDescent="0.25">
      <c r="A14" s="4" t="s">
        <v>244</v>
      </c>
      <c r="B14" s="4" t="s">
        <v>245</v>
      </c>
      <c r="C14" s="108">
        <v>1</v>
      </c>
    </row>
    <row r="15" spans="1:6" x14ac:dyDescent="0.25">
      <c r="A15" s="4" t="s">
        <v>246</v>
      </c>
      <c r="B15" s="4" t="s">
        <v>247</v>
      </c>
      <c r="C15" s="108">
        <v>1</v>
      </c>
    </row>
    <row r="16" spans="1:6" x14ac:dyDescent="0.25">
      <c r="A16" s="4" t="s">
        <v>248</v>
      </c>
      <c r="B16" s="4" t="s">
        <v>249</v>
      </c>
      <c r="C16" s="108">
        <v>1</v>
      </c>
    </row>
    <row r="17" spans="1:3" x14ac:dyDescent="0.25">
      <c r="A17" s="4" t="s">
        <v>250</v>
      </c>
      <c r="B17" s="4" t="s">
        <v>251</v>
      </c>
      <c r="C17" s="108">
        <v>1</v>
      </c>
    </row>
    <row r="18" spans="1:3" x14ac:dyDescent="0.25">
      <c r="A18" s="4" t="s">
        <v>252</v>
      </c>
      <c r="B18" s="4" t="s">
        <v>253</v>
      </c>
      <c r="C18" s="10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CALCULOS</vt:lpstr>
      <vt:lpstr>Multiplicador de Esfuerzo (EMA)</vt:lpstr>
      <vt:lpstr>Factores de Esfuerzo (FE)</vt:lpstr>
      <vt:lpstr>Multiplicadores Esfuerzo (MEPA)</vt:lpstr>
      <vt:lpstr>Puntos de Funcion (PF)</vt:lpstr>
      <vt:lpstr>CALCULOS CASOS DE USO</vt:lpstr>
      <vt:lpstr>UAW</vt:lpstr>
      <vt:lpstr>UUCW</vt:lpstr>
      <vt:lpstr>TCF</vt:lpstr>
      <vt:lpstr>EF</vt:lpstr>
      <vt:lpstr>Tablas Esfuerzo (E)</vt:lpstr>
      <vt:lpstr>% Traduccion Automatizada (AT)</vt:lpstr>
      <vt:lpstr>Factores de influencia</vt:lpstr>
      <vt:lpstr>LENGUAGES</vt:lpstr>
      <vt:lpstr>SU</vt:lpstr>
      <vt:lpstr>AA</vt:lpstr>
      <vt:lpstr>UNFM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</dc:creator>
  <cp:lastModifiedBy>José Luis</cp:lastModifiedBy>
  <dcterms:created xsi:type="dcterms:W3CDTF">2014-03-29T15:49:15Z</dcterms:created>
  <dcterms:modified xsi:type="dcterms:W3CDTF">2014-05-26T21:33:20Z</dcterms:modified>
</cp:coreProperties>
</file>