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17955" windowHeight="11790"/>
  </bookViews>
  <sheets>
    <sheet name="Timesheet" sheetId="1" r:id="rId1"/>
    <sheet name="Cfg" sheetId="2" r:id="rId2"/>
  </sheets>
  <calcPr calcId="145621"/>
</workbook>
</file>

<file path=xl/calcChain.xml><?xml version="1.0" encoding="utf-8"?>
<calcChain xmlns="http://schemas.openxmlformats.org/spreadsheetml/2006/main">
  <c r="B7" i="2" l="1"/>
  <c r="B8" i="2"/>
  <c r="B9" i="2"/>
  <c r="B10" i="2"/>
  <c r="B11" i="2"/>
  <c r="B12" i="2"/>
  <c r="B13" i="2"/>
  <c r="B14" i="2"/>
  <c r="B15" i="2"/>
  <c r="B16" i="2"/>
  <c r="B4" i="1" l="1"/>
  <c r="A4" i="1" l="1"/>
  <c r="W4" i="1" s="1"/>
  <c r="AB4" i="1" s="1"/>
  <c r="AA4" i="1" l="1"/>
  <c r="Y4" i="1"/>
  <c r="C4" i="1" s="1"/>
  <c r="Z4" i="1" s="1"/>
  <c r="AC4" i="1" s="1"/>
  <c r="A3" i="1"/>
  <c r="B3" i="1" s="1"/>
  <c r="W3" i="1" s="1"/>
  <c r="A1" i="1"/>
  <c r="AB3" i="1" l="1"/>
  <c r="I3" i="1"/>
  <c r="AA3" i="1"/>
  <c r="Y3" i="1"/>
  <c r="C3" i="1" l="1"/>
  <c r="J3" i="1" s="1"/>
  <c r="M4" i="1" l="1"/>
  <c r="Q4" i="1"/>
  <c r="M3" i="1" l="1"/>
  <c r="Q3" i="1"/>
  <c r="Z3" i="1"/>
  <c r="N4" i="1" l="1"/>
  <c r="AD4" i="1" s="1"/>
  <c r="R4" i="1"/>
  <c r="AC3" i="1"/>
  <c r="R3" i="1"/>
  <c r="N3" i="1"/>
  <c r="AD3" i="1" s="1"/>
  <c r="P3" i="1" l="1"/>
  <c r="O3" i="1"/>
  <c r="T3" i="1"/>
  <c r="S3" i="1"/>
  <c r="K3" i="1"/>
  <c r="L3" i="1"/>
  <c r="P4" i="1" l="1"/>
  <c r="O4" i="1"/>
  <c r="S4" i="1"/>
  <c r="T4" i="1"/>
</calcChain>
</file>

<file path=xl/comments1.xml><?xml version="1.0" encoding="utf-8"?>
<comments xmlns="http://schemas.openxmlformats.org/spreadsheetml/2006/main">
  <authors>
    <author>cchopelet</author>
  </authors>
  <commentList>
    <comment ref="C2" authorId="0">
      <text>
        <r>
          <rPr>
            <sz val="9"/>
            <color indexed="81"/>
            <rFont val="Tahoma"/>
            <family val="2"/>
          </rPr>
          <t>The year this sheet tracks.</t>
        </r>
      </text>
    </comment>
    <comment ref="F3" authorId="0">
      <text>
        <r>
          <rPr>
            <sz val="9"/>
            <color indexed="81"/>
            <rFont val="Tahoma"/>
            <family val="2"/>
          </rPr>
          <t>When you have passed this ratio of the day, the time ratio will automatically switch from half day to full day.</t>
        </r>
      </text>
    </comment>
    <comment ref="F4" authorId="0">
      <text>
        <r>
          <rPr>
            <sz val="9"/>
            <color indexed="81"/>
            <rFont val="Tahoma"/>
            <family val="2"/>
          </rPr>
          <t>If the ratio you set is above this, the minimum pause will be discounted.</t>
        </r>
      </text>
    </comment>
    <comment ref="B6" authorId="0">
      <text>
        <r>
          <rPr>
            <sz val="9"/>
            <color indexed="81"/>
            <rFont val="Tahoma"/>
            <family val="2"/>
          </rPr>
          <t>The ID of the ruleset to use in your sheet.</t>
        </r>
      </text>
    </comment>
    <comment ref="C6" authorId="0">
      <text>
        <r>
          <rPr>
            <sz val="9"/>
            <color indexed="81"/>
            <rFont val="Tahoma"/>
            <family val="2"/>
          </rPr>
          <t>Only a memo for you, so that you know what this rule set corresponds to.</t>
        </r>
      </text>
    </comment>
    <comment ref="D6" authorId="0">
      <text>
        <r>
          <rPr>
            <sz val="9"/>
            <color indexed="81"/>
            <rFont val="Tahoma"/>
            <family val="2"/>
          </rPr>
          <t>This is the time a normal day is expected to last.</t>
        </r>
      </text>
    </comment>
    <comment ref="E6" authorId="0">
      <text>
        <r>
          <rPr>
            <sz val="9"/>
            <color indexed="81"/>
            <rFont val="Tahoma"/>
            <family val="2"/>
          </rPr>
          <t>This minimal time will be discounted from your total, even if you do not log out. Exception: if length of day is less than 1/2, this setting is ignored.</t>
        </r>
      </text>
    </comment>
    <comment ref="F6" authorId="0">
      <text>
        <r>
          <rPr>
            <sz val="9"/>
            <color indexed="81"/>
            <rFont val="Tahoma"/>
            <family val="2"/>
          </rPr>
          <t>The time you are supposed to arrive before. Will not impact the time count.</t>
        </r>
      </text>
    </comment>
    <comment ref="G6" authorId="0">
      <text>
        <r>
          <rPr>
            <sz val="9"/>
            <color indexed="81"/>
            <rFont val="Tahoma"/>
            <family val="2"/>
          </rPr>
          <t>Hours before this time will not be counted.</t>
        </r>
      </text>
    </comment>
    <comment ref="H6" authorId="0">
      <text>
        <r>
          <rPr>
            <sz val="9"/>
            <color indexed="81"/>
            <rFont val="Tahoma"/>
            <family val="2"/>
          </rPr>
          <t>The time you are supposed to wait before leaving. Will not impact the time count.</t>
        </r>
      </text>
    </comment>
    <comment ref="I6" authorId="0">
      <text>
        <r>
          <rPr>
            <sz val="9"/>
            <color indexed="81"/>
            <rFont val="Tahoma"/>
            <family val="2"/>
          </rPr>
          <t>Hours after this time will not be counted.</t>
        </r>
      </text>
    </comment>
  </commentList>
</comments>
</file>

<file path=xl/sharedStrings.xml><?xml version="1.0" encoding="utf-8"?>
<sst xmlns="http://schemas.openxmlformats.org/spreadsheetml/2006/main" count="40" uniqueCount="33">
  <si>
    <t>In</t>
  </si>
  <si>
    <t>Out</t>
  </si>
  <si>
    <t>Day</t>
  </si>
  <si>
    <t>Δ</t>
  </si>
  <si>
    <t>δ</t>
  </si>
  <si>
    <t>Σ</t>
  </si>
  <si>
    <t>Month</t>
  </si>
  <si>
    <t>In/outs</t>
  </si>
  <si>
    <t>Total</t>
  </si>
  <si>
    <t>Pauses</t>
  </si>
  <si>
    <t>x</t>
  </si>
  <si>
    <t>Year</t>
  </si>
  <si>
    <t>Expect.</t>
  </si>
  <si>
    <t>Min. pause</t>
  </si>
  <si>
    <t>Day length</t>
  </si>
  <si>
    <t>Name</t>
  </si>
  <si>
    <t>Rule set</t>
  </si>
  <si>
    <t>Valid</t>
  </si>
  <si>
    <t>Real</t>
  </si>
  <si>
    <t>Compute</t>
  </si>
  <si>
    <t>Technical</t>
  </si>
  <si>
    <t>Summary</t>
  </si>
  <si>
    <t>Full</t>
  </si>
  <si>
    <t>Expected</t>
  </si>
  <si>
    <t>Time ratio triggers</t>
  </si>
  <si>
    <t>Half-day auto-switch threshold</t>
  </si>
  <si>
    <t>Pause deduction threshold</t>
  </si>
  <si>
    <t>Counted from</t>
  </si>
  <si>
    <t>Counted to</t>
  </si>
  <si>
    <t>Arrive before</t>
  </si>
  <si>
    <t>Leave after</t>
  </si>
  <si>
    <t>Before</t>
  </si>
  <si>
    <t>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</si>
</sst>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hh]:mm"/>
    <numFmt numFmtId="165" formatCode="ddd\ dd/mm"/>
    <numFmt numFmtId="166" formatCode="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499984740745262"/>
      <name val="Calibri"/>
      <family val="2"/>
    </font>
    <font>
      <sz val="10"/>
      <color theme="0" tint="-0.499984740745262"/>
      <name val="Calibri"/>
      <family val="2"/>
      <scheme val="minor"/>
    </font>
    <font>
      <sz val="11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92D050"/>
      <name val="Calibri"/>
      <family val="2"/>
      <scheme val="minor"/>
    </font>
    <font>
      <sz val="9"/>
      <color indexed="81"/>
      <name val="Tahoma"/>
      <family val="2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5" fontId="1" fillId="0" borderId="0" xfId="0" applyNumberFormat="1" applyFont="1" applyAlignment="1">
      <alignment horizontal="right" vertical="center"/>
    </xf>
    <xf numFmtId="164" fontId="3" fillId="2" borderId="0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64" fontId="2" fillId="2" borderId="2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5" fillId="2" borderId="2" xfId="0" applyNumberFormat="1" applyFont="1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0" fontId="6" fillId="0" borderId="1" xfId="0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164" fontId="0" fillId="0" borderId="5" xfId="0" applyNumberFormat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8" fillId="0" borderId="0" xfId="0" applyFont="1"/>
    <xf numFmtId="166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Alignment="1">
      <alignment horizontal="center"/>
    </xf>
    <xf numFmtId="20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" fillId="0" borderId="0" xfId="0" applyNumberFormat="1" applyFont="1" applyAlignment="1">
      <alignment horizontal="right" vertical="center"/>
    </xf>
    <xf numFmtId="165" fontId="9" fillId="3" borderId="1" xfId="0" quotePrefix="1" applyNumberFormat="1" applyFont="1" applyFill="1" applyBorder="1" applyAlignment="1">
      <alignment horizontal="right" vertical="center"/>
    </xf>
    <xf numFmtId="164" fontId="4" fillId="3" borderId="2" xfId="0" applyNumberFormat="1" applyFont="1" applyFill="1" applyBorder="1" applyAlignment="1">
      <alignment horizontal="center" vertical="center"/>
    </xf>
    <xf numFmtId="164" fontId="4" fillId="3" borderId="1" xfId="0" applyNumberFormat="1" applyFont="1" applyFill="1" applyBorder="1" applyAlignment="1">
      <alignment horizontal="center" vertical="center"/>
    </xf>
    <xf numFmtId="164" fontId="4" fillId="3" borderId="3" xfId="0" applyNumberFormat="1" applyFont="1" applyFill="1" applyBorder="1" applyAlignment="1">
      <alignment horizontal="center" vertical="center"/>
    </xf>
    <xf numFmtId="164" fontId="0" fillId="4" borderId="0" xfId="0" applyNumberFormat="1" applyFill="1" applyBorder="1" applyAlignment="1">
      <alignment horizontal="right" vertical="center"/>
    </xf>
    <xf numFmtId="164" fontId="0" fillId="4" borderId="5" xfId="0" applyNumberFormat="1" applyFill="1" applyBorder="1" applyAlignment="1">
      <alignment horizontal="left" vertical="center"/>
    </xf>
    <xf numFmtId="164" fontId="4" fillId="2" borderId="2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right" vertical="center"/>
    </xf>
    <xf numFmtId="164" fontId="4" fillId="4" borderId="3" xfId="0" applyNumberFormat="1" applyFont="1" applyFill="1" applyBorder="1" applyAlignment="1">
      <alignment horizontal="left" vertical="center"/>
    </xf>
    <xf numFmtId="164" fontId="10" fillId="4" borderId="1" xfId="0" applyNumberFormat="1" applyFont="1" applyFill="1" applyBorder="1" applyAlignment="1">
      <alignment horizontal="right" vertical="center"/>
    </xf>
    <xf numFmtId="164" fontId="10" fillId="4" borderId="3" xfId="0" applyNumberFormat="1" applyFont="1" applyFill="1" applyBorder="1" applyAlignment="1">
      <alignment horizontal="left" vertical="center"/>
    </xf>
    <xf numFmtId="164" fontId="7" fillId="0" borderId="0" xfId="0" applyNumberFormat="1" applyFont="1" applyFill="1" applyBorder="1" applyAlignment="1">
      <alignment horizontal="left" vertical="center"/>
    </xf>
    <xf numFmtId="0" fontId="0" fillId="5" borderId="0" xfId="0" applyFill="1"/>
    <xf numFmtId="0" fontId="1" fillId="0" borderId="0" xfId="0" applyFont="1" applyAlignment="1">
      <alignment horizontal="right" vertical="center"/>
    </xf>
    <xf numFmtId="0" fontId="9" fillId="0" borderId="1" xfId="0" applyFont="1" applyBorder="1" applyAlignment="1">
      <alignment horizontal="right" vertical="center"/>
    </xf>
    <xf numFmtId="166" fontId="7" fillId="0" borderId="0" xfId="0" applyNumberFormat="1" applyFont="1" applyFill="1" applyBorder="1" applyAlignment="1">
      <alignment horizontal="center" vertical="center"/>
    </xf>
    <xf numFmtId="1" fontId="4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vertical="center"/>
    </xf>
    <xf numFmtId="164" fontId="3" fillId="0" borderId="0" xfId="0" applyNumberFormat="1" applyFont="1" applyAlignment="1">
      <alignment horizontal="center" vertical="center"/>
    </xf>
    <xf numFmtId="166" fontId="7" fillId="0" borderId="0" xfId="0" applyNumberFormat="1" applyFont="1" applyFill="1" applyAlignment="1">
      <alignment vertical="center"/>
    </xf>
    <xf numFmtId="166" fontId="7" fillId="0" borderId="0" xfId="0" applyNumberFormat="1" applyFont="1" applyFill="1" applyBorder="1" applyAlignment="1">
      <alignment horizontal="center" vertical="center"/>
    </xf>
    <xf numFmtId="166" fontId="7" fillId="0" borderId="4" xfId="0" applyNumberFormat="1" applyFont="1" applyFill="1" applyBorder="1" applyAlignment="1">
      <alignment horizontal="center" vertical="center"/>
    </xf>
    <xf numFmtId="166" fontId="7" fillId="0" borderId="0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2" fillId="2" borderId="3" xfId="0" applyNumberFormat="1" applyFont="1" applyFill="1" applyBorder="1" applyAlignment="1">
      <alignment horizontal="center" vertical="center"/>
    </xf>
    <xf numFmtId="164" fontId="2" fillId="2" borderId="6" xfId="0" applyNumberFormat="1" applyFont="1" applyFill="1" applyBorder="1" applyAlignment="1">
      <alignment horizontal="center" vertical="center"/>
    </xf>
    <xf numFmtId="164" fontId="2" fillId="2" borderId="7" xfId="0" applyNumberFormat="1" applyFont="1" applyFill="1" applyBorder="1" applyAlignment="1">
      <alignment horizontal="center" vertical="center"/>
    </xf>
    <xf numFmtId="164" fontId="2" fillId="2" borderId="8" xfId="0" applyNumberFormat="1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5" borderId="0" xfId="0" applyFill="1" applyAlignment="1"/>
    <xf numFmtId="0" fontId="0" fillId="5" borderId="0" xfId="0" applyFill="1" applyAlignment="1">
      <alignment horizontal="center"/>
    </xf>
  </cellXfs>
  <cellStyles count="1">
    <cellStyle name="Normal" xfId="0" builtinId="0"/>
  </cellStyles>
  <dxfs count="32">
    <dxf>
      <font>
        <color rgb="FFFF0000"/>
      </font>
    </dxf>
    <dxf>
      <font>
        <color rgb="FFFF0000"/>
      </font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ill>
        <patternFill>
          <bgColor rgb="FFFFFFCC"/>
        </patternFill>
      </fill>
    </dxf>
    <dxf>
      <fill>
        <patternFill>
          <bgColor theme="1" tint="0.34998626667073579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fill>
        <patternFill>
          <bgColor theme="1" tint="0.34998626667073579"/>
        </patternFill>
      </fill>
    </dxf>
    <dxf>
      <font>
        <color rgb="FFFF0000"/>
      </font>
    </dxf>
    <dxf>
      <font>
        <color rgb="FFFF0000"/>
      </font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ill>
        <patternFill>
          <bgColor rgb="FFFFFFCC"/>
        </patternFill>
      </fill>
    </dxf>
    <dxf>
      <fill>
        <patternFill>
          <bgColor theme="5" tint="0.59996337778862885"/>
        </patternFill>
      </fill>
    </dxf>
    <dxf>
      <font>
        <b/>
        <i val="0"/>
        <color theme="5"/>
      </font>
    </dxf>
    <dxf>
      <font>
        <color theme="0" tint="-4.9989318521683403E-2"/>
      </font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5" tint="0.59996337778862885"/>
        </patternFill>
      </fill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25" formatCode="hh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numFmt numFmtId="164" formatCode="[hh]:mm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6" tint="-0.499984740745262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FF505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6:I16" totalsRowShown="0" headerRowDxfId="31" dataDxfId="30">
  <tableColumns count="8">
    <tableColumn id="1" name="Rule set" dataDxfId="29">
      <calculatedColumnFormula>ROW() - 6</calculatedColumnFormula>
    </tableColumn>
    <tableColumn id="2" name="Name" dataDxfId="28"/>
    <tableColumn id="3" name="Day length" dataDxfId="27"/>
    <tableColumn id="4" name="Min. pause" dataDxfId="26"/>
    <tableColumn id="7" name="Arrive before" dataDxfId="25"/>
    <tableColumn id="5" name="Counted from" dataDxfId="24"/>
    <tableColumn id="8" name="Leave after" dataDxfId="23"/>
    <tableColumn id="6" name="Counted to" dataDxfId="2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"/>
  <sheetViews>
    <sheetView showGridLines="0" tabSelected="1" workbookViewId="0">
      <selection sqref="A1:C1"/>
    </sheetView>
  </sheetViews>
  <sheetFormatPr defaultRowHeight="15" x14ac:dyDescent="0.25"/>
  <cols>
    <col min="1" max="1" width="15.42578125" style="43" bestFit="1" customWidth="1" collapsed="1"/>
    <col min="2" max="2" width="3" style="43" bestFit="1" customWidth="1" collapsed="1"/>
    <col min="3" max="3" width="4" style="43" customWidth="1" collapsed="1"/>
    <col min="4" max="7" width="6.42578125" style="44" customWidth="1" collapsed="1"/>
    <col min="8" max="8" width="7.140625" style="44" bestFit="1" customWidth="1" collapsed="1"/>
    <col min="9" max="10" width="6.42578125" style="45" customWidth="1" collapsed="1"/>
    <col min="11" max="11" width="1.7109375" style="46" bestFit="1" customWidth="1" collapsed="1"/>
    <col min="12" max="12" width="6.7109375" style="43" customWidth="1" collapsed="1"/>
    <col min="13" max="14" width="6.42578125" style="47" customWidth="1" collapsed="1"/>
    <col min="15" max="15" width="1.7109375" style="46" customWidth="1" collapsed="1"/>
    <col min="16" max="16" width="6.7109375" style="43" customWidth="1" collapsed="1"/>
    <col min="17" max="17" width="7.5703125" style="47" customWidth="1" collapsed="1"/>
    <col min="18" max="18" width="7.5703125" style="47" bestFit="1" customWidth="1" collapsed="1"/>
    <col min="19" max="19" width="1.7109375" style="46" customWidth="1" collapsed="1"/>
    <col min="20" max="20" width="6.7109375" style="43" bestFit="1" customWidth="1" collapsed="1"/>
    <col min="21" max="22" width="6.5703125" style="48" customWidth="1" collapsed="1"/>
    <col min="23" max="23" width="9.140625" style="48" customWidth="1" collapsed="1"/>
    <col min="24" max="24" width="9.28515625" style="48" customWidth="1" collapsed="1"/>
    <col min="25" max="28" width="9.140625" style="48" customWidth="1" collapsed="1"/>
    <col min="29" max="29" width="24.140625" style="42" customWidth="1" collapsed="1"/>
    <col min="30" max="30" width="24.140625" style="43" customWidth="1" collapsed="1"/>
    <col min="31" max="16384" width="9.140625" style="43" collapsed="1"/>
  </cols>
  <sheetData>
    <row r="1" spans="1:30" x14ac:dyDescent="0.25">
      <c r="A1" s="52">
        <f>Cfg!$C$2</f>
        <v>2016</v>
      </c>
      <c r="B1" s="52"/>
      <c r="C1" s="52"/>
      <c r="D1" s="53" t="s">
        <v>7</v>
      </c>
      <c r="E1" s="54"/>
      <c r="F1" s="54"/>
      <c r="G1" s="55"/>
      <c r="H1" s="61" t="s">
        <v>9</v>
      </c>
      <c r="I1" s="58" t="s">
        <v>2</v>
      </c>
      <c r="J1" s="59"/>
      <c r="K1" s="59"/>
      <c r="L1" s="60"/>
      <c r="M1" s="58" t="s">
        <v>6</v>
      </c>
      <c r="N1" s="59"/>
      <c r="O1" s="59"/>
      <c r="P1" s="60"/>
      <c r="Q1" s="58" t="s">
        <v>8</v>
      </c>
      <c r="R1" s="59"/>
      <c r="S1" s="59"/>
      <c r="T1" s="60"/>
      <c r="U1" s="50" t="s">
        <v>20</v>
      </c>
      <c r="V1" s="51"/>
      <c r="W1" s="51"/>
      <c r="X1" s="51"/>
      <c r="Y1" s="51"/>
      <c r="Z1" s="51"/>
      <c r="AA1" s="51"/>
      <c r="AB1" s="51"/>
    </row>
    <row r="2" spans="1:30" ht="15.75" thickBot="1" x14ac:dyDescent="0.3">
      <c r="A2" s="13"/>
      <c r="B2" s="14"/>
      <c r="C2" s="14" t="s">
        <v>10</v>
      </c>
      <c r="D2" s="7" t="s">
        <v>0</v>
      </c>
      <c r="E2" s="5" t="s">
        <v>1</v>
      </c>
      <c r="F2" s="5" t="s">
        <v>0</v>
      </c>
      <c r="G2" s="8" t="s">
        <v>1</v>
      </c>
      <c r="H2" s="62"/>
      <c r="I2" s="9" t="s">
        <v>18</v>
      </c>
      <c r="J2" s="6" t="s">
        <v>17</v>
      </c>
      <c r="K2" s="56" t="s">
        <v>4</v>
      </c>
      <c r="L2" s="57"/>
      <c r="M2" s="11" t="s">
        <v>5</v>
      </c>
      <c r="N2" s="6" t="s">
        <v>12</v>
      </c>
      <c r="O2" s="56" t="s">
        <v>3</v>
      </c>
      <c r="P2" s="57"/>
      <c r="Q2" s="11" t="s">
        <v>5</v>
      </c>
      <c r="R2" s="6" t="s">
        <v>12</v>
      </c>
      <c r="S2" s="56" t="s">
        <v>3</v>
      </c>
      <c r="T2" s="57"/>
      <c r="U2" s="41" t="s">
        <v>6</v>
      </c>
      <c r="V2" s="41" t="s">
        <v>2</v>
      </c>
      <c r="W2" s="41" t="s">
        <v>19</v>
      </c>
      <c r="X2" s="41" t="s">
        <v>21</v>
      </c>
      <c r="Y2" s="41" t="s">
        <v>22</v>
      </c>
      <c r="Z2" s="41" t="s">
        <v>23</v>
      </c>
      <c r="AA2" s="49" t="s">
        <v>31</v>
      </c>
      <c r="AB2" s="49" t="s">
        <v>32</v>
      </c>
    </row>
    <row r="3" spans="1:30" x14ac:dyDescent="0.25">
      <c r="A3" s="3">
        <f>DATE(Cfg!$C$2,$U3,$V3)</f>
        <v>42370</v>
      </c>
      <c r="B3" s="24">
        <f>IF(WEEKDAY($A3,2) &lt; 6, 1, "")</f>
        <v>1</v>
      </c>
      <c r="C3" s="39">
        <f ca="1">IF($W3, IF(OR(ISBLANK($I3), $I3 = 0, $I3 &gt;= Cfg!$F$3 * $Y3), 1, 0.5), "")</f>
        <v>1</v>
      </c>
      <c r="D3" s="15"/>
      <c r="E3" s="12"/>
      <c r="F3" s="12"/>
      <c r="G3" s="16"/>
      <c r="H3" s="12"/>
      <c r="I3" s="10">
        <f ca="1">IF($W3,IF(ISNUMBER($G3),$G3,NOW()-TODAY())-$F3+$E3-$D3-$H3,"")</f>
        <v>0.90804618055699393</v>
      </c>
      <c r="J3" s="4">
        <f ca="1">IF($W3, IF(ISNUMBER($G3), MIN($G3,OFFSET(Cfg!$B$6, $B3, 7)),NOW()-TODAY()) - IF($C3 &gt; Cfg!$F$4, MAX($F3-$E3, OFFSET(Cfg!$B$6, $B3, 3)), $F3 - $E3) - IF(ISNUMBER($D3),MAX($D3,OFFSET(Cfg!$B$6, $B3, 5)),0) - $H3, "")</f>
        <v>0.90804618055699393</v>
      </c>
      <c r="K3" s="29" t="str">
        <f t="shared" ref="K3" ca="1" si="0" xml:space="preserve"> IF(AND($W3, $AC3 &lt; 0), "-", "")</f>
        <v/>
      </c>
      <c r="L3" s="30">
        <f t="shared" ref="L3" ca="1" si="1">IF($W3, ABS($AC3), "")</f>
        <v>0.57471284722366067</v>
      </c>
      <c r="M3" s="10">
        <f ca="1">IF($W3,SUM($J$3:$J3),"")</f>
        <v>0.90804618055699393</v>
      </c>
      <c r="N3" s="4">
        <f ca="1">IF($W3,SUM($Z$3:$Z3),"")</f>
        <v>0.33333333333333331</v>
      </c>
      <c r="O3" s="29" t="str">
        <f t="shared" ref="O3" ca="1" si="2">IF(AND($W3, $AD3 &lt; 0), "-", "")</f>
        <v/>
      </c>
      <c r="P3" s="30">
        <f t="shared" ref="P3" ca="1" si="3">IF($W3,ABS($AD3),"")</f>
        <v>0.57471284722366067</v>
      </c>
      <c r="Q3" s="10">
        <f ca="1">IF($W3,SUM($J$3:$J3),"")</f>
        <v>0.90804618055699393</v>
      </c>
      <c r="R3" s="4">
        <f ca="1">IF($W3,SUM($Z$3:$Z3),"")</f>
        <v>0.33333333333333331</v>
      </c>
      <c r="S3" s="29" t="str">
        <f ca="1">IF(AND($W3, $Q3 &lt; $R3), "-", "")</f>
        <v/>
      </c>
      <c r="T3" s="30">
        <f ca="1">IF($W3, ABS($Q3-$R3), "")</f>
        <v>0.57471284722366067</v>
      </c>
      <c r="U3" s="20">
        <v>1</v>
      </c>
      <c r="V3" s="20">
        <v>1</v>
      </c>
      <c r="W3" s="20" t="b">
        <f ca="1" xml:space="preserve"> AND(ISNUMBER($B3), OR($C$2 = "", $A3 &lt;= TODAY()))</f>
        <v>1</v>
      </c>
      <c r="X3" s="20" t="b">
        <v>0</v>
      </c>
      <c r="Y3" s="37">
        <f ca="1">IF($W3, OFFSET(Cfg!$B$6,B3,2), "")</f>
        <v>0.33333333333333331</v>
      </c>
      <c r="Z3" s="37">
        <f ca="1">IF($W3, $C3 * $Y3, "")</f>
        <v>0.33333333333333331</v>
      </c>
      <c r="AA3" s="37">
        <f ca="1">IF($W3, OFFSET(Cfg!$B$6,B3,4), "")</f>
        <v>0</v>
      </c>
      <c r="AB3" s="37">
        <f ca="1">IF($W3, OFFSET(Cfg!$B$6,B3,6), "")</f>
        <v>0</v>
      </c>
      <c r="AC3" s="42">
        <f ca="1">IF($W3, $J3 - $Z3, "")</f>
        <v>0.57471284722366067</v>
      </c>
      <c r="AD3" s="42">
        <f ca="1">IF($W3, $M3 - $N3, "")</f>
        <v>0.57471284722366067</v>
      </c>
    </row>
    <row r="4" spans="1:30" ht="15.75" thickBot="1" x14ac:dyDescent="0.3">
      <c r="A4" s="25" t="str">
        <f xml:space="preserve"> PROPER(TEXT(DATE(Cfg!$C$2, $U4, 1), "mmmm"))</f>
        <v>Janvier</v>
      </c>
      <c r="B4" s="40" t="str">
        <f>IF(ISNUMBER($B$2),$B$2,"")</f>
        <v/>
      </c>
      <c r="C4" s="40" t="str">
        <f ca="1">IF($W4, IF(OR(ISBLANK($I4), $I4 = 0, $I4 &gt;= Cfg!$F$3 * $Y4), 1, 0.5), "")</f>
        <v/>
      </c>
      <c r="D4" s="26"/>
      <c r="E4" s="27"/>
      <c r="F4" s="27"/>
      <c r="G4" s="28"/>
      <c r="H4" s="27"/>
      <c r="I4" s="31"/>
      <c r="J4" s="32"/>
      <c r="K4" s="33"/>
      <c r="L4" s="34"/>
      <c r="M4" s="31">
        <f ca="1">IF(ISNUMBER($B4),SUMIF($B$3:$B3,$B4,$J$3:$J3),SUM($J$3:$J3))</f>
        <v>0.90804618055699393</v>
      </c>
      <c r="N4" s="32">
        <f ca="1">IF(ISNUMBER($B4),SUMIF($B$3:$B3,$B4,$Z$3:$Z3),SUM($Z$3:$Z3))</f>
        <v>0.33333333333333331</v>
      </c>
      <c r="O4" s="35" t="str">
        <f ca="1">IF(M4 &lt; N4, "-", "")</f>
        <v/>
      </c>
      <c r="P4" s="36">
        <f ca="1">ABS(M4-N4)</f>
        <v>0.57471284722366067</v>
      </c>
      <c r="Q4" s="31">
        <f ca="1">IF(ISNUMBER($B4),SUMIF($B$3:$B3,$B4,$J$3:$J3),SUM($J$3:$J3))</f>
        <v>0.90804618055699393</v>
      </c>
      <c r="R4" s="32">
        <f ca="1">IF(ISNUMBER($B4),SUMIF($B$3:$B3,$B4,$Z$3:$Z3),SUM($Z$3:$Z3))</f>
        <v>0.33333333333333331</v>
      </c>
      <c r="S4" s="35" t="str">
        <f ca="1">IF(Q4 &lt; R4, "-", "")</f>
        <v/>
      </c>
      <c r="T4" s="36">
        <f ca="1">ABS(Q4-R4)</f>
        <v>0.57471284722366067</v>
      </c>
      <c r="U4" s="20">
        <v>1</v>
      </c>
      <c r="V4" s="20">
        <v>1</v>
      </c>
      <c r="W4" s="20" t="b">
        <f t="shared" ref="W4" ca="1" si="4" xml:space="preserve"> AND(ISNUMBER($B4), OR($C$2 = "", $A4 &lt;= TODAY()))</f>
        <v>0</v>
      </c>
      <c r="X4" s="20" t="b">
        <v>1</v>
      </c>
      <c r="Y4" s="37" t="str">
        <f ca="1">IF($W4, OFFSET(Cfg!$B$6,B4,2), "")</f>
        <v/>
      </c>
      <c r="Z4" s="37" t="str">
        <f t="shared" ref="Z4" ca="1" si="5">IF($W4, $C4 * $Y4, "")</f>
        <v/>
      </c>
      <c r="AA4" s="37" t="str">
        <f ca="1">IF($W4, OFFSET(Cfg!$B$6,B4,4), "")</f>
        <v/>
      </c>
      <c r="AB4" s="37" t="str">
        <f ca="1">IF($W4, OFFSET(Cfg!$B$6,B4,6), "")</f>
        <v/>
      </c>
      <c r="AC4" s="42" t="str">
        <f t="shared" ref="AC4" ca="1" si="6">IF($W4, $J4 - $Z4, "")</f>
        <v/>
      </c>
      <c r="AD4" s="42" t="str">
        <f t="shared" ref="AD4" ca="1" si="7">IF($W4, $M4 - $N4, "")</f>
        <v/>
      </c>
    </row>
  </sheetData>
  <mergeCells count="10">
    <mergeCell ref="U1:AB1"/>
    <mergeCell ref="A1:C1"/>
    <mergeCell ref="D1:G1"/>
    <mergeCell ref="O2:P2"/>
    <mergeCell ref="K2:L2"/>
    <mergeCell ref="S2:T2"/>
    <mergeCell ref="M1:P1"/>
    <mergeCell ref="I1:L1"/>
    <mergeCell ref="Q1:T1"/>
    <mergeCell ref="H1:H2"/>
  </mergeCells>
  <conditionalFormatting sqref="K3:L4">
    <cfRule type="expression" dxfId="21" priority="400">
      <formula>AND($W3, $K3 = "-")</formula>
    </cfRule>
  </conditionalFormatting>
  <conditionalFormatting sqref="A3:C4">
    <cfRule type="expression" dxfId="20" priority="370">
      <formula>NOT($W3)</formula>
    </cfRule>
  </conditionalFormatting>
  <conditionalFormatting sqref="D3:T4">
    <cfRule type="expression" dxfId="19" priority="371" stopIfTrue="1">
      <formula>NOT($W3)</formula>
    </cfRule>
  </conditionalFormatting>
  <conditionalFormatting sqref="S3:T4">
    <cfRule type="expression" dxfId="18" priority="4">
      <formula>AND($X3, $S3 = "-")</formula>
    </cfRule>
    <cfRule type="expression" dxfId="17" priority="401">
      <formula>AND($W3, $S3 = "-")</formula>
    </cfRule>
  </conditionalFormatting>
  <conditionalFormatting sqref="A3:T4">
    <cfRule type="expression" dxfId="11" priority="365" stopIfTrue="1">
      <formula>$X3 = TRUE</formula>
    </cfRule>
    <cfRule type="expression" dxfId="16" priority="403">
      <formula>$A3 = TODAY()</formula>
    </cfRule>
  </conditionalFormatting>
  <conditionalFormatting sqref="O3:P4">
    <cfRule type="expression" dxfId="15" priority="3">
      <formula>AND($X3, $O3 = "-")</formula>
    </cfRule>
    <cfRule type="expression" dxfId="14" priority="402">
      <formula>AND($W3, $O3 = "-")</formula>
    </cfRule>
  </conditionalFormatting>
  <conditionalFormatting sqref="D3:D4">
    <cfRule type="expression" dxfId="13" priority="399">
      <formula>AND($AA3, $D3, $D3 &gt; $AA3)</formula>
    </cfRule>
  </conditionalFormatting>
  <conditionalFormatting sqref="G3:G4">
    <cfRule type="expression" dxfId="12" priority="398">
      <formula>AND($AB3, $G3, $G3 &lt; $AB3)</formula>
    </cfRule>
  </conditionalFormatting>
  <conditionalFormatting sqref="AC3:AC4">
    <cfRule type="dataBar" priority="4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{583A1A80-2160-42FF-890D-4FF4C3E82263}</x14:id>
        </ext>
      </extLst>
    </cfRule>
  </conditionalFormatting>
  <conditionalFormatting sqref="AD3:AD4">
    <cfRule type="dataBar" priority="4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{D411E8E3-19DB-49AB-B747-34430D3C180B}</x14:id>
        </ext>
      </extLst>
    </cfRule>
  </conditionalFormatting>
  <pageMargins left="0.7" right="0.7" top="0.75" bottom="0.75" header="0.3" footer="0.3"/>
  <pageSetup orientation="portrait" r:id="rId1"/>
  <ignoredErrors>
    <ignoredError sqref="O4:R4 A4 S4:T4 B4" formula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3A1A80-2160-42FF-890D-4FF4C3E82263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AC3:AC4</xm:sqref>
        </x14:conditionalFormatting>
        <x14:conditionalFormatting xmlns:xm="http://schemas.microsoft.com/office/excel/2006/main">
          <x14:cfRule type="dataBar" id="{D411E8E3-19DB-49AB-B747-34430D3C180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AD3:AD4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6"/>
  <sheetViews>
    <sheetView showGridLines="0" showRowColHeaders="0" workbookViewId="0">
      <selection activeCell="C2" sqref="C2"/>
    </sheetView>
  </sheetViews>
  <sheetFormatPr defaultRowHeight="15" x14ac:dyDescent="0.25"/>
  <cols>
    <col min="1" max="1" width="1" customWidth="1" collapsed="1"/>
    <col min="2" max="2" width="12.85546875" style="17" customWidth="1" collapsed="1"/>
    <col min="3" max="3" width="12.85546875" style="18" customWidth="1" collapsed="1"/>
    <col min="4" max="5" width="12.85546875" style="19" customWidth="1" collapsed="1"/>
    <col min="6" max="11" width="12.85546875" customWidth="1" collapsed="1"/>
    <col min="14" max="14" width="28.85546875" bestFit="1" customWidth="1" collapsed="1"/>
  </cols>
  <sheetData>
    <row r="1" spans="2:9" ht="7.5" customHeight="1" x14ac:dyDescent="0.25"/>
    <row r="2" spans="2:9" x14ac:dyDescent="0.25">
      <c r="B2" s="17" t="s">
        <v>11</v>
      </c>
      <c r="C2" s="18">
        <v>2016</v>
      </c>
      <c r="F2" s="64" t="s">
        <v>24</v>
      </c>
      <c r="G2" s="64"/>
      <c r="H2" s="64"/>
      <c r="I2" s="64"/>
    </row>
    <row r="3" spans="2:9" x14ac:dyDescent="0.25">
      <c r="F3" s="38">
        <v>0.55000000000000004</v>
      </c>
      <c r="G3" s="63" t="s">
        <v>25</v>
      </c>
      <c r="H3" s="63"/>
      <c r="I3" s="63"/>
    </row>
    <row r="4" spans="2:9" x14ac:dyDescent="0.25">
      <c r="F4" s="38">
        <v>0.5</v>
      </c>
      <c r="G4" s="63" t="s">
        <v>26</v>
      </c>
      <c r="H4" s="63"/>
      <c r="I4" s="63"/>
    </row>
    <row r="6" spans="2:9" x14ac:dyDescent="0.25">
      <c r="B6" s="2" t="s">
        <v>16</v>
      </c>
      <c r="C6" s="2" t="s">
        <v>15</v>
      </c>
      <c r="D6" s="2" t="s">
        <v>14</v>
      </c>
      <c r="E6" s="2" t="s">
        <v>13</v>
      </c>
      <c r="F6" s="2" t="s">
        <v>29</v>
      </c>
      <c r="G6" s="2" t="s">
        <v>27</v>
      </c>
      <c r="H6" s="2" t="s">
        <v>30</v>
      </c>
      <c r="I6" s="2" t="s">
        <v>28</v>
      </c>
    </row>
    <row r="7" spans="2:9" x14ac:dyDescent="0.25">
      <c r="B7" s="23">
        <f t="shared" ref="B7:B16" si="0">ROW() - 6</f>
        <v>1</v>
      </c>
      <c r="C7" s="21"/>
      <c r="D7" s="1">
        <v>0.33333333333333331</v>
      </c>
      <c r="E7" s="1"/>
      <c r="F7" s="1"/>
      <c r="G7" s="22"/>
      <c r="H7" s="22"/>
      <c r="I7" s="22"/>
    </row>
    <row r="8" spans="2:9" x14ac:dyDescent="0.25">
      <c r="B8" s="23">
        <f t="shared" si="0"/>
        <v>2</v>
      </c>
      <c r="C8" s="21"/>
      <c r="D8" s="1"/>
      <c r="E8" s="1"/>
      <c r="F8" s="1"/>
      <c r="G8" s="22"/>
      <c r="H8" s="22"/>
      <c r="I8" s="22"/>
    </row>
    <row r="9" spans="2:9" x14ac:dyDescent="0.25">
      <c r="B9" s="23">
        <f t="shared" si="0"/>
        <v>3</v>
      </c>
      <c r="C9" s="21"/>
      <c r="D9" s="1"/>
      <c r="E9" s="1"/>
      <c r="F9" s="1"/>
      <c r="G9" s="22"/>
      <c r="H9" s="22"/>
      <c r="I9" s="22"/>
    </row>
    <row r="10" spans="2:9" x14ac:dyDescent="0.25">
      <c r="B10" s="23">
        <f t="shared" si="0"/>
        <v>4</v>
      </c>
      <c r="C10" s="21"/>
      <c r="D10" s="1"/>
      <c r="E10" s="1"/>
      <c r="F10" s="1"/>
      <c r="G10" s="22"/>
      <c r="H10" s="22"/>
      <c r="I10" s="22"/>
    </row>
    <row r="11" spans="2:9" x14ac:dyDescent="0.25">
      <c r="B11" s="23">
        <f t="shared" si="0"/>
        <v>5</v>
      </c>
      <c r="C11" s="21"/>
      <c r="D11" s="1"/>
      <c r="E11" s="1"/>
      <c r="F11" s="1"/>
      <c r="G11" s="22"/>
      <c r="H11" s="22"/>
      <c r="I11" s="22"/>
    </row>
    <row r="12" spans="2:9" x14ac:dyDescent="0.25">
      <c r="B12" s="23">
        <f t="shared" si="0"/>
        <v>6</v>
      </c>
      <c r="C12" s="21"/>
      <c r="D12" s="1"/>
      <c r="E12" s="1"/>
      <c r="F12" s="1"/>
      <c r="G12" s="22"/>
      <c r="H12" s="22"/>
      <c r="I12" s="22"/>
    </row>
    <row r="13" spans="2:9" x14ac:dyDescent="0.25">
      <c r="B13" s="23">
        <f t="shared" si="0"/>
        <v>7</v>
      </c>
      <c r="C13" s="21"/>
      <c r="D13" s="1"/>
      <c r="E13" s="1"/>
      <c r="F13" s="1"/>
      <c r="G13" s="22"/>
      <c r="H13" s="22"/>
      <c r="I13" s="22"/>
    </row>
    <row r="14" spans="2:9" x14ac:dyDescent="0.25">
      <c r="B14" s="23">
        <f t="shared" si="0"/>
        <v>8</v>
      </c>
      <c r="C14" s="21"/>
      <c r="D14" s="1"/>
      <c r="E14" s="1"/>
      <c r="F14" s="1"/>
      <c r="G14" s="22"/>
      <c r="H14" s="22"/>
      <c r="I14" s="22"/>
    </row>
    <row r="15" spans="2:9" x14ac:dyDescent="0.25">
      <c r="B15" s="23">
        <f t="shared" si="0"/>
        <v>9</v>
      </c>
      <c r="C15" s="21"/>
      <c r="D15" s="2"/>
      <c r="E15" s="2"/>
      <c r="F15" s="2"/>
      <c r="G15" s="2"/>
      <c r="H15" s="2"/>
      <c r="I15" s="2"/>
    </row>
    <row r="16" spans="2:9" x14ac:dyDescent="0.25">
      <c r="B16" s="23">
        <f t="shared" si="0"/>
        <v>10</v>
      </c>
      <c r="C16" s="21"/>
      <c r="D16" s="2"/>
      <c r="E16" s="2"/>
      <c r="F16" s="2"/>
      <c r="G16" s="2"/>
      <c r="H16" s="2"/>
      <c r="I16" s="2"/>
    </row>
  </sheetData>
  <mergeCells count="3">
    <mergeCell ref="G4:I4"/>
    <mergeCell ref="F2:I2"/>
    <mergeCell ref="G3:I3"/>
  </mergeCells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Timesheet</vt:lpstr>
      <vt:lpstr>Cfg</vt:lpstr>
    </vt:vector>
  </TitlesOfParts>
  <Company>Keyboard Playing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XLS Time Tracker</dc:title>
  <dc:creator>Keyboard Playing</dc:creator>
  <cp:lastModifiedBy>Cyrille Chopelet</cp:lastModifiedBy>
  <dcterms:created xsi:type="dcterms:W3CDTF">2014-12-04T12:26:31Z</dcterms:created>
  <dcterms:modified xsi:type="dcterms:W3CDTF">2016-02-08T20:47:55Z</dcterms:modified>
</cp:coreProperties>
</file>