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D:\OneDrive\NTHU\Course\Experiment Physics\A1\"/>
    </mc:Choice>
  </mc:AlternateContent>
  <xr:revisionPtr revIDLastSave="0" documentId="13_ncr:1_{5AE661D5-A748-41A9-B734-56B3D0E2EFAF}" xr6:coauthVersionLast="37" xr6:coauthVersionMax="37" xr10:uidLastSave="{00000000-0000-0000-0000-000000000000}"/>
  <bookViews>
    <workbookView xWindow="0" yWindow="0" windowWidth="20486" windowHeight="7576" activeTab="6" xr2:uid="{00000000-000D-0000-FFFF-FFFF00000000}"/>
  </bookViews>
  <sheets>
    <sheet name="左邊" sheetId="1" r:id="rId1"/>
    <sheet name="工作表1" sheetId="7" r:id="rId2"/>
    <sheet name="右邊" sheetId="2" r:id="rId3"/>
    <sheet name="fit" sheetId="3" r:id="rId4"/>
    <sheet name="fit (2)" sheetId="4" r:id="rId5"/>
    <sheet name="fit (3)" sheetId="5" r:id="rId6"/>
    <sheet name="fit (4)" sheetId="6" r:id="rId7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6" l="1"/>
  <c r="E35" i="6"/>
  <c r="F35" i="6" s="1"/>
  <c r="F14" i="6"/>
  <c r="H7" i="6"/>
  <c r="H2" i="6"/>
  <c r="G24" i="5"/>
  <c r="G24" i="3"/>
  <c r="G23" i="3"/>
  <c r="F19" i="3"/>
  <c r="H16" i="3"/>
  <c r="F16" i="3"/>
  <c r="H15" i="3"/>
  <c r="H14" i="3"/>
  <c r="F14" i="3"/>
  <c r="I11" i="3"/>
  <c r="I10" i="3"/>
  <c r="I9" i="3"/>
  <c r="I8" i="3"/>
  <c r="I7" i="3"/>
  <c r="H7" i="3"/>
  <c r="I6" i="3"/>
  <c r="H6" i="3"/>
  <c r="H5" i="3"/>
  <c r="I5" i="3"/>
  <c r="I4" i="3"/>
  <c r="H4" i="3"/>
  <c r="I3" i="3"/>
  <c r="H3" i="3"/>
  <c r="I2" i="3"/>
  <c r="H2" i="3"/>
  <c r="H11" i="3"/>
  <c r="H10" i="3"/>
  <c r="H9" i="3"/>
  <c r="H8" i="3"/>
  <c r="G16" i="5" l="1"/>
  <c r="I20" i="5" l="1"/>
  <c r="J20" i="5" s="1"/>
  <c r="I22" i="5"/>
  <c r="I9" i="5"/>
  <c r="I10" i="5" s="1"/>
  <c r="I4" i="5"/>
  <c r="I5" i="5" s="1"/>
  <c r="F16" i="6"/>
  <c r="F15" i="6"/>
  <c r="H25" i="6"/>
  <c r="G16" i="6"/>
  <c r="I10" i="6"/>
  <c r="I5" i="6"/>
  <c r="H5" i="6"/>
  <c r="I9" i="6"/>
  <c r="I4" i="6"/>
  <c r="H4" i="6"/>
  <c r="H3" i="6"/>
  <c r="F19" i="6" l="1"/>
  <c r="G24" i="6" s="1"/>
  <c r="H24" i="6" s="1"/>
  <c r="H10" i="6"/>
  <c r="G27" i="6"/>
  <c r="H11" i="6"/>
  <c r="H9" i="6"/>
  <c r="H8" i="6"/>
  <c r="H6" i="6"/>
  <c r="E24" i="6"/>
  <c r="G27" i="5"/>
  <c r="H25" i="5"/>
  <c r="F18" i="5"/>
  <c r="F19" i="5" s="1"/>
  <c r="E25" i="5" s="1"/>
  <c r="H11" i="5"/>
  <c r="H10" i="5"/>
  <c r="H9" i="5"/>
  <c r="H8" i="5"/>
  <c r="H7" i="5"/>
  <c r="H6" i="5"/>
  <c r="H5" i="5"/>
  <c r="F16" i="5" s="1"/>
  <c r="H4" i="5"/>
  <c r="H3" i="5"/>
  <c r="H2" i="5"/>
  <c r="G27" i="4"/>
  <c r="H25" i="4"/>
  <c r="F19" i="4"/>
  <c r="F18" i="4"/>
  <c r="H11" i="4"/>
  <c r="H10" i="4"/>
  <c r="H9" i="4"/>
  <c r="H8" i="4"/>
  <c r="H7" i="4"/>
  <c r="H6" i="4"/>
  <c r="H5" i="4"/>
  <c r="H4" i="4"/>
  <c r="H3" i="4"/>
  <c r="H2" i="4"/>
  <c r="F14" i="4" s="1"/>
  <c r="F15" i="4" s="1"/>
  <c r="E24" i="4" s="1"/>
  <c r="G27" i="3"/>
  <c r="F18" i="3"/>
  <c r="F15" i="3"/>
  <c r="I20" i="6" l="1"/>
  <c r="J20" i="6" s="1"/>
  <c r="F14" i="5"/>
  <c r="F15" i="5" s="1"/>
  <c r="E24" i="5" s="1"/>
  <c r="F24" i="5" s="1"/>
  <c r="F16" i="4"/>
  <c r="E25" i="4" s="1"/>
  <c r="F24" i="4" s="1"/>
  <c r="G24" i="4"/>
  <c r="H24" i="4" s="1"/>
  <c r="H25" i="3"/>
  <c r="E25" i="6" l="1"/>
  <c r="F24" i="6" s="1"/>
  <c r="H24" i="5"/>
  <c r="E25" i="3"/>
  <c r="F24" i="3" s="1"/>
  <c r="E24" i="3"/>
  <c r="H24" i="3"/>
</calcChain>
</file>

<file path=xl/sharedStrings.xml><?xml version="1.0" encoding="utf-8"?>
<sst xmlns="http://schemas.openxmlformats.org/spreadsheetml/2006/main" count="154" uniqueCount="30">
  <si>
    <t>位置</t>
    <phoneticPr fontId="1" type="noConversion"/>
  </si>
  <si>
    <t>時間(s)</t>
    <phoneticPr fontId="1" type="noConversion"/>
  </si>
  <si>
    <t>xc</t>
    <phoneticPr fontId="1" type="noConversion"/>
  </si>
  <si>
    <t>w</t>
    <phoneticPr fontId="1" type="noConversion"/>
  </si>
  <si>
    <t>t0</t>
    <phoneticPr fontId="1" type="noConversion"/>
  </si>
  <si>
    <t>A</t>
    <phoneticPr fontId="1" type="noConversion"/>
  </si>
  <si>
    <t>y0</t>
    <phoneticPr fontId="1" type="noConversion"/>
  </si>
  <si>
    <t>B</t>
    <phoneticPr fontId="1" type="noConversion"/>
  </si>
  <si>
    <t>D</t>
    <phoneticPr fontId="1" type="noConversion"/>
  </si>
  <si>
    <t>value</t>
    <phoneticPr fontId="1" type="noConversion"/>
  </si>
  <si>
    <t>standard error</t>
    <phoneticPr fontId="1" type="noConversion"/>
  </si>
  <si>
    <t>x0</t>
    <phoneticPr fontId="1" type="noConversion"/>
  </si>
  <si>
    <t>β</t>
    <phoneticPr fontId="1" type="noConversion"/>
  </si>
  <si>
    <t>ω'</t>
    <phoneticPr fontId="1" type="noConversion"/>
  </si>
  <si>
    <t>T</t>
    <phoneticPr fontId="1" type="noConversion"/>
  </si>
  <si>
    <t>δ</t>
    <phoneticPr fontId="1" type="noConversion"/>
  </si>
  <si>
    <t>左邊</t>
    <phoneticPr fontId="1" type="noConversion"/>
  </si>
  <si>
    <t>右邊</t>
    <phoneticPr fontId="1" type="noConversion"/>
  </si>
  <si>
    <t>Δx</t>
    <phoneticPr fontId="1" type="noConversion"/>
  </si>
  <si>
    <t>cm</t>
    <phoneticPr fontId="1" type="noConversion"/>
  </si>
  <si>
    <t>m</t>
    <phoneticPr fontId="1" type="noConversion"/>
  </si>
  <si>
    <t>r</t>
    <phoneticPr fontId="1" type="noConversion"/>
  </si>
  <si>
    <t>d</t>
    <phoneticPr fontId="1" type="noConversion"/>
  </si>
  <si>
    <t>α</t>
    <phoneticPr fontId="1" type="noConversion"/>
  </si>
  <si>
    <t>M</t>
    <phoneticPr fontId="1" type="noConversion"/>
  </si>
  <si>
    <t>L</t>
    <phoneticPr fontId="1" type="noConversion"/>
  </si>
  <si>
    <t>G</t>
    <phoneticPr fontId="1" type="noConversion"/>
  </si>
  <si>
    <t>A1A2</t>
    <phoneticPr fontId="1" type="noConversion"/>
  </si>
  <si>
    <t>B1B2</t>
    <phoneticPr fontId="1" type="noConversion"/>
  </si>
  <si>
    <t>位置（cm)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</si>
</sst>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0.00_);[Red]\(0.00\)"/>
    <numFmt numFmtId="178" formatCode="0.000000000_);[Red]\(0.000000000\)"/>
    <numFmt numFmtId="179" formatCode="0.00000E+00"/>
    <numFmt numFmtId="184" formatCode="0.0%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1" applyNumberFormat="1" applyFont="1">
      <alignment vertical="center"/>
    </xf>
    <xf numFmtId="179" fontId="0" fillId="0" borderId="0" xfId="0" applyNumberForma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177" fontId="0" fillId="0" borderId="6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84" fontId="0" fillId="0" borderId="0" xfId="1" applyNumberFormat="1" applyFont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x-t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左邊!$B$1</c:f>
              <c:strCache>
                <c:ptCount val="1"/>
                <c:pt idx="0">
                  <c:v>位置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左邊!$A$2:$A$100</c:f>
              <c:numCache>
                <c:formatCode>General</c:formatCode>
                <c:ptCount val="99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</c:numCache>
            </c:numRef>
          </c:xVal>
          <c:yVal>
            <c:numRef>
              <c:f>左邊!$B$2:$B$100</c:f>
              <c:numCache>
                <c:formatCode>0.00_ </c:formatCode>
                <c:ptCount val="99"/>
                <c:pt idx="0">
                  <c:v>57.5</c:v>
                </c:pt>
                <c:pt idx="1">
                  <c:v>58.8</c:v>
                </c:pt>
                <c:pt idx="2">
                  <c:v>60.55</c:v>
                </c:pt>
                <c:pt idx="3">
                  <c:v>62.95</c:v>
                </c:pt>
                <c:pt idx="4">
                  <c:v>65.25</c:v>
                </c:pt>
                <c:pt idx="5">
                  <c:v>67.400000000000006</c:v>
                </c:pt>
                <c:pt idx="6">
                  <c:v>69.05</c:v>
                </c:pt>
                <c:pt idx="7">
                  <c:v>70.2</c:v>
                </c:pt>
                <c:pt idx="8">
                  <c:v>70.599999999999994</c:v>
                </c:pt>
                <c:pt idx="9">
                  <c:v>70.3</c:v>
                </c:pt>
                <c:pt idx="10">
                  <c:v>69.5</c:v>
                </c:pt>
                <c:pt idx="11">
                  <c:v>68.099999999999994</c:v>
                </c:pt>
                <c:pt idx="12">
                  <c:v>66.400000000000006</c:v>
                </c:pt>
                <c:pt idx="13">
                  <c:v>64.8</c:v>
                </c:pt>
                <c:pt idx="14">
                  <c:v>63.2</c:v>
                </c:pt>
                <c:pt idx="15">
                  <c:v>61.8</c:v>
                </c:pt>
                <c:pt idx="16">
                  <c:v>60.7</c:v>
                </c:pt>
                <c:pt idx="17">
                  <c:v>60.3</c:v>
                </c:pt>
                <c:pt idx="18">
                  <c:v>60.5</c:v>
                </c:pt>
                <c:pt idx="19">
                  <c:v>61</c:v>
                </c:pt>
                <c:pt idx="20">
                  <c:v>62</c:v>
                </c:pt>
                <c:pt idx="21">
                  <c:v>63.3</c:v>
                </c:pt>
                <c:pt idx="22">
                  <c:v>64.5</c:v>
                </c:pt>
                <c:pt idx="23">
                  <c:v>65.849999999999994</c:v>
                </c:pt>
                <c:pt idx="24">
                  <c:v>67</c:v>
                </c:pt>
                <c:pt idx="25">
                  <c:v>67.7</c:v>
                </c:pt>
                <c:pt idx="26">
                  <c:v>68</c:v>
                </c:pt>
                <c:pt idx="27">
                  <c:v>68</c:v>
                </c:pt>
                <c:pt idx="28">
                  <c:v>67.599999999999994</c:v>
                </c:pt>
                <c:pt idx="29">
                  <c:v>66.900000000000006</c:v>
                </c:pt>
                <c:pt idx="30">
                  <c:v>66.05</c:v>
                </c:pt>
                <c:pt idx="31">
                  <c:v>65.150000000000006</c:v>
                </c:pt>
                <c:pt idx="32">
                  <c:v>64.150000000000006</c:v>
                </c:pt>
                <c:pt idx="33">
                  <c:v>63.5</c:v>
                </c:pt>
                <c:pt idx="34">
                  <c:v>63</c:v>
                </c:pt>
                <c:pt idx="35">
                  <c:v>62.6</c:v>
                </c:pt>
                <c:pt idx="36">
                  <c:v>62.6</c:v>
                </c:pt>
                <c:pt idx="37">
                  <c:v>62.9</c:v>
                </c:pt>
                <c:pt idx="38">
                  <c:v>63.4</c:v>
                </c:pt>
                <c:pt idx="39">
                  <c:v>64.05</c:v>
                </c:pt>
                <c:pt idx="40">
                  <c:v>64.75</c:v>
                </c:pt>
                <c:pt idx="41">
                  <c:v>65.400000000000006</c:v>
                </c:pt>
                <c:pt idx="42">
                  <c:v>65.95</c:v>
                </c:pt>
                <c:pt idx="43">
                  <c:v>66.400000000000006</c:v>
                </c:pt>
                <c:pt idx="44">
                  <c:v>66.599999999999994</c:v>
                </c:pt>
                <c:pt idx="45">
                  <c:v>66.599999999999994</c:v>
                </c:pt>
                <c:pt idx="46">
                  <c:v>66.5</c:v>
                </c:pt>
                <c:pt idx="47">
                  <c:v>66.099999999999994</c:v>
                </c:pt>
                <c:pt idx="48">
                  <c:v>65.7</c:v>
                </c:pt>
                <c:pt idx="49">
                  <c:v>65.3</c:v>
                </c:pt>
                <c:pt idx="50">
                  <c:v>64.75</c:v>
                </c:pt>
                <c:pt idx="51">
                  <c:v>64.400000000000006</c:v>
                </c:pt>
                <c:pt idx="52">
                  <c:v>64.099999999999994</c:v>
                </c:pt>
                <c:pt idx="53">
                  <c:v>63.95</c:v>
                </c:pt>
                <c:pt idx="54">
                  <c:v>63.95</c:v>
                </c:pt>
                <c:pt idx="55">
                  <c:v>64.05</c:v>
                </c:pt>
                <c:pt idx="56">
                  <c:v>64.2</c:v>
                </c:pt>
                <c:pt idx="57">
                  <c:v>64.55</c:v>
                </c:pt>
                <c:pt idx="58">
                  <c:v>64.900000000000006</c:v>
                </c:pt>
                <c:pt idx="59">
                  <c:v>65.25</c:v>
                </c:pt>
                <c:pt idx="60">
                  <c:v>65.55</c:v>
                </c:pt>
                <c:pt idx="61">
                  <c:v>65.849999999999994</c:v>
                </c:pt>
                <c:pt idx="62">
                  <c:v>66</c:v>
                </c:pt>
                <c:pt idx="63">
                  <c:v>66.05</c:v>
                </c:pt>
                <c:pt idx="64">
                  <c:v>66</c:v>
                </c:pt>
                <c:pt idx="65">
                  <c:v>65.849999999999994</c:v>
                </c:pt>
                <c:pt idx="66">
                  <c:v>65.650000000000006</c:v>
                </c:pt>
                <c:pt idx="67">
                  <c:v>65.5</c:v>
                </c:pt>
                <c:pt idx="68">
                  <c:v>65.2</c:v>
                </c:pt>
                <c:pt idx="69">
                  <c:v>65</c:v>
                </c:pt>
                <c:pt idx="70">
                  <c:v>64.900000000000006</c:v>
                </c:pt>
                <c:pt idx="71">
                  <c:v>64.7</c:v>
                </c:pt>
                <c:pt idx="72">
                  <c:v>64.7</c:v>
                </c:pt>
                <c:pt idx="73">
                  <c:v>64.680000000000007</c:v>
                </c:pt>
                <c:pt idx="74">
                  <c:v>64.72</c:v>
                </c:pt>
                <c:pt idx="75">
                  <c:v>64.849999999999994</c:v>
                </c:pt>
                <c:pt idx="76">
                  <c:v>65.03</c:v>
                </c:pt>
                <c:pt idx="77">
                  <c:v>65.150000000000006</c:v>
                </c:pt>
                <c:pt idx="78">
                  <c:v>65.400000000000006</c:v>
                </c:pt>
                <c:pt idx="79">
                  <c:v>65.5</c:v>
                </c:pt>
                <c:pt idx="80">
                  <c:v>65.599999999999994</c:v>
                </c:pt>
                <c:pt idx="81">
                  <c:v>65.650000000000006</c:v>
                </c:pt>
                <c:pt idx="82">
                  <c:v>65.599999999999994</c:v>
                </c:pt>
                <c:pt idx="83">
                  <c:v>65.55</c:v>
                </c:pt>
                <c:pt idx="84">
                  <c:v>65.5</c:v>
                </c:pt>
                <c:pt idx="85">
                  <c:v>65.400000000000006</c:v>
                </c:pt>
                <c:pt idx="86">
                  <c:v>65.25</c:v>
                </c:pt>
                <c:pt idx="87">
                  <c:v>65.099999999999994</c:v>
                </c:pt>
                <c:pt idx="88">
                  <c:v>65</c:v>
                </c:pt>
                <c:pt idx="89">
                  <c:v>65</c:v>
                </c:pt>
                <c:pt idx="90">
                  <c:v>65</c:v>
                </c:pt>
                <c:pt idx="91">
                  <c:v>65</c:v>
                </c:pt>
                <c:pt idx="92">
                  <c:v>65.02</c:v>
                </c:pt>
                <c:pt idx="93">
                  <c:v>65.099999999999994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31-420C-B160-662F7E368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384336"/>
        <c:axId val="1638382256"/>
      </c:scatterChart>
      <c:valAx>
        <c:axId val="163838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38382256"/>
        <c:crosses val="autoZero"/>
        <c:crossBetween val="midCat"/>
      </c:valAx>
      <c:valAx>
        <c:axId val="1638382256"/>
        <c:scaling>
          <c:orientation val="minMax"/>
          <c:min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3838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x-t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右邊!$B$1</c:f>
              <c:strCache>
                <c:ptCount val="1"/>
                <c:pt idx="0">
                  <c:v>位置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右邊!$A$2:$A$102</c:f>
              <c:numCache>
                <c:formatCode>General</c:formatCode>
                <c:ptCount val="10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</c:numCache>
            </c:numRef>
          </c:xVal>
          <c:yVal>
            <c:numRef>
              <c:f>右邊!$B$2:$B$102</c:f>
              <c:numCache>
                <c:formatCode>0.00_);[Red]\(0.00\)</c:formatCode>
                <c:ptCount val="101"/>
                <c:pt idx="0">
                  <c:v>69</c:v>
                </c:pt>
                <c:pt idx="1">
                  <c:v>71</c:v>
                </c:pt>
                <c:pt idx="2">
                  <c:v>73.150000000000006</c:v>
                </c:pt>
                <c:pt idx="3">
                  <c:v>75.2</c:v>
                </c:pt>
                <c:pt idx="4">
                  <c:v>76.8</c:v>
                </c:pt>
                <c:pt idx="5">
                  <c:v>77.95</c:v>
                </c:pt>
                <c:pt idx="6">
                  <c:v>78.400000000000006</c:v>
                </c:pt>
                <c:pt idx="7">
                  <c:v>78.2</c:v>
                </c:pt>
                <c:pt idx="8">
                  <c:v>77.400000000000006</c:v>
                </c:pt>
                <c:pt idx="9">
                  <c:v>76.099999999999994</c:v>
                </c:pt>
                <c:pt idx="10">
                  <c:v>74.5</c:v>
                </c:pt>
                <c:pt idx="11">
                  <c:v>73</c:v>
                </c:pt>
                <c:pt idx="12">
                  <c:v>71.5</c:v>
                </c:pt>
                <c:pt idx="13">
                  <c:v>70.150000000000006</c:v>
                </c:pt>
                <c:pt idx="14">
                  <c:v>69.3</c:v>
                </c:pt>
                <c:pt idx="15">
                  <c:v>68.849999999999994</c:v>
                </c:pt>
                <c:pt idx="16">
                  <c:v>68.900000000000006</c:v>
                </c:pt>
                <c:pt idx="17">
                  <c:v>69.400000000000006</c:v>
                </c:pt>
                <c:pt idx="18">
                  <c:v>70.3</c:v>
                </c:pt>
                <c:pt idx="19">
                  <c:v>71.400000000000006</c:v>
                </c:pt>
                <c:pt idx="20">
                  <c:v>72.7</c:v>
                </c:pt>
                <c:pt idx="21">
                  <c:v>73.900000000000006</c:v>
                </c:pt>
                <c:pt idx="22">
                  <c:v>74.8</c:v>
                </c:pt>
                <c:pt idx="23">
                  <c:v>75.5</c:v>
                </c:pt>
                <c:pt idx="24">
                  <c:v>75.8</c:v>
                </c:pt>
                <c:pt idx="25">
                  <c:v>75.7</c:v>
                </c:pt>
                <c:pt idx="26">
                  <c:v>75.2</c:v>
                </c:pt>
                <c:pt idx="27">
                  <c:v>74.5</c:v>
                </c:pt>
                <c:pt idx="28">
                  <c:v>73.650000000000006</c:v>
                </c:pt>
                <c:pt idx="29">
                  <c:v>72.75</c:v>
                </c:pt>
                <c:pt idx="30">
                  <c:v>71.8</c:v>
                </c:pt>
                <c:pt idx="31">
                  <c:v>71.150000000000006</c:v>
                </c:pt>
                <c:pt idx="32">
                  <c:v>70.650000000000006</c:v>
                </c:pt>
                <c:pt idx="33">
                  <c:v>70.45</c:v>
                </c:pt>
                <c:pt idx="34">
                  <c:v>70.5</c:v>
                </c:pt>
                <c:pt idx="35">
                  <c:v>70.8</c:v>
                </c:pt>
                <c:pt idx="36">
                  <c:v>71.3</c:v>
                </c:pt>
                <c:pt idx="37">
                  <c:v>72</c:v>
                </c:pt>
                <c:pt idx="38">
                  <c:v>72.7</c:v>
                </c:pt>
                <c:pt idx="39">
                  <c:v>73.349999999999994</c:v>
                </c:pt>
                <c:pt idx="40">
                  <c:v>73.95</c:v>
                </c:pt>
                <c:pt idx="41">
                  <c:v>74.349999999999994</c:v>
                </c:pt>
                <c:pt idx="42">
                  <c:v>74.599999999999994</c:v>
                </c:pt>
                <c:pt idx="43">
                  <c:v>74.5</c:v>
                </c:pt>
                <c:pt idx="44">
                  <c:v>74.45</c:v>
                </c:pt>
                <c:pt idx="45">
                  <c:v>74</c:v>
                </c:pt>
                <c:pt idx="46">
                  <c:v>73.599999999999994</c:v>
                </c:pt>
                <c:pt idx="47">
                  <c:v>73.25</c:v>
                </c:pt>
                <c:pt idx="48">
                  <c:v>72.7</c:v>
                </c:pt>
                <c:pt idx="49">
                  <c:v>72.2</c:v>
                </c:pt>
                <c:pt idx="50">
                  <c:v>71.7</c:v>
                </c:pt>
                <c:pt idx="51">
                  <c:v>71.5</c:v>
                </c:pt>
                <c:pt idx="52">
                  <c:v>71.400000000000006</c:v>
                </c:pt>
                <c:pt idx="53">
                  <c:v>71.45</c:v>
                </c:pt>
                <c:pt idx="54">
                  <c:v>71.650000000000006</c:v>
                </c:pt>
                <c:pt idx="55">
                  <c:v>72</c:v>
                </c:pt>
                <c:pt idx="56">
                  <c:v>72.3</c:v>
                </c:pt>
                <c:pt idx="57">
                  <c:v>72.7</c:v>
                </c:pt>
                <c:pt idx="58">
                  <c:v>73</c:v>
                </c:pt>
                <c:pt idx="59">
                  <c:v>73.349999999999994</c:v>
                </c:pt>
                <c:pt idx="60">
                  <c:v>73.5</c:v>
                </c:pt>
                <c:pt idx="61">
                  <c:v>73.7</c:v>
                </c:pt>
                <c:pt idx="62">
                  <c:v>73.7</c:v>
                </c:pt>
                <c:pt idx="63">
                  <c:v>73.599999999999994</c:v>
                </c:pt>
                <c:pt idx="64">
                  <c:v>73.45</c:v>
                </c:pt>
                <c:pt idx="65">
                  <c:v>73.2</c:v>
                </c:pt>
                <c:pt idx="66">
                  <c:v>72.900000000000006</c:v>
                </c:pt>
                <c:pt idx="67">
                  <c:v>72.650000000000006</c:v>
                </c:pt>
                <c:pt idx="68">
                  <c:v>72.400000000000006</c:v>
                </c:pt>
                <c:pt idx="69">
                  <c:v>72.2</c:v>
                </c:pt>
                <c:pt idx="70">
                  <c:v>72.05</c:v>
                </c:pt>
                <c:pt idx="71">
                  <c:v>72.069999999999993</c:v>
                </c:pt>
                <c:pt idx="72">
                  <c:v>72.099999999999994</c:v>
                </c:pt>
                <c:pt idx="73">
                  <c:v>72.25</c:v>
                </c:pt>
                <c:pt idx="74">
                  <c:v>72.400000000000006</c:v>
                </c:pt>
                <c:pt idx="75">
                  <c:v>72.7</c:v>
                </c:pt>
                <c:pt idx="76">
                  <c:v>72.900000000000006</c:v>
                </c:pt>
                <c:pt idx="77">
                  <c:v>73.05</c:v>
                </c:pt>
                <c:pt idx="78">
                  <c:v>73.2</c:v>
                </c:pt>
                <c:pt idx="79">
                  <c:v>73.349999999999994</c:v>
                </c:pt>
                <c:pt idx="80">
                  <c:v>73.400000000000006</c:v>
                </c:pt>
                <c:pt idx="81">
                  <c:v>73.400000000000006</c:v>
                </c:pt>
                <c:pt idx="82">
                  <c:v>73.400000000000006</c:v>
                </c:pt>
                <c:pt idx="83">
                  <c:v>73.2</c:v>
                </c:pt>
                <c:pt idx="84">
                  <c:v>73.05</c:v>
                </c:pt>
                <c:pt idx="85">
                  <c:v>72.900000000000006</c:v>
                </c:pt>
                <c:pt idx="86">
                  <c:v>72.73</c:v>
                </c:pt>
                <c:pt idx="87">
                  <c:v>72.650000000000006</c:v>
                </c:pt>
                <c:pt idx="88">
                  <c:v>72.5</c:v>
                </c:pt>
                <c:pt idx="89">
                  <c:v>72.5</c:v>
                </c:pt>
                <c:pt idx="90">
                  <c:v>72.5</c:v>
                </c:pt>
                <c:pt idx="91">
                  <c:v>72.5</c:v>
                </c:pt>
                <c:pt idx="92">
                  <c:v>72.55</c:v>
                </c:pt>
                <c:pt idx="93">
                  <c:v>72.7</c:v>
                </c:pt>
                <c:pt idx="94">
                  <c:v>72.8</c:v>
                </c:pt>
                <c:pt idx="95">
                  <c:v>72.900000000000006</c:v>
                </c:pt>
                <c:pt idx="96">
                  <c:v>72.95</c:v>
                </c:pt>
                <c:pt idx="97">
                  <c:v>73</c:v>
                </c:pt>
                <c:pt idx="98">
                  <c:v>73.03</c:v>
                </c:pt>
                <c:pt idx="99">
                  <c:v>73.03</c:v>
                </c:pt>
                <c:pt idx="100">
                  <c:v>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6E-4FE0-A28F-9BB27BEC1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541472"/>
        <c:axId val="1862542720"/>
      </c:scatterChart>
      <c:valAx>
        <c:axId val="186254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62542720"/>
        <c:crosses val="autoZero"/>
        <c:crossBetween val="midCat"/>
      </c:valAx>
      <c:valAx>
        <c:axId val="18625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6254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476249</xdr:colOff>
      <xdr:row>67</xdr:row>
      <xdr:rowOff>52387</xdr:rowOff>
    </xdr:from>
    <xdr:to>
      <xdr:col>14</xdr:col>
      <xdr:colOff>438150</xdr:colOff>
      <xdr:row>84</xdr:row>
      <xdr:rowOff>66675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380999</xdr:colOff>
      <xdr:row>80</xdr:row>
      <xdr:rowOff>119062</xdr:rowOff>
    </xdr:from>
    <xdr:to>
      <xdr:col>13</xdr:col>
      <xdr:colOff>657224</xdr:colOff>
      <xdr:row>93</xdr:row>
      <xdr:rowOff>138112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5"/>
  <sheetViews>
    <sheetView topLeftCell="A67" workbookViewId="0">
      <selection activeCell="B95" sqref="A1:B95"/>
    </sheetView>
  </sheetViews>
  <sheetFormatPr defaultColWidth="9" defaultRowHeight="16.3" x14ac:dyDescent="0.3"/>
  <cols>
    <col min="1" max="1" width="16.109375" style="1" customWidth="1"/>
    <col min="2" max="2" width="16.109375" style="2" customWidth="1"/>
    <col min="3" max="16384" width="9" style="1"/>
  </cols>
  <sheetData>
    <row r="1" spans="1:2" x14ac:dyDescent="0.3">
      <c r="A1" s="8" t="s">
        <v>1</v>
      </c>
      <c r="B1" s="9" t="s">
        <v>0</v>
      </c>
    </row>
    <row r="2" spans="1:2" x14ac:dyDescent="0.3">
      <c r="A2" s="10">
        <v>0</v>
      </c>
      <c r="B2" s="11">
        <v>57.5</v>
      </c>
    </row>
    <row r="3" spans="1:2" x14ac:dyDescent="0.3">
      <c r="A3" s="10">
        <v>30</v>
      </c>
      <c r="B3" s="11">
        <v>58.8</v>
      </c>
    </row>
    <row r="4" spans="1:2" x14ac:dyDescent="0.3">
      <c r="A4" s="10">
        <v>60</v>
      </c>
      <c r="B4" s="11">
        <v>60.55</v>
      </c>
    </row>
    <row r="5" spans="1:2" x14ac:dyDescent="0.3">
      <c r="A5" s="10">
        <v>90</v>
      </c>
      <c r="B5" s="11">
        <v>62.95</v>
      </c>
    </row>
    <row r="6" spans="1:2" x14ac:dyDescent="0.3">
      <c r="A6" s="10">
        <v>120</v>
      </c>
      <c r="B6" s="11">
        <v>65.25</v>
      </c>
    </row>
    <row r="7" spans="1:2" x14ac:dyDescent="0.3">
      <c r="A7" s="10">
        <v>150</v>
      </c>
      <c r="B7" s="11">
        <v>67.400000000000006</v>
      </c>
    </row>
    <row r="8" spans="1:2" x14ac:dyDescent="0.3">
      <c r="A8" s="10">
        <v>180</v>
      </c>
      <c r="B8" s="11">
        <v>69.05</v>
      </c>
    </row>
    <row r="9" spans="1:2" x14ac:dyDescent="0.3">
      <c r="A9" s="10">
        <v>210</v>
      </c>
      <c r="B9" s="11">
        <v>70.2</v>
      </c>
    </row>
    <row r="10" spans="1:2" x14ac:dyDescent="0.3">
      <c r="A10" s="10">
        <v>240</v>
      </c>
      <c r="B10" s="11">
        <v>70.599999999999994</v>
      </c>
    </row>
    <row r="11" spans="1:2" x14ac:dyDescent="0.3">
      <c r="A11" s="10">
        <v>270</v>
      </c>
      <c r="B11" s="11">
        <v>70.3</v>
      </c>
    </row>
    <row r="12" spans="1:2" x14ac:dyDescent="0.3">
      <c r="A12" s="10">
        <v>300</v>
      </c>
      <c r="B12" s="11">
        <v>69.5</v>
      </c>
    </row>
    <row r="13" spans="1:2" x14ac:dyDescent="0.3">
      <c r="A13" s="10">
        <v>330</v>
      </c>
      <c r="B13" s="11">
        <v>68.099999999999994</v>
      </c>
    </row>
    <row r="14" spans="1:2" x14ac:dyDescent="0.3">
      <c r="A14" s="10">
        <v>360</v>
      </c>
      <c r="B14" s="11">
        <v>66.400000000000006</v>
      </c>
    </row>
    <row r="15" spans="1:2" x14ac:dyDescent="0.3">
      <c r="A15" s="10">
        <v>390</v>
      </c>
      <c r="B15" s="11">
        <v>64.8</v>
      </c>
    </row>
    <row r="16" spans="1:2" x14ac:dyDescent="0.3">
      <c r="A16" s="10">
        <v>420</v>
      </c>
      <c r="B16" s="11">
        <v>63.2</v>
      </c>
    </row>
    <row r="17" spans="1:2" x14ac:dyDescent="0.3">
      <c r="A17" s="10">
        <v>450</v>
      </c>
      <c r="B17" s="11">
        <v>61.8</v>
      </c>
    </row>
    <row r="18" spans="1:2" x14ac:dyDescent="0.3">
      <c r="A18" s="10">
        <v>480</v>
      </c>
      <c r="B18" s="11">
        <v>60.7</v>
      </c>
    </row>
    <row r="19" spans="1:2" x14ac:dyDescent="0.3">
      <c r="A19" s="10">
        <v>510</v>
      </c>
      <c r="B19" s="11">
        <v>60.3</v>
      </c>
    </row>
    <row r="20" spans="1:2" x14ac:dyDescent="0.3">
      <c r="A20" s="10">
        <v>540</v>
      </c>
      <c r="B20" s="11">
        <v>60.5</v>
      </c>
    </row>
    <row r="21" spans="1:2" x14ac:dyDescent="0.3">
      <c r="A21" s="10">
        <v>570</v>
      </c>
      <c r="B21" s="11">
        <v>61</v>
      </c>
    </row>
    <row r="22" spans="1:2" x14ac:dyDescent="0.3">
      <c r="A22" s="10">
        <v>600</v>
      </c>
      <c r="B22" s="11">
        <v>62</v>
      </c>
    </row>
    <row r="23" spans="1:2" x14ac:dyDescent="0.3">
      <c r="A23" s="10">
        <v>630</v>
      </c>
      <c r="B23" s="11">
        <v>63.3</v>
      </c>
    </row>
    <row r="24" spans="1:2" x14ac:dyDescent="0.3">
      <c r="A24" s="10">
        <v>660</v>
      </c>
      <c r="B24" s="11">
        <v>64.5</v>
      </c>
    </row>
    <row r="25" spans="1:2" x14ac:dyDescent="0.3">
      <c r="A25" s="10">
        <v>690</v>
      </c>
      <c r="B25" s="11">
        <v>65.849999999999994</v>
      </c>
    </row>
    <row r="26" spans="1:2" x14ac:dyDescent="0.3">
      <c r="A26" s="10">
        <v>720</v>
      </c>
      <c r="B26" s="11">
        <v>67</v>
      </c>
    </row>
    <row r="27" spans="1:2" x14ac:dyDescent="0.3">
      <c r="A27" s="10">
        <v>750</v>
      </c>
      <c r="B27" s="11">
        <v>67.7</v>
      </c>
    </row>
    <row r="28" spans="1:2" x14ac:dyDescent="0.3">
      <c r="A28" s="10">
        <v>780</v>
      </c>
      <c r="B28" s="11">
        <v>68</v>
      </c>
    </row>
    <row r="29" spans="1:2" x14ac:dyDescent="0.3">
      <c r="A29" s="10">
        <v>810</v>
      </c>
      <c r="B29" s="11">
        <v>68</v>
      </c>
    </row>
    <row r="30" spans="1:2" x14ac:dyDescent="0.3">
      <c r="A30" s="10">
        <v>840</v>
      </c>
      <c r="B30" s="11">
        <v>67.599999999999994</v>
      </c>
    </row>
    <row r="31" spans="1:2" x14ac:dyDescent="0.3">
      <c r="A31" s="10">
        <v>870</v>
      </c>
      <c r="B31" s="11">
        <v>66.900000000000006</v>
      </c>
    </row>
    <row r="32" spans="1:2" x14ac:dyDescent="0.3">
      <c r="A32" s="10">
        <v>900</v>
      </c>
      <c r="B32" s="11">
        <v>66.05</v>
      </c>
    </row>
    <row r="33" spans="1:2" x14ac:dyDescent="0.3">
      <c r="A33" s="10">
        <v>930</v>
      </c>
      <c r="B33" s="11">
        <v>65.150000000000006</v>
      </c>
    </row>
    <row r="34" spans="1:2" x14ac:dyDescent="0.3">
      <c r="A34" s="10">
        <v>960</v>
      </c>
      <c r="B34" s="11">
        <v>64.150000000000006</v>
      </c>
    </row>
    <row r="35" spans="1:2" x14ac:dyDescent="0.3">
      <c r="A35" s="10">
        <v>990</v>
      </c>
      <c r="B35" s="11">
        <v>63.5</v>
      </c>
    </row>
    <row r="36" spans="1:2" x14ac:dyDescent="0.3">
      <c r="A36" s="10">
        <v>1020</v>
      </c>
      <c r="B36" s="11">
        <v>63</v>
      </c>
    </row>
    <row r="37" spans="1:2" x14ac:dyDescent="0.3">
      <c r="A37" s="10">
        <v>1050</v>
      </c>
      <c r="B37" s="11">
        <v>62.6</v>
      </c>
    </row>
    <row r="38" spans="1:2" x14ac:dyDescent="0.3">
      <c r="A38" s="10">
        <v>1080</v>
      </c>
      <c r="B38" s="11">
        <v>62.6</v>
      </c>
    </row>
    <row r="39" spans="1:2" x14ac:dyDescent="0.3">
      <c r="A39" s="10">
        <v>1110</v>
      </c>
      <c r="B39" s="11">
        <v>62.9</v>
      </c>
    </row>
    <row r="40" spans="1:2" x14ac:dyDescent="0.3">
      <c r="A40" s="10">
        <v>1140</v>
      </c>
      <c r="B40" s="11">
        <v>63.4</v>
      </c>
    </row>
    <row r="41" spans="1:2" x14ac:dyDescent="0.3">
      <c r="A41" s="10">
        <v>1170</v>
      </c>
      <c r="B41" s="11">
        <v>64.05</v>
      </c>
    </row>
    <row r="42" spans="1:2" x14ac:dyDescent="0.3">
      <c r="A42" s="10">
        <v>1200</v>
      </c>
      <c r="B42" s="11">
        <v>64.75</v>
      </c>
    </row>
    <row r="43" spans="1:2" x14ac:dyDescent="0.3">
      <c r="A43" s="10">
        <v>1230</v>
      </c>
      <c r="B43" s="11">
        <v>65.400000000000006</v>
      </c>
    </row>
    <row r="44" spans="1:2" x14ac:dyDescent="0.3">
      <c r="A44" s="10">
        <v>1260</v>
      </c>
      <c r="B44" s="11">
        <v>65.95</v>
      </c>
    </row>
    <row r="45" spans="1:2" x14ac:dyDescent="0.3">
      <c r="A45" s="10">
        <v>1290</v>
      </c>
      <c r="B45" s="11">
        <v>66.400000000000006</v>
      </c>
    </row>
    <row r="46" spans="1:2" x14ac:dyDescent="0.3">
      <c r="A46" s="10">
        <v>1320</v>
      </c>
      <c r="B46" s="11">
        <v>66.599999999999994</v>
      </c>
    </row>
    <row r="47" spans="1:2" x14ac:dyDescent="0.3">
      <c r="A47" s="10">
        <v>1350</v>
      </c>
      <c r="B47" s="11">
        <v>66.599999999999994</v>
      </c>
    </row>
    <row r="48" spans="1:2" x14ac:dyDescent="0.3">
      <c r="A48" s="10">
        <v>1380</v>
      </c>
      <c r="B48" s="11">
        <v>66.5</v>
      </c>
    </row>
    <row r="49" spans="1:2" x14ac:dyDescent="0.3">
      <c r="A49" s="10">
        <v>1410</v>
      </c>
      <c r="B49" s="11">
        <v>66.099999999999994</v>
      </c>
    </row>
    <row r="50" spans="1:2" x14ac:dyDescent="0.3">
      <c r="A50" s="10">
        <v>1440</v>
      </c>
      <c r="B50" s="11">
        <v>65.7</v>
      </c>
    </row>
    <row r="51" spans="1:2" x14ac:dyDescent="0.3">
      <c r="A51" s="10">
        <v>1470</v>
      </c>
      <c r="B51" s="11">
        <v>65.3</v>
      </c>
    </row>
    <row r="52" spans="1:2" x14ac:dyDescent="0.3">
      <c r="A52" s="10">
        <v>1500</v>
      </c>
      <c r="B52" s="11">
        <v>64.75</v>
      </c>
    </row>
    <row r="53" spans="1:2" x14ac:dyDescent="0.3">
      <c r="A53" s="10">
        <v>1530</v>
      </c>
      <c r="B53" s="11">
        <v>64.400000000000006</v>
      </c>
    </row>
    <row r="54" spans="1:2" x14ac:dyDescent="0.3">
      <c r="A54" s="10">
        <v>1560</v>
      </c>
      <c r="B54" s="11">
        <v>64.099999999999994</v>
      </c>
    </row>
    <row r="55" spans="1:2" x14ac:dyDescent="0.3">
      <c r="A55" s="10">
        <v>1590</v>
      </c>
      <c r="B55" s="11">
        <v>63.95</v>
      </c>
    </row>
    <row r="56" spans="1:2" x14ac:dyDescent="0.3">
      <c r="A56" s="10">
        <v>1620</v>
      </c>
      <c r="B56" s="11">
        <v>63.95</v>
      </c>
    </row>
    <row r="57" spans="1:2" x14ac:dyDescent="0.3">
      <c r="A57" s="10">
        <v>1650</v>
      </c>
      <c r="B57" s="11">
        <v>64.05</v>
      </c>
    </row>
    <row r="58" spans="1:2" x14ac:dyDescent="0.3">
      <c r="A58" s="10">
        <v>1680</v>
      </c>
      <c r="B58" s="11">
        <v>64.2</v>
      </c>
    </row>
    <row r="59" spans="1:2" x14ac:dyDescent="0.3">
      <c r="A59" s="10">
        <v>1710</v>
      </c>
      <c r="B59" s="11">
        <v>64.55</v>
      </c>
    </row>
    <row r="60" spans="1:2" x14ac:dyDescent="0.3">
      <c r="A60" s="10">
        <v>1740</v>
      </c>
      <c r="B60" s="11">
        <v>64.900000000000006</v>
      </c>
    </row>
    <row r="61" spans="1:2" x14ac:dyDescent="0.3">
      <c r="A61" s="10">
        <v>1770</v>
      </c>
      <c r="B61" s="11">
        <v>65.25</v>
      </c>
    </row>
    <row r="62" spans="1:2" x14ac:dyDescent="0.3">
      <c r="A62" s="10">
        <v>1800</v>
      </c>
      <c r="B62" s="11">
        <v>65.55</v>
      </c>
    </row>
    <row r="63" spans="1:2" x14ac:dyDescent="0.3">
      <c r="A63" s="10">
        <v>1830</v>
      </c>
      <c r="B63" s="11">
        <v>65.849999999999994</v>
      </c>
    </row>
    <row r="64" spans="1:2" x14ac:dyDescent="0.3">
      <c r="A64" s="10">
        <v>1860</v>
      </c>
      <c r="B64" s="11">
        <v>66</v>
      </c>
    </row>
    <row r="65" spans="1:2" x14ac:dyDescent="0.3">
      <c r="A65" s="10">
        <v>1890</v>
      </c>
      <c r="B65" s="11">
        <v>66.05</v>
      </c>
    </row>
    <row r="66" spans="1:2" x14ac:dyDescent="0.3">
      <c r="A66" s="10">
        <v>1920</v>
      </c>
      <c r="B66" s="11">
        <v>66</v>
      </c>
    </row>
    <row r="67" spans="1:2" x14ac:dyDescent="0.3">
      <c r="A67" s="10">
        <v>1950</v>
      </c>
      <c r="B67" s="11">
        <v>65.849999999999994</v>
      </c>
    </row>
    <row r="68" spans="1:2" x14ac:dyDescent="0.3">
      <c r="A68" s="10">
        <v>1980</v>
      </c>
      <c r="B68" s="11">
        <v>65.650000000000006</v>
      </c>
    </row>
    <row r="69" spans="1:2" x14ac:dyDescent="0.3">
      <c r="A69" s="10">
        <v>2010</v>
      </c>
      <c r="B69" s="11">
        <v>65.5</v>
      </c>
    </row>
    <row r="70" spans="1:2" x14ac:dyDescent="0.3">
      <c r="A70" s="10">
        <v>2040</v>
      </c>
      <c r="B70" s="11">
        <v>65.2</v>
      </c>
    </row>
    <row r="71" spans="1:2" x14ac:dyDescent="0.3">
      <c r="A71" s="10">
        <v>2070</v>
      </c>
      <c r="B71" s="11">
        <v>65</v>
      </c>
    </row>
    <row r="72" spans="1:2" x14ac:dyDescent="0.3">
      <c r="A72" s="10">
        <v>2100</v>
      </c>
      <c r="B72" s="11">
        <v>64.900000000000006</v>
      </c>
    </row>
    <row r="73" spans="1:2" x14ac:dyDescent="0.3">
      <c r="A73" s="10">
        <v>2130</v>
      </c>
      <c r="B73" s="11">
        <v>64.7</v>
      </c>
    </row>
    <row r="74" spans="1:2" x14ac:dyDescent="0.3">
      <c r="A74" s="10">
        <v>2160</v>
      </c>
      <c r="B74" s="11">
        <v>64.7</v>
      </c>
    </row>
    <row r="75" spans="1:2" x14ac:dyDescent="0.3">
      <c r="A75" s="10">
        <v>2190</v>
      </c>
      <c r="B75" s="11">
        <v>64.680000000000007</v>
      </c>
    </row>
    <row r="76" spans="1:2" x14ac:dyDescent="0.3">
      <c r="A76" s="10">
        <v>2220</v>
      </c>
      <c r="B76" s="11">
        <v>64.72</v>
      </c>
    </row>
    <row r="77" spans="1:2" x14ac:dyDescent="0.3">
      <c r="A77" s="10">
        <v>2250</v>
      </c>
      <c r="B77" s="11">
        <v>64.849999999999994</v>
      </c>
    </row>
    <row r="78" spans="1:2" x14ac:dyDescent="0.3">
      <c r="A78" s="10">
        <v>2280</v>
      </c>
      <c r="B78" s="11">
        <v>65.03</v>
      </c>
    </row>
    <row r="79" spans="1:2" x14ac:dyDescent="0.3">
      <c r="A79" s="10">
        <v>2310</v>
      </c>
      <c r="B79" s="11">
        <v>65.150000000000006</v>
      </c>
    </row>
    <row r="80" spans="1:2" x14ac:dyDescent="0.3">
      <c r="A80" s="10">
        <v>2340</v>
      </c>
      <c r="B80" s="11">
        <v>65.400000000000006</v>
      </c>
    </row>
    <row r="81" spans="1:2" x14ac:dyDescent="0.3">
      <c r="A81" s="10">
        <v>2370</v>
      </c>
      <c r="B81" s="11">
        <v>65.5</v>
      </c>
    </row>
    <row r="82" spans="1:2" x14ac:dyDescent="0.3">
      <c r="A82" s="10">
        <v>2400</v>
      </c>
      <c r="B82" s="11">
        <v>65.599999999999994</v>
      </c>
    </row>
    <row r="83" spans="1:2" x14ac:dyDescent="0.3">
      <c r="A83" s="10">
        <v>2430</v>
      </c>
      <c r="B83" s="11">
        <v>65.650000000000006</v>
      </c>
    </row>
    <row r="84" spans="1:2" x14ac:dyDescent="0.3">
      <c r="A84" s="10">
        <v>2460</v>
      </c>
      <c r="B84" s="11">
        <v>65.599999999999994</v>
      </c>
    </row>
    <row r="85" spans="1:2" x14ac:dyDescent="0.3">
      <c r="A85" s="10">
        <v>2490</v>
      </c>
      <c r="B85" s="11">
        <v>65.55</v>
      </c>
    </row>
    <row r="86" spans="1:2" x14ac:dyDescent="0.3">
      <c r="A86" s="10">
        <v>2520</v>
      </c>
      <c r="B86" s="11">
        <v>65.5</v>
      </c>
    </row>
    <row r="87" spans="1:2" x14ac:dyDescent="0.3">
      <c r="A87" s="10">
        <v>2550</v>
      </c>
      <c r="B87" s="11">
        <v>65.400000000000006</v>
      </c>
    </row>
    <row r="88" spans="1:2" x14ac:dyDescent="0.3">
      <c r="A88" s="10">
        <v>2580</v>
      </c>
      <c r="B88" s="11">
        <v>65.25</v>
      </c>
    </row>
    <row r="89" spans="1:2" x14ac:dyDescent="0.3">
      <c r="A89" s="10">
        <v>2610</v>
      </c>
      <c r="B89" s="11">
        <v>65.099999999999994</v>
      </c>
    </row>
    <row r="90" spans="1:2" x14ac:dyDescent="0.3">
      <c r="A90" s="10">
        <v>2640</v>
      </c>
      <c r="B90" s="11">
        <v>65</v>
      </c>
    </row>
    <row r="91" spans="1:2" x14ac:dyDescent="0.3">
      <c r="A91" s="10">
        <v>2670</v>
      </c>
      <c r="B91" s="11">
        <v>65</v>
      </c>
    </row>
    <row r="92" spans="1:2" x14ac:dyDescent="0.3">
      <c r="A92" s="10">
        <v>2700</v>
      </c>
      <c r="B92" s="11">
        <v>65</v>
      </c>
    </row>
    <row r="93" spans="1:2" x14ac:dyDescent="0.3">
      <c r="A93" s="10">
        <v>2730</v>
      </c>
      <c r="B93" s="11">
        <v>65</v>
      </c>
    </row>
    <row r="94" spans="1:2" x14ac:dyDescent="0.3">
      <c r="A94" s="10">
        <v>2760</v>
      </c>
      <c r="B94" s="11">
        <v>65.02</v>
      </c>
    </row>
    <row r="95" spans="1:2" ht="16.899999999999999" thickBot="1" x14ac:dyDescent="0.35">
      <c r="A95" s="12">
        <v>2790</v>
      </c>
      <c r="B95" s="13">
        <v>65.099999999999994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0BD36-335A-485E-B949-E79EFC9F4DBC}">
  <dimension ref="A1:D103"/>
  <sheetViews>
    <sheetView topLeftCell="A73" workbookViewId="0">
      <selection sqref="A1:D103"/>
    </sheetView>
  </sheetViews>
  <sheetFormatPr defaultRowHeight="16.3" x14ac:dyDescent="0.3"/>
  <cols>
    <col min="1" max="1" width="8" customWidth="1"/>
    <col min="2" max="2" width="11.5546875" customWidth="1"/>
    <col min="3" max="3" width="8" customWidth="1"/>
    <col min="4" max="4" width="11.5546875" customWidth="1"/>
  </cols>
  <sheetData>
    <row r="1" spans="1:4" ht="16.899999999999999" thickBot="1" x14ac:dyDescent="0.35">
      <c r="A1" s="25" t="s">
        <v>27</v>
      </c>
      <c r="B1" s="26"/>
      <c r="C1" s="26" t="s">
        <v>28</v>
      </c>
      <c r="D1" s="27"/>
    </row>
    <row r="2" spans="1:4" ht="16.899999999999999" thickBot="1" x14ac:dyDescent="0.35">
      <c r="A2" s="21" t="s">
        <v>1</v>
      </c>
      <c r="B2" s="22" t="s">
        <v>29</v>
      </c>
      <c r="C2" s="23" t="s">
        <v>1</v>
      </c>
      <c r="D2" s="24" t="s">
        <v>29</v>
      </c>
    </row>
    <row r="3" spans="1:4" x14ac:dyDescent="0.3">
      <c r="A3" s="8">
        <v>0</v>
      </c>
      <c r="B3" s="9">
        <v>57.5</v>
      </c>
      <c r="C3" s="8">
        <v>0</v>
      </c>
      <c r="D3" s="18">
        <v>69</v>
      </c>
    </row>
    <row r="4" spans="1:4" x14ac:dyDescent="0.3">
      <c r="A4" s="10">
        <v>30</v>
      </c>
      <c r="B4" s="11">
        <v>58.8</v>
      </c>
      <c r="C4" s="10">
        <v>30</v>
      </c>
      <c r="D4" s="14">
        <v>71</v>
      </c>
    </row>
    <row r="5" spans="1:4" x14ac:dyDescent="0.3">
      <c r="A5" s="10">
        <v>60</v>
      </c>
      <c r="B5" s="11">
        <v>60.55</v>
      </c>
      <c r="C5" s="10">
        <v>60</v>
      </c>
      <c r="D5" s="14">
        <v>73.150000000000006</v>
      </c>
    </row>
    <row r="6" spans="1:4" x14ac:dyDescent="0.3">
      <c r="A6" s="10">
        <v>90</v>
      </c>
      <c r="B6" s="11">
        <v>62.95</v>
      </c>
      <c r="C6" s="10">
        <v>90</v>
      </c>
      <c r="D6" s="14">
        <v>75.2</v>
      </c>
    </row>
    <row r="7" spans="1:4" x14ac:dyDescent="0.3">
      <c r="A7" s="10">
        <v>120</v>
      </c>
      <c r="B7" s="11">
        <v>65.25</v>
      </c>
      <c r="C7" s="10">
        <v>120</v>
      </c>
      <c r="D7" s="14">
        <v>76.8</v>
      </c>
    </row>
    <row r="8" spans="1:4" x14ac:dyDescent="0.3">
      <c r="A8" s="10">
        <v>150</v>
      </c>
      <c r="B8" s="11">
        <v>67.400000000000006</v>
      </c>
      <c r="C8" s="10">
        <v>150</v>
      </c>
      <c r="D8" s="14">
        <v>77.95</v>
      </c>
    </row>
    <row r="9" spans="1:4" x14ac:dyDescent="0.3">
      <c r="A9" s="10">
        <v>180</v>
      </c>
      <c r="B9" s="11">
        <v>69.05</v>
      </c>
      <c r="C9" s="10">
        <v>180</v>
      </c>
      <c r="D9" s="14">
        <v>78.400000000000006</v>
      </c>
    </row>
    <row r="10" spans="1:4" x14ac:dyDescent="0.3">
      <c r="A10" s="10">
        <v>210</v>
      </c>
      <c r="B10" s="11">
        <v>70.2</v>
      </c>
      <c r="C10" s="10">
        <v>210</v>
      </c>
      <c r="D10" s="14">
        <v>78.2</v>
      </c>
    </row>
    <row r="11" spans="1:4" x14ac:dyDescent="0.3">
      <c r="A11" s="10">
        <v>240</v>
      </c>
      <c r="B11" s="11">
        <v>70.599999999999994</v>
      </c>
      <c r="C11" s="10">
        <v>240</v>
      </c>
      <c r="D11" s="14">
        <v>77.400000000000006</v>
      </c>
    </row>
    <row r="12" spans="1:4" x14ac:dyDescent="0.3">
      <c r="A12" s="10">
        <v>270</v>
      </c>
      <c r="B12" s="11">
        <v>70.3</v>
      </c>
      <c r="C12" s="10">
        <v>270</v>
      </c>
      <c r="D12" s="14">
        <v>76.099999999999994</v>
      </c>
    </row>
    <row r="13" spans="1:4" x14ac:dyDescent="0.3">
      <c r="A13" s="10">
        <v>300</v>
      </c>
      <c r="B13" s="11">
        <v>69.5</v>
      </c>
      <c r="C13" s="10">
        <v>300</v>
      </c>
      <c r="D13" s="14">
        <v>74.5</v>
      </c>
    </row>
    <row r="14" spans="1:4" x14ac:dyDescent="0.3">
      <c r="A14" s="10">
        <v>330</v>
      </c>
      <c r="B14" s="11">
        <v>68.099999999999994</v>
      </c>
      <c r="C14" s="10">
        <v>330</v>
      </c>
      <c r="D14" s="14">
        <v>73</v>
      </c>
    </row>
    <row r="15" spans="1:4" x14ac:dyDescent="0.3">
      <c r="A15" s="10">
        <v>360</v>
      </c>
      <c r="B15" s="11">
        <v>66.400000000000006</v>
      </c>
      <c r="C15" s="10">
        <v>360</v>
      </c>
      <c r="D15" s="14">
        <v>71.5</v>
      </c>
    </row>
    <row r="16" spans="1:4" x14ac:dyDescent="0.3">
      <c r="A16" s="10">
        <v>390</v>
      </c>
      <c r="B16" s="11">
        <v>64.8</v>
      </c>
      <c r="C16" s="10">
        <v>390</v>
      </c>
      <c r="D16" s="14">
        <v>70.150000000000006</v>
      </c>
    </row>
    <row r="17" spans="1:4" x14ac:dyDescent="0.3">
      <c r="A17" s="10">
        <v>420</v>
      </c>
      <c r="B17" s="11">
        <v>63.2</v>
      </c>
      <c r="C17" s="10">
        <v>420</v>
      </c>
      <c r="D17" s="14">
        <v>69.3</v>
      </c>
    </row>
    <row r="18" spans="1:4" x14ac:dyDescent="0.3">
      <c r="A18" s="10">
        <v>450</v>
      </c>
      <c r="B18" s="11">
        <v>61.8</v>
      </c>
      <c r="C18" s="10">
        <v>450</v>
      </c>
      <c r="D18" s="14">
        <v>68.849999999999994</v>
      </c>
    </row>
    <row r="19" spans="1:4" x14ac:dyDescent="0.3">
      <c r="A19" s="10">
        <v>480</v>
      </c>
      <c r="B19" s="11">
        <v>60.7</v>
      </c>
      <c r="C19" s="10">
        <v>480</v>
      </c>
      <c r="D19" s="14">
        <v>68.900000000000006</v>
      </c>
    </row>
    <row r="20" spans="1:4" x14ac:dyDescent="0.3">
      <c r="A20" s="10">
        <v>510</v>
      </c>
      <c r="B20" s="11">
        <v>60.3</v>
      </c>
      <c r="C20" s="10">
        <v>510</v>
      </c>
      <c r="D20" s="14">
        <v>69.400000000000006</v>
      </c>
    </row>
    <row r="21" spans="1:4" x14ac:dyDescent="0.3">
      <c r="A21" s="10">
        <v>540</v>
      </c>
      <c r="B21" s="11">
        <v>60.5</v>
      </c>
      <c r="C21" s="10">
        <v>540</v>
      </c>
      <c r="D21" s="14">
        <v>70.3</v>
      </c>
    </row>
    <row r="22" spans="1:4" x14ac:dyDescent="0.3">
      <c r="A22" s="10">
        <v>570</v>
      </c>
      <c r="B22" s="11">
        <v>61</v>
      </c>
      <c r="C22" s="10">
        <v>570</v>
      </c>
      <c r="D22" s="14">
        <v>71.400000000000006</v>
      </c>
    </row>
    <row r="23" spans="1:4" x14ac:dyDescent="0.3">
      <c r="A23" s="10">
        <v>600</v>
      </c>
      <c r="B23" s="11">
        <v>62</v>
      </c>
      <c r="C23" s="10">
        <v>600</v>
      </c>
      <c r="D23" s="14">
        <v>72.7</v>
      </c>
    </row>
    <row r="24" spans="1:4" x14ac:dyDescent="0.3">
      <c r="A24" s="10">
        <v>630</v>
      </c>
      <c r="B24" s="11">
        <v>63.3</v>
      </c>
      <c r="C24" s="10">
        <v>630</v>
      </c>
      <c r="D24" s="14">
        <v>73.900000000000006</v>
      </c>
    </row>
    <row r="25" spans="1:4" x14ac:dyDescent="0.3">
      <c r="A25" s="10">
        <v>660</v>
      </c>
      <c r="B25" s="11">
        <v>64.5</v>
      </c>
      <c r="C25" s="10">
        <v>660</v>
      </c>
      <c r="D25" s="14">
        <v>74.8</v>
      </c>
    </row>
    <row r="26" spans="1:4" x14ac:dyDescent="0.3">
      <c r="A26" s="10">
        <v>690</v>
      </c>
      <c r="B26" s="11">
        <v>65.849999999999994</v>
      </c>
      <c r="C26" s="10">
        <v>690</v>
      </c>
      <c r="D26" s="14">
        <v>75.5</v>
      </c>
    </row>
    <row r="27" spans="1:4" x14ac:dyDescent="0.3">
      <c r="A27" s="10">
        <v>720</v>
      </c>
      <c r="B27" s="11">
        <v>67</v>
      </c>
      <c r="C27" s="10">
        <v>720</v>
      </c>
      <c r="D27" s="14">
        <v>75.8</v>
      </c>
    </row>
    <row r="28" spans="1:4" x14ac:dyDescent="0.3">
      <c r="A28" s="10">
        <v>750</v>
      </c>
      <c r="B28" s="11">
        <v>67.7</v>
      </c>
      <c r="C28" s="10">
        <v>750</v>
      </c>
      <c r="D28" s="14">
        <v>75.7</v>
      </c>
    </row>
    <row r="29" spans="1:4" x14ac:dyDescent="0.3">
      <c r="A29" s="10">
        <v>780</v>
      </c>
      <c r="B29" s="11">
        <v>68</v>
      </c>
      <c r="C29" s="10">
        <v>780</v>
      </c>
      <c r="D29" s="14">
        <v>75.2</v>
      </c>
    </row>
    <row r="30" spans="1:4" x14ac:dyDescent="0.3">
      <c r="A30" s="10">
        <v>810</v>
      </c>
      <c r="B30" s="11">
        <v>68</v>
      </c>
      <c r="C30" s="10">
        <v>810</v>
      </c>
      <c r="D30" s="14">
        <v>74.5</v>
      </c>
    </row>
    <row r="31" spans="1:4" x14ac:dyDescent="0.3">
      <c r="A31" s="10">
        <v>840</v>
      </c>
      <c r="B31" s="11">
        <v>67.599999999999994</v>
      </c>
      <c r="C31" s="10">
        <v>840</v>
      </c>
      <c r="D31" s="14">
        <v>73.650000000000006</v>
      </c>
    </row>
    <row r="32" spans="1:4" x14ac:dyDescent="0.3">
      <c r="A32" s="10">
        <v>870</v>
      </c>
      <c r="B32" s="11">
        <v>66.900000000000006</v>
      </c>
      <c r="C32" s="10">
        <v>870</v>
      </c>
      <c r="D32" s="14">
        <v>72.75</v>
      </c>
    </row>
    <row r="33" spans="1:4" x14ac:dyDescent="0.3">
      <c r="A33" s="10">
        <v>900</v>
      </c>
      <c r="B33" s="11">
        <v>66.05</v>
      </c>
      <c r="C33" s="10">
        <v>900</v>
      </c>
      <c r="D33" s="14">
        <v>71.8</v>
      </c>
    </row>
    <row r="34" spans="1:4" x14ac:dyDescent="0.3">
      <c r="A34" s="10">
        <v>930</v>
      </c>
      <c r="B34" s="11">
        <v>65.150000000000006</v>
      </c>
      <c r="C34" s="10">
        <v>930</v>
      </c>
      <c r="D34" s="14">
        <v>71.150000000000006</v>
      </c>
    </row>
    <row r="35" spans="1:4" x14ac:dyDescent="0.3">
      <c r="A35" s="10">
        <v>960</v>
      </c>
      <c r="B35" s="11">
        <v>64.150000000000006</v>
      </c>
      <c r="C35" s="10">
        <v>960</v>
      </c>
      <c r="D35" s="14">
        <v>70.650000000000006</v>
      </c>
    </row>
    <row r="36" spans="1:4" x14ac:dyDescent="0.3">
      <c r="A36" s="10">
        <v>990</v>
      </c>
      <c r="B36" s="11">
        <v>63.5</v>
      </c>
      <c r="C36" s="10">
        <v>990</v>
      </c>
      <c r="D36" s="14">
        <v>70.45</v>
      </c>
    </row>
    <row r="37" spans="1:4" x14ac:dyDescent="0.3">
      <c r="A37" s="10">
        <v>1020</v>
      </c>
      <c r="B37" s="11">
        <v>63</v>
      </c>
      <c r="C37" s="10">
        <v>1020</v>
      </c>
      <c r="D37" s="14">
        <v>70.5</v>
      </c>
    </row>
    <row r="38" spans="1:4" x14ac:dyDescent="0.3">
      <c r="A38" s="10">
        <v>1050</v>
      </c>
      <c r="B38" s="11">
        <v>62.6</v>
      </c>
      <c r="C38" s="10">
        <v>1050</v>
      </c>
      <c r="D38" s="14">
        <v>70.8</v>
      </c>
    </row>
    <row r="39" spans="1:4" x14ac:dyDescent="0.3">
      <c r="A39" s="10">
        <v>1080</v>
      </c>
      <c r="B39" s="11">
        <v>62.6</v>
      </c>
      <c r="C39" s="10">
        <v>1080</v>
      </c>
      <c r="D39" s="14">
        <v>71.3</v>
      </c>
    </row>
    <row r="40" spans="1:4" x14ac:dyDescent="0.3">
      <c r="A40" s="10">
        <v>1110</v>
      </c>
      <c r="B40" s="11">
        <v>62.9</v>
      </c>
      <c r="C40" s="10">
        <v>1110</v>
      </c>
      <c r="D40" s="14">
        <v>72</v>
      </c>
    </row>
    <row r="41" spans="1:4" x14ac:dyDescent="0.3">
      <c r="A41" s="10">
        <v>1140</v>
      </c>
      <c r="B41" s="11">
        <v>63.4</v>
      </c>
      <c r="C41" s="10">
        <v>1140</v>
      </c>
      <c r="D41" s="14">
        <v>72.7</v>
      </c>
    </row>
    <row r="42" spans="1:4" x14ac:dyDescent="0.3">
      <c r="A42" s="10">
        <v>1170</v>
      </c>
      <c r="B42" s="11">
        <v>64.05</v>
      </c>
      <c r="C42" s="10">
        <v>1170</v>
      </c>
      <c r="D42" s="14">
        <v>73.349999999999994</v>
      </c>
    </row>
    <row r="43" spans="1:4" x14ac:dyDescent="0.3">
      <c r="A43" s="10">
        <v>1200</v>
      </c>
      <c r="B43" s="11">
        <v>64.75</v>
      </c>
      <c r="C43" s="10">
        <v>1200</v>
      </c>
      <c r="D43" s="14">
        <v>73.95</v>
      </c>
    </row>
    <row r="44" spans="1:4" x14ac:dyDescent="0.3">
      <c r="A44" s="10">
        <v>1230</v>
      </c>
      <c r="B44" s="11">
        <v>65.400000000000006</v>
      </c>
      <c r="C44" s="10">
        <v>1230</v>
      </c>
      <c r="D44" s="14">
        <v>74.349999999999994</v>
      </c>
    </row>
    <row r="45" spans="1:4" x14ac:dyDescent="0.3">
      <c r="A45" s="10">
        <v>1260</v>
      </c>
      <c r="B45" s="11">
        <v>65.95</v>
      </c>
      <c r="C45" s="10">
        <v>1260</v>
      </c>
      <c r="D45" s="14">
        <v>74.599999999999994</v>
      </c>
    </row>
    <row r="46" spans="1:4" x14ac:dyDescent="0.3">
      <c r="A46" s="10">
        <v>1290</v>
      </c>
      <c r="B46" s="11">
        <v>66.400000000000006</v>
      </c>
      <c r="C46" s="10">
        <v>1290</v>
      </c>
      <c r="D46" s="14">
        <v>74.5</v>
      </c>
    </row>
    <row r="47" spans="1:4" x14ac:dyDescent="0.3">
      <c r="A47" s="10">
        <v>1320</v>
      </c>
      <c r="B47" s="11">
        <v>66.599999999999994</v>
      </c>
      <c r="C47" s="10">
        <v>1320</v>
      </c>
      <c r="D47" s="14">
        <v>74.45</v>
      </c>
    </row>
    <row r="48" spans="1:4" x14ac:dyDescent="0.3">
      <c r="A48" s="10">
        <v>1350</v>
      </c>
      <c r="B48" s="11">
        <v>66.599999999999994</v>
      </c>
      <c r="C48" s="10">
        <v>1350</v>
      </c>
      <c r="D48" s="14">
        <v>74</v>
      </c>
    </row>
    <row r="49" spans="1:4" x14ac:dyDescent="0.3">
      <c r="A49" s="10">
        <v>1380</v>
      </c>
      <c r="B49" s="11">
        <v>66.5</v>
      </c>
      <c r="C49" s="10">
        <v>1380</v>
      </c>
      <c r="D49" s="14">
        <v>73.599999999999994</v>
      </c>
    </row>
    <row r="50" spans="1:4" x14ac:dyDescent="0.3">
      <c r="A50" s="10">
        <v>1410</v>
      </c>
      <c r="B50" s="11">
        <v>66.099999999999994</v>
      </c>
      <c r="C50" s="10">
        <v>1410</v>
      </c>
      <c r="D50" s="14">
        <v>73.25</v>
      </c>
    </row>
    <row r="51" spans="1:4" x14ac:dyDescent="0.3">
      <c r="A51" s="10">
        <v>1440</v>
      </c>
      <c r="B51" s="11">
        <v>65.7</v>
      </c>
      <c r="C51" s="10">
        <v>1440</v>
      </c>
      <c r="D51" s="14">
        <v>72.7</v>
      </c>
    </row>
    <row r="52" spans="1:4" x14ac:dyDescent="0.3">
      <c r="A52" s="10">
        <v>1470</v>
      </c>
      <c r="B52" s="11">
        <v>65.3</v>
      </c>
      <c r="C52" s="10">
        <v>1470</v>
      </c>
      <c r="D52" s="14">
        <v>72.2</v>
      </c>
    </row>
    <row r="53" spans="1:4" x14ac:dyDescent="0.3">
      <c r="A53" s="10">
        <v>1500</v>
      </c>
      <c r="B53" s="11">
        <v>64.75</v>
      </c>
      <c r="C53" s="10">
        <v>1500</v>
      </c>
      <c r="D53" s="14">
        <v>71.7</v>
      </c>
    </row>
    <row r="54" spans="1:4" x14ac:dyDescent="0.3">
      <c r="A54" s="10">
        <v>1530</v>
      </c>
      <c r="B54" s="11">
        <v>64.400000000000006</v>
      </c>
      <c r="C54" s="10">
        <v>1530</v>
      </c>
      <c r="D54" s="14">
        <v>71.5</v>
      </c>
    </row>
    <row r="55" spans="1:4" x14ac:dyDescent="0.3">
      <c r="A55" s="10">
        <v>1560</v>
      </c>
      <c r="B55" s="11">
        <v>64.099999999999994</v>
      </c>
      <c r="C55" s="10">
        <v>1560</v>
      </c>
      <c r="D55" s="14">
        <v>71.400000000000006</v>
      </c>
    </row>
    <row r="56" spans="1:4" x14ac:dyDescent="0.3">
      <c r="A56" s="10">
        <v>1590</v>
      </c>
      <c r="B56" s="11">
        <v>63.95</v>
      </c>
      <c r="C56" s="10">
        <v>1590</v>
      </c>
      <c r="D56" s="14">
        <v>71.45</v>
      </c>
    </row>
    <row r="57" spans="1:4" x14ac:dyDescent="0.3">
      <c r="A57" s="10">
        <v>1620</v>
      </c>
      <c r="B57" s="11">
        <v>63.95</v>
      </c>
      <c r="C57" s="10">
        <v>1620</v>
      </c>
      <c r="D57" s="14">
        <v>71.650000000000006</v>
      </c>
    </row>
    <row r="58" spans="1:4" x14ac:dyDescent="0.3">
      <c r="A58" s="10">
        <v>1650</v>
      </c>
      <c r="B58" s="11">
        <v>64.05</v>
      </c>
      <c r="C58" s="10">
        <v>1650</v>
      </c>
      <c r="D58" s="14">
        <v>72</v>
      </c>
    </row>
    <row r="59" spans="1:4" x14ac:dyDescent="0.3">
      <c r="A59" s="10">
        <v>1680</v>
      </c>
      <c r="B59" s="11">
        <v>64.2</v>
      </c>
      <c r="C59" s="10">
        <v>1680</v>
      </c>
      <c r="D59" s="14">
        <v>72.3</v>
      </c>
    </row>
    <row r="60" spans="1:4" x14ac:dyDescent="0.3">
      <c r="A60" s="10">
        <v>1710</v>
      </c>
      <c r="B60" s="11">
        <v>64.55</v>
      </c>
      <c r="C60" s="10">
        <v>1710</v>
      </c>
      <c r="D60" s="14">
        <v>72.7</v>
      </c>
    </row>
    <row r="61" spans="1:4" x14ac:dyDescent="0.3">
      <c r="A61" s="10">
        <v>1740</v>
      </c>
      <c r="B61" s="11">
        <v>64.900000000000006</v>
      </c>
      <c r="C61" s="10">
        <v>1740</v>
      </c>
      <c r="D61" s="14">
        <v>73</v>
      </c>
    </row>
    <row r="62" spans="1:4" x14ac:dyDescent="0.3">
      <c r="A62" s="10">
        <v>1770</v>
      </c>
      <c r="B62" s="11">
        <v>65.25</v>
      </c>
      <c r="C62" s="10">
        <v>1770</v>
      </c>
      <c r="D62" s="14">
        <v>73.349999999999994</v>
      </c>
    </row>
    <row r="63" spans="1:4" x14ac:dyDescent="0.3">
      <c r="A63" s="10">
        <v>1800</v>
      </c>
      <c r="B63" s="11">
        <v>65.55</v>
      </c>
      <c r="C63" s="10">
        <v>1800</v>
      </c>
      <c r="D63" s="14">
        <v>73.5</v>
      </c>
    </row>
    <row r="64" spans="1:4" x14ac:dyDescent="0.3">
      <c r="A64" s="10">
        <v>1830</v>
      </c>
      <c r="B64" s="11">
        <v>65.849999999999994</v>
      </c>
      <c r="C64" s="10">
        <v>1830</v>
      </c>
      <c r="D64" s="14">
        <v>73.7</v>
      </c>
    </row>
    <row r="65" spans="1:4" x14ac:dyDescent="0.3">
      <c r="A65" s="10">
        <v>1860</v>
      </c>
      <c r="B65" s="11">
        <v>66</v>
      </c>
      <c r="C65" s="10">
        <v>1860</v>
      </c>
      <c r="D65" s="14">
        <v>73.7</v>
      </c>
    </row>
    <row r="66" spans="1:4" x14ac:dyDescent="0.3">
      <c r="A66" s="10">
        <v>1890</v>
      </c>
      <c r="B66" s="11">
        <v>66.05</v>
      </c>
      <c r="C66" s="10">
        <v>1890</v>
      </c>
      <c r="D66" s="14">
        <v>73.599999999999994</v>
      </c>
    </row>
    <row r="67" spans="1:4" x14ac:dyDescent="0.3">
      <c r="A67" s="10">
        <v>1920</v>
      </c>
      <c r="B67" s="11">
        <v>66</v>
      </c>
      <c r="C67" s="10">
        <v>1920</v>
      </c>
      <c r="D67" s="14">
        <v>73.45</v>
      </c>
    </row>
    <row r="68" spans="1:4" x14ac:dyDescent="0.3">
      <c r="A68" s="10">
        <v>1950</v>
      </c>
      <c r="B68" s="11">
        <v>65.849999999999994</v>
      </c>
      <c r="C68" s="10">
        <v>1950</v>
      </c>
      <c r="D68" s="14">
        <v>73.2</v>
      </c>
    </row>
    <row r="69" spans="1:4" x14ac:dyDescent="0.3">
      <c r="A69" s="10">
        <v>1980</v>
      </c>
      <c r="B69" s="11">
        <v>65.650000000000006</v>
      </c>
      <c r="C69" s="10">
        <v>1980</v>
      </c>
      <c r="D69" s="14">
        <v>72.900000000000006</v>
      </c>
    </row>
    <row r="70" spans="1:4" x14ac:dyDescent="0.3">
      <c r="A70" s="10">
        <v>2010</v>
      </c>
      <c r="B70" s="11">
        <v>65.5</v>
      </c>
      <c r="C70" s="10">
        <v>2010</v>
      </c>
      <c r="D70" s="14">
        <v>72.650000000000006</v>
      </c>
    </row>
    <row r="71" spans="1:4" x14ac:dyDescent="0.3">
      <c r="A71" s="10">
        <v>2040</v>
      </c>
      <c r="B71" s="11">
        <v>65.2</v>
      </c>
      <c r="C71" s="10">
        <v>2040</v>
      </c>
      <c r="D71" s="14">
        <v>72.400000000000006</v>
      </c>
    </row>
    <row r="72" spans="1:4" x14ac:dyDescent="0.3">
      <c r="A72" s="10">
        <v>2070</v>
      </c>
      <c r="B72" s="11">
        <v>65</v>
      </c>
      <c r="C72" s="10">
        <v>2070</v>
      </c>
      <c r="D72" s="14">
        <v>72.2</v>
      </c>
    </row>
    <row r="73" spans="1:4" x14ac:dyDescent="0.3">
      <c r="A73" s="10">
        <v>2100</v>
      </c>
      <c r="B73" s="11">
        <v>64.900000000000006</v>
      </c>
      <c r="C73" s="10">
        <v>2100</v>
      </c>
      <c r="D73" s="14">
        <v>72.05</v>
      </c>
    </row>
    <row r="74" spans="1:4" x14ac:dyDescent="0.3">
      <c r="A74" s="10">
        <v>2130</v>
      </c>
      <c r="B74" s="11">
        <v>64.7</v>
      </c>
      <c r="C74" s="10">
        <v>2130</v>
      </c>
      <c r="D74" s="14">
        <v>72.069999999999993</v>
      </c>
    </row>
    <row r="75" spans="1:4" x14ac:dyDescent="0.3">
      <c r="A75" s="10">
        <v>2160</v>
      </c>
      <c r="B75" s="11">
        <v>64.7</v>
      </c>
      <c r="C75" s="10">
        <v>2160</v>
      </c>
      <c r="D75" s="14">
        <v>72.099999999999994</v>
      </c>
    </row>
    <row r="76" spans="1:4" x14ac:dyDescent="0.3">
      <c r="A76" s="10">
        <v>2190</v>
      </c>
      <c r="B76" s="11">
        <v>64.680000000000007</v>
      </c>
      <c r="C76" s="10">
        <v>2190</v>
      </c>
      <c r="D76" s="14">
        <v>72.25</v>
      </c>
    </row>
    <row r="77" spans="1:4" x14ac:dyDescent="0.3">
      <c r="A77" s="10">
        <v>2220</v>
      </c>
      <c r="B77" s="11">
        <v>64.72</v>
      </c>
      <c r="C77" s="10">
        <v>2220</v>
      </c>
      <c r="D77" s="14">
        <v>72.400000000000006</v>
      </c>
    </row>
    <row r="78" spans="1:4" x14ac:dyDescent="0.3">
      <c r="A78" s="10">
        <v>2250</v>
      </c>
      <c r="B78" s="11">
        <v>64.849999999999994</v>
      </c>
      <c r="C78" s="10">
        <v>2250</v>
      </c>
      <c r="D78" s="14">
        <v>72.7</v>
      </c>
    </row>
    <row r="79" spans="1:4" x14ac:dyDescent="0.3">
      <c r="A79" s="10">
        <v>2280</v>
      </c>
      <c r="B79" s="11">
        <v>65.03</v>
      </c>
      <c r="C79" s="10">
        <v>2280</v>
      </c>
      <c r="D79" s="14">
        <v>72.900000000000006</v>
      </c>
    </row>
    <row r="80" spans="1:4" x14ac:dyDescent="0.3">
      <c r="A80" s="10">
        <v>2310</v>
      </c>
      <c r="B80" s="11">
        <v>65.150000000000006</v>
      </c>
      <c r="C80" s="10">
        <v>2310</v>
      </c>
      <c r="D80" s="14">
        <v>73.05</v>
      </c>
    </row>
    <row r="81" spans="1:4" x14ac:dyDescent="0.3">
      <c r="A81" s="10">
        <v>2340</v>
      </c>
      <c r="B81" s="11">
        <v>65.400000000000006</v>
      </c>
      <c r="C81" s="10">
        <v>2340</v>
      </c>
      <c r="D81" s="14">
        <v>73.2</v>
      </c>
    </row>
    <row r="82" spans="1:4" x14ac:dyDescent="0.3">
      <c r="A82" s="10">
        <v>2370</v>
      </c>
      <c r="B82" s="11">
        <v>65.5</v>
      </c>
      <c r="C82" s="10">
        <v>2370</v>
      </c>
      <c r="D82" s="14">
        <v>73.349999999999994</v>
      </c>
    </row>
    <row r="83" spans="1:4" x14ac:dyDescent="0.3">
      <c r="A83" s="10">
        <v>2400</v>
      </c>
      <c r="B83" s="11">
        <v>65.599999999999994</v>
      </c>
      <c r="C83" s="10">
        <v>2400</v>
      </c>
      <c r="D83" s="14">
        <v>73.400000000000006</v>
      </c>
    </row>
    <row r="84" spans="1:4" x14ac:dyDescent="0.3">
      <c r="A84" s="10">
        <v>2430</v>
      </c>
      <c r="B84" s="11">
        <v>65.650000000000006</v>
      </c>
      <c r="C84" s="10">
        <v>2430</v>
      </c>
      <c r="D84" s="14">
        <v>73.400000000000006</v>
      </c>
    </row>
    <row r="85" spans="1:4" x14ac:dyDescent="0.3">
      <c r="A85" s="10">
        <v>2460</v>
      </c>
      <c r="B85" s="11">
        <v>65.599999999999994</v>
      </c>
      <c r="C85" s="10">
        <v>2460</v>
      </c>
      <c r="D85" s="14">
        <v>73.400000000000006</v>
      </c>
    </row>
    <row r="86" spans="1:4" x14ac:dyDescent="0.3">
      <c r="A86" s="10">
        <v>2490</v>
      </c>
      <c r="B86" s="11">
        <v>65.55</v>
      </c>
      <c r="C86" s="10">
        <v>2490</v>
      </c>
      <c r="D86" s="14">
        <v>73.2</v>
      </c>
    </row>
    <row r="87" spans="1:4" x14ac:dyDescent="0.3">
      <c r="A87" s="10">
        <v>2520</v>
      </c>
      <c r="B87" s="11">
        <v>65.5</v>
      </c>
      <c r="C87" s="10">
        <v>2520</v>
      </c>
      <c r="D87" s="14">
        <v>73.05</v>
      </c>
    </row>
    <row r="88" spans="1:4" x14ac:dyDescent="0.3">
      <c r="A88" s="10">
        <v>2550</v>
      </c>
      <c r="B88" s="11">
        <v>65.400000000000006</v>
      </c>
      <c r="C88" s="10">
        <v>2550</v>
      </c>
      <c r="D88" s="14">
        <v>72.900000000000006</v>
      </c>
    </row>
    <row r="89" spans="1:4" x14ac:dyDescent="0.3">
      <c r="A89" s="10">
        <v>2580</v>
      </c>
      <c r="B89" s="11">
        <v>65.25</v>
      </c>
      <c r="C89" s="10">
        <v>2580</v>
      </c>
      <c r="D89" s="14">
        <v>72.73</v>
      </c>
    </row>
    <row r="90" spans="1:4" x14ac:dyDescent="0.3">
      <c r="A90" s="10">
        <v>2610</v>
      </c>
      <c r="B90" s="11">
        <v>65.099999999999994</v>
      </c>
      <c r="C90" s="10">
        <v>2610</v>
      </c>
      <c r="D90" s="14">
        <v>72.650000000000006</v>
      </c>
    </row>
    <row r="91" spans="1:4" x14ac:dyDescent="0.3">
      <c r="A91" s="10">
        <v>2640</v>
      </c>
      <c r="B91" s="11">
        <v>65</v>
      </c>
      <c r="C91" s="10">
        <v>2640</v>
      </c>
      <c r="D91" s="14">
        <v>72.5</v>
      </c>
    </row>
    <row r="92" spans="1:4" x14ac:dyDescent="0.3">
      <c r="A92" s="10">
        <v>2670</v>
      </c>
      <c r="B92" s="11">
        <v>65</v>
      </c>
      <c r="C92" s="10">
        <v>2670</v>
      </c>
      <c r="D92" s="14">
        <v>72.5</v>
      </c>
    </row>
    <row r="93" spans="1:4" x14ac:dyDescent="0.3">
      <c r="A93" s="10">
        <v>2700</v>
      </c>
      <c r="B93" s="11">
        <v>65</v>
      </c>
      <c r="C93" s="10">
        <v>2700</v>
      </c>
      <c r="D93" s="14">
        <v>72.5</v>
      </c>
    </row>
    <row r="94" spans="1:4" x14ac:dyDescent="0.3">
      <c r="A94" s="10">
        <v>2730</v>
      </c>
      <c r="B94" s="11">
        <v>65</v>
      </c>
      <c r="C94" s="10">
        <v>2730</v>
      </c>
      <c r="D94" s="14">
        <v>72.5</v>
      </c>
    </row>
    <row r="95" spans="1:4" x14ac:dyDescent="0.3">
      <c r="A95" s="10">
        <v>2760</v>
      </c>
      <c r="B95" s="11">
        <v>65.02</v>
      </c>
      <c r="C95" s="10">
        <v>2760</v>
      </c>
      <c r="D95" s="14">
        <v>72.55</v>
      </c>
    </row>
    <row r="96" spans="1:4" x14ac:dyDescent="0.3">
      <c r="A96" s="10">
        <v>2790</v>
      </c>
      <c r="B96" s="11">
        <v>65.099999999999994</v>
      </c>
      <c r="C96" s="10">
        <v>2790</v>
      </c>
      <c r="D96" s="14">
        <v>72.7</v>
      </c>
    </row>
    <row r="97" spans="1:4" x14ac:dyDescent="0.3">
      <c r="A97" s="15"/>
      <c r="B97" s="19"/>
      <c r="C97" s="10">
        <v>2820</v>
      </c>
      <c r="D97" s="14">
        <v>72.8</v>
      </c>
    </row>
    <row r="98" spans="1:4" x14ac:dyDescent="0.3">
      <c r="A98" s="15"/>
      <c r="B98" s="19"/>
      <c r="C98" s="10">
        <v>2850</v>
      </c>
      <c r="D98" s="14">
        <v>72.900000000000006</v>
      </c>
    </row>
    <row r="99" spans="1:4" x14ac:dyDescent="0.3">
      <c r="A99" s="15"/>
      <c r="B99" s="19"/>
      <c r="C99" s="10">
        <v>2880</v>
      </c>
      <c r="D99" s="14">
        <v>72.95</v>
      </c>
    </row>
    <row r="100" spans="1:4" x14ac:dyDescent="0.3">
      <c r="A100" s="15"/>
      <c r="B100" s="19"/>
      <c r="C100" s="10">
        <v>2910</v>
      </c>
      <c r="D100" s="14">
        <v>73</v>
      </c>
    </row>
    <row r="101" spans="1:4" x14ac:dyDescent="0.3">
      <c r="A101" s="15"/>
      <c r="B101" s="19"/>
      <c r="C101" s="10">
        <v>2940</v>
      </c>
      <c r="D101" s="14">
        <v>73.03</v>
      </c>
    </row>
    <row r="102" spans="1:4" x14ac:dyDescent="0.3">
      <c r="A102" s="15"/>
      <c r="B102" s="19"/>
      <c r="C102" s="10">
        <v>2970</v>
      </c>
      <c r="D102" s="14">
        <v>73.03</v>
      </c>
    </row>
    <row r="103" spans="1:4" ht="16.899999999999999" thickBot="1" x14ac:dyDescent="0.35">
      <c r="A103" s="16"/>
      <c r="B103" s="20"/>
      <c r="C103" s="12">
        <v>3000</v>
      </c>
      <c r="D103" s="17">
        <v>73</v>
      </c>
    </row>
  </sheetData>
  <mergeCells count="2">
    <mergeCell ref="A1:B1"/>
    <mergeCell ref="C1:D1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2"/>
  <sheetViews>
    <sheetView topLeftCell="A76" workbookViewId="0">
      <selection activeCell="A2" sqref="A2:B102"/>
    </sheetView>
  </sheetViews>
  <sheetFormatPr defaultColWidth="9" defaultRowHeight="16.3" x14ac:dyDescent="0.3"/>
  <cols>
    <col min="1" max="1" width="16.109375" style="1" customWidth="1"/>
    <col min="2" max="2" width="16.109375" style="3" customWidth="1"/>
    <col min="3" max="16384" width="9" style="1"/>
  </cols>
  <sheetData>
    <row r="1" spans="1:2" x14ac:dyDescent="0.3">
      <c r="A1" s="1" t="s">
        <v>1</v>
      </c>
      <c r="B1" s="3" t="s">
        <v>0</v>
      </c>
    </row>
    <row r="2" spans="1:2" x14ac:dyDescent="0.3">
      <c r="A2" s="1">
        <v>0</v>
      </c>
      <c r="B2" s="3">
        <v>69</v>
      </c>
    </row>
    <row r="3" spans="1:2" x14ac:dyDescent="0.3">
      <c r="A3" s="1">
        <v>30</v>
      </c>
      <c r="B3" s="3">
        <v>71</v>
      </c>
    </row>
    <row r="4" spans="1:2" x14ac:dyDescent="0.3">
      <c r="A4" s="1">
        <v>60</v>
      </c>
      <c r="B4" s="3">
        <v>73.150000000000006</v>
      </c>
    </row>
    <row r="5" spans="1:2" x14ac:dyDescent="0.3">
      <c r="A5" s="1">
        <v>90</v>
      </c>
      <c r="B5" s="3">
        <v>75.2</v>
      </c>
    </row>
    <row r="6" spans="1:2" x14ac:dyDescent="0.3">
      <c r="A6" s="1">
        <v>120</v>
      </c>
      <c r="B6" s="3">
        <v>76.8</v>
      </c>
    </row>
    <row r="7" spans="1:2" x14ac:dyDescent="0.3">
      <c r="A7" s="1">
        <v>150</v>
      </c>
      <c r="B7" s="3">
        <v>77.95</v>
      </c>
    </row>
    <row r="8" spans="1:2" x14ac:dyDescent="0.3">
      <c r="A8" s="1">
        <v>180</v>
      </c>
      <c r="B8" s="3">
        <v>78.400000000000006</v>
      </c>
    </row>
    <row r="9" spans="1:2" x14ac:dyDescent="0.3">
      <c r="A9" s="1">
        <v>210</v>
      </c>
      <c r="B9" s="3">
        <v>78.2</v>
      </c>
    </row>
    <row r="10" spans="1:2" x14ac:dyDescent="0.3">
      <c r="A10" s="1">
        <v>240</v>
      </c>
      <c r="B10" s="3">
        <v>77.400000000000006</v>
      </c>
    </row>
    <row r="11" spans="1:2" x14ac:dyDescent="0.3">
      <c r="A11" s="1">
        <v>270</v>
      </c>
      <c r="B11" s="3">
        <v>76.099999999999994</v>
      </c>
    </row>
    <row r="12" spans="1:2" x14ac:dyDescent="0.3">
      <c r="A12" s="1">
        <v>300</v>
      </c>
      <c r="B12" s="3">
        <v>74.5</v>
      </c>
    </row>
    <row r="13" spans="1:2" x14ac:dyDescent="0.3">
      <c r="A13" s="1">
        <v>330</v>
      </c>
      <c r="B13" s="3">
        <v>73</v>
      </c>
    </row>
    <row r="14" spans="1:2" x14ac:dyDescent="0.3">
      <c r="A14" s="1">
        <v>360</v>
      </c>
      <c r="B14" s="3">
        <v>71.5</v>
      </c>
    </row>
    <row r="15" spans="1:2" x14ac:dyDescent="0.3">
      <c r="A15" s="1">
        <v>390</v>
      </c>
      <c r="B15" s="3">
        <v>70.150000000000006</v>
      </c>
    </row>
    <row r="16" spans="1:2" x14ac:dyDescent="0.3">
      <c r="A16" s="1">
        <v>420</v>
      </c>
      <c r="B16" s="3">
        <v>69.3</v>
      </c>
    </row>
    <row r="17" spans="1:2" x14ac:dyDescent="0.3">
      <c r="A17" s="1">
        <v>450</v>
      </c>
      <c r="B17" s="3">
        <v>68.849999999999994</v>
      </c>
    </row>
    <row r="18" spans="1:2" x14ac:dyDescent="0.3">
      <c r="A18" s="1">
        <v>480</v>
      </c>
      <c r="B18" s="3">
        <v>68.900000000000006</v>
      </c>
    </row>
    <row r="19" spans="1:2" x14ac:dyDescent="0.3">
      <c r="A19" s="1">
        <v>510</v>
      </c>
      <c r="B19" s="3">
        <v>69.400000000000006</v>
      </c>
    </row>
    <row r="20" spans="1:2" x14ac:dyDescent="0.3">
      <c r="A20" s="1">
        <v>540</v>
      </c>
      <c r="B20" s="3">
        <v>70.3</v>
      </c>
    </row>
    <row r="21" spans="1:2" x14ac:dyDescent="0.3">
      <c r="A21" s="1">
        <v>570</v>
      </c>
      <c r="B21" s="3">
        <v>71.400000000000006</v>
      </c>
    </row>
    <row r="22" spans="1:2" x14ac:dyDescent="0.3">
      <c r="A22" s="1">
        <v>600</v>
      </c>
      <c r="B22" s="3">
        <v>72.7</v>
      </c>
    </row>
    <row r="23" spans="1:2" x14ac:dyDescent="0.3">
      <c r="A23" s="1">
        <v>630</v>
      </c>
      <c r="B23" s="3">
        <v>73.900000000000006</v>
      </c>
    </row>
    <row r="24" spans="1:2" x14ac:dyDescent="0.3">
      <c r="A24" s="1">
        <v>660</v>
      </c>
      <c r="B24" s="3">
        <v>74.8</v>
      </c>
    </row>
    <row r="25" spans="1:2" x14ac:dyDescent="0.3">
      <c r="A25" s="1">
        <v>690</v>
      </c>
      <c r="B25" s="3">
        <v>75.5</v>
      </c>
    </row>
    <row r="26" spans="1:2" x14ac:dyDescent="0.3">
      <c r="A26" s="1">
        <v>720</v>
      </c>
      <c r="B26" s="3">
        <v>75.8</v>
      </c>
    </row>
    <row r="27" spans="1:2" x14ac:dyDescent="0.3">
      <c r="A27" s="1">
        <v>750</v>
      </c>
      <c r="B27" s="3">
        <v>75.7</v>
      </c>
    </row>
    <row r="28" spans="1:2" x14ac:dyDescent="0.3">
      <c r="A28" s="1">
        <v>780</v>
      </c>
      <c r="B28" s="3">
        <v>75.2</v>
      </c>
    </row>
    <row r="29" spans="1:2" x14ac:dyDescent="0.3">
      <c r="A29" s="1">
        <v>810</v>
      </c>
      <c r="B29" s="3">
        <v>74.5</v>
      </c>
    </row>
    <row r="30" spans="1:2" x14ac:dyDescent="0.3">
      <c r="A30" s="1">
        <v>840</v>
      </c>
      <c r="B30" s="3">
        <v>73.650000000000006</v>
      </c>
    </row>
    <row r="31" spans="1:2" x14ac:dyDescent="0.3">
      <c r="A31" s="1">
        <v>870</v>
      </c>
      <c r="B31" s="3">
        <v>72.75</v>
      </c>
    </row>
    <row r="32" spans="1:2" x14ac:dyDescent="0.3">
      <c r="A32" s="1">
        <v>900</v>
      </c>
      <c r="B32" s="3">
        <v>71.8</v>
      </c>
    </row>
    <row r="33" spans="1:2" x14ac:dyDescent="0.3">
      <c r="A33" s="1">
        <v>930</v>
      </c>
      <c r="B33" s="3">
        <v>71.150000000000006</v>
      </c>
    </row>
    <row r="34" spans="1:2" x14ac:dyDescent="0.3">
      <c r="A34" s="1">
        <v>960</v>
      </c>
      <c r="B34" s="3">
        <v>70.650000000000006</v>
      </c>
    </row>
    <row r="35" spans="1:2" x14ac:dyDescent="0.3">
      <c r="A35" s="1">
        <v>990</v>
      </c>
      <c r="B35" s="3">
        <v>70.45</v>
      </c>
    </row>
    <row r="36" spans="1:2" x14ac:dyDescent="0.3">
      <c r="A36" s="1">
        <v>1020</v>
      </c>
      <c r="B36" s="3">
        <v>70.5</v>
      </c>
    </row>
    <row r="37" spans="1:2" x14ac:dyDescent="0.3">
      <c r="A37" s="1">
        <v>1050</v>
      </c>
      <c r="B37" s="3">
        <v>70.8</v>
      </c>
    </row>
    <row r="38" spans="1:2" x14ac:dyDescent="0.3">
      <c r="A38" s="1">
        <v>1080</v>
      </c>
      <c r="B38" s="3">
        <v>71.3</v>
      </c>
    </row>
    <row r="39" spans="1:2" x14ac:dyDescent="0.3">
      <c r="A39" s="1">
        <v>1110</v>
      </c>
      <c r="B39" s="3">
        <v>72</v>
      </c>
    </row>
    <row r="40" spans="1:2" x14ac:dyDescent="0.3">
      <c r="A40" s="1">
        <v>1140</v>
      </c>
      <c r="B40" s="3">
        <v>72.7</v>
      </c>
    </row>
    <row r="41" spans="1:2" x14ac:dyDescent="0.3">
      <c r="A41" s="1">
        <v>1170</v>
      </c>
      <c r="B41" s="3">
        <v>73.349999999999994</v>
      </c>
    </row>
    <row r="42" spans="1:2" x14ac:dyDescent="0.3">
      <c r="A42" s="1">
        <v>1200</v>
      </c>
      <c r="B42" s="3">
        <v>73.95</v>
      </c>
    </row>
    <row r="43" spans="1:2" x14ac:dyDescent="0.3">
      <c r="A43" s="1">
        <v>1230</v>
      </c>
      <c r="B43" s="3">
        <v>74.349999999999994</v>
      </c>
    </row>
    <row r="44" spans="1:2" x14ac:dyDescent="0.3">
      <c r="A44" s="1">
        <v>1260</v>
      </c>
      <c r="B44" s="3">
        <v>74.599999999999994</v>
      </c>
    </row>
    <row r="45" spans="1:2" x14ac:dyDescent="0.3">
      <c r="A45" s="1">
        <v>1290</v>
      </c>
      <c r="B45" s="3">
        <v>74.5</v>
      </c>
    </row>
    <row r="46" spans="1:2" x14ac:dyDescent="0.3">
      <c r="A46" s="1">
        <v>1320</v>
      </c>
      <c r="B46" s="3">
        <v>74.45</v>
      </c>
    </row>
    <row r="47" spans="1:2" x14ac:dyDescent="0.3">
      <c r="A47" s="1">
        <v>1350</v>
      </c>
      <c r="B47" s="3">
        <v>74</v>
      </c>
    </row>
    <row r="48" spans="1:2" x14ac:dyDescent="0.3">
      <c r="A48" s="1">
        <v>1380</v>
      </c>
      <c r="B48" s="3">
        <v>73.599999999999994</v>
      </c>
    </row>
    <row r="49" spans="1:2" x14ac:dyDescent="0.3">
      <c r="A49" s="1">
        <v>1410</v>
      </c>
      <c r="B49" s="3">
        <v>73.25</v>
      </c>
    </row>
    <row r="50" spans="1:2" x14ac:dyDescent="0.3">
      <c r="A50" s="1">
        <v>1440</v>
      </c>
      <c r="B50" s="3">
        <v>72.7</v>
      </c>
    </row>
    <row r="51" spans="1:2" x14ac:dyDescent="0.3">
      <c r="A51" s="1">
        <v>1470</v>
      </c>
      <c r="B51" s="3">
        <v>72.2</v>
      </c>
    </row>
    <row r="52" spans="1:2" x14ac:dyDescent="0.3">
      <c r="A52" s="1">
        <v>1500</v>
      </c>
      <c r="B52" s="3">
        <v>71.7</v>
      </c>
    </row>
    <row r="53" spans="1:2" x14ac:dyDescent="0.3">
      <c r="A53" s="1">
        <v>1530</v>
      </c>
      <c r="B53" s="3">
        <v>71.5</v>
      </c>
    </row>
    <row r="54" spans="1:2" x14ac:dyDescent="0.3">
      <c r="A54" s="1">
        <v>1560</v>
      </c>
      <c r="B54" s="3">
        <v>71.400000000000006</v>
      </c>
    </row>
    <row r="55" spans="1:2" x14ac:dyDescent="0.3">
      <c r="A55" s="1">
        <v>1590</v>
      </c>
      <c r="B55" s="3">
        <v>71.45</v>
      </c>
    </row>
    <row r="56" spans="1:2" x14ac:dyDescent="0.3">
      <c r="A56" s="1">
        <v>1620</v>
      </c>
      <c r="B56" s="3">
        <v>71.650000000000006</v>
      </c>
    </row>
    <row r="57" spans="1:2" x14ac:dyDescent="0.3">
      <c r="A57" s="1">
        <v>1650</v>
      </c>
      <c r="B57" s="3">
        <v>72</v>
      </c>
    </row>
    <row r="58" spans="1:2" x14ac:dyDescent="0.3">
      <c r="A58" s="1">
        <v>1680</v>
      </c>
      <c r="B58" s="3">
        <v>72.3</v>
      </c>
    </row>
    <row r="59" spans="1:2" x14ac:dyDescent="0.3">
      <c r="A59" s="1">
        <v>1710</v>
      </c>
      <c r="B59" s="3">
        <v>72.7</v>
      </c>
    </row>
    <row r="60" spans="1:2" x14ac:dyDescent="0.3">
      <c r="A60" s="1">
        <v>1740</v>
      </c>
      <c r="B60" s="3">
        <v>73</v>
      </c>
    </row>
    <row r="61" spans="1:2" x14ac:dyDescent="0.3">
      <c r="A61" s="1">
        <v>1770</v>
      </c>
      <c r="B61" s="3">
        <v>73.349999999999994</v>
      </c>
    </row>
    <row r="62" spans="1:2" x14ac:dyDescent="0.3">
      <c r="A62" s="1">
        <v>1800</v>
      </c>
      <c r="B62" s="3">
        <v>73.5</v>
      </c>
    </row>
    <row r="63" spans="1:2" x14ac:dyDescent="0.3">
      <c r="A63" s="1">
        <v>1830</v>
      </c>
      <c r="B63" s="3">
        <v>73.7</v>
      </c>
    </row>
    <row r="64" spans="1:2" x14ac:dyDescent="0.3">
      <c r="A64" s="1">
        <v>1860</v>
      </c>
      <c r="B64" s="3">
        <v>73.7</v>
      </c>
    </row>
    <row r="65" spans="1:2" x14ac:dyDescent="0.3">
      <c r="A65" s="1">
        <v>1890</v>
      </c>
      <c r="B65" s="3">
        <v>73.599999999999994</v>
      </c>
    </row>
    <row r="66" spans="1:2" x14ac:dyDescent="0.3">
      <c r="A66" s="1">
        <v>1920</v>
      </c>
      <c r="B66" s="3">
        <v>73.45</v>
      </c>
    </row>
    <row r="67" spans="1:2" x14ac:dyDescent="0.3">
      <c r="A67" s="1">
        <v>1950</v>
      </c>
      <c r="B67" s="3">
        <v>73.2</v>
      </c>
    </row>
    <row r="68" spans="1:2" x14ac:dyDescent="0.3">
      <c r="A68" s="1">
        <v>1980</v>
      </c>
      <c r="B68" s="3">
        <v>72.900000000000006</v>
      </c>
    </row>
    <row r="69" spans="1:2" x14ac:dyDescent="0.3">
      <c r="A69" s="1">
        <v>2010</v>
      </c>
      <c r="B69" s="3">
        <v>72.650000000000006</v>
      </c>
    </row>
    <row r="70" spans="1:2" x14ac:dyDescent="0.3">
      <c r="A70" s="1">
        <v>2040</v>
      </c>
      <c r="B70" s="3">
        <v>72.400000000000006</v>
      </c>
    </row>
    <row r="71" spans="1:2" x14ac:dyDescent="0.3">
      <c r="A71" s="1">
        <v>2070</v>
      </c>
      <c r="B71" s="3">
        <v>72.2</v>
      </c>
    </row>
    <row r="72" spans="1:2" x14ac:dyDescent="0.3">
      <c r="A72" s="1">
        <v>2100</v>
      </c>
      <c r="B72" s="3">
        <v>72.05</v>
      </c>
    </row>
    <row r="73" spans="1:2" x14ac:dyDescent="0.3">
      <c r="A73" s="1">
        <v>2130</v>
      </c>
      <c r="B73" s="3">
        <v>72.069999999999993</v>
      </c>
    </row>
    <row r="74" spans="1:2" x14ac:dyDescent="0.3">
      <c r="A74" s="1">
        <v>2160</v>
      </c>
      <c r="B74" s="3">
        <v>72.099999999999994</v>
      </c>
    </row>
    <row r="75" spans="1:2" x14ac:dyDescent="0.3">
      <c r="A75" s="1">
        <v>2190</v>
      </c>
      <c r="B75" s="3">
        <v>72.25</v>
      </c>
    </row>
    <row r="76" spans="1:2" x14ac:dyDescent="0.3">
      <c r="A76" s="1">
        <v>2220</v>
      </c>
      <c r="B76" s="3">
        <v>72.400000000000006</v>
      </c>
    </row>
    <row r="77" spans="1:2" x14ac:dyDescent="0.3">
      <c r="A77" s="1">
        <v>2250</v>
      </c>
      <c r="B77" s="3">
        <v>72.7</v>
      </c>
    </row>
    <row r="78" spans="1:2" x14ac:dyDescent="0.3">
      <c r="A78" s="1">
        <v>2280</v>
      </c>
      <c r="B78" s="3">
        <v>72.900000000000006</v>
      </c>
    </row>
    <row r="79" spans="1:2" x14ac:dyDescent="0.3">
      <c r="A79" s="1">
        <v>2310</v>
      </c>
      <c r="B79" s="3">
        <v>73.05</v>
      </c>
    </row>
    <row r="80" spans="1:2" x14ac:dyDescent="0.3">
      <c r="A80" s="1">
        <v>2340</v>
      </c>
      <c r="B80" s="3">
        <v>73.2</v>
      </c>
    </row>
    <row r="81" spans="1:2" x14ac:dyDescent="0.3">
      <c r="A81" s="1">
        <v>2370</v>
      </c>
      <c r="B81" s="3">
        <v>73.349999999999994</v>
      </c>
    </row>
    <row r="82" spans="1:2" x14ac:dyDescent="0.3">
      <c r="A82" s="1">
        <v>2400</v>
      </c>
      <c r="B82" s="3">
        <v>73.400000000000006</v>
      </c>
    </row>
    <row r="83" spans="1:2" x14ac:dyDescent="0.3">
      <c r="A83" s="1">
        <v>2430</v>
      </c>
      <c r="B83" s="3">
        <v>73.400000000000006</v>
      </c>
    </row>
    <row r="84" spans="1:2" x14ac:dyDescent="0.3">
      <c r="A84" s="1">
        <v>2460</v>
      </c>
      <c r="B84" s="3">
        <v>73.400000000000006</v>
      </c>
    </row>
    <row r="85" spans="1:2" x14ac:dyDescent="0.3">
      <c r="A85" s="1">
        <v>2490</v>
      </c>
      <c r="B85" s="3">
        <v>73.2</v>
      </c>
    </row>
    <row r="86" spans="1:2" x14ac:dyDescent="0.3">
      <c r="A86" s="1">
        <v>2520</v>
      </c>
      <c r="B86" s="3">
        <v>73.05</v>
      </c>
    </row>
    <row r="87" spans="1:2" x14ac:dyDescent="0.3">
      <c r="A87" s="1">
        <v>2550</v>
      </c>
      <c r="B87" s="3">
        <v>72.900000000000006</v>
      </c>
    </row>
    <row r="88" spans="1:2" x14ac:dyDescent="0.3">
      <c r="A88" s="1">
        <v>2580</v>
      </c>
      <c r="B88" s="3">
        <v>72.73</v>
      </c>
    </row>
    <row r="89" spans="1:2" x14ac:dyDescent="0.3">
      <c r="A89" s="1">
        <v>2610</v>
      </c>
      <c r="B89" s="3">
        <v>72.650000000000006</v>
      </c>
    </row>
    <row r="90" spans="1:2" x14ac:dyDescent="0.3">
      <c r="A90" s="1">
        <v>2640</v>
      </c>
      <c r="B90" s="3">
        <v>72.5</v>
      </c>
    </row>
    <row r="91" spans="1:2" x14ac:dyDescent="0.3">
      <c r="A91" s="1">
        <v>2670</v>
      </c>
      <c r="B91" s="3">
        <v>72.5</v>
      </c>
    </row>
    <row r="92" spans="1:2" x14ac:dyDescent="0.3">
      <c r="A92" s="1">
        <v>2700</v>
      </c>
      <c r="B92" s="3">
        <v>72.5</v>
      </c>
    </row>
    <row r="93" spans="1:2" x14ac:dyDescent="0.3">
      <c r="A93" s="1">
        <v>2730</v>
      </c>
      <c r="B93" s="3">
        <v>72.5</v>
      </c>
    </row>
    <row r="94" spans="1:2" x14ac:dyDescent="0.3">
      <c r="A94" s="1">
        <v>2760</v>
      </c>
      <c r="B94" s="3">
        <v>72.55</v>
      </c>
    </row>
    <row r="95" spans="1:2" x14ac:dyDescent="0.3">
      <c r="A95" s="1">
        <v>2790</v>
      </c>
      <c r="B95" s="3">
        <v>72.7</v>
      </c>
    </row>
    <row r="96" spans="1:2" x14ac:dyDescent="0.3">
      <c r="A96" s="1">
        <v>2820</v>
      </c>
      <c r="B96" s="3">
        <v>72.8</v>
      </c>
    </row>
    <row r="97" spans="1:2" x14ac:dyDescent="0.3">
      <c r="A97" s="1">
        <v>2850</v>
      </c>
      <c r="B97" s="3">
        <v>72.900000000000006</v>
      </c>
    </row>
    <row r="98" spans="1:2" x14ac:dyDescent="0.3">
      <c r="A98" s="1">
        <v>2880</v>
      </c>
      <c r="B98" s="3">
        <v>72.95</v>
      </c>
    </row>
    <row r="99" spans="1:2" x14ac:dyDescent="0.3">
      <c r="A99" s="1">
        <v>2910</v>
      </c>
      <c r="B99" s="3">
        <v>73</v>
      </c>
    </row>
    <row r="100" spans="1:2" x14ac:dyDescent="0.3">
      <c r="A100" s="1">
        <v>2940</v>
      </c>
      <c r="B100" s="3">
        <v>73.03</v>
      </c>
    </row>
    <row r="101" spans="1:2" x14ac:dyDescent="0.3">
      <c r="A101" s="1">
        <v>2970</v>
      </c>
      <c r="B101" s="3">
        <v>73.03</v>
      </c>
    </row>
    <row r="102" spans="1:2" x14ac:dyDescent="0.3">
      <c r="A102" s="1">
        <v>3000</v>
      </c>
      <c r="B102" s="3">
        <v>73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D4D67-E7C9-40F8-831F-D2D5DB8E84CC}">
  <dimension ref="A1:I27"/>
  <sheetViews>
    <sheetView topLeftCell="A10" zoomScale="115" zoomScaleNormal="115" workbookViewId="0">
      <selection activeCell="F22" sqref="F22"/>
    </sheetView>
  </sheetViews>
  <sheetFormatPr defaultRowHeight="16.3" x14ac:dyDescent="0.3"/>
  <cols>
    <col min="5" max="7" width="13.88671875" bestFit="1" customWidth="1"/>
    <col min="8" max="8" width="13.109375" bestFit="1" customWidth="1"/>
  </cols>
  <sheetData>
    <row r="1" spans="1:9" x14ac:dyDescent="0.3">
      <c r="C1" t="s">
        <v>9</v>
      </c>
      <c r="D1" t="s">
        <v>10</v>
      </c>
    </row>
    <row r="2" spans="1:9" x14ac:dyDescent="0.3">
      <c r="A2" s="7" t="s">
        <v>7</v>
      </c>
      <c r="B2" t="s">
        <v>2</v>
      </c>
      <c r="C2">
        <v>115.80051</v>
      </c>
      <c r="D2">
        <v>1.1092200000000001</v>
      </c>
      <c r="F2" s="7" t="s">
        <v>16</v>
      </c>
      <c r="G2" t="s">
        <v>11</v>
      </c>
      <c r="H2">
        <f>C6</f>
        <v>65.02055</v>
      </c>
      <c r="I2">
        <f>D6</f>
        <v>2.2169999999999999E-2</v>
      </c>
    </row>
    <row r="3" spans="1:9" x14ac:dyDescent="0.3">
      <c r="A3" s="7"/>
      <c r="B3" t="s">
        <v>3</v>
      </c>
      <c r="C3">
        <v>274.02638999999999</v>
      </c>
      <c r="D3">
        <v>0.57928999999999997</v>
      </c>
      <c r="F3" s="7"/>
      <c r="G3" t="s">
        <v>12</v>
      </c>
      <c r="H3">
        <f>2*0.015/C4</f>
        <v>3.4255647614436697E-5</v>
      </c>
      <c r="I3">
        <f>2*0.015/D4</f>
        <v>1.6610541492578963E-3</v>
      </c>
    </row>
    <row r="4" spans="1:9" x14ac:dyDescent="0.3">
      <c r="A4" s="7"/>
      <c r="B4" t="s">
        <v>4</v>
      </c>
      <c r="C4">
        <v>875.76800000000003</v>
      </c>
      <c r="D4">
        <v>18.06082</v>
      </c>
      <c r="F4" s="7"/>
      <c r="G4" t="s">
        <v>13</v>
      </c>
      <c r="H4">
        <f>PI()/C3</f>
        <v>1.1464562422581976E-2</v>
      </c>
      <c r="I4">
        <f>PI()/D3</f>
        <v>5.4231777755352129</v>
      </c>
    </row>
    <row r="5" spans="1:9" x14ac:dyDescent="0.3">
      <c r="A5" s="7"/>
      <c r="B5" t="s">
        <v>5</v>
      </c>
      <c r="C5">
        <v>7.7562499999999996</v>
      </c>
      <c r="D5">
        <v>0.11033</v>
      </c>
      <c r="F5" s="7"/>
      <c r="G5" t="s">
        <v>14</v>
      </c>
      <c r="H5">
        <f>2*C3</f>
        <v>548.05277999999998</v>
      </c>
      <c r="I5">
        <f>2*D3</f>
        <v>1.1585799999999999</v>
      </c>
    </row>
    <row r="6" spans="1:9" x14ac:dyDescent="0.3">
      <c r="A6" s="7"/>
      <c r="B6" t="s">
        <v>6</v>
      </c>
      <c r="C6">
        <v>65.02055</v>
      </c>
      <c r="D6">
        <v>2.2169999999999999E-2</v>
      </c>
      <c r="F6" s="7"/>
      <c r="G6" t="s">
        <v>15</v>
      </c>
      <c r="H6">
        <f>PI()*(-C2)/C3</f>
        <v>-1.3276021754618283</v>
      </c>
      <c r="I6">
        <f>SQRT(D2^2+D3^2)</f>
        <v>1.2513776058808148</v>
      </c>
    </row>
    <row r="7" spans="1:9" x14ac:dyDescent="0.3">
      <c r="A7" s="7" t="s">
        <v>8</v>
      </c>
      <c r="B7" t="s">
        <v>2</v>
      </c>
      <c r="C7">
        <v>54.365969999999997</v>
      </c>
      <c r="D7">
        <v>0.82903000000000004</v>
      </c>
      <c r="F7" s="7" t="s">
        <v>17</v>
      </c>
      <c r="G7" t="s">
        <v>11</v>
      </c>
      <c r="H7">
        <f>C11</f>
        <v>72.804749999999999</v>
      </c>
      <c r="I7">
        <f>D11</f>
        <v>1.478E-2</v>
      </c>
    </row>
    <row r="8" spans="1:9" x14ac:dyDescent="0.3">
      <c r="A8" s="7"/>
      <c r="B8" t="s">
        <v>3</v>
      </c>
      <c r="C8">
        <v>274.95238999999998</v>
      </c>
      <c r="D8">
        <v>0.39258999999999999</v>
      </c>
      <c r="F8" s="7"/>
      <c r="G8" t="s">
        <v>12</v>
      </c>
      <c r="H8">
        <f>2*0.015/C9</f>
        <v>3.1714142420729075E-5</v>
      </c>
      <c r="I8">
        <f>2*0.015/D9</f>
        <v>1.8799595683362169E-3</v>
      </c>
    </row>
    <row r="9" spans="1:9" x14ac:dyDescent="0.3">
      <c r="A9" s="7"/>
      <c r="B9" t="s">
        <v>4</v>
      </c>
      <c r="C9">
        <v>945.95021999999994</v>
      </c>
      <c r="D9">
        <v>15.957789999999999</v>
      </c>
      <c r="F9" s="7"/>
      <c r="G9" t="s">
        <v>13</v>
      </c>
      <c r="H9">
        <f>PI()/C8</f>
        <v>1.1425951429590386E-2</v>
      </c>
      <c r="I9">
        <f>PI()/D8</f>
        <v>8.0022228115586067</v>
      </c>
    </row>
    <row r="10" spans="1:9" x14ac:dyDescent="0.3">
      <c r="A10" s="7"/>
      <c r="B10" t="s">
        <v>5</v>
      </c>
      <c r="C10">
        <v>6.6898400000000002</v>
      </c>
      <c r="D10">
        <v>8.0979999999999996E-2</v>
      </c>
      <c r="F10" s="7"/>
      <c r="G10" t="s">
        <v>14</v>
      </c>
      <c r="H10">
        <f>2*C8</f>
        <v>549.90477999999996</v>
      </c>
      <c r="I10">
        <f>2*D8</f>
        <v>0.78517999999999999</v>
      </c>
    </row>
    <row r="11" spans="1:9" x14ac:dyDescent="0.3">
      <c r="A11" s="7"/>
      <c r="B11" t="s">
        <v>6</v>
      </c>
      <c r="C11">
        <v>72.804749999999999</v>
      </c>
      <c r="D11">
        <v>1.478E-2</v>
      </c>
      <c r="F11" s="7"/>
      <c r="G11" t="s">
        <v>15</v>
      </c>
      <c r="H11">
        <f>PI()*(-C7)/C8</f>
        <v>-0.62118293264256796</v>
      </c>
      <c r="I11">
        <f>SQRT(D7^2+D8^2)</f>
        <v>0.91728820389232091</v>
      </c>
    </row>
    <row r="14" spans="1:9" x14ac:dyDescent="0.3">
      <c r="E14" t="s">
        <v>18</v>
      </c>
      <c r="F14">
        <f>ABS(H2-H7)</f>
        <v>7.7841999999999985</v>
      </c>
      <c r="G14" t="s">
        <v>19</v>
      </c>
      <c r="H14">
        <f>SQRT(I2^2+I7^2)</f>
        <v>2.6645023925678881E-2</v>
      </c>
    </row>
    <row r="15" spans="1:9" x14ac:dyDescent="0.3">
      <c r="F15">
        <f>F14/100</f>
        <v>7.7841999999999981E-2</v>
      </c>
      <c r="G15" t="s">
        <v>20</v>
      </c>
      <c r="H15">
        <f>H14/100</f>
        <v>2.664502392567888E-4</v>
      </c>
    </row>
    <row r="16" spans="1:9" x14ac:dyDescent="0.3">
      <c r="E16" t="s">
        <v>14</v>
      </c>
      <c r="F16">
        <f>(H5+H10)/2</f>
        <v>548.97877999999992</v>
      </c>
      <c r="H16">
        <f>SQRT(I5^2+I10^2)</f>
        <v>1.3995768106109787</v>
      </c>
    </row>
    <row r="17" spans="4:8" x14ac:dyDescent="0.3">
      <c r="E17" t="s">
        <v>21</v>
      </c>
      <c r="F17">
        <v>0.05</v>
      </c>
    </row>
    <row r="18" spans="4:8" x14ac:dyDescent="0.3">
      <c r="E18" t="s">
        <v>22</v>
      </c>
      <c r="F18">
        <f>46.5*10^(-3)</f>
        <v>4.65E-2</v>
      </c>
    </row>
    <row r="19" spans="4:8" x14ac:dyDescent="0.3">
      <c r="E19" t="s">
        <v>23</v>
      </c>
      <c r="F19">
        <f>1-(1+4*F17^2/F18^2)^(-3/2)</f>
        <v>0.92503855161756232</v>
      </c>
    </row>
    <row r="20" spans="4:8" x14ac:dyDescent="0.3">
      <c r="E20" t="s">
        <v>24</v>
      </c>
      <c r="F20">
        <v>1.5</v>
      </c>
    </row>
    <row r="21" spans="4:8" x14ac:dyDescent="0.3">
      <c r="E21" t="s">
        <v>25</v>
      </c>
      <c r="F21">
        <v>1.35</v>
      </c>
    </row>
    <row r="23" spans="4:8" x14ac:dyDescent="0.3">
      <c r="G23">
        <f>SQRT(H15^2+H16^2+H16^2)</f>
        <v>1.9793005250834772</v>
      </c>
    </row>
    <row r="24" spans="4:8" x14ac:dyDescent="0.3">
      <c r="D24" s="6" t="s">
        <v>26</v>
      </c>
      <c r="E24">
        <f>PI()^2*F17*F18^2*F15</f>
        <v>8.3059562891677882E-5</v>
      </c>
      <c r="F24" s="7">
        <f>E24/E25</f>
        <v>1.9862203816682538E-10</v>
      </c>
      <c r="G24" s="6">
        <f>( PI()^2*F17*F18^2*F15)/(F19*F20*F21*F16^2)</f>
        <v>1.471274356791299E-10</v>
      </c>
      <c r="H24" s="4">
        <f>(G24-G26)/G26</f>
        <v>1.2044601754718238</v>
      </c>
    </row>
    <row r="25" spans="4:8" x14ac:dyDescent="0.3">
      <c r="D25" s="6"/>
      <c r="E25">
        <f>F19*F20*F16^2</f>
        <v>418178.98788207484</v>
      </c>
      <c r="F25" s="7"/>
      <c r="G25" s="6"/>
      <c r="H25">
        <f>(0.00000006754-G26)/G26</f>
        <v>1010.9746841512236</v>
      </c>
    </row>
    <row r="26" spans="4:8" x14ac:dyDescent="0.3">
      <c r="G26" s="5">
        <v>6.6740800000000003E-11</v>
      </c>
    </row>
    <row r="27" spans="4:8" x14ac:dyDescent="0.3">
      <c r="G27">
        <f>0.0000000000666726</f>
        <v>6.6672600000000002E-11</v>
      </c>
    </row>
  </sheetData>
  <mergeCells count="7">
    <mergeCell ref="G24:G25"/>
    <mergeCell ref="A2:A6"/>
    <mergeCell ref="A7:A11"/>
    <mergeCell ref="F2:F6"/>
    <mergeCell ref="F7:F11"/>
    <mergeCell ref="D24:D25"/>
    <mergeCell ref="F24:F25"/>
  </mergeCells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BAA4A-2377-470B-B8B9-5063124D1811}">
  <dimension ref="A1:H27"/>
  <sheetViews>
    <sheetView topLeftCell="B1" workbookViewId="0">
      <selection activeCell="F21" sqref="F21"/>
    </sheetView>
  </sheetViews>
  <sheetFormatPr defaultRowHeight="16.3" x14ac:dyDescent="0.3"/>
  <cols>
    <col min="5" max="7" width="13.88671875" bestFit="1" customWidth="1"/>
    <col min="8" max="8" width="13.109375" bestFit="1" customWidth="1"/>
  </cols>
  <sheetData>
    <row r="1" spans="1:8" x14ac:dyDescent="0.3">
      <c r="C1" t="s">
        <v>9</v>
      </c>
      <c r="D1" t="s">
        <v>10</v>
      </c>
    </row>
    <row r="2" spans="1:8" x14ac:dyDescent="0.3">
      <c r="A2" s="7" t="s">
        <v>7</v>
      </c>
      <c r="B2" t="s">
        <v>2</v>
      </c>
      <c r="C2">
        <v>122.83235000000001</v>
      </c>
      <c r="D2">
        <v>3.09382</v>
      </c>
      <c r="F2" s="7" t="s">
        <v>16</v>
      </c>
      <c r="G2" t="s">
        <v>11</v>
      </c>
      <c r="H2">
        <f>C6</f>
        <v>65.079319999999996</v>
      </c>
    </row>
    <row r="3" spans="1:8" x14ac:dyDescent="0.3">
      <c r="A3" s="7"/>
      <c r="B3" t="s">
        <v>3</v>
      </c>
      <c r="C3">
        <v>272.45848999999998</v>
      </c>
      <c r="D3">
        <v>0.95589999999999997</v>
      </c>
      <c r="F3" s="7"/>
      <c r="G3" t="s">
        <v>12</v>
      </c>
      <c r="H3">
        <f>2*0.015/C4</f>
        <v>3.8536417190422601E-5</v>
      </c>
    </row>
    <row r="4" spans="1:8" x14ac:dyDescent="0.3">
      <c r="A4" s="7"/>
      <c r="B4" t="s">
        <v>4</v>
      </c>
      <c r="C4">
        <v>778.48441000000003</v>
      </c>
      <c r="D4">
        <v>21.595890000000001</v>
      </c>
      <c r="F4" s="7"/>
      <c r="G4" t="s">
        <v>13</v>
      </c>
      <c r="H4">
        <f>PI()/C3</f>
        <v>1.1530536829994886E-2</v>
      </c>
    </row>
    <row r="5" spans="1:8" x14ac:dyDescent="0.3">
      <c r="A5" s="7"/>
      <c r="B5" t="s">
        <v>5</v>
      </c>
      <c r="C5">
        <v>9.0669199999999996</v>
      </c>
      <c r="D5">
        <v>0.29932999999999998</v>
      </c>
      <c r="F5" s="7"/>
      <c r="G5" t="s">
        <v>14</v>
      </c>
      <c r="H5">
        <f>2*C3</f>
        <v>544.91697999999997</v>
      </c>
    </row>
    <row r="6" spans="1:8" x14ac:dyDescent="0.3">
      <c r="A6" s="7"/>
      <c r="B6" t="s">
        <v>6</v>
      </c>
      <c r="C6">
        <v>65.079319999999996</v>
      </c>
      <c r="D6">
        <v>1.9609999999999999E-2</v>
      </c>
      <c r="F6" s="7"/>
      <c r="G6" t="s">
        <v>15</v>
      </c>
      <c r="H6">
        <f>PI()*(-C2)/C3</f>
        <v>-1.4163229355898224</v>
      </c>
    </row>
    <row r="7" spans="1:8" x14ac:dyDescent="0.3">
      <c r="A7" s="7" t="s">
        <v>8</v>
      </c>
      <c r="B7" t="s">
        <v>2</v>
      </c>
      <c r="C7">
        <v>41.44699</v>
      </c>
      <c r="D7">
        <v>2.1034299999999999</v>
      </c>
      <c r="F7" s="7" t="s">
        <v>17</v>
      </c>
      <c r="G7" t="s">
        <v>11</v>
      </c>
      <c r="H7">
        <f>C11</f>
        <v>72.774019999999993</v>
      </c>
    </row>
    <row r="8" spans="1:8" x14ac:dyDescent="0.3">
      <c r="A8" s="7"/>
      <c r="B8" t="s">
        <v>3</v>
      </c>
      <c r="C8">
        <v>277.92081000000002</v>
      </c>
      <c r="D8">
        <v>0.57921999999999996</v>
      </c>
      <c r="F8" s="7"/>
      <c r="G8" t="s">
        <v>12</v>
      </c>
      <c r="H8">
        <f>2*0.015/C9</f>
        <v>3.0756416226703821E-5</v>
      </c>
    </row>
    <row r="9" spans="1:8" x14ac:dyDescent="0.3">
      <c r="A9" s="7"/>
      <c r="B9" t="s">
        <v>4</v>
      </c>
      <c r="C9">
        <v>975.40623000000005</v>
      </c>
      <c r="D9">
        <v>20.620039999999999</v>
      </c>
      <c r="F9" s="7"/>
      <c r="G9" t="s">
        <v>13</v>
      </c>
      <c r="H9">
        <f>PI()/C8</f>
        <v>1.1303912987263505E-2</v>
      </c>
    </row>
    <row r="10" spans="1:8" x14ac:dyDescent="0.3">
      <c r="A10" s="7"/>
      <c r="B10" t="s">
        <v>5</v>
      </c>
      <c r="C10">
        <v>6.5047800000000002</v>
      </c>
      <c r="D10">
        <v>0.14091999999999999</v>
      </c>
      <c r="F10" s="7"/>
      <c r="G10" t="s">
        <v>14</v>
      </c>
      <c r="H10">
        <f>2*C8</f>
        <v>555.84162000000003</v>
      </c>
    </row>
    <row r="11" spans="1:8" x14ac:dyDescent="0.3">
      <c r="A11" s="7"/>
      <c r="B11" t="s">
        <v>6</v>
      </c>
      <c r="C11">
        <v>72.774019999999993</v>
      </c>
      <c r="D11">
        <v>1.304E-2</v>
      </c>
      <c r="F11" s="7"/>
      <c r="G11" t="s">
        <v>15</v>
      </c>
      <c r="H11">
        <f>PI()*(-C7)/C8</f>
        <v>-0.46851316854398056</v>
      </c>
    </row>
    <row r="14" spans="1:8" x14ac:dyDescent="0.3">
      <c r="E14" t="s">
        <v>18</v>
      </c>
      <c r="F14">
        <f>ABS(H2-H7)</f>
        <v>7.6946999999999974</v>
      </c>
      <c r="G14" t="s">
        <v>19</v>
      </c>
    </row>
    <row r="15" spans="1:8" x14ac:dyDescent="0.3">
      <c r="F15">
        <f>F14/100</f>
        <v>7.6946999999999974E-2</v>
      </c>
      <c r="G15" t="s">
        <v>20</v>
      </c>
    </row>
    <row r="16" spans="1:8" x14ac:dyDescent="0.3">
      <c r="E16" t="s">
        <v>14</v>
      </c>
      <c r="F16">
        <f>(H5+H10)/2</f>
        <v>550.37930000000006</v>
      </c>
    </row>
    <row r="17" spans="4:8" x14ac:dyDescent="0.3">
      <c r="E17" t="s">
        <v>21</v>
      </c>
      <c r="F17">
        <v>0.05</v>
      </c>
    </row>
    <row r="18" spans="4:8" x14ac:dyDescent="0.3">
      <c r="E18" t="s">
        <v>22</v>
      </c>
      <c r="F18">
        <f>46.5*10^(-3)</f>
        <v>4.65E-2</v>
      </c>
    </row>
    <row r="19" spans="4:8" x14ac:dyDescent="0.3">
      <c r="E19" t="s">
        <v>23</v>
      </c>
      <c r="F19">
        <f>1-(1+4*F17^2/F18^2)^(-3/2)</f>
        <v>0.92503855161756232</v>
      </c>
    </row>
    <row r="20" spans="4:8" x14ac:dyDescent="0.3">
      <c r="E20" t="s">
        <v>24</v>
      </c>
      <c r="F20">
        <v>1.5</v>
      </c>
    </row>
    <row r="21" spans="4:8" x14ac:dyDescent="0.3">
      <c r="E21" t="s">
        <v>25</v>
      </c>
      <c r="F21">
        <v>1.35</v>
      </c>
    </row>
    <row r="24" spans="4:8" x14ac:dyDescent="0.3">
      <c r="D24" s="6" t="s">
        <v>26</v>
      </c>
      <c r="E24">
        <f>PI()^2*F17*F18^2*F15</f>
        <v>8.210457318447544E-5</v>
      </c>
      <c r="F24" s="7">
        <f>E24/E25</f>
        <v>1.953404001484337E-10</v>
      </c>
      <c r="G24" s="6">
        <f>( PI()^2*F17*F18^2*F15)/(F19*F20*F21*F16^2)</f>
        <v>1.4469659270254347E-10</v>
      </c>
      <c r="H24" s="4">
        <f>(G24-G26)/G26</f>
        <v>1.168038032246294</v>
      </c>
    </row>
    <row r="25" spans="4:8" x14ac:dyDescent="0.3">
      <c r="D25" s="6"/>
      <c r="E25">
        <f>F19*F20*F16^2</f>
        <v>420315.37317465548</v>
      </c>
      <c r="F25" s="7"/>
      <c r="G25" s="6"/>
      <c r="H25">
        <f>(0.00000006754-G26)/G26</f>
        <v>1010.9746841512236</v>
      </c>
    </row>
    <row r="26" spans="4:8" x14ac:dyDescent="0.3">
      <c r="G26" s="5">
        <v>6.6740800000000003E-11</v>
      </c>
    </row>
    <row r="27" spans="4:8" x14ac:dyDescent="0.3">
      <c r="G27">
        <f>0.0000000000666726</f>
        <v>6.6672600000000002E-11</v>
      </c>
    </row>
  </sheetData>
  <mergeCells count="7">
    <mergeCell ref="G24:G25"/>
    <mergeCell ref="A2:A6"/>
    <mergeCell ref="F2:F6"/>
    <mergeCell ref="A7:A11"/>
    <mergeCell ref="F7:F11"/>
    <mergeCell ref="D24:D25"/>
    <mergeCell ref="F24:F25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160D7-A938-44A3-9767-878F93DF1E5A}">
  <dimension ref="A1:J27"/>
  <sheetViews>
    <sheetView topLeftCell="B1" workbookViewId="0">
      <selection activeCell="F21" sqref="F21"/>
    </sheetView>
  </sheetViews>
  <sheetFormatPr defaultRowHeight="16.3" x14ac:dyDescent="0.3"/>
  <cols>
    <col min="5" max="7" width="13.88671875" bestFit="1" customWidth="1"/>
    <col min="8" max="8" width="13.109375" bestFit="1" customWidth="1"/>
    <col min="9" max="9" width="22.21875" customWidth="1"/>
    <col min="10" max="10" width="14.21875" customWidth="1"/>
  </cols>
  <sheetData>
    <row r="1" spans="1:9" x14ac:dyDescent="0.3">
      <c r="C1" t="s">
        <v>9</v>
      </c>
      <c r="D1" t="s">
        <v>10</v>
      </c>
    </row>
    <row r="2" spans="1:9" x14ac:dyDescent="0.3">
      <c r="A2" s="7" t="s">
        <v>7</v>
      </c>
      <c r="B2" t="s">
        <v>2</v>
      </c>
      <c r="C2">
        <v>118.04958000000001</v>
      </c>
      <c r="D2">
        <v>6.7899700000000003</v>
      </c>
      <c r="F2" s="7" t="s">
        <v>16</v>
      </c>
      <c r="G2" t="s">
        <v>11</v>
      </c>
      <c r="H2">
        <f>C6</f>
        <v>65.147189999999995</v>
      </c>
    </row>
    <row r="3" spans="1:9" x14ac:dyDescent="0.3">
      <c r="A3" s="7"/>
      <c r="B3" t="s">
        <v>3</v>
      </c>
      <c r="C3">
        <v>273.95078000000001</v>
      </c>
      <c r="D3">
        <v>1.40151</v>
      </c>
      <c r="F3" s="7"/>
      <c r="G3" t="s">
        <v>12</v>
      </c>
      <c r="H3">
        <f>2*0.015/C4</f>
        <v>4.1253752699181466E-5</v>
      </c>
    </row>
    <row r="4" spans="1:9" x14ac:dyDescent="0.3">
      <c r="A4" s="7"/>
      <c r="B4" t="s">
        <v>4</v>
      </c>
      <c r="C4">
        <v>727.20657000000006</v>
      </c>
      <c r="D4">
        <v>26.80283</v>
      </c>
      <c r="F4" s="7"/>
      <c r="G4" t="s">
        <v>13</v>
      </c>
      <c r="H4">
        <f>PI()/C3</f>
        <v>1.146772662443156E-2</v>
      </c>
      <c r="I4">
        <f>SQRT(H4^2-(1/C4)^2)</f>
        <v>1.1384980672782189E-2</v>
      </c>
    </row>
    <row r="5" spans="1:9" x14ac:dyDescent="0.3">
      <c r="A5" s="7"/>
      <c r="B5" t="s">
        <v>5</v>
      </c>
      <c r="C5">
        <v>10.7568</v>
      </c>
      <c r="D5">
        <v>0.74541000000000002</v>
      </c>
      <c r="F5" s="7"/>
      <c r="G5" t="s">
        <v>14</v>
      </c>
      <c r="H5">
        <f>2*C3</f>
        <v>547.90156000000002</v>
      </c>
      <c r="I5">
        <f>2*PI()/I4</f>
        <v>551.88370430884027</v>
      </c>
    </row>
    <row r="6" spans="1:9" x14ac:dyDescent="0.3">
      <c r="A6" s="7"/>
      <c r="B6" t="s">
        <v>6</v>
      </c>
      <c r="C6">
        <v>65.147189999999995</v>
      </c>
      <c r="D6">
        <v>1.5440000000000001E-2</v>
      </c>
      <c r="F6" s="7"/>
      <c r="G6" t="s">
        <v>15</v>
      </c>
      <c r="H6">
        <f>PI()*(-C2)/C3</f>
        <v>-1.3537603115689636</v>
      </c>
    </row>
    <row r="7" spans="1:9" x14ac:dyDescent="0.3">
      <c r="A7" s="7" t="s">
        <v>8</v>
      </c>
      <c r="B7" t="s">
        <v>2</v>
      </c>
      <c r="C7">
        <v>13.24657</v>
      </c>
      <c r="D7">
        <v>3.6100099999999999</v>
      </c>
      <c r="F7" s="7" t="s">
        <v>17</v>
      </c>
      <c r="G7" t="s">
        <v>11</v>
      </c>
      <c r="H7">
        <f>C11</f>
        <v>72.803510000000003</v>
      </c>
    </row>
    <row r="8" spans="1:9" x14ac:dyDescent="0.3">
      <c r="A8" s="7"/>
      <c r="B8" t="s">
        <v>3</v>
      </c>
      <c r="C8">
        <v>283.19949000000003</v>
      </c>
      <c r="D8">
        <v>0.68071999999999999</v>
      </c>
      <c r="F8" s="7"/>
      <c r="G8" t="s">
        <v>12</v>
      </c>
      <c r="H8">
        <f>2*0.015/C9</f>
        <v>3.2377056814590174E-5</v>
      </c>
    </row>
    <row r="9" spans="1:9" x14ac:dyDescent="0.3">
      <c r="A9" s="7"/>
      <c r="B9" t="s">
        <v>4</v>
      </c>
      <c r="C9">
        <v>926.58205999999996</v>
      </c>
      <c r="D9">
        <v>21.839449999999999</v>
      </c>
      <c r="F9" s="7"/>
      <c r="G9" t="s">
        <v>13</v>
      </c>
      <c r="H9">
        <f>PI()/C8</f>
        <v>1.1093214375455948E-2</v>
      </c>
      <c r="I9">
        <f>SQRT(H9^2-(1/C9)^2)</f>
        <v>1.1040591311351693E-2</v>
      </c>
    </row>
    <row r="10" spans="1:9" x14ac:dyDescent="0.3">
      <c r="A10" s="7"/>
      <c r="B10" t="s">
        <v>5</v>
      </c>
      <c r="C10">
        <v>7.1699099999999998</v>
      </c>
      <c r="D10">
        <v>0.27363999999999999</v>
      </c>
      <c r="F10" s="7"/>
      <c r="G10" t="s">
        <v>14</v>
      </c>
      <c r="H10">
        <f>2*C8</f>
        <v>566.39898000000005</v>
      </c>
      <c r="I10">
        <f>2*PI()/I9</f>
        <v>569.09862252752293</v>
      </c>
    </row>
    <row r="11" spans="1:9" x14ac:dyDescent="0.3">
      <c r="A11" s="7"/>
      <c r="B11" t="s">
        <v>6</v>
      </c>
      <c r="C11">
        <v>72.803510000000003</v>
      </c>
      <c r="D11">
        <v>8.5400000000000007E-3</v>
      </c>
      <c r="F11" s="7"/>
      <c r="G11" t="s">
        <v>15</v>
      </c>
      <c r="H11">
        <f>PI()*(-C7)/C8</f>
        <v>-0.1469470407494835</v>
      </c>
    </row>
    <row r="14" spans="1:9" x14ac:dyDescent="0.3">
      <c r="E14" t="s">
        <v>18</v>
      </c>
      <c r="F14">
        <f>ABS(H2-H7)</f>
        <v>7.656320000000008</v>
      </c>
      <c r="G14" t="s">
        <v>19</v>
      </c>
    </row>
    <row r="15" spans="1:9" x14ac:dyDescent="0.3">
      <c r="F15">
        <f>F14/100</f>
        <v>7.6563200000000081E-2</v>
      </c>
      <c r="G15" t="s">
        <v>20</v>
      </c>
    </row>
    <row r="16" spans="1:9" x14ac:dyDescent="0.3">
      <c r="E16" t="s">
        <v>14</v>
      </c>
      <c r="F16">
        <f>(H5+H10)/2</f>
        <v>557.15027000000009</v>
      </c>
      <c r="G16">
        <f>(I5+I10)/2</f>
        <v>560.4911634181816</v>
      </c>
    </row>
    <row r="17" spans="4:10" x14ac:dyDescent="0.3">
      <c r="E17" t="s">
        <v>21</v>
      </c>
      <c r="F17">
        <v>0.05</v>
      </c>
    </row>
    <row r="18" spans="4:10" x14ac:dyDescent="0.3">
      <c r="E18" t="s">
        <v>22</v>
      </c>
      <c r="F18">
        <f>46.5*10^(-3)</f>
        <v>4.65E-2</v>
      </c>
    </row>
    <row r="19" spans="4:10" x14ac:dyDescent="0.3">
      <c r="E19" t="s">
        <v>23</v>
      </c>
      <c r="F19">
        <f>1-(1+4*F17^2/F18^2)^(-3/2)</f>
        <v>0.92503855161756232</v>
      </c>
    </row>
    <row r="20" spans="4:10" x14ac:dyDescent="0.3">
      <c r="E20" t="s">
        <v>24</v>
      </c>
      <c r="F20">
        <v>1.5</v>
      </c>
      <c r="I20">
        <f>( PI()^2*F17*F18^2*F15)/(F19*F20*F21*G16^2)</f>
        <v>1.3882680604000274E-10</v>
      </c>
      <c r="J20" s="4">
        <f>(I20-I22)/I22</f>
        <v>1.0800469574324885</v>
      </c>
    </row>
    <row r="21" spans="4:10" x14ac:dyDescent="0.3">
      <c r="E21" t="s">
        <v>25</v>
      </c>
      <c r="F21">
        <v>1.35</v>
      </c>
    </row>
    <row r="22" spans="4:10" x14ac:dyDescent="0.3">
      <c r="I22">
        <f>0.00000000006674215</f>
        <v>6.6742149999999994E-11</v>
      </c>
    </row>
    <row r="24" spans="4:10" x14ac:dyDescent="0.3">
      <c r="D24" s="6" t="s">
        <v>26</v>
      </c>
      <c r="E24">
        <f>PI()^2*F17*F18^2*F15</f>
        <v>8.1695047989364608E-5</v>
      </c>
      <c r="F24" s="7">
        <f>E24/E25</f>
        <v>1.896705702386161E-10</v>
      </c>
      <c r="G24" s="6">
        <f>( PI()^2*F17*F18^2*F15)/(F19*F20*F21*F16^2)</f>
        <v>1.4049671869527119E-10</v>
      </c>
      <c r="H24" s="4">
        <f>(G24-G26)/G26</f>
        <v>1.1051098982222447</v>
      </c>
    </row>
    <row r="25" spans="4:10" x14ac:dyDescent="0.3">
      <c r="D25" s="6"/>
      <c r="E25">
        <f>F19*F20*F16^2</f>
        <v>430720.73799634655</v>
      </c>
      <c r="F25" s="7"/>
      <c r="G25" s="6"/>
      <c r="H25">
        <f>(0.00000006754-G26)/G26</f>
        <v>1010.9746841512236</v>
      </c>
    </row>
    <row r="26" spans="4:10" x14ac:dyDescent="0.3">
      <c r="G26" s="5">
        <v>6.6740800000000003E-11</v>
      </c>
    </row>
    <row r="27" spans="4:10" x14ac:dyDescent="0.3">
      <c r="G27">
        <f>0.0000000000666726</f>
        <v>6.6672600000000002E-11</v>
      </c>
    </row>
  </sheetData>
  <mergeCells count="7">
    <mergeCell ref="G24:G25"/>
    <mergeCell ref="A2:A6"/>
    <mergeCell ref="F2:F6"/>
    <mergeCell ref="A7:A11"/>
    <mergeCell ref="F7:F11"/>
    <mergeCell ref="D24:D25"/>
    <mergeCell ref="F24:F25"/>
  </mergeCells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7E840-EA2B-40CA-844A-D5AAD85B87D1}">
  <dimension ref="A1:J35"/>
  <sheetViews>
    <sheetView tabSelected="1" topLeftCell="B1" workbookViewId="0">
      <selection activeCell="H17" sqref="H17"/>
    </sheetView>
  </sheetViews>
  <sheetFormatPr defaultRowHeight="16.3" x14ac:dyDescent="0.3"/>
  <cols>
    <col min="5" max="7" width="13.88671875" bestFit="1" customWidth="1"/>
    <col min="8" max="8" width="13.109375" bestFit="1" customWidth="1"/>
    <col min="9" max="9" width="18.33203125" customWidth="1"/>
    <col min="10" max="10" width="11.88671875" customWidth="1"/>
  </cols>
  <sheetData>
    <row r="1" spans="1:9" x14ac:dyDescent="0.3">
      <c r="C1" t="s">
        <v>9</v>
      </c>
      <c r="D1" t="s">
        <v>10</v>
      </c>
    </row>
    <row r="2" spans="1:9" x14ac:dyDescent="0.3">
      <c r="A2" s="7" t="s">
        <v>7</v>
      </c>
      <c r="B2" t="s">
        <v>2</v>
      </c>
      <c r="C2">
        <v>69.458960000000005</v>
      </c>
      <c r="D2">
        <v>9.9922699999999995</v>
      </c>
      <c r="F2" s="7" t="s">
        <v>16</v>
      </c>
      <c r="G2" t="s">
        <v>11</v>
      </c>
      <c r="H2">
        <f>C6</f>
        <v>65.185320000000004</v>
      </c>
    </row>
    <row r="3" spans="1:9" x14ac:dyDescent="0.3">
      <c r="A3" s="7"/>
      <c r="B3" t="s">
        <v>3</v>
      </c>
      <c r="C3">
        <v>281.38886000000002</v>
      </c>
      <c r="D3">
        <v>1.6720999999999999</v>
      </c>
      <c r="F3" s="7"/>
      <c r="G3" t="s">
        <v>12</v>
      </c>
      <c r="H3">
        <f>2*0.015/C4</f>
        <v>3.5889934471679109E-5</v>
      </c>
    </row>
    <row r="4" spans="1:9" x14ac:dyDescent="0.3">
      <c r="A4" s="7"/>
      <c r="B4" t="s">
        <v>4</v>
      </c>
      <c r="C4">
        <v>835.88896</v>
      </c>
      <c r="D4">
        <v>39.7761</v>
      </c>
      <c r="F4" s="7"/>
      <c r="G4" t="s">
        <v>13</v>
      </c>
      <c r="H4">
        <f>PI()/C3</f>
        <v>1.1164594979310102E-2</v>
      </c>
      <c r="I4">
        <f>SQRT(H4^2-(1/C4)^2)</f>
        <v>1.110031408717045E-2</v>
      </c>
    </row>
    <row r="5" spans="1:9" x14ac:dyDescent="0.3">
      <c r="A5" s="7"/>
      <c r="B5" t="s">
        <v>5</v>
      </c>
      <c r="C5">
        <v>7.8856200000000003</v>
      </c>
      <c r="D5">
        <v>0.76002000000000003</v>
      </c>
      <c r="F5" s="7"/>
      <c r="G5" t="s">
        <v>14</v>
      </c>
      <c r="H5">
        <f>2*C3</f>
        <v>562.77772000000004</v>
      </c>
      <c r="I5">
        <f>2*PI()/I4</f>
        <v>566.03671372160386</v>
      </c>
    </row>
    <row r="6" spans="1:9" x14ac:dyDescent="0.3">
      <c r="A6" s="7"/>
      <c r="B6" t="s">
        <v>6</v>
      </c>
      <c r="C6">
        <v>65.185320000000004</v>
      </c>
      <c r="D6">
        <v>1.2449999999999999E-2</v>
      </c>
      <c r="F6" s="7"/>
      <c r="G6" t="s">
        <v>15</v>
      </c>
      <c r="H6">
        <f>PI()*(-C2)/C3</f>
        <v>-0.77548115608410118</v>
      </c>
    </row>
    <row r="7" spans="1:9" x14ac:dyDescent="0.3">
      <c r="A7" s="7" t="s">
        <v>8</v>
      </c>
      <c r="B7" t="s">
        <v>2</v>
      </c>
      <c r="C7">
        <v>24.040780000000002</v>
      </c>
      <c r="D7">
        <v>6.5448700000000004</v>
      </c>
      <c r="F7" s="7" t="s">
        <v>17</v>
      </c>
      <c r="G7" t="s">
        <v>11</v>
      </c>
      <c r="H7">
        <f>C11</f>
        <v>72.796139999999994</v>
      </c>
    </row>
    <row r="8" spans="1:9" x14ac:dyDescent="0.3">
      <c r="A8" s="7"/>
      <c r="B8" t="s">
        <v>3</v>
      </c>
      <c r="C8">
        <v>281.60579999999999</v>
      </c>
      <c r="D8">
        <v>1.0562199999999999</v>
      </c>
      <c r="F8" s="7"/>
      <c r="G8" t="s">
        <v>12</v>
      </c>
      <c r="H8">
        <f>2*0.015/C9</f>
        <v>3.2955436274940699E-5</v>
      </c>
    </row>
    <row r="9" spans="1:9" x14ac:dyDescent="0.3">
      <c r="A9" s="7"/>
      <c r="B9" t="s">
        <v>4</v>
      </c>
      <c r="C9">
        <v>910.32021999999995</v>
      </c>
      <c r="D9">
        <v>33.00121</v>
      </c>
      <c r="F9" s="7"/>
      <c r="G9" t="s">
        <v>13</v>
      </c>
      <c r="H9">
        <f>PI()/C8</f>
        <v>1.1155994136448161E-2</v>
      </c>
      <c r="I9">
        <f>SQRT(H9^2-(1/C9)^2)</f>
        <v>1.1101777829356256E-2</v>
      </c>
    </row>
    <row r="10" spans="1:9" x14ac:dyDescent="0.3">
      <c r="A10" s="7"/>
      <c r="B10" t="s">
        <v>5</v>
      </c>
      <c r="C10">
        <v>7.4373199999999997</v>
      </c>
      <c r="D10">
        <v>0.52610000000000001</v>
      </c>
      <c r="F10" s="7"/>
      <c r="G10" t="s">
        <v>14</v>
      </c>
      <c r="H10">
        <f>2*C8</f>
        <v>563.21159999999998</v>
      </c>
      <c r="I10">
        <f>2*PI()/I9</f>
        <v>565.9620831687929</v>
      </c>
    </row>
    <row r="11" spans="1:9" x14ac:dyDescent="0.3">
      <c r="A11" s="7"/>
      <c r="B11" t="s">
        <v>6</v>
      </c>
      <c r="C11">
        <v>72.796139999999994</v>
      </c>
      <c r="D11">
        <v>9.7000000000000003E-3</v>
      </c>
      <c r="F11" s="7"/>
      <c r="G11" t="s">
        <v>15</v>
      </c>
      <c r="H11">
        <f>PI()*(-C7)/C8</f>
        <v>-0.26819880071564023</v>
      </c>
    </row>
    <row r="14" spans="1:9" x14ac:dyDescent="0.3">
      <c r="E14" t="s">
        <v>18</v>
      </c>
      <c r="F14">
        <f>ABS(H2-H7)</f>
        <v>7.6108199999999897</v>
      </c>
      <c r="G14" t="s">
        <v>19</v>
      </c>
    </row>
    <row r="15" spans="1:9" x14ac:dyDescent="0.3">
      <c r="F15">
        <f>F14/100</f>
        <v>7.6108199999999904E-2</v>
      </c>
      <c r="G15" t="s">
        <v>20</v>
      </c>
    </row>
    <row r="16" spans="1:9" x14ac:dyDescent="0.3">
      <c r="E16" t="s">
        <v>14</v>
      </c>
      <c r="F16">
        <f>(H5+H10)/2</f>
        <v>562.99466000000007</v>
      </c>
      <c r="G16">
        <f>(I5+I10)/2</f>
        <v>565.99939844519838</v>
      </c>
    </row>
    <row r="17" spans="4:10" x14ac:dyDescent="0.3">
      <c r="E17" t="s">
        <v>21</v>
      </c>
      <c r="F17">
        <v>0.05</v>
      </c>
    </row>
    <row r="18" spans="4:10" x14ac:dyDescent="0.3">
      <c r="E18" t="s">
        <v>22</v>
      </c>
      <c r="F18">
        <f>46.5*10^(-3)</f>
        <v>4.65E-2</v>
      </c>
    </row>
    <row r="19" spans="4:10" x14ac:dyDescent="0.3">
      <c r="E19" t="s">
        <v>23</v>
      </c>
      <c r="F19">
        <f>1-(1+4*F17^2/F18^2)^(-3/2)</f>
        <v>0.92503855161756232</v>
      </c>
    </row>
    <row r="20" spans="4:10" x14ac:dyDescent="0.3">
      <c r="E20" t="s">
        <v>24</v>
      </c>
      <c r="F20">
        <v>1.5</v>
      </c>
      <c r="I20">
        <f>( PI()^2*F17*F18^2*F15)/(F19*F20*F21*G16^2)</f>
        <v>1.3532882369373243E-10</v>
      </c>
      <c r="J20" s="28">
        <f>(I20-I22)/I22</f>
        <v>1.0276775779393179</v>
      </c>
    </row>
    <row r="21" spans="4:10" x14ac:dyDescent="0.3">
      <c r="E21" t="s">
        <v>25</v>
      </c>
      <c r="F21">
        <v>1.35</v>
      </c>
    </row>
    <row r="22" spans="4:10" x14ac:dyDescent="0.3">
      <c r="I22" s="5">
        <v>6.6740800000000003E-11</v>
      </c>
    </row>
    <row r="24" spans="4:10" x14ac:dyDescent="0.3">
      <c r="D24" s="6" t="s">
        <v>26</v>
      </c>
      <c r="E24">
        <f>PI()^2*F17*F18^2*F15</f>
        <v>8.1209550428719613E-5</v>
      </c>
      <c r="F24" s="7">
        <f>E24/E25</f>
        <v>1.8464921403067067E-10</v>
      </c>
      <c r="G24" s="6">
        <f>( PI()^2*F17*F18^2*F15)/(F19*F20*F21*F16^2)</f>
        <v>1.3677719557827453E-10</v>
      </c>
      <c r="H24" s="4">
        <f>(G24-G26)/G26</f>
        <v>1.0493790241992083</v>
      </c>
    </row>
    <row r="25" spans="4:10" x14ac:dyDescent="0.3">
      <c r="D25" s="6"/>
      <c r="E25">
        <f>F19*F20*F16^2</f>
        <v>439804.47387786076</v>
      </c>
      <c r="F25" s="7"/>
      <c r="G25" s="6"/>
      <c r="H25">
        <f>(0.00000006754-G26)/G26</f>
        <v>1010.9746841512236</v>
      </c>
    </row>
    <row r="26" spans="4:10" x14ac:dyDescent="0.3">
      <c r="G26" s="5">
        <v>6.6740800000000003E-11</v>
      </c>
    </row>
    <row r="27" spans="4:10" x14ac:dyDescent="0.3">
      <c r="G27">
        <f>0.0000000000666726</f>
        <v>6.6672600000000002E-11</v>
      </c>
    </row>
    <row r="34" spans="4:6" x14ac:dyDescent="0.3">
      <c r="D34">
        <v>135</v>
      </c>
    </row>
    <row r="35" spans="4:6" x14ac:dyDescent="0.3">
      <c r="D35">
        <v>3</v>
      </c>
      <c r="E35">
        <f>COS(RADIANS(90-D35))</f>
        <v>5.2335956242943966E-2</v>
      </c>
      <c r="F35">
        <f>D34*E35</f>
        <v>7.0653540927974356</v>
      </c>
    </row>
  </sheetData>
  <mergeCells count="7">
    <mergeCell ref="G24:G25"/>
    <mergeCell ref="A2:A6"/>
    <mergeCell ref="F2:F6"/>
    <mergeCell ref="A7:A11"/>
    <mergeCell ref="F7:F11"/>
    <mergeCell ref="D24:D25"/>
    <mergeCell ref="F24:F25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左邊</vt:lpstr>
      <vt:lpstr>工作表1</vt:lpstr>
      <vt:lpstr>右邊</vt:lpstr>
      <vt:lpstr>fit</vt:lpstr>
      <vt:lpstr>fit (2)</vt:lpstr>
      <vt:lpstr>fit (3)</vt:lpstr>
      <vt:lpstr>fit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劉弘祥</cp:lastModifiedBy>
  <dcterms:created xsi:type="dcterms:W3CDTF">2018-10-19T05:27:48Z</dcterms:created>
  <dcterms:modified xsi:type="dcterms:W3CDTF">2018-10-24T05:24:08Z</dcterms:modified>
</cp:coreProperties>
</file>