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Documents\Planilhas Chaveiro\Planilhas\"/>
    </mc:Choice>
  </mc:AlternateContent>
  <xr:revisionPtr revIDLastSave="0" documentId="13_ncr:1_{07A07E43-10D0-4395-9FDC-C3F8B3571B8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B101" i="5"/>
  <c r="C101" i="5"/>
  <c r="G41" i="5"/>
  <c r="C145" i="4"/>
  <c r="C31" i="4"/>
  <c r="G28" i="4"/>
  <c r="C20" i="4"/>
  <c r="C32" i="4" s="1"/>
  <c r="C163" i="3"/>
  <c r="C126" i="5"/>
  <c r="C125" i="5"/>
  <c r="C94" i="5"/>
  <c r="C93" i="5"/>
  <c r="C62" i="5"/>
  <c r="C61" i="5"/>
  <c r="C31" i="5"/>
  <c r="C30" i="5"/>
  <c r="C189" i="4"/>
  <c r="C188" i="4"/>
  <c r="C158" i="4"/>
  <c r="C157" i="4"/>
  <c r="C127" i="4"/>
  <c r="C126" i="4"/>
  <c r="C94" i="4"/>
  <c r="C93" i="4"/>
  <c r="C63" i="4"/>
  <c r="C62" i="4"/>
  <c r="C188" i="3"/>
  <c r="C187" i="3"/>
  <c r="C157" i="3"/>
  <c r="C156" i="3"/>
  <c r="C127" i="3"/>
  <c r="C126" i="3"/>
  <c r="C125" i="3"/>
  <c r="C93" i="3"/>
  <c r="C92" i="3"/>
  <c r="C41" i="3"/>
  <c r="C36" i="3"/>
  <c r="C62" i="3"/>
  <c r="C61" i="3"/>
  <c r="C31" i="3"/>
  <c r="C30" i="3"/>
  <c r="C157" i="2"/>
  <c r="C156" i="2"/>
  <c r="C111" i="2"/>
  <c r="C126" i="2"/>
  <c r="C125" i="2"/>
  <c r="C100" i="2"/>
  <c r="G100" i="2"/>
  <c r="C68" i="2"/>
  <c r="C93" i="2"/>
  <c r="C92" i="2"/>
  <c r="C44" i="2"/>
  <c r="C62" i="2" s="1"/>
  <c r="C61" i="2"/>
  <c r="C127" i="1"/>
  <c r="C126" i="1"/>
  <c r="C125" i="1"/>
  <c r="C93" i="1"/>
  <c r="C92" i="1"/>
  <c r="L3" i="6"/>
  <c r="G27" i="2"/>
  <c r="C31" i="2"/>
  <c r="C30" i="2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C62" i="1"/>
  <c r="C61" i="1"/>
  <c r="G4" i="1"/>
  <c r="G5" i="1"/>
  <c r="G6" i="1"/>
  <c r="G7" i="1"/>
  <c r="G8" i="1"/>
  <c r="G9" i="1"/>
  <c r="G10" i="1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2" i="2"/>
  <c r="G41" i="2"/>
  <c r="G40" i="2"/>
  <c r="G39" i="2"/>
  <c r="G38" i="2"/>
  <c r="G37" i="2"/>
  <c r="G36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31" i="1"/>
  <c r="C30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127" i="5" l="1"/>
  <c r="C95" i="5"/>
  <c r="C63" i="5"/>
  <c r="C32" i="5"/>
  <c r="C128" i="4"/>
  <c r="C64" i="4"/>
  <c r="C190" i="4"/>
  <c r="C95" i="4"/>
  <c r="C159" i="4"/>
  <c r="C33" i="4"/>
  <c r="C189" i="3"/>
  <c r="C158" i="3"/>
  <c r="C94" i="3"/>
  <c r="C63" i="3"/>
  <c r="C32" i="3"/>
  <c r="C158" i="2"/>
  <c r="C127" i="2"/>
  <c r="C94" i="2"/>
  <c r="G44" i="2"/>
  <c r="C63" i="2"/>
  <c r="C32" i="2"/>
  <c r="C94" i="1"/>
  <c r="J4" i="3"/>
  <c r="J4" i="1"/>
  <c r="I4" i="2"/>
  <c r="I4" i="4"/>
  <c r="I4" i="1"/>
  <c r="C63" i="1"/>
  <c r="J4" i="5"/>
  <c r="J4" i="4"/>
  <c r="J4" i="2"/>
  <c r="C32" i="1"/>
  <c r="I4" i="5"/>
  <c r="I4" i="3"/>
  <c r="K4" i="5" l="1"/>
  <c r="K4" i="4"/>
  <c r="K4" i="3"/>
  <c r="K4" i="2"/>
  <c r="K4" i="1"/>
  <c r="N3" i="6"/>
  <c r="K3" i="6"/>
  <c r="M3" i="6" l="1"/>
  <c r="P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<sst xmlns="http://schemas.openxmlformats.org/spreadsheetml/2006/main" count="877" uniqueCount="391">
  <si>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</si>
  <si>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</si>
  <si>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</si>
  <si>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</si>
  <si>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</si>
  <si>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</si>
  <si>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</si>
  <si>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</si>
  <si>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</si>
  <si>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</si>
  <si>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</si>
  <si>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</si>
  <si>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</si>
  <si>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</si>
  <si>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</si>
  <si>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</si>
  <si>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</si>
  <si>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</si>
  <si>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</si>
  <si>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</si>
  <si>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</si>
  <si>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</si>
  <si>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01/06/2022 Chaveiro Água Verde</t>
  </si>
  <si>
    <t>02/06/2022 Chaveiro Água Verde</t>
  </si>
  <si>
    <t>03/06/2022 Chaveiro Água Verde</t>
  </si>
  <si>
    <t>04/06/2022 Chaveiro Água Verde</t>
  </si>
  <si>
    <t>Arouca 832</t>
  </si>
  <si>
    <t>Troca de miolo usado / pix</t>
  </si>
  <si>
    <t>27/06/2022 Chaveiro Água Verde</t>
  </si>
  <si>
    <t>30/06/2022 Chaveiro Água Verde</t>
  </si>
  <si>
    <t>29/06/2022 Chaveiro Água Verde</t>
  </si>
  <si>
    <t>28/05/2022 Chaveiro Água Verde</t>
  </si>
  <si>
    <t>20/06/2022 Chaveiro Água Verde</t>
  </si>
  <si>
    <t>21/06/2022 Chaveiro Água Verde</t>
  </si>
  <si>
    <t>22/06/2022 Chaveiro Água Verde</t>
  </si>
  <si>
    <t>23/06/2022 Chaveiro Água Verde</t>
  </si>
  <si>
    <t>24/06/2022 Chaveiro Água Verde</t>
  </si>
  <si>
    <t>25/06/2022 Chaveiro Água Verde</t>
  </si>
  <si>
    <t>18/06/2022 Chaveiro Água Verde</t>
  </si>
  <si>
    <t>17/06/2022 Chaveiro Água Verde</t>
  </si>
  <si>
    <t>16/06/2022 Chaveiro Água Verde</t>
  </si>
  <si>
    <t>15/06/2022 Chaveiro Água Verde</t>
  </si>
  <si>
    <t>14/06/2022 Chaveiro Água Verde</t>
  </si>
  <si>
    <t>13/06/2022 Chaveiro Água Verde</t>
  </si>
  <si>
    <t>06/06/2022 Chaveiro Água Verde</t>
  </si>
  <si>
    <t>07/06/2022 Chaveiro Água Verde</t>
  </si>
  <si>
    <t>08/06/2022 Chaveiro Água Verde</t>
  </si>
  <si>
    <t>09/06/2022 Chaveiro Água Verde</t>
  </si>
  <si>
    <t>10/06/2022 Chaveiro Água Verde</t>
  </si>
  <si>
    <t>11/06/2022 Chaveiro Água Verde</t>
  </si>
  <si>
    <t>Pilha 2032</t>
  </si>
  <si>
    <t>Troca de pilha / din</t>
  </si>
  <si>
    <t>Pz 150</t>
  </si>
  <si>
    <t>Cópia Siples / din</t>
  </si>
  <si>
    <t>Miolo LaFonte</t>
  </si>
  <si>
    <t>Troca de segredo</t>
  </si>
  <si>
    <t>SOP 1062/ FZ 855</t>
  </si>
  <si>
    <t>Cópia simples/debito</t>
  </si>
  <si>
    <t>Stam</t>
  </si>
  <si>
    <t>Cópia de Tetra/Pix</t>
  </si>
  <si>
    <t>Cópia de gorja</t>
  </si>
  <si>
    <t>ST 544/ SOP 1062</t>
  </si>
  <si>
    <t>Cópia simples/dinheiro</t>
  </si>
  <si>
    <t>Chevrolet</t>
  </si>
  <si>
    <t>Chave Blazer 98/Pix</t>
  </si>
  <si>
    <t>Abertura/Pix</t>
  </si>
  <si>
    <t>Stilo</t>
  </si>
  <si>
    <t>ST 605/ HELA</t>
  </si>
  <si>
    <t>Instalação de 2 fechaduras; copias/Pix</t>
  </si>
  <si>
    <t>ST 856</t>
  </si>
  <si>
    <t>Total Gastos</t>
  </si>
  <si>
    <t>SOP 952</t>
  </si>
  <si>
    <t>Cópia simples/Dinheiro</t>
  </si>
  <si>
    <t>Troca de Pilha/Pix</t>
  </si>
  <si>
    <t>STAM</t>
  </si>
  <si>
    <t>Cópia de tetra/dinheiro</t>
  </si>
  <si>
    <t>Arouca</t>
  </si>
  <si>
    <t>Troca de miolo; cópias simples/Dinheiro</t>
  </si>
  <si>
    <t>SOP 1062</t>
  </si>
  <si>
    <t>Cópia simples/Débito</t>
  </si>
  <si>
    <t>ST 1040</t>
  </si>
  <si>
    <t>Codificação de Tag simples/Débito</t>
  </si>
  <si>
    <t>Simples</t>
  </si>
  <si>
    <t>HDL 1063/ st 1040</t>
  </si>
  <si>
    <t>Corte de lâmina/Pix</t>
  </si>
  <si>
    <t>ST 1030</t>
  </si>
  <si>
    <t>Abertura automotiva/Débito</t>
  </si>
  <si>
    <t>Piller</t>
  </si>
  <si>
    <t>Miolo Piller</t>
  </si>
  <si>
    <t>ST 795</t>
  </si>
  <si>
    <t>Intelbras</t>
  </si>
  <si>
    <t>Controle Intelbras e Chave gaveta/Pix</t>
  </si>
  <si>
    <t>SOP 1068</t>
  </si>
  <si>
    <t>AR 27</t>
  </si>
  <si>
    <t>Cópia Tetra e simples/Crédito</t>
  </si>
  <si>
    <t>ST 544</t>
  </si>
  <si>
    <t>Troca de miolo Stam; cópias simples</t>
  </si>
  <si>
    <t>Cópia simples/Pix</t>
  </si>
  <si>
    <t>Codificação de Tag; cópia simples/Débito</t>
  </si>
  <si>
    <t>ALI 72/INTELBRAS</t>
  </si>
  <si>
    <t>Troca de Miolo</t>
  </si>
  <si>
    <t>Cadeado de chão e miolo de porta de aço / pix</t>
  </si>
  <si>
    <t>GM sem gaveta</t>
  </si>
  <si>
    <t>CORSA 1999 / pix</t>
  </si>
  <si>
    <t>Troca de Pilha/Débito</t>
  </si>
  <si>
    <t>Troca de Carcaça; pilha/Débito</t>
  </si>
  <si>
    <t>2032/Chevrolet</t>
  </si>
  <si>
    <t>Lâmina GM</t>
  </si>
  <si>
    <t>Troca de carcaça externa / pix (Fellipe)</t>
  </si>
  <si>
    <t>SOP 1020</t>
  </si>
  <si>
    <t>Cópia simples;chaveiros/Dinheiro</t>
  </si>
  <si>
    <t>Cópia simples;chaveiro/Crédito</t>
  </si>
  <si>
    <t>SOP 1020/ ST 846</t>
  </si>
  <si>
    <t>27A</t>
  </si>
  <si>
    <t>Troca de pilha/Dinheiro</t>
  </si>
  <si>
    <t>Abertura</t>
  </si>
  <si>
    <t>Abertura fechadura residencial</t>
  </si>
  <si>
    <t>PP 150</t>
  </si>
  <si>
    <t>Cópia simples/Crédito</t>
  </si>
  <si>
    <t>Conserto trilho de chave/Pix</t>
  </si>
  <si>
    <t>Controle codificado;chave simples/cred</t>
  </si>
  <si>
    <t>Parcelas</t>
  </si>
  <si>
    <t>TRF 396</t>
  </si>
  <si>
    <t>PARCELADO 3X</t>
  </si>
  <si>
    <t>Chave gaveta Chevrolet</t>
  </si>
  <si>
    <t>Nº 2032</t>
  </si>
  <si>
    <t>Troca de pilha / dinheiro</t>
  </si>
  <si>
    <t>ST 605</t>
  </si>
  <si>
    <t>ST 543</t>
  </si>
  <si>
    <t>Capa;conserto placa;2pilhas/Pix</t>
  </si>
  <si>
    <t>Wilson Roberto</t>
  </si>
  <si>
    <t>ALI 72/ST 1040/ST 795/ ST 870</t>
  </si>
  <si>
    <t>Cópia simples/Din e Deb</t>
  </si>
  <si>
    <t>Troca de fechadura</t>
  </si>
  <si>
    <t>Sop 952 &amp; PD 693 St1030</t>
  </si>
  <si>
    <t>Cópias simples / cred</t>
  </si>
  <si>
    <t>1p 2032 1 23a e St 1030</t>
  </si>
  <si>
    <t>Cópia de chave e t-pilha/din</t>
  </si>
  <si>
    <t>Honda</t>
  </si>
  <si>
    <t>Troca de carcaça/Débito</t>
  </si>
  <si>
    <t>Nº 2016</t>
  </si>
  <si>
    <t>Pilha/Dinheiro</t>
  </si>
  <si>
    <t>Tag simples/Tetra ST</t>
  </si>
  <si>
    <t>Cópia tetra;tag codificada/Dinheiro</t>
  </si>
  <si>
    <t>St 1030 &amp; Sop 1062</t>
  </si>
  <si>
    <t>Cópias simples / pix</t>
  </si>
  <si>
    <t>PP 519</t>
  </si>
  <si>
    <t>PD 682 e St 1030</t>
  </si>
  <si>
    <t>Troca de pilha / deb</t>
  </si>
  <si>
    <t>simples</t>
  </si>
  <si>
    <t>Cópia tag / pix</t>
  </si>
  <si>
    <t>Corsa 2002 / deb</t>
  </si>
  <si>
    <t>St 1040</t>
  </si>
  <si>
    <t>Cópia simples / din</t>
  </si>
  <si>
    <t>IMAB 721</t>
  </si>
  <si>
    <t>CÓPIA e troca de pilha / din</t>
  </si>
  <si>
    <t>St 838</t>
  </si>
  <si>
    <t>Miolo Stam usado / deb</t>
  </si>
  <si>
    <t xml:space="preserve">ST 1030 </t>
  </si>
  <si>
    <t>Fox</t>
  </si>
  <si>
    <t>PD 682</t>
  </si>
  <si>
    <t>Troca de miolo/pix</t>
  </si>
  <si>
    <t>Carcaça GM</t>
  </si>
  <si>
    <t>Troca de carcaça GM/Dinheiro</t>
  </si>
  <si>
    <t>HAF Nº Land 1048</t>
  </si>
  <si>
    <t>SIO 1062/ PD 693</t>
  </si>
  <si>
    <t>23A</t>
  </si>
  <si>
    <t>PD 682/SOP 1062/ST 1040</t>
  </si>
  <si>
    <t>PD 693 &amp; Arc 817</t>
  </si>
  <si>
    <t>Cópia Simples / Dinheiro</t>
  </si>
  <si>
    <t>Sop 1178</t>
  </si>
  <si>
    <t>SOP 901</t>
  </si>
  <si>
    <t>SOP 412</t>
  </si>
  <si>
    <t>PP 71</t>
  </si>
  <si>
    <t>Abertura e chave feito do miolo/Débito</t>
  </si>
  <si>
    <t>Cópia simples/ dinheiro</t>
  </si>
  <si>
    <t>apenas corte</t>
  </si>
  <si>
    <t>PD 693</t>
  </si>
  <si>
    <t>Cópia simples; chaveiro/Dinheiro</t>
  </si>
  <si>
    <t>Troca de capinha/Dinheiro</t>
  </si>
  <si>
    <t>Renault</t>
  </si>
  <si>
    <t>Fama 356</t>
  </si>
  <si>
    <t>Apenas corte de lâmina</t>
  </si>
  <si>
    <t>FZ 855</t>
  </si>
  <si>
    <t>HAGA 1054</t>
  </si>
  <si>
    <t>Troca de pilha/Pix</t>
  </si>
  <si>
    <t>AROUCA 832</t>
  </si>
  <si>
    <t>Tag</t>
  </si>
  <si>
    <t>Tag simples/din</t>
  </si>
  <si>
    <t>St 846</t>
  </si>
  <si>
    <t>Cópia simples</t>
  </si>
  <si>
    <t>Chave citroen</t>
  </si>
  <si>
    <t>Troca de carcaça/cred</t>
  </si>
  <si>
    <t>Citroen</t>
  </si>
  <si>
    <t>P2032</t>
  </si>
  <si>
    <t>Troca de Pilha / cred</t>
  </si>
  <si>
    <t>Citrox</t>
  </si>
  <si>
    <t>Cópia/dinheiro</t>
  </si>
  <si>
    <t>Controle/Pix</t>
  </si>
  <si>
    <t>Pilha/Débito</t>
  </si>
  <si>
    <t>Troca de Pilha / din</t>
  </si>
  <si>
    <t>Pegeout 307 / deb</t>
  </si>
  <si>
    <t>Fiesta / deb</t>
  </si>
  <si>
    <t>ST 1030/ IMB 721</t>
  </si>
  <si>
    <t>ST 1030/ HAGA</t>
  </si>
  <si>
    <t>Trinco</t>
  </si>
  <si>
    <t>St 1030 e 1040 / LDSop 412 / Pc 432</t>
  </si>
  <si>
    <t>Cópias de chaves simples / pix</t>
  </si>
  <si>
    <t>PD 682/ ST 846</t>
  </si>
  <si>
    <t>PD 619</t>
  </si>
  <si>
    <t>ST 1040/ ST 605/ST 543/ AR 832</t>
  </si>
  <si>
    <t>Arc 812 tetra</t>
  </si>
  <si>
    <t>Cópias simples e tetra / deb</t>
  </si>
  <si>
    <t>soldagem de controle</t>
  </si>
  <si>
    <t>St 605</t>
  </si>
  <si>
    <t>Carcaça VW</t>
  </si>
  <si>
    <t>VW 2 botões / cred</t>
  </si>
  <si>
    <t>SIN 571</t>
  </si>
  <si>
    <t>PD 682 &amp; 707 / Pp 150</t>
  </si>
  <si>
    <t>Cópia simples / cred</t>
  </si>
  <si>
    <t>ST 544/ PD 682</t>
  </si>
  <si>
    <t>Cópia simples/Pix01</t>
  </si>
  <si>
    <t>Tag Intelbras</t>
  </si>
  <si>
    <t>Codificação; miolo gaveta</t>
  </si>
  <si>
    <t>AR 832</t>
  </si>
  <si>
    <t>higienização/Pix</t>
  </si>
  <si>
    <t>Arc 832 / St 999</t>
  </si>
  <si>
    <t>Cópias de chaves / cred</t>
  </si>
  <si>
    <t>Arc 832</t>
  </si>
  <si>
    <t>Cópia de chave e retirar chave quebrada / deb</t>
  </si>
  <si>
    <t>St 1004 &amp; 289</t>
  </si>
  <si>
    <t>Cópias de tetras / dinheiro</t>
  </si>
  <si>
    <t>GM ONIX / DINHEIRO</t>
  </si>
  <si>
    <t>23A/ ST 1040</t>
  </si>
  <si>
    <t>Cópia simples; troca de pilha/Pix</t>
  </si>
  <si>
    <t>Controle s/ codificação/Débito</t>
  </si>
  <si>
    <t>St 1040 &amp; Ctrl Pecinnin</t>
  </si>
  <si>
    <t>Cópias simples e Ctrl / deb</t>
  </si>
  <si>
    <t>GOLD 1072/ ST 1040/ SIN</t>
  </si>
  <si>
    <t>SOP 952/ ST 1040</t>
  </si>
  <si>
    <t>23A/ 2032</t>
  </si>
  <si>
    <t>Troca de pilhas/Débito</t>
  </si>
  <si>
    <t>Tag simples</t>
  </si>
  <si>
    <t>Codificação de tag/Débito</t>
  </si>
  <si>
    <t>Sop 1020 &amp; arc 832</t>
  </si>
  <si>
    <t>Cópias simples / din</t>
  </si>
  <si>
    <t>St 856</t>
  </si>
  <si>
    <t>Cópia de yale e tag / deb</t>
  </si>
  <si>
    <t>Peccinin</t>
  </si>
  <si>
    <t>Configuração / din</t>
  </si>
  <si>
    <t>Pilha 23a &amp; 2032</t>
  </si>
  <si>
    <t>Troca de pilhas / deb</t>
  </si>
  <si>
    <t>Hela</t>
  </si>
  <si>
    <t>a buscar</t>
  </si>
  <si>
    <t>Kia</t>
  </si>
  <si>
    <t>capa botões/Débito</t>
  </si>
  <si>
    <t>Imab 721</t>
  </si>
  <si>
    <t xml:space="preserve">Cópia simples </t>
  </si>
  <si>
    <t>miolo usado; copias simples/Débito</t>
  </si>
  <si>
    <t>3F</t>
  </si>
  <si>
    <t>Troca de miolo/Débito</t>
  </si>
  <si>
    <t>miolo; copia de chave fusca/Débito</t>
  </si>
  <si>
    <t>Fusca</t>
  </si>
  <si>
    <t>St 795</t>
  </si>
  <si>
    <t>Cópia simples / deb</t>
  </si>
  <si>
    <t>St 1030/846/838</t>
  </si>
  <si>
    <t>ST 870/ ALI 72</t>
  </si>
  <si>
    <t>Cópia simples/ Créd</t>
  </si>
  <si>
    <t>Cópia simples / pix</t>
  </si>
  <si>
    <t xml:space="preserve">St </t>
  </si>
  <si>
    <t>Troca de pilha/Débito</t>
  </si>
  <si>
    <t>Abertura/Dinheiro</t>
  </si>
  <si>
    <t>St 543</t>
  </si>
  <si>
    <t>Cópia;chaveiro/Dinheiro</t>
  </si>
  <si>
    <t>Miolo usado/Dinheiro</t>
  </si>
  <si>
    <t>Abertura e troca de fech/Deb</t>
  </si>
  <si>
    <t>miolo usado/Débito</t>
  </si>
  <si>
    <t>FZ 855/ST 795</t>
  </si>
  <si>
    <t>conserto de placa/Crédito</t>
  </si>
  <si>
    <t>Renault Logan</t>
  </si>
  <si>
    <t>Sop 581</t>
  </si>
  <si>
    <t>Abertura e troca de miolo /din</t>
  </si>
  <si>
    <t>Cópia simples/</t>
  </si>
  <si>
    <t>AR 832/ PD 682</t>
  </si>
  <si>
    <t>AR 832/ 2025</t>
  </si>
  <si>
    <t>Pilha;conserto miolo;copia/pix</t>
  </si>
  <si>
    <t>ST 1004</t>
  </si>
  <si>
    <t>Cópia tetra/Débito</t>
  </si>
  <si>
    <t>Botão HB20;cópia;chaveiro</t>
  </si>
  <si>
    <t>ST 1040/HAGA 380</t>
  </si>
  <si>
    <t>Cópia;chaveiro/Débito</t>
  </si>
  <si>
    <t>St Miolo Correio</t>
  </si>
  <si>
    <t>Abertura e troca de miolo /cred</t>
  </si>
  <si>
    <t>Pilha 1620;cópia/Dinheiro</t>
  </si>
  <si>
    <t>Carcaça GM;copia/Débito</t>
  </si>
  <si>
    <t>Cópia;chaveiros/Dinheiro</t>
  </si>
  <si>
    <t>Miolo 3F P. Vidro &amp; St1040</t>
  </si>
  <si>
    <t>Cópias e miolo / pix</t>
  </si>
  <si>
    <t>Franzmar 855 &amp; St 1030</t>
  </si>
  <si>
    <t>Cópias Simples / pix</t>
  </si>
  <si>
    <t>ST 838</t>
  </si>
  <si>
    <t>Cópia;chaveiros/Pix</t>
  </si>
  <si>
    <t>St1004 &amp; Sop 1062</t>
  </si>
  <si>
    <t>Cópia tetra e yale / dinheiro</t>
  </si>
  <si>
    <t>PP 150/AR 832</t>
  </si>
  <si>
    <t>Arc 832 &amp; St 1040</t>
  </si>
  <si>
    <t>Miolo/Dinheiro</t>
  </si>
  <si>
    <t>Copia simples/Débito</t>
  </si>
  <si>
    <t>abertura residencial</t>
  </si>
  <si>
    <t>Codificação de controle/Pix</t>
  </si>
  <si>
    <t>Troca de carcaça/Pix</t>
  </si>
  <si>
    <t>ST 846</t>
  </si>
  <si>
    <t>ST 846/ 1030</t>
  </si>
  <si>
    <t>ST 1040; 870/ PP 150</t>
  </si>
  <si>
    <t>Abertura residencial/Pix</t>
  </si>
  <si>
    <t>FZ 855/ ST 1040/ AR 835/ AR 27</t>
  </si>
  <si>
    <t>Abertura automotiva/Cred</t>
  </si>
  <si>
    <t>Haga 380</t>
  </si>
  <si>
    <t>ST 795/ Hela 1106</t>
  </si>
  <si>
    <t>Chave do miolo/Débito</t>
  </si>
  <si>
    <t>ST 870/ FZ 855</t>
  </si>
  <si>
    <t>Cópia simples;chaveiro/Déb.</t>
  </si>
  <si>
    <t>ST 1030/ BR 512</t>
  </si>
  <si>
    <t>HDL 1063</t>
  </si>
  <si>
    <t>PP</t>
  </si>
  <si>
    <t>chave do miolo/Pix</t>
  </si>
  <si>
    <t>Cópia feita do miolo/Dinheiro</t>
  </si>
  <si>
    <t>Fiesta 2004 / pix</t>
  </si>
  <si>
    <t>St 870</t>
  </si>
  <si>
    <t>Cópia simples com c/identificador / dinheiro</t>
  </si>
  <si>
    <t>Troca de kit reparo</t>
  </si>
  <si>
    <t>Gol g5</t>
  </si>
  <si>
    <t>Pilha / déb</t>
  </si>
  <si>
    <t>OH PRO</t>
  </si>
  <si>
    <t>Controle codificado/Pix</t>
  </si>
  <si>
    <t>Pd 682</t>
  </si>
  <si>
    <t>Cópia simples/ Deb</t>
  </si>
  <si>
    <t>Fechadura 40mm/Pix</t>
  </si>
  <si>
    <t>Abertura; 2 trocas de miolo/Pix</t>
  </si>
  <si>
    <t>simples e vidro</t>
  </si>
  <si>
    <t>Sop 952 / St 999</t>
  </si>
  <si>
    <t>Cópias Simples / dinheiro</t>
  </si>
  <si>
    <t>St 999 &amp; 605 / Sop 952</t>
  </si>
  <si>
    <t>Cópias Simples / cred</t>
  </si>
  <si>
    <t xml:space="preserve"> </t>
  </si>
  <si>
    <t>Oh Pro</t>
  </si>
  <si>
    <t>PD 682/ SOP 1020</t>
  </si>
  <si>
    <t>Cópia simples/Din</t>
  </si>
  <si>
    <t>PD 682/ST 870;846</t>
  </si>
  <si>
    <t>FINANC. PAGAR</t>
  </si>
  <si>
    <t>Miolo;copias simples</t>
  </si>
  <si>
    <t>Copia simples/Dinheiro</t>
  </si>
  <si>
    <t>Controle</t>
  </si>
  <si>
    <t>Tetra</t>
  </si>
  <si>
    <t>Cadeado de porta de Aço</t>
  </si>
  <si>
    <t>Cópias de chaves</t>
  </si>
  <si>
    <t>Cópias simples tetras e Multiponto / cred</t>
  </si>
  <si>
    <t>instalação miolo</t>
  </si>
  <si>
    <t>SIN 1032/ GOLD 1072</t>
  </si>
  <si>
    <t>Feito do miolo/Pix</t>
  </si>
  <si>
    <t>Troca de pilha/Cred</t>
  </si>
  <si>
    <t>Controle/Dinheiro</t>
  </si>
  <si>
    <t>Abertira Porta gorja / pix</t>
  </si>
  <si>
    <t>PD 682/ FZ 855</t>
  </si>
  <si>
    <t>Honda Biz</t>
  </si>
  <si>
    <t>Cópia/Cred</t>
  </si>
  <si>
    <t>Troca de pilha/Deb</t>
  </si>
  <si>
    <t>Troca de pilha/Din</t>
  </si>
  <si>
    <t>ST 1020</t>
  </si>
  <si>
    <t>Cópia simples/Cred</t>
  </si>
  <si>
    <t>Troca de carcaça/Deb</t>
  </si>
  <si>
    <t>Fama 30</t>
  </si>
  <si>
    <t>Chave virgem</t>
  </si>
  <si>
    <t>pd</t>
  </si>
  <si>
    <t>Troca de miolo/Pix</t>
  </si>
  <si>
    <t>cadeado</t>
  </si>
  <si>
    <t>PP 428</t>
  </si>
  <si>
    <t>Pega ladrão/Dinheiro</t>
  </si>
  <si>
    <t>soldagem</t>
  </si>
  <si>
    <t>Hela; ST 1040</t>
  </si>
  <si>
    <t>Cópia simples/Deb</t>
  </si>
  <si>
    <t>Troca de pilha/din</t>
  </si>
  <si>
    <t>Ali 72</t>
  </si>
  <si>
    <t>Cópia simples;tetra/Pix</t>
  </si>
  <si>
    <t>ST 846/ 795</t>
  </si>
  <si>
    <t>Uno Mille</t>
  </si>
  <si>
    <t>st 1040 &amp; sop 1020</t>
  </si>
  <si>
    <t>Cópias simples/cred</t>
  </si>
  <si>
    <t>Pilha/Din</t>
  </si>
  <si>
    <t>Miolo/deb</t>
  </si>
  <si>
    <t>PD 682/ST 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</si>
</sst>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NumberFormat="1" applyFont="1" applyFill="1" applyBorder="1" applyAlignment="1">
      <alignment vertical="center"/>
    </xf>
    <xf numFmtId="44" fontId="3" fillId="0" borderId="1" xfId="1" applyNumberFormat="1" applyFont="1" applyBorder="1" applyAlignment="1">
      <alignment vertical="center"/>
    </xf>
    <xf numFmtId="44" fontId="3" fillId="2" borderId="1" xfId="1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NumberFormat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3" xfId="1" applyFont="1" applyBorder="1"/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285" dataDxfId="283" headerRowBorderDxfId="284" tableBorderDxfId="282" totalsRowBorderDxfId="281">
  <autoFilter ref="B3:G27" xr:uid="{00000000-0009-0000-0100-000004000000}"/>
  <tableColumns count="6">
    <tableColumn id="1" xr3:uid="{00000000-0010-0000-0000-000001000000}" name="Valor Bruto" dataDxfId="280" dataCellStyle="Moeda"/>
    <tableColumn id="2" xr3:uid="{00000000-0010-0000-0000-000002000000}" name="Valor despesa" dataDxfId="279" dataCellStyle="Moeda"/>
    <tableColumn id="3" xr3:uid="{00000000-0010-0000-0000-000003000000}" name="Nº/Linha Key" dataDxfId="278"/>
    <tableColumn id="4" xr3:uid="{00000000-0010-0000-0000-000004000000}" name="Serviço" dataDxfId="277"/>
    <tableColumn id="5" xr3:uid="{00000000-0010-0000-0000-000005000000}" name="Quantidade" dataDxfId="276"/>
    <tableColumn id="6" xr3:uid="{00000000-0010-0000-0000-000006000000}" name="Valor final" dataDxfId="27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1:G184" totalsRowShown="0" headerRowDxfId="186" dataDxfId="184" headerRowBorderDxfId="185" tableBorderDxfId="183" totalsRowBorderDxfId="182">
  <autoFilter ref="B161:G184" xr:uid="{00000000-0009-0000-0100-00000F000000}"/>
  <tableColumns count="6">
    <tableColumn id="1" xr3:uid="{00000000-0010-0000-0B00-000001000000}" name="Valor Bruto" dataDxfId="181" dataCellStyle="Moeda"/>
    <tableColumn id="2" xr3:uid="{00000000-0010-0000-0B00-000002000000}" name="Valor despesa" dataDxfId="180" dataCellStyle="Moeda"/>
    <tableColumn id="3" xr3:uid="{00000000-0010-0000-0B00-000003000000}" name="Nº/Linha Key" dataDxfId="179"/>
    <tableColumn id="4" xr3:uid="{00000000-0010-0000-0B00-000004000000}" name="Serviço" dataDxfId="178"/>
    <tableColumn id="5" xr3:uid="{00000000-0010-0000-0B00-000005000000}" name="Quantidade" dataDxfId="177"/>
    <tableColumn id="6" xr3:uid="{00000000-0010-0000-0B00-000006000000}" name="Valor final" dataDxfId="176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75" dataDxfId="173" headerRowBorderDxfId="174" tableBorderDxfId="172" totalsRowBorderDxfId="171">
  <autoFilter ref="B3:G27" xr:uid="{00000000-0009-0000-0100-000010000000}"/>
  <tableColumns count="6">
    <tableColumn id="1" xr3:uid="{00000000-0010-0000-0C00-000001000000}" name="Valor Bruto" dataDxfId="170" dataCellStyle="Moeda"/>
    <tableColumn id="2" xr3:uid="{00000000-0010-0000-0C00-000002000000}" name="Valor despesa" dataDxfId="169" dataCellStyle="Moeda"/>
    <tableColumn id="3" xr3:uid="{00000000-0010-0000-0C00-000003000000}" name="Nº/Linha Key" dataDxfId="168"/>
    <tableColumn id="4" xr3:uid="{00000000-0010-0000-0C00-000004000000}" name="Serviço" dataDxfId="167"/>
    <tableColumn id="5" xr3:uid="{00000000-0010-0000-0C00-000005000000}" name="Quantidade" dataDxfId="166"/>
    <tableColumn id="6" xr3:uid="{00000000-0010-0000-0C00-000006000000}" name="Valor final" dataDxfId="16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8" totalsRowShown="0" headerRowDxfId="164" dataDxfId="162" headerRowBorderDxfId="163" tableBorderDxfId="161" totalsRowBorderDxfId="160">
  <autoFilter ref="B35:G58" xr:uid="{00000000-0009-0000-0100-000011000000}"/>
  <tableColumns count="6">
    <tableColumn id="1" xr3:uid="{00000000-0010-0000-0D00-000001000000}" name="Valor Bruto" dataDxfId="159" dataCellStyle="Moeda"/>
    <tableColumn id="2" xr3:uid="{00000000-0010-0000-0D00-000002000000}" name="Valor despesa" dataDxfId="158" dataCellStyle="Moeda"/>
    <tableColumn id="3" xr3:uid="{00000000-0010-0000-0D00-000003000000}" name="Nº/Linha Key" dataDxfId="157"/>
    <tableColumn id="4" xr3:uid="{00000000-0010-0000-0D00-000004000000}" name="Serviço" dataDxfId="156"/>
    <tableColumn id="5" xr3:uid="{00000000-0010-0000-0D00-000005000000}" name="Quantidade" dataDxfId="155"/>
    <tableColumn id="6" xr3:uid="{00000000-0010-0000-0D00-000006000000}" name="Valor final" dataDxfId="15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89" totalsRowShown="0" headerRowDxfId="153" dataDxfId="151" headerRowBorderDxfId="152" tableBorderDxfId="150" totalsRowBorderDxfId="149">
  <autoFilter ref="B66:G89" xr:uid="{00000000-0009-0000-0100-000012000000}"/>
  <tableColumns count="6">
    <tableColumn id="1" xr3:uid="{00000000-0010-0000-0E00-000001000000}" name="Valor Bruto" dataDxfId="148" dataCellStyle="Moeda"/>
    <tableColumn id="2" xr3:uid="{00000000-0010-0000-0E00-000002000000}" name="Valor despesa" dataDxfId="147" dataCellStyle="Moeda"/>
    <tableColumn id="3" xr3:uid="{00000000-0010-0000-0E00-000003000000}" name="Nº/Linha Key" dataDxfId="146"/>
    <tableColumn id="4" xr3:uid="{00000000-0010-0000-0E00-000004000000}" name="Serviço" dataDxfId="145"/>
    <tableColumn id="5" xr3:uid="{00000000-0010-0000-0E00-000005000000}" name="Quantidade" dataDxfId="144"/>
    <tableColumn id="6" xr3:uid="{00000000-0010-0000-0E00-000006000000}" name="Valor final" dataDxfId="143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9:G122" totalsRowShown="0" headerRowDxfId="142" dataDxfId="140" headerRowBorderDxfId="141" tableBorderDxfId="139" totalsRowBorderDxfId="138">
  <autoFilter ref="B99:G122" xr:uid="{00000000-0009-0000-0100-000013000000}"/>
  <tableColumns count="6">
    <tableColumn id="1" xr3:uid="{00000000-0010-0000-0F00-000001000000}" name="Valor Bruto" dataDxfId="137" dataCellStyle="Moeda"/>
    <tableColumn id="2" xr3:uid="{00000000-0010-0000-0F00-000002000000}" name="Valor despesa" dataDxfId="136" dataCellStyle="Moeda"/>
    <tableColumn id="3" xr3:uid="{00000000-0010-0000-0F00-000003000000}" name="Nº/Linha Key" dataDxfId="135"/>
    <tableColumn id="4" xr3:uid="{00000000-0010-0000-0F00-000004000000}" name="Serviço" dataDxfId="134"/>
    <tableColumn id="5" xr3:uid="{00000000-0010-0000-0F00-000005000000}" name="Quantidade" dataDxfId="133"/>
    <tableColumn id="6" xr3:uid="{00000000-0010-0000-0F00-000006000000}" name="Valor final" dataDxfId="132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30:G153" totalsRowShown="0" headerRowDxfId="131" dataDxfId="129" headerRowBorderDxfId="130" tableBorderDxfId="128" totalsRowBorderDxfId="127">
  <autoFilter ref="B130:G153" xr:uid="{00000000-0009-0000-0100-000014000000}"/>
  <tableColumns count="6">
    <tableColumn id="1" xr3:uid="{00000000-0010-0000-1000-000001000000}" name="Valor Bruto" dataDxfId="126" dataCellStyle="Moeda"/>
    <tableColumn id="2" xr3:uid="{00000000-0010-0000-1000-000002000000}" name="Valor despesa" dataDxfId="125" dataCellStyle="Moeda"/>
    <tableColumn id="3" xr3:uid="{00000000-0010-0000-1000-000003000000}" name="Nº/Linha Key" dataDxfId="124"/>
    <tableColumn id="4" xr3:uid="{00000000-0010-0000-1000-000004000000}" name="Serviço" dataDxfId="123"/>
    <tableColumn id="5" xr3:uid="{00000000-0010-0000-1000-000005000000}" name="Quantidade" dataDxfId="122"/>
    <tableColumn id="6" xr3:uid="{00000000-0010-0000-1000-000006000000}" name="Valor final" dataDxfId="121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61:G184" totalsRowShown="0" headerRowDxfId="120" dataDxfId="118" headerRowBorderDxfId="119" tableBorderDxfId="117" totalsRowBorderDxfId="116">
  <autoFilter ref="B161:G184" xr:uid="{00000000-0009-0000-0100-000015000000}"/>
  <tableColumns count="6">
    <tableColumn id="1" xr3:uid="{00000000-0010-0000-1100-000001000000}" name="Valor Bruto" dataDxfId="115" dataCellStyle="Moeda"/>
    <tableColumn id="2" xr3:uid="{00000000-0010-0000-1100-000002000000}" name="Valor despesa" dataDxfId="114" dataCellStyle="Moeda"/>
    <tableColumn id="3" xr3:uid="{00000000-0010-0000-1100-000003000000}" name="Nº/Linha Key" dataDxfId="113"/>
    <tableColumn id="4" xr3:uid="{00000000-0010-0000-1100-000004000000}" name="Serviço" dataDxfId="112"/>
    <tableColumn id="5" xr3:uid="{00000000-0010-0000-1100-000005000000}" name="Quantidade" dataDxfId="111"/>
    <tableColumn id="6" xr3:uid="{00000000-0010-0000-1100-000006000000}" name="Valor final" dataDxfId="110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09" dataDxfId="107" headerRowBorderDxfId="108" tableBorderDxfId="106" totalsRowBorderDxfId="105">
  <autoFilter ref="B3:G28" xr:uid="{00000000-0009-0000-0100-000016000000}"/>
  <tableColumns count="6">
    <tableColumn id="1" xr3:uid="{00000000-0010-0000-1200-000001000000}" name="Valor Bruto" dataDxfId="104" dataCellStyle="Moeda"/>
    <tableColumn id="2" xr3:uid="{00000000-0010-0000-1200-000002000000}" name="Valor despesa" dataDxfId="103" dataCellStyle="Moeda"/>
    <tableColumn id="3" xr3:uid="{00000000-0010-0000-1200-000003000000}" name="Nº/Linha Key" dataDxfId="102"/>
    <tableColumn id="4" xr3:uid="{00000000-0010-0000-1200-000004000000}" name="Serviço" dataDxfId="101"/>
    <tableColumn id="5" xr3:uid="{00000000-0010-0000-1200-000005000000}" name="Quantidade" dataDxfId="100"/>
    <tableColumn id="6" xr3:uid="{00000000-0010-0000-1200-000006000000}" name="Valor final" dataDxfId="99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59" totalsRowShown="0" headerRowDxfId="98" dataDxfId="96" headerRowBorderDxfId="97" tableBorderDxfId="95" totalsRowBorderDxfId="94">
  <autoFilter ref="B36:G59" xr:uid="{00000000-0009-0000-0100-000017000000}"/>
  <tableColumns count="6">
    <tableColumn id="1" xr3:uid="{00000000-0010-0000-1300-000001000000}" name="Valor Bruto" dataDxfId="93" dataCellStyle="Moeda"/>
    <tableColumn id="2" xr3:uid="{00000000-0010-0000-1300-000002000000}" name="Valor despesa" dataDxfId="92" dataCellStyle="Moeda"/>
    <tableColumn id="3" xr3:uid="{00000000-0010-0000-1300-000003000000}" name="Nº/Linha Key" dataDxfId="91"/>
    <tableColumn id="4" xr3:uid="{00000000-0010-0000-1300-000004000000}" name="Serviço" dataDxfId="90"/>
    <tableColumn id="5" xr3:uid="{00000000-0010-0000-1300-000005000000}" name="Quantidade" dataDxfId="89"/>
    <tableColumn id="6" xr3:uid="{00000000-0010-0000-1300-000006000000}" name="Valor final" dataDxfId="88" dataCellStyle="Moeda">
      <calculatedColumnFormula>SUM(B37-C37)</calculatedColumnFormula>
    </tableColumn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0" totalsRowShown="0" headerRowDxfId="87" dataDxfId="85" headerRowBorderDxfId="86" tableBorderDxfId="84" totalsRowBorderDxfId="83">
  <autoFilter ref="B67:G90" xr:uid="{00000000-0009-0000-0100-000018000000}"/>
  <tableColumns count="6">
    <tableColumn id="1" xr3:uid="{00000000-0010-0000-1400-000001000000}" name="Valor Bruto" dataDxfId="82" dataCellStyle="Moeda"/>
    <tableColumn id="2" xr3:uid="{00000000-0010-0000-1400-000002000000}" name="Valor despesa" dataDxfId="81" dataCellStyle="Moeda"/>
    <tableColumn id="3" xr3:uid="{00000000-0010-0000-1400-000003000000}" name="Nº/Linha Key" dataDxfId="80"/>
    <tableColumn id="4" xr3:uid="{00000000-0010-0000-1400-000004000000}" name="Serviço" dataDxfId="79"/>
    <tableColumn id="5" xr3:uid="{00000000-0010-0000-1400-000005000000}" name="Quantidade" dataDxfId="78"/>
    <tableColumn id="6" xr3:uid="{00000000-0010-0000-1400-000006000000}" name="Valor final" dataDxfId="77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8" totalsRowShown="0" headerRowDxfId="274" dataDxfId="272" headerRowBorderDxfId="273" tableBorderDxfId="271" totalsRowBorderDxfId="270">
  <autoFilter ref="B35:G58" xr:uid="{00000000-0009-0000-0100-000005000000}"/>
  <tableColumns count="6">
    <tableColumn id="1" xr3:uid="{00000000-0010-0000-0100-000001000000}" name="Valor Bruto" dataDxfId="269" dataCellStyle="Moeda"/>
    <tableColumn id="2" xr3:uid="{00000000-0010-0000-0100-000002000000}" name="Valor despesa" dataDxfId="268" dataCellStyle="Moeda"/>
    <tableColumn id="3" xr3:uid="{00000000-0010-0000-0100-000003000000}" name="Nº/Linha Key" dataDxfId="267"/>
    <tableColumn id="4" xr3:uid="{00000000-0010-0000-0100-000004000000}" name="Serviço" dataDxfId="266"/>
    <tableColumn id="5" xr3:uid="{00000000-0010-0000-0100-000005000000}" name="Quantidade" dataDxfId="265"/>
    <tableColumn id="6" xr3:uid="{00000000-0010-0000-0100-000006000000}" name="Valor final" dataDxfId="26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3" totalsRowShown="0" headerRowDxfId="76" dataDxfId="74" headerRowBorderDxfId="75" tableBorderDxfId="73" totalsRowBorderDxfId="72">
  <autoFilter ref="B100:G123" xr:uid="{00000000-0009-0000-0100-000019000000}"/>
  <tableColumns count="6">
    <tableColumn id="1" xr3:uid="{00000000-0010-0000-1500-000001000000}" name="Valor Bruto" dataDxfId="71" dataCellStyle="Moeda"/>
    <tableColumn id="2" xr3:uid="{00000000-0010-0000-1500-000002000000}" name="Valor despesa" dataDxfId="70" dataCellStyle="Moeda"/>
    <tableColumn id="3" xr3:uid="{00000000-0010-0000-1500-000003000000}" name="Nº/Linha Key" dataDxfId="69"/>
    <tableColumn id="4" xr3:uid="{00000000-0010-0000-1500-000004000000}" name="Serviço" dataDxfId="68"/>
    <tableColumn id="5" xr3:uid="{00000000-0010-0000-1500-000005000000}" name="Quantidade" dataDxfId="67"/>
    <tableColumn id="6" xr3:uid="{00000000-0010-0000-1500-000006000000}" name="Valor final" dataDxfId="66" dataCellStyle="Moeda">
      <calculatedColumnFormula>SUM(B101-C101)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4" totalsRowShown="0" headerRowDxfId="65" dataDxfId="63" headerRowBorderDxfId="64" tableBorderDxfId="62" totalsRowBorderDxfId="61">
  <autoFilter ref="B131:G154" xr:uid="{00000000-0009-0000-0100-00001A000000}"/>
  <tableColumns count="6">
    <tableColumn id="1" xr3:uid="{00000000-0010-0000-1600-000001000000}" name="Valor Bruto" dataDxfId="60" dataCellStyle="Moeda"/>
    <tableColumn id="2" xr3:uid="{00000000-0010-0000-1600-000002000000}" name="Valor despesa" dataDxfId="59" dataCellStyle="Moeda"/>
    <tableColumn id="3" xr3:uid="{00000000-0010-0000-1600-000003000000}" name="Nº/Linha Key" dataDxfId="58"/>
    <tableColumn id="4" xr3:uid="{00000000-0010-0000-1600-000004000000}" name="Serviço" dataDxfId="57"/>
    <tableColumn id="5" xr3:uid="{00000000-0010-0000-1600-000005000000}" name="Quantidade" dataDxfId="56"/>
    <tableColumn id="6" xr3:uid="{00000000-0010-0000-1600-000006000000}" name="Valor final" dataDxfId="55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5" totalsRowShown="0" headerRowDxfId="54" dataDxfId="52" headerRowBorderDxfId="53" tableBorderDxfId="51" totalsRowBorderDxfId="50">
  <autoFilter ref="B162:G185" xr:uid="{00000000-0009-0000-0100-00001B000000}"/>
  <tableColumns count="6">
    <tableColumn id="1" xr3:uid="{00000000-0010-0000-1700-000001000000}" name="Valor Bruto" dataDxfId="49" dataCellStyle="Moeda"/>
    <tableColumn id="2" xr3:uid="{00000000-0010-0000-1700-000002000000}" name="Valor despesa" dataDxfId="48" dataCellStyle="Moeda"/>
    <tableColumn id="3" xr3:uid="{00000000-0010-0000-1700-000003000000}" name="Nº/Linha Key" dataDxfId="47"/>
    <tableColumn id="4" xr3:uid="{00000000-0010-0000-1700-000004000000}" name="Serviço" dataDxfId="46"/>
    <tableColumn id="5" xr3:uid="{00000000-0010-0000-1700-000005000000}" name="Quantidade" dataDxfId="45"/>
    <tableColumn id="6" xr3:uid="{00000000-0010-0000-1700-000006000000}" name="Valor final" dataDxfId="44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7" totalsRowShown="0" headerRowDxfId="43" dataDxfId="41" headerRowBorderDxfId="42" tableBorderDxfId="40" totalsRowBorderDxfId="39">
  <autoFilter ref="B3:G27" xr:uid="{00000000-0009-0000-0100-00001C000000}"/>
  <tableColumns count="6">
    <tableColumn id="1" xr3:uid="{00000000-0010-0000-1800-000001000000}" name="Valor Bruto" dataDxfId="38" dataCellStyle="Moeda"/>
    <tableColumn id="2" xr3:uid="{00000000-0010-0000-1800-000002000000}" name="Valor despesa" dataDxfId="37" dataCellStyle="Moeda"/>
    <tableColumn id="3" xr3:uid="{00000000-0010-0000-1800-000003000000}" name="Nº/Linha Key" dataDxfId="36"/>
    <tableColumn id="4" xr3:uid="{00000000-0010-0000-1800-000004000000}" name="Serviço" dataDxfId="35"/>
    <tableColumn id="5" xr3:uid="{00000000-0010-0000-1800-000005000000}" name="Quantidade" dataDxfId="34"/>
    <tableColumn id="6" xr3:uid="{00000000-0010-0000-1800-000006000000}" name="Valor final" dataDxfId="33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58" totalsRowShown="0" headerRowDxfId="32" dataDxfId="30" headerRowBorderDxfId="31" tableBorderDxfId="29" totalsRowBorderDxfId="28">
  <autoFilter ref="B35:G58" xr:uid="{00000000-0009-0000-0100-00001D000000}"/>
  <tableColumns count="6">
    <tableColumn id="1" xr3:uid="{00000000-0010-0000-1900-000001000000}" name="Valor Bruto" dataDxfId="27" dataCellStyle="Moeda"/>
    <tableColumn id="2" xr3:uid="{00000000-0010-0000-1900-000002000000}" name="Valor despesa" dataDxfId="26" dataCellStyle="Moeda"/>
    <tableColumn id="3" xr3:uid="{00000000-0010-0000-1900-000003000000}" name="Nº/Linha Key" dataDxfId="25"/>
    <tableColumn id="4" xr3:uid="{00000000-0010-0000-1900-000004000000}" name="Serviço" dataDxfId="24"/>
    <tableColumn id="5" xr3:uid="{00000000-0010-0000-1900-000005000000}" name="Quantidade" dataDxfId="23"/>
    <tableColumn id="6" xr3:uid="{00000000-0010-0000-1900-000006000000}" name="Valor final" dataDxfId="22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6:G90" totalsRowShown="0" headerRowDxfId="21" dataDxfId="19" headerRowBorderDxfId="20" tableBorderDxfId="18" totalsRowBorderDxfId="17">
  <autoFilter ref="B66:G90" xr:uid="{458041B8-CFE3-4026-9C3F-3C5E15EABDA2}"/>
  <tableColumns count="6">
    <tableColumn id="1" xr3:uid="{C0CB1962-74E4-4A91-82EF-7A5A77CE8A71}" name="Valor Bruto" dataDxfId="16" dataCellStyle="Moeda"/>
    <tableColumn id="2" xr3:uid="{FC16D36F-15F8-4CF9-A18E-E7E6957BF021}" name="Valor despesa" dataDxfId="15" dataCellStyle="Moeda"/>
    <tableColumn id="3" xr3:uid="{A7D91028-B494-43CE-890F-2B59F7133B91}" name="Nº/Linha Key" dataDxfId="14"/>
    <tableColumn id="4" xr3:uid="{E30F42B7-D88B-472D-8C38-720B4EA98F89}" name="Serviço" dataDxfId="13"/>
    <tableColumn id="5" xr3:uid="{2DAF22BA-C8C1-438F-9D86-292EC90EE07A}" name="Quantidade" dataDxfId="12"/>
    <tableColumn id="6" xr3:uid="{78141D2E-4AD9-4497-99AC-CF97965DCDD2}" name="Valor final" dataDxfId="11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2FD04-FA5D-4ADE-888E-D9C0B3D39585}" name="Tabela423293" displayName="Tabela423293" ref="B98:G122" totalsRowShown="0" headerRowDxfId="10" dataDxfId="8" headerRowBorderDxfId="9" tableBorderDxfId="7" totalsRowBorderDxfId="6">
  <autoFilter ref="B98:G122" xr:uid="{C762FD04-FA5D-4ADE-888E-D9C0B3D39585}"/>
  <tableColumns count="6">
    <tableColumn id="1" xr3:uid="{916520BC-3F0A-4F09-8AA4-5D33D7B8A4D0}" name="Valor Bruto" dataDxfId="5" dataCellStyle="Moeda"/>
    <tableColumn id="2" xr3:uid="{0D590D64-8099-4334-8365-2D4D8207BC9B}" name="Valor despesa" dataDxfId="4" dataCellStyle="Moeda"/>
    <tableColumn id="3" xr3:uid="{F74B4914-9B5F-447B-9C2C-875117652B0A}" name="Nº/Linha Key" dataDxfId="3"/>
    <tableColumn id="4" xr3:uid="{312577DA-DA85-4ABC-81D3-E068E5D5CF5E}" name="Serviço" dataDxfId="2"/>
    <tableColumn id="5" xr3:uid="{771C7C6E-D2ED-4746-8A7B-75F9C3075D1A}" name="Quantidade" dataDxfId="1"/>
    <tableColumn id="6" xr3:uid="{D4E23040-C4D0-480B-8339-0003C75E7C13}" name="Valor final" dataDxfId="0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89" totalsRowShown="0" headerRowDxfId="263" dataDxfId="261" headerRowBorderDxfId="262" tableBorderDxfId="260" totalsRowBorderDxfId="259">
  <autoFilter ref="B66:G89" xr:uid="{00000000-0009-0000-0100-000006000000}"/>
  <tableColumns count="6">
    <tableColumn id="1" xr3:uid="{00000000-0010-0000-0200-000001000000}" name="Valor Bruto" dataDxfId="258" dataCellStyle="Moeda"/>
    <tableColumn id="2" xr3:uid="{00000000-0010-0000-0200-000002000000}" name="Valor despesa" dataDxfId="257" dataCellStyle="Moeda"/>
    <tableColumn id="3" xr3:uid="{00000000-0010-0000-0200-000003000000}" name="Nº/Linha Key" dataDxfId="256"/>
    <tableColumn id="4" xr3:uid="{00000000-0010-0000-0200-000004000000}" name="Serviço" dataDxfId="255"/>
    <tableColumn id="5" xr3:uid="{00000000-0010-0000-0200-000005000000}" name="Quantidade" dataDxfId="254"/>
    <tableColumn id="6" xr3:uid="{00000000-0010-0000-0200-000006000000}" name="Valor final" dataDxfId="253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2" totalsRowShown="0" headerRowDxfId="252" dataDxfId="250" headerRowBorderDxfId="251" tableBorderDxfId="249" totalsRowBorderDxfId="248">
  <autoFilter ref="B99:G122" xr:uid="{00000000-0009-0000-0100-000007000000}"/>
  <tableColumns count="6">
    <tableColumn id="1" xr3:uid="{00000000-0010-0000-0300-000001000000}" name="Valor Bruto" dataDxfId="247" dataCellStyle="Moeda"/>
    <tableColumn id="2" xr3:uid="{00000000-0010-0000-0300-000002000000}" name="Valor despesa" dataDxfId="246" dataCellStyle="Moeda"/>
    <tableColumn id="3" xr3:uid="{00000000-0010-0000-0300-000003000000}" name="Nº/Linha Key" dataDxfId="245"/>
    <tableColumn id="4" xr3:uid="{00000000-0010-0000-0300-000004000000}" name="Serviço" dataDxfId="244"/>
    <tableColumn id="5" xr3:uid="{00000000-0010-0000-0300-000005000000}" name="Quantidade" dataDxfId="243"/>
    <tableColumn id="6" xr3:uid="{00000000-0010-0000-0300-000006000000}" name="Valor final" dataDxfId="242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41" dataDxfId="239" headerRowBorderDxfId="240" tableBorderDxfId="238" totalsRowBorderDxfId="237">
  <autoFilter ref="B3:G27" xr:uid="{00000000-0009-0000-0100-00000A000000}"/>
  <tableColumns count="6">
    <tableColumn id="1" xr3:uid="{00000000-0010-0000-0600-000001000000}" name="Valor Bruto" dataDxfId="236" dataCellStyle="Moeda"/>
    <tableColumn id="2" xr3:uid="{00000000-0010-0000-0600-000002000000}" name="Valor despesa" dataDxfId="235" dataCellStyle="Moeda"/>
    <tableColumn id="3" xr3:uid="{00000000-0010-0000-0600-000003000000}" name="Nº/Linha Key" dataDxfId="234"/>
    <tableColumn id="4" xr3:uid="{00000000-0010-0000-0600-000004000000}" name="Serviço" dataDxfId="233"/>
    <tableColumn id="5" xr3:uid="{00000000-0010-0000-0600-000005000000}" name="Quantidade" dataDxfId="232"/>
    <tableColumn id="6" xr3:uid="{00000000-0010-0000-0600-000006000000}" name="Valor final" dataDxfId="23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8" totalsRowShown="0" headerRowDxfId="230" dataDxfId="228" headerRowBorderDxfId="229" tableBorderDxfId="227" totalsRowBorderDxfId="226">
  <autoFilter ref="B35:G58" xr:uid="{00000000-0009-0000-0100-00000B000000}"/>
  <tableColumns count="6">
    <tableColumn id="1" xr3:uid="{00000000-0010-0000-0700-000001000000}" name="Valor Bruto" dataDxfId="225" dataCellStyle="Moeda"/>
    <tableColumn id="2" xr3:uid="{00000000-0010-0000-0700-000002000000}" name="Valor despesa" dataDxfId="224" dataCellStyle="Moeda"/>
    <tableColumn id="3" xr3:uid="{00000000-0010-0000-0700-000003000000}" name="Nº/Linha Key" dataDxfId="223"/>
    <tableColumn id="4" xr3:uid="{00000000-0010-0000-0700-000004000000}" name="Serviço" dataDxfId="222"/>
    <tableColumn id="5" xr3:uid="{00000000-0010-0000-0700-000005000000}" name="Quantidade" dataDxfId="221"/>
    <tableColumn id="6" xr3:uid="{00000000-0010-0000-0700-000006000000}" name="Valor final" dataDxfId="220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9" totalsRowShown="0" headerRowDxfId="219" dataDxfId="217" headerRowBorderDxfId="218" tableBorderDxfId="216" totalsRowBorderDxfId="215">
  <autoFilter ref="B66:G89" xr:uid="{00000000-0009-0000-0100-00000C000000}"/>
  <tableColumns count="6">
    <tableColumn id="1" xr3:uid="{00000000-0010-0000-0800-000001000000}" name="Valor Bruto" dataDxfId="214" dataCellStyle="Moeda"/>
    <tableColumn id="2" xr3:uid="{00000000-0010-0000-0800-000002000000}" name="Valor despesa" dataDxfId="213" dataCellStyle="Moeda"/>
    <tableColumn id="3" xr3:uid="{00000000-0010-0000-0800-000003000000}" name="Nº/Linha Key" dataDxfId="212"/>
    <tableColumn id="4" xr3:uid="{00000000-0010-0000-0800-000004000000}" name="Serviço" dataDxfId="211"/>
    <tableColumn id="5" xr3:uid="{00000000-0010-0000-0800-000005000000}" name="Quantidade" dataDxfId="210"/>
    <tableColumn id="6" xr3:uid="{00000000-0010-0000-0800-000006000000}" name="Valor final" dataDxfId="209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9:G122" totalsRowShown="0" headerRowDxfId="208" dataDxfId="206" headerRowBorderDxfId="207" tableBorderDxfId="205" totalsRowBorderDxfId="204">
  <autoFilter ref="B99:G122" xr:uid="{00000000-0009-0000-0100-00000D000000}"/>
  <tableColumns count="6">
    <tableColumn id="1" xr3:uid="{00000000-0010-0000-0900-000001000000}" name="Valor Bruto" dataDxfId="203" dataCellStyle="Moeda"/>
    <tableColumn id="2" xr3:uid="{00000000-0010-0000-0900-000002000000}" name="Valor despesa" dataDxfId="202" dataCellStyle="Moeda"/>
    <tableColumn id="3" xr3:uid="{00000000-0010-0000-0900-000003000000}" name="Nº/Linha Key" dataDxfId="201"/>
    <tableColumn id="4" xr3:uid="{00000000-0010-0000-0900-000004000000}" name="Serviço" dataDxfId="200"/>
    <tableColumn id="5" xr3:uid="{00000000-0010-0000-0900-000005000000}" name="Quantidade" dataDxfId="199"/>
    <tableColumn id="6" xr3:uid="{00000000-0010-0000-0900-000006000000}" name="Valor final" dataDxfId="198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30:G153" totalsRowShown="0" headerRowDxfId="197" dataDxfId="195" headerRowBorderDxfId="196" tableBorderDxfId="194" totalsRowBorderDxfId="193">
  <autoFilter ref="B130:G153" xr:uid="{00000000-0009-0000-0100-00000E000000}"/>
  <tableColumns count="6">
    <tableColumn id="1" xr3:uid="{00000000-0010-0000-0A00-000001000000}" name="Valor Bruto" dataDxfId="192" dataCellStyle="Moeda"/>
    <tableColumn id="2" xr3:uid="{00000000-0010-0000-0A00-000002000000}" name="Valor despesa" dataDxfId="191" dataCellStyle="Moeda"/>
    <tableColumn id="3" xr3:uid="{00000000-0010-0000-0A00-000003000000}" name="Nº/Linha Key" dataDxfId="190"/>
    <tableColumn id="4" xr3:uid="{00000000-0010-0000-0A00-000004000000}" name="Serviço" dataDxfId="189"/>
    <tableColumn id="5" xr3:uid="{00000000-0010-0000-0A00-000005000000}" name="Quantidade" dataDxfId="188"/>
    <tableColumn id="6" xr3:uid="{00000000-0010-0000-0A00-000006000000}" name="Valor final" dataDxfId="187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topLeftCell="C1" zoomScaleNormal="60" workbookViewId="0">
      <selection activeCell="C128" sqref="C128"/>
    </sheetView>
  </sheetViews>
  <sheetFormatPr defaultRowHeight="15" x14ac:dyDescent="0.25"/>
  <cols>
    <col min="2" max="2" width="16.85546875" bestFit="1" customWidth="1"/>
    <col min="3" max="3" width="29" bestFit="1" customWidth="1"/>
    <col min="4" max="4" width="26.5703125" style="4" bestFit="1" customWidth="1"/>
    <col min="5" max="5" width="45.140625" style="4" bestFit="1" customWidth="1"/>
    <col min="6" max="6" width="17.140625" style="4" bestFit="1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28" t="s">
        <v>22</v>
      </c>
      <c r="C2" s="29"/>
      <c r="D2" s="29"/>
      <c r="E2" s="29"/>
      <c r="F2" s="29"/>
      <c r="G2" s="30"/>
      <c r="I2" s="32" t="s">
        <v>10</v>
      </c>
      <c r="J2" s="32"/>
      <c r="K2" s="32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80</v>
      </c>
      <c r="C4" s="1">
        <v>3.2</v>
      </c>
      <c r="D4" s="3" t="s">
        <v>26</v>
      </c>
      <c r="E4" s="3" t="s">
        <v>27</v>
      </c>
      <c r="F4" s="3">
        <v>2</v>
      </c>
      <c r="G4" s="6">
        <f>SUM(B4-C4)</f>
        <v>76.8</v>
      </c>
      <c r="I4" s="11">
        <f>SUM(C30,C61,C92,C125)</f>
        <v>2473</v>
      </c>
      <c r="J4" s="11">
        <f>SUM(C31,C62,C93,C126)</f>
        <v>655.5</v>
      </c>
      <c r="K4" s="22">
        <f>SUM(C32,C63,C94,C127)</f>
        <v>1817.4999999999998</v>
      </c>
    </row>
    <row r="5" spans="2:11" x14ac:dyDescent="0.25">
      <c r="B5" s="5">
        <v>15</v>
      </c>
      <c r="C5" s="1">
        <v>2.4</v>
      </c>
      <c r="D5" s="3" t="s">
        <v>50</v>
      </c>
      <c r="E5" s="3" t="s">
        <v>51</v>
      </c>
      <c r="F5" s="3">
        <v>1</v>
      </c>
      <c r="G5" s="6">
        <f t="shared" ref="G5:G27" si="0">SUM(B5-C5)</f>
        <v>12.6</v>
      </c>
    </row>
    <row r="6" spans="2:11" x14ac:dyDescent="0.25">
      <c r="B6" s="5">
        <v>11</v>
      </c>
      <c r="C6" s="1">
        <v>1.6</v>
      </c>
      <c r="D6" s="3" t="s">
        <v>52</v>
      </c>
      <c r="E6" s="3" t="s">
        <v>53</v>
      </c>
      <c r="F6" s="3">
        <v>1</v>
      </c>
      <c r="G6" s="6">
        <f t="shared" si="0"/>
        <v>9.4</v>
      </c>
    </row>
    <row r="7" spans="2:11" x14ac:dyDescent="0.25">
      <c r="B7" s="5">
        <v>104</v>
      </c>
      <c r="C7" s="1">
        <v>6.4</v>
      </c>
      <c r="D7" s="3" t="s">
        <v>54</v>
      </c>
      <c r="E7" s="3" t="s">
        <v>55</v>
      </c>
      <c r="F7" s="3">
        <v>4</v>
      </c>
      <c r="G7" s="6">
        <f t="shared" si="0"/>
        <v>97.6</v>
      </c>
    </row>
    <row r="8" spans="2:11" x14ac:dyDescent="0.25">
      <c r="B8" s="5">
        <v>24</v>
      </c>
      <c r="C8" s="1">
        <v>3.2</v>
      </c>
      <c r="D8" s="3" t="s">
        <v>56</v>
      </c>
      <c r="E8" s="3" t="s">
        <v>57</v>
      </c>
      <c r="F8" s="3">
        <v>2</v>
      </c>
      <c r="G8" s="6">
        <f t="shared" si="0"/>
        <v>20.8</v>
      </c>
    </row>
    <row r="9" spans="2:11" x14ac:dyDescent="0.25">
      <c r="B9" s="5">
        <v>30</v>
      </c>
      <c r="C9" s="1">
        <v>6</v>
      </c>
      <c r="D9" s="3" t="s">
        <v>58</v>
      </c>
      <c r="E9" s="3" t="s">
        <v>59</v>
      </c>
      <c r="F9" s="3">
        <v>1</v>
      </c>
      <c r="G9" s="6">
        <f t="shared" si="0"/>
        <v>24</v>
      </c>
    </row>
    <row r="10" spans="2:11" x14ac:dyDescent="0.25">
      <c r="B10" s="5">
        <v>0</v>
      </c>
      <c r="C10" s="1">
        <v>0</v>
      </c>
      <c r="D10" s="3"/>
      <c r="E10" s="3"/>
      <c r="F10" s="3"/>
      <c r="G10" s="6">
        <f t="shared" si="0"/>
        <v>0</v>
      </c>
    </row>
    <row r="11" spans="2:11" x14ac:dyDescent="0.25">
      <c r="B11" s="5">
        <v>0</v>
      </c>
      <c r="C11" s="1">
        <v>0</v>
      </c>
      <c r="D11" s="3"/>
      <c r="E11" s="3"/>
      <c r="F11" s="3"/>
      <c r="G11" s="6">
        <f t="shared" si="0"/>
        <v>0</v>
      </c>
    </row>
    <row r="12" spans="2:11" x14ac:dyDescent="0.25">
      <c r="B12" s="5">
        <v>0</v>
      </c>
      <c r="C12" s="1">
        <v>0</v>
      </c>
      <c r="D12" s="3"/>
      <c r="E12" s="3"/>
      <c r="F12" s="3"/>
      <c r="G12" s="6">
        <f t="shared" si="0"/>
        <v>0</v>
      </c>
    </row>
    <row r="13" spans="2:11" x14ac:dyDescent="0.25">
      <c r="B13" s="5">
        <v>0</v>
      </c>
      <c r="C13" s="1">
        <v>0</v>
      </c>
      <c r="D13" s="3"/>
      <c r="E13" s="3"/>
      <c r="F13" s="3"/>
      <c r="G13" s="6">
        <f t="shared" si="0"/>
        <v>0</v>
      </c>
    </row>
    <row r="14" spans="2:11" x14ac:dyDescent="0.25">
      <c r="B14" s="5">
        <v>0</v>
      </c>
      <c r="C14" s="1">
        <v>0</v>
      </c>
      <c r="D14" s="3"/>
      <c r="E14" s="3"/>
      <c r="F14" s="3"/>
      <c r="G14" s="6">
        <f t="shared" si="0"/>
        <v>0</v>
      </c>
    </row>
    <row r="15" spans="2:11" x14ac:dyDescent="0.25">
      <c r="B15" s="5">
        <v>0</v>
      </c>
      <c r="C15" s="1">
        <v>0</v>
      </c>
      <c r="D15" s="3"/>
      <c r="E15" s="3"/>
      <c r="F15" s="3"/>
      <c r="G15" s="6">
        <f t="shared" si="0"/>
        <v>0</v>
      </c>
    </row>
    <row r="16" spans="2:11" x14ac:dyDescent="0.25">
      <c r="B16" s="5">
        <v>0</v>
      </c>
      <c r="C16" s="1">
        <v>0</v>
      </c>
      <c r="D16" s="3"/>
      <c r="E16" s="3"/>
      <c r="F16" s="3"/>
      <c r="G16" s="6">
        <f t="shared" si="0"/>
        <v>0</v>
      </c>
    </row>
    <row r="17" spans="2:7" x14ac:dyDescent="0.25">
      <c r="B17" s="5">
        <v>0</v>
      </c>
      <c r="C17" s="1">
        <v>0</v>
      </c>
      <c r="D17" s="3"/>
      <c r="E17" s="3"/>
      <c r="F17" s="3"/>
      <c r="G17" s="6">
        <f t="shared" si="0"/>
        <v>0</v>
      </c>
    </row>
    <row r="18" spans="2:7" x14ac:dyDescent="0.25">
      <c r="B18" s="5">
        <v>0</v>
      </c>
      <c r="C18" s="1">
        <v>0</v>
      </c>
      <c r="D18" s="3"/>
      <c r="E18" s="3"/>
      <c r="F18" s="3"/>
      <c r="G18" s="6">
        <f t="shared" si="0"/>
        <v>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9" spans="2:7" x14ac:dyDescent="0.25">
      <c r="B29" s="31" t="s">
        <v>6</v>
      </c>
      <c r="C29" s="31"/>
    </row>
    <row r="30" spans="2:7" x14ac:dyDescent="0.25">
      <c r="B30" s="12" t="s">
        <v>0</v>
      </c>
      <c r="C30" s="12">
        <f>SUM('Semana 1'!$B$4:$B$27)</f>
        <v>264</v>
      </c>
    </row>
    <row r="31" spans="2:7" x14ac:dyDescent="0.25">
      <c r="B31" s="13" t="s">
        <v>7</v>
      </c>
      <c r="C31" s="13">
        <f>SUM('Semana 1'!$C$4:$C$27)</f>
        <v>22.8</v>
      </c>
    </row>
    <row r="32" spans="2:7" x14ac:dyDescent="0.25">
      <c r="B32" s="12" t="s">
        <v>8</v>
      </c>
      <c r="C32" s="12">
        <f>SUM(C30-C31)</f>
        <v>241.2</v>
      </c>
    </row>
    <row r="34" spans="2:7" ht="15.75" x14ac:dyDescent="0.25">
      <c r="B34" s="28" t="s">
        <v>23</v>
      </c>
      <c r="C34" s="29"/>
      <c r="D34" s="29"/>
      <c r="E34" s="29"/>
      <c r="F34" s="29"/>
      <c r="G34" s="30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40</v>
      </c>
      <c r="C36" s="1">
        <v>10</v>
      </c>
      <c r="D36" s="3">
        <v>3</v>
      </c>
      <c r="E36" s="3" t="s">
        <v>60</v>
      </c>
      <c r="F36" s="3">
        <v>2</v>
      </c>
      <c r="G36" s="6">
        <f t="shared" ref="G36:G58" si="1">SUM(B36-C36)</f>
        <v>30</v>
      </c>
    </row>
    <row r="37" spans="2:7" x14ac:dyDescent="0.25">
      <c r="B37" s="5">
        <v>90</v>
      </c>
      <c r="C37" s="1">
        <v>6.6</v>
      </c>
      <c r="D37" s="3" t="s">
        <v>63</v>
      </c>
      <c r="E37" s="3" t="s">
        <v>64</v>
      </c>
      <c r="F37" s="3">
        <v>1</v>
      </c>
      <c r="G37" s="6">
        <f t="shared" si="1"/>
        <v>83.4</v>
      </c>
    </row>
    <row r="38" spans="2:7" x14ac:dyDescent="0.25">
      <c r="B38" s="5">
        <v>36</v>
      </c>
      <c r="C38" s="1">
        <v>4.8</v>
      </c>
      <c r="D38" s="3" t="s">
        <v>61</v>
      </c>
      <c r="E38" s="3" t="s">
        <v>62</v>
      </c>
      <c r="F38" s="3">
        <v>3</v>
      </c>
      <c r="G38" s="6">
        <f t="shared" si="1"/>
        <v>31.2</v>
      </c>
    </row>
    <row r="39" spans="2:7" x14ac:dyDescent="0.25">
      <c r="B39" s="5">
        <v>70</v>
      </c>
      <c r="C39" s="1">
        <v>0</v>
      </c>
      <c r="D39" s="3" t="s">
        <v>66</v>
      </c>
      <c r="E39" s="3" t="s">
        <v>65</v>
      </c>
      <c r="F39" s="3">
        <v>1</v>
      </c>
      <c r="G39" s="6">
        <f t="shared" si="1"/>
        <v>70</v>
      </c>
    </row>
    <row r="40" spans="2:7" x14ac:dyDescent="0.25">
      <c r="B40" s="5">
        <v>24</v>
      </c>
      <c r="C40" s="1">
        <v>3.2</v>
      </c>
      <c r="D40" s="3" t="s">
        <v>67</v>
      </c>
      <c r="E40" s="3" t="s">
        <v>57</v>
      </c>
      <c r="F40" s="3">
        <v>2</v>
      </c>
      <c r="G40" s="6">
        <f t="shared" si="1"/>
        <v>20.8</v>
      </c>
    </row>
    <row r="41" spans="2:7" x14ac:dyDescent="0.25">
      <c r="B41" s="5">
        <v>320</v>
      </c>
      <c r="C41" s="1">
        <v>240</v>
      </c>
      <c r="D41" s="3" t="s">
        <v>69</v>
      </c>
      <c r="E41" s="3" t="s">
        <v>68</v>
      </c>
      <c r="F41" s="3">
        <v>2</v>
      </c>
      <c r="G41" s="6">
        <f t="shared" si="1"/>
        <v>80</v>
      </c>
    </row>
    <row r="42" spans="2:7" x14ac:dyDescent="0.25">
      <c r="B42" s="5">
        <v>0</v>
      </c>
      <c r="C42" s="1">
        <v>0</v>
      </c>
      <c r="D42" s="3"/>
      <c r="E42" s="3"/>
      <c r="F42" s="3"/>
      <c r="G42" s="6">
        <f t="shared" si="1"/>
        <v>0</v>
      </c>
    </row>
    <row r="43" spans="2:7" x14ac:dyDescent="0.25">
      <c r="B43" s="5">
        <v>0</v>
      </c>
      <c r="C43" s="1">
        <v>0</v>
      </c>
      <c r="D43" s="3"/>
      <c r="E43" s="3"/>
      <c r="F43" s="3"/>
      <c r="G43" s="6">
        <f t="shared" si="1"/>
        <v>0</v>
      </c>
    </row>
    <row r="44" spans="2:7" x14ac:dyDescent="0.25">
      <c r="B44" s="5">
        <v>0</v>
      </c>
      <c r="C44" s="1">
        <v>0</v>
      </c>
      <c r="D44" s="3"/>
      <c r="E44" s="3"/>
      <c r="F44" s="3"/>
      <c r="G44" s="6">
        <f t="shared" si="1"/>
        <v>0</v>
      </c>
    </row>
    <row r="45" spans="2:7" x14ac:dyDescent="0.25">
      <c r="B45" s="5">
        <v>0</v>
      </c>
      <c r="C45" s="1">
        <v>0</v>
      </c>
      <c r="D45" s="3"/>
      <c r="E45" s="3"/>
      <c r="F45" s="3"/>
      <c r="G45" s="6">
        <f t="shared" si="1"/>
        <v>0</v>
      </c>
    </row>
    <row r="46" spans="2:7" x14ac:dyDescent="0.25">
      <c r="B46" s="5">
        <v>0</v>
      </c>
      <c r="C46" s="1">
        <v>0</v>
      </c>
      <c r="D46" s="3"/>
      <c r="E46" s="3"/>
      <c r="F46" s="3"/>
      <c r="G46" s="6">
        <f t="shared" si="1"/>
        <v>0</v>
      </c>
    </row>
    <row r="47" spans="2:7" x14ac:dyDescent="0.25">
      <c r="B47" s="5">
        <v>0</v>
      </c>
      <c r="C47" s="1">
        <v>0</v>
      </c>
      <c r="D47" s="3"/>
      <c r="E47" s="3"/>
      <c r="F47" s="3"/>
      <c r="G47" s="6">
        <f t="shared" si="1"/>
        <v>0</v>
      </c>
    </row>
    <row r="48" spans="2:7" x14ac:dyDescent="0.25">
      <c r="B48" s="5">
        <v>0</v>
      </c>
      <c r="C48" s="1">
        <v>0</v>
      </c>
      <c r="D48" s="3"/>
      <c r="E48" s="3"/>
      <c r="F48" s="3"/>
      <c r="G48" s="6">
        <f t="shared" si="1"/>
        <v>0</v>
      </c>
    </row>
    <row r="49" spans="2:7" x14ac:dyDescent="0.25">
      <c r="B49" s="5">
        <v>0</v>
      </c>
      <c r="C49" s="1">
        <v>0</v>
      </c>
      <c r="D49" s="3"/>
      <c r="E49" s="3"/>
      <c r="F49" s="3"/>
      <c r="G49" s="6">
        <f t="shared" si="1"/>
        <v>0</v>
      </c>
    </row>
    <row r="50" spans="2:7" x14ac:dyDescent="0.25">
      <c r="B50" s="5">
        <v>0</v>
      </c>
      <c r="C50" s="1">
        <v>0</v>
      </c>
      <c r="D50" s="3"/>
      <c r="E50" s="3"/>
      <c r="F50" s="3"/>
      <c r="G50" s="6">
        <f t="shared" si="1"/>
        <v>0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si="1"/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1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1"/>
        <v>0</v>
      </c>
    </row>
    <row r="60" spans="2:7" x14ac:dyDescent="0.25">
      <c r="B60" s="31" t="s">
        <v>6</v>
      </c>
      <c r="C60" s="31"/>
    </row>
    <row r="61" spans="2:7" x14ac:dyDescent="0.25">
      <c r="B61" s="12" t="s">
        <v>0</v>
      </c>
      <c r="C61" s="12">
        <f>SUM(Tabela46[Valor Bruto])</f>
        <v>580</v>
      </c>
    </row>
    <row r="62" spans="2:7" x14ac:dyDescent="0.25">
      <c r="B62" s="13" t="s">
        <v>7</v>
      </c>
      <c r="C62" s="13">
        <f>SUM(Tabela46[Valor despesa])</f>
        <v>264.60000000000002</v>
      </c>
    </row>
    <row r="63" spans="2:7" x14ac:dyDescent="0.25">
      <c r="B63" s="12" t="s">
        <v>8</v>
      </c>
      <c r="C63" s="12">
        <f>SUM(Tabela46[Valor final])</f>
        <v>315.39999999999998</v>
      </c>
    </row>
    <row r="65" spans="2:7" ht="15.75" x14ac:dyDescent="0.25">
      <c r="B65" s="28" t="s">
        <v>24</v>
      </c>
      <c r="C65" s="29"/>
      <c r="D65" s="29"/>
      <c r="E65" s="29"/>
      <c r="F65" s="29"/>
      <c r="G65" s="30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1">
        <v>1.6</v>
      </c>
      <c r="D67" s="3" t="s">
        <v>71</v>
      </c>
      <c r="E67" s="3" t="s">
        <v>72</v>
      </c>
      <c r="F67" s="3">
        <v>1</v>
      </c>
      <c r="G67" s="6">
        <f t="shared" ref="G67:G89" si="2">SUM(B67-C67)</f>
        <v>10.4</v>
      </c>
    </row>
    <row r="68" spans="2:7" x14ac:dyDescent="0.25">
      <c r="B68" s="5">
        <v>30</v>
      </c>
      <c r="C68" s="1">
        <v>4.8</v>
      </c>
      <c r="D68" s="3">
        <v>2032</v>
      </c>
      <c r="E68" s="3" t="s">
        <v>73</v>
      </c>
      <c r="F68" s="3">
        <v>2</v>
      </c>
      <c r="G68" s="6">
        <f t="shared" si="2"/>
        <v>25.2</v>
      </c>
    </row>
    <row r="69" spans="2:7" x14ac:dyDescent="0.25">
      <c r="B69" s="5">
        <v>30</v>
      </c>
      <c r="C69" s="1">
        <v>5</v>
      </c>
      <c r="D69" s="3" t="s">
        <v>74</v>
      </c>
      <c r="E69" s="3" t="s">
        <v>75</v>
      </c>
      <c r="F69" s="3">
        <v>1</v>
      </c>
      <c r="G69" s="6">
        <f t="shared" si="2"/>
        <v>25</v>
      </c>
    </row>
    <row r="70" spans="2:7" x14ac:dyDescent="0.25">
      <c r="B70" s="5">
        <v>120</v>
      </c>
      <c r="C70" s="1">
        <v>34</v>
      </c>
      <c r="D70" s="3" t="s">
        <v>76</v>
      </c>
      <c r="E70" s="3" t="s">
        <v>77</v>
      </c>
      <c r="F70" s="3">
        <v>3</v>
      </c>
      <c r="G70" s="6">
        <f t="shared" si="2"/>
        <v>86</v>
      </c>
    </row>
    <row r="71" spans="2:7" x14ac:dyDescent="0.25">
      <c r="B71" s="5">
        <v>12</v>
      </c>
      <c r="C71" s="1">
        <v>1.6</v>
      </c>
      <c r="D71" s="3" t="s">
        <v>78</v>
      </c>
      <c r="E71" s="3" t="s">
        <v>79</v>
      </c>
      <c r="F71" s="3">
        <v>1</v>
      </c>
      <c r="G71" s="6">
        <f t="shared" si="2"/>
        <v>10.4</v>
      </c>
    </row>
    <row r="72" spans="2:7" x14ac:dyDescent="0.25">
      <c r="B72" s="5">
        <v>25</v>
      </c>
      <c r="C72" s="1">
        <v>6</v>
      </c>
      <c r="D72" s="3" t="s">
        <v>82</v>
      </c>
      <c r="E72" s="3" t="s">
        <v>81</v>
      </c>
      <c r="F72" s="3">
        <v>1</v>
      </c>
      <c r="G72" s="6">
        <f t="shared" si="2"/>
        <v>19</v>
      </c>
    </row>
    <row r="73" spans="2:7" x14ac:dyDescent="0.25">
      <c r="B73" s="5">
        <v>12</v>
      </c>
      <c r="C73" s="1">
        <v>1.6</v>
      </c>
      <c r="D73" s="3" t="s">
        <v>80</v>
      </c>
      <c r="E73" s="3" t="s">
        <v>72</v>
      </c>
      <c r="F73" s="3">
        <v>1</v>
      </c>
      <c r="G73" s="6">
        <f t="shared" si="2"/>
        <v>10.4</v>
      </c>
    </row>
    <row r="74" spans="2:7" x14ac:dyDescent="0.25">
      <c r="B74" s="5">
        <v>24</v>
      </c>
      <c r="C74" s="1">
        <v>3.2</v>
      </c>
      <c r="D74" s="3" t="s">
        <v>83</v>
      </c>
      <c r="E74" s="3" t="s">
        <v>72</v>
      </c>
      <c r="F74" s="3">
        <v>2</v>
      </c>
      <c r="G74" s="6">
        <f t="shared" si="2"/>
        <v>20.8</v>
      </c>
    </row>
    <row r="75" spans="2:7" x14ac:dyDescent="0.25">
      <c r="B75" s="5">
        <v>30</v>
      </c>
      <c r="C75" s="1">
        <v>0</v>
      </c>
      <c r="D75" s="3"/>
      <c r="E75" s="3" t="s">
        <v>84</v>
      </c>
      <c r="F75" s="3">
        <v>1</v>
      </c>
      <c r="G75" s="6">
        <f t="shared" si="2"/>
        <v>30</v>
      </c>
    </row>
    <row r="76" spans="2:7" x14ac:dyDescent="0.25">
      <c r="B76" s="5">
        <v>12</v>
      </c>
      <c r="C76" s="1">
        <v>1.6</v>
      </c>
      <c r="D76" s="3" t="s">
        <v>85</v>
      </c>
      <c r="E76" s="3" t="s">
        <v>79</v>
      </c>
      <c r="F76" s="3">
        <v>1</v>
      </c>
      <c r="G76" s="6">
        <f t="shared" si="2"/>
        <v>10.4</v>
      </c>
    </row>
    <row r="77" spans="2:7" x14ac:dyDescent="0.25">
      <c r="B77" s="5">
        <v>80</v>
      </c>
      <c r="C77" s="1">
        <v>0</v>
      </c>
      <c r="D77" s="3"/>
      <c r="E77" s="3" t="s">
        <v>86</v>
      </c>
      <c r="F77" s="3">
        <v>1</v>
      </c>
      <c r="G77" s="6">
        <f t="shared" si="2"/>
        <v>80</v>
      </c>
    </row>
    <row r="78" spans="2:7" x14ac:dyDescent="0.25">
      <c r="B78" s="5">
        <v>35</v>
      </c>
      <c r="C78" s="1">
        <v>18</v>
      </c>
      <c r="D78" s="3" t="s">
        <v>87</v>
      </c>
      <c r="E78" s="3" t="s">
        <v>88</v>
      </c>
      <c r="F78" s="3">
        <v>1</v>
      </c>
      <c r="G78" s="6">
        <f t="shared" si="2"/>
        <v>17</v>
      </c>
    </row>
    <row r="79" spans="2:7" x14ac:dyDescent="0.25">
      <c r="B79" s="5">
        <v>12</v>
      </c>
      <c r="C79" s="1">
        <v>1.6</v>
      </c>
      <c r="D79" s="3" t="s">
        <v>89</v>
      </c>
      <c r="E79" s="3" t="s">
        <v>79</v>
      </c>
      <c r="F79" s="3">
        <v>1</v>
      </c>
      <c r="G79" s="6">
        <f t="shared" si="2"/>
        <v>10.4</v>
      </c>
    </row>
    <row r="80" spans="2:7" x14ac:dyDescent="0.25">
      <c r="B80" s="5">
        <v>155</v>
      </c>
      <c r="C80" s="1">
        <v>35</v>
      </c>
      <c r="D80" s="3" t="s">
        <v>90</v>
      </c>
      <c r="E80" s="3" t="s">
        <v>91</v>
      </c>
      <c r="F80" s="3">
        <v>1</v>
      </c>
      <c r="G80" s="6">
        <f t="shared" si="2"/>
        <v>120</v>
      </c>
    </row>
    <row r="81" spans="2:7" x14ac:dyDescent="0.25">
      <c r="B81" s="5">
        <v>12</v>
      </c>
      <c r="C81" s="1">
        <v>1.6</v>
      </c>
      <c r="D81" s="3" t="s">
        <v>92</v>
      </c>
      <c r="E81" s="3" t="s">
        <v>72</v>
      </c>
      <c r="F81" s="3">
        <v>1</v>
      </c>
      <c r="G81" s="6">
        <f t="shared" si="2"/>
        <v>10.4</v>
      </c>
    </row>
    <row r="82" spans="2:7" x14ac:dyDescent="0.25">
      <c r="B82" s="5">
        <v>42</v>
      </c>
      <c r="C82" s="1">
        <v>4.7</v>
      </c>
      <c r="D82" s="3" t="s">
        <v>93</v>
      </c>
      <c r="E82" s="3" t="s">
        <v>94</v>
      </c>
      <c r="F82" s="3">
        <v>2</v>
      </c>
      <c r="G82" s="6">
        <f t="shared" si="2"/>
        <v>37.299999999999997</v>
      </c>
    </row>
    <row r="83" spans="2:7" x14ac:dyDescent="0.25">
      <c r="B83" s="5">
        <v>12</v>
      </c>
      <c r="C83" s="1">
        <v>1.6</v>
      </c>
      <c r="D83" s="3" t="s">
        <v>85</v>
      </c>
      <c r="E83" s="3" t="s">
        <v>79</v>
      </c>
      <c r="F83" s="3">
        <v>1</v>
      </c>
      <c r="G83" s="6">
        <f t="shared" si="2"/>
        <v>10.4</v>
      </c>
    </row>
    <row r="84" spans="2:7" x14ac:dyDescent="0.25">
      <c r="B84" s="5">
        <v>12</v>
      </c>
      <c r="C84" s="1">
        <v>1.6</v>
      </c>
      <c r="D84" s="3" t="s">
        <v>95</v>
      </c>
      <c r="E84" s="3" t="s">
        <v>72</v>
      </c>
      <c r="F84" s="3">
        <v>1</v>
      </c>
      <c r="G84" s="6">
        <f t="shared" si="2"/>
        <v>10.4</v>
      </c>
    </row>
    <row r="85" spans="2:7" x14ac:dyDescent="0.25">
      <c r="B85" s="5">
        <v>170</v>
      </c>
      <c r="C85" s="1">
        <v>27.2</v>
      </c>
      <c r="D85" s="3" t="s">
        <v>85</v>
      </c>
      <c r="E85" s="3" t="s">
        <v>96</v>
      </c>
      <c r="F85" s="3">
        <v>2</v>
      </c>
      <c r="G85" s="6">
        <f t="shared" si="2"/>
        <v>142.80000000000001</v>
      </c>
    </row>
    <row r="86" spans="2:7" x14ac:dyDescent="0.25">
      <c r="B86" s="5">
        <v>15</v>
      </c>
      <c r="C86" s="1">
        <v>2.4</v>
      </c>
      <c r="D86" s="3">
        <v>2032</v>
      </c>
      <c r="E86" s="3" t="s">
        <v>73</v>
      </c>
      <c r="F86" s="3">
        <v>1</v>
      </c>
      <c r="G86" s="6">
        <f t="shared" si="2"/>
        <v>12.6</v>
      </c>
    </row>
    <row r="87" spans="2:7" x14ac:dyDescent="0.25">
      <c r="B87" s="5">
        <v>12</v>
      </c>
      <c r="C87" s="1">
        <v>1.6</v>
      </c>
      <c r="D87" s="3" t="s">
        <v>80</v>
      </c>
      <c r="E87" s="3" t="s">
        <v>97</v>
      </c>
      <c r="F87" s="3">
        <v>1</v>
      </c>
      <c r="G87" s="6">
        <f t="shared" si="2"/>
        <v>10.4</v>
      </c>
    </row>
    <row r="88" spans="2:7" x14ac:dyDescent="0.25">
      <c r="B88" s="5">
        <v>84</v>
      </c>
      <c r="C88" s="1">
        <v>33.200000000000003</v>
      </c>
      <c r="D88" s="3" t="s">
        <v>99</v>
      </c>
      <c r="E88" s="3" t="s">
        <v>98</v>
      </c>
      <c r="F88" s="3">
        <v>2</v>
      </c>
      <c r="G88" s="6">
        <f t="shared" si="2"/>
        <v>50.8</v>
      </c>
    </row>
    <row r="89" spans="2:7" x14ac:dyDescent="0.25">
      <c r="B89" s="7">
        <v>285</v>
      </c>
      <c r="C89" s="8">
        <v>130</v>
      </c>
      <c r="D89" s="9" t="s">
        <v>100</v>
      </c>
      <c r="E89" s="9" t="s">
        <v>101</v>
      </c>
      <c r="F89" s="9">
        <v>1</v>
      </c>
      <c r="G89" s="10">
        <f t="shared" si="2"/>
        <v>155</v>
      </c>
    </row>
    <row r="91" spans="2:7" x14ac:dyDescent="0.25">
      <c r="B91" s="31" t="s">
        <v>6</v>
      </c>
      <c r="C91" s="31"/>
    </row>
    <row r="92" spans="2:7" x14ac:dyDescent="0.25">
      <c r="B92" s="12" t="s">
        <v>0</v>
      </c>
      <c r="C92" s="12">
        <f>SUM(Tabela47[Valor Bruto])</f>
        <v>1233</v>
      </c>
    </row>
    <row r="93" spans="2:7" x14ac:dyDescent="0.25">
      <c r="B93" s="13" t="s">
        <v>7</v>
      </c>
      <c r="C93" s="12">
        <f>SUM(Tabela47[Valor despesa])</f>
        <v>317.89999999999998</v>
      </c>
    </row>
    <row r="94" spans="2:7" x14ac:dyDescent="0.25">
      <c r="B94" s="12" t="s">
        <v>8</v>
      </c>
      <c r="C94" s="12">
        <f>SUM(Tabela47[Valor final])</f>
        <v>915.09999999999991</v>
      </c>
    </row>
    <row r="98" spans="2:7" ht="15.75" x14ac:dyDescent="0.25">
      <c r="B98" s="28" t="s">
        <v>25</v>
      </c>
      <c r="C98" s="29"/>
      <c r="D98" s="29"/>
      <c r="E98" s="29"/>
      <c r="F98" s="29"/>
      <c r="G98" s="30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60</v>
      </c>
      <c r="C100" s="1">
        <v>5</v>
      </c>
      <c r="D100" s="3" t="s">
        <v>102</v>
      </c>
      <c r="E100" s="3" t="s">
        <v>103</v>
      </c>
      <c r="F100" s="3">
        <v>1</v>
      </c>
      <c r="G100" s="6">
        <f t="shared" ref="G100:G122" si="3">SUM(B100-C100)</f>
        <v>55</v>
      </c>
    </row>
    <row r="101" spans="2:7" x14ac:dyDescent="0.25">
      <c r="B101" s="5">
        <v>25</v>
      </c>
      <c r="C101" s="1">
        <v>3</v>
      </c>
      <c r="D101" s="3">
        <v>2016</v>
      </c>
      <c r="E101" s="3" t="s">
        <v>104</v>
      </c>
      <c r="F101" s="3">
        <v>1</v>
      </c>
      <c r="G101" s="6">
        <f t="shared" si="3"/>
        <v>22</v>
      </c>
    </row>
    <row r="102" spans="2:7" x14ac:dyDescent="0.25">
      <c r="B102" s="5">
        <v>24</v>
      </c>
      <c r="C102" s="1">
        <v>3.2</v>
      </c>
      <c r="D102" s="3" t="s">
        <v>95</v>
      </c>
      <c r="E102" s="3" t="s">
        <v>72</v>
      </c>
      <c r="F102" s="3">
        <v>2</v>
      </c>
      <c r="G102" s="6">
        <f t="shared" si="3"/>
        <v>20.8</v>
      </c>
    </row>
    <row r="103" spans="2:7" x14ac:dyDescent="0.25">
      <c r="B103" s="5">
        <v>12</v>
      </c>
      <c r="C103" s="1">
        <v>1.6</v>
      </c>
      <c r="D103" s="3" t="s">
        <v>80</v>
      </c>
      <c r="E103" s="3" t="s">
        <v>72</v>
      </c>
      <c r="F103" s="3">
        <v>1</v>
      </c>
      <c r="G103" s="6">
        <f t="shared" si="3"/>
        <v>10.4</v>
      </c>
    </row>
    <row r="104" spans="2:7" x14ac:dyDescent="0.25">
      <c r="B104" s="5">
        <v>165</v>
      </c>
      <c r="C104" s="1">
        <v>32.4</v>
      </c>
      <c r="D104" s="3" t="s">
        <v>106</v>
      </c>
      <c r="E104" s="3" t="s">
        <v>105</v>
      </c>
      <c r="F104" s="3">
        <v>2</v>
      </c>
      <c r="G104" s="6">
        <f t="shared" si="3"/>
        <v>132.6</v>
      </c>
    </row>
    <row r="105" spans="2:7" x14ac:dyDescent="0.25">
      <c r="B105" s="5">
        <v>110</v>
      </c>
      <c r="C105" s="1">
        <v>5</v>
      </c>
      <c r="D105" s="3" t="s">
        <v>107</v>
      </c>
      <c r="E105" s="3" t="s">
        <v>108</v>
      </c>
      <c r="F105" s="3">
        <v>1</v>
      </c>
      <c r="G105" s="6">
        <f t="shared" si="3"/>
        <v>105</v>
      </c>
    </row>
    <row r="106" spans="2:7" x14ac:dyDescent="0.25">
      <c r="B106" s="5">
        <v>0</v>
      </c>
      <c r="C106" s="1">
        <v>0</v>
      </c>
      <c r="D106" s="3"/>
      <c r="E106" s="3"/>
      <c r="F106" s="3"/>
      <c r="G106" s="6">
        <f t="shared" si="3"/>
        <v>0</v>
      </c>
    </row>
    <row r="107" spans="2:7" x14ac:dyDescent="0.25">
      <c r="B107" s="5">
        <v>0</v>
      </c>
      <c r="C107" s="1">
        <v>0</v>
      </c>
      <c r="D107" s="3"/>
      <c r="E107" s="3"/>
      <c r="F107" s="3"/>
      <c r="G107" s="6">
        <f t="shared" si="3"/>
        <v>0</v>
      </c>
    </row>
    <row r="108" spans="2:7" x14ac:dyDescent="0.25">
      <c r="B108" s="5">
        <v>0</v>
      </c>
      <c r="C108" s="1">
        <v>0</v>
      </c>
      <c r="D108" s="3"/>
      <c r="E108" s="3"/>
      <c r="F108" s="3"/>
      <c r="G108" s="6">
        <f t="shared" si="3"/>
        <v>0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4" spans="2:7" x14ac:dyDescent="0.25">
      <c r="B124" s="31" t="s">
        <v>6</v>
      </c>
      <c r="C124" s="31"/>
    </row>
    <row r="125" spans="2:7" x14ac:dyDescent="0.25">
      <c r="B125" s="12" t="s">
        <v>0</v>
      </c>
      <c r="C125" s="12">
        <f>SUM(Tabela48[Valor Bruto])</f>
        <v>396</v>
      </c>
    </row>
    <row r="126" spans="2:7" x14ac:dyDescent="0.25">
      <c r="B126" s="13" t="s">
        <v>7</v>
      </c>
      <c r="C126" s="13">
        <f>SUM(Tabela48[Valor despesa])</f>
        <v>50.199999999999996</v>
      </c>
    </row>
    <row r="127" spans="2:7" x14ac:dyDescent="0.25">
      <c r="B127" s="12" t="s">
        <v>8</v>
      </c>
      <c r="C127" s="12">
        <f>SUM(Tabela48[Valor final])</f>
        <v>345.8</v>
      </c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9">
    <mergeCell ref="B98:G98"/>
    <mergeCell ref="B124:C124"/>
    <mergeCell ref="B2:G2"/>
    <mergeCell ref="B29:C29"/>
    <mergeCell ref="I2:K2"/>
    <mergeCell ref="B34:G34"/>
    <mergeCell ref="B60:C60"/>
    <mergeCell ref="B65:G65"/>
    <mergeCell ref="B91:C9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9"/>
  <sheetViews>
    <sheetView workbookViewId="0">
      <selection activeCell="E145" sqref="E145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27" bestFit="1" customWidth="1"/>
    <col min="5" max="5" width="36.8554687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28" t="s">
        <v>44</v>
      </c>
      <c r="C2" s="29"/>
      <c r="D2" s="29"/>
      <c r="E2" s="29"/>
      <c r="F2" s="29"/>
      <c r="G2" s="30"/>
      <c r="I2" s="32" t="s">
        <v>10</v>
      </c>
      <c r="J2" s="32"/>
      <c r="K2" s="32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26</v>
      </c>
      <c r="C4" s="1">
        <v>4.2</v>
      </c>
      <c r="D4" s="3" t="s">
        <v>109</v>
      </c>
      <c r="E4" s="3" t="s">
        <v>110</v>
      </c>
      <c r="F4" s="3">
        <v>2</v>
      </c>
      <c r="G4" s="6">
        <f>SUM(B4-C4)</f>
        <v>21.8</v>
      </c>
      <c r="I4" s="11">
        <f>SUM(C30,C61,C92,C125,C156,C187)</f>
        <v>3015.4</v>
      </c>
      <c r="J4" s="11">
        <f>SUM(C93,C126,C157,C188,C62,C31)</f>
        <v>542.1</v>
      </c>
      <c r="K4" s="22">
        <f>SUM(C32,C63,C94,C127,C158,C189)</f>
        <v>2473.2999999999997</v>
      </c>
    </row>
    <row r="5" spans="2:11" x14ac:dyDescent="0.25">
      <c r="B5" s="5">
        <v>13</v>
      </c>
      <c r="C5" s="1">
        <v>2.2000000000000002</v>
      </c>
      <c r="D5" s="3" t="s">
        <v>71</v>
      </c>
      <c r="E5" s="3" t="s">
        <v>111</v>
      </c>
      <c r="F5" s="3">
        <v>1</v>
      </c>
      <c r="G5" s="6">
        <f t="shared" ref="G5:G27" si="0">SUM(B5-C5)</f>
        <v>10.8</v>
      </c>
    </row>
    <row r="6" spans="2:11" x14ac:dyDescent="0.25">
      <c r="B6" s="5">
        <v>24</v>
      </c>
      <c r="C6" s="1">
        <v>3.2</v>
      </c>
      <c r="D6" s="3" t="s">
        <v>112</v>
      </c>
      <c r="E6" s="3" t="s">
        <v>79</v>
      </c>
      <c r="F6" s="3">
        <v>2</v>
      </c>
      <c r="G6" s="6">
        <f t="shared" si="0"/>
        <v>20.8</v>
      </c>
    </row>
    <row r="7" spans="2:11" x14ac:dyDescent="0.25">
      <c r="B7" s="5">
        <v>15</v>
      </c>
      <c r="C7" s="1">
        <v>2.4</v>
      </c>
      <c r="D7" s="3" t="s">
        <v>113</v>
      </c>
      <c r="E7" s="3" t="s">
        <v>114</v>
      </c>
      <c r="F7" s="3">
        <v>1</v>
      </c>
      <c r="G7" s="6">
        <f t="shared" si="0"/>
        <v>12.6</v>
      </c>
    </row>
    <row r="8" spans="2:11" x14ac:dyDescent="0.25">
      <c r="B8" s="5">
        <v>80</v>
      </c>
      <c r="C8" s="1">
        <v>0</v>
      </c>
      <c r="D8" s="3" t="s">
        <v>115</v>
      </c>
      <c r="E8" s="3" t="s">
        <v>116</v>
      </c>
      <c r="F8" s="3">
        <v>1</v>
      </c>
      <c r="G8" s="6">
        <f t="shared" si="0"/>
        <v>80</v>
      </c>
    </row>
    <row r="9" spans="2:11" x14ac:dyDescent="0.25">
      <c r="B9" s="5">
        <v>36</v>
      </c>
      <c r="C9" s="1">
        <v>4.8</v>
      </c>
      <c r="D9" s="3" t="s">
        <v>117</v>
      </c>
      <c r="E9" s="3" t="s">
        <v>118</v>
      </c>
      <c r="F9" s="3">
        <v>3</v>
      </c>
      <c r="G9" s="6">
        <f t="shared" si="0"/>
        <v>31.2</v>
      </c>
    </row>
    <row r="10" spans="2:11" x14ac:dyDescent="0.25">
      <c r="B10" s="5">
        <v>70</v>
      </c>
      <c r="C10" s="1">
        <v>20</v>
      </c>
      <c r="D10" s="3"/>
      <c r="E10" s="3" t="s">
        <v>119</v>
      </c>
      <c r="F10" s="3"/>
      <c r="G10" s="6">
        <f t="shared" si="0"/>
        <v>50</v>
      </c>
    </row>
    <row r="11" spans="2:11" x14ac:dyDescent="0.25">
      <c r="B11" s="5">
        <v>67</v>
      </c>
      <c r="C11" s="1">
        <v>31.6</v>
      </c>
      <c r="D11" s="3" t="s">
        <v>89</v>
      </c>
      <c r="E11" s="3" t="s">
        <v>120</v>
      </c>
      <c r="F11" s="3">
        <v>1</v>
      </c>
      <c r="G11" s="6">
        <f t="shared" si="0"/>
        <v>35.4</v>
      </c>
    </row>
    <row r="12" spans="2:11" x14ac:dyDescent="0.25">
      <c r="B12" s="5">
        <v>24</v>
      </c>
      <c r="C12" s="1">
        <v>3.2</v>
      </c>
      <c r="D12" s="3"/>
      <c r="E12" s="3" t="s">
        <v>79</v>
      </c>
      <c r="F12" s="3">
        <v>2</v>
      </c>
      <c r="G12" s="6">
        <f t="shared" si="0"/>
        <v>20.8</v>
      </c>
    </row>
    <row r="13" spans="2:11" x14ac:dyDescent="0.25">
      <c r="B13" s="5">
        <v>12</v>
      </c>
      <c r="C13" s="1">
        <v>1.6</v>
      </c>
      <c r="D13" s="3" t="s">
        <v>122</v>
      </c>
      <c r="E13" s="3" t="s">
        <v>79</v>
      </c>
      <c r="F13" s="3">
        <v>1</v>
      </c>
      <c r="G13" s="6">
        <f t="shared" si="0"/>
        <v>10.4</v>
      </c>
    </row>
    <row r="14" spans="2:11" x14ac:dyDescent="0.25">
      <c r="B14" s="5">
        <v>90</v>
      </c>
      <c r="C14" s="1">
        <v>5</v>
      </c>
      <c r="D14" s="3" t="s">
        <v>123</v>
      </c>
      <c r="E14" s="3" t="s">
        <v>124</v>
      </c>
      <c r="F14" s="3">
        <v>1</v>
      </c>
      <c r="G14" s="6">
        <f t="shared" si="0"/>
        <v>85</v>
      </c>
    </row>
    <row r="15" spans="2:11" x14ac:dyDescent="0.25">
      <c r="B15" s="5"/>
      <c r="C15" s="1"/>
      <c r="D15" s="3"/>
      <c r="E15" s="3"/>
      <c r="F15" s="3"/>
      <c r="G15" s="6">
        <f t="shared" si="0"/>
        <v>0</v>
      </c>
    </row>
    <row r="16" spans="2:11" x14ac:dyDescent="0.25">
      <c r="B16" s="5">
        <v>0</v>
      </c>
      <c r="C16" s="1">
        <v>0</v>
      </c>
      <c r="D16" s="3"/>
      <c r="E16" s="3"/>
      <c r="F16" s="3"/>
      <c r="G16" s="6">
        <f t="shared" si="0"/>
        <v>0</v>
      </c>
    </row>
    <row r="17" spans="2:7" x14ac:dyDescent="0.25">
      <c r="B17" s="5">
        <v>0</v>
      </c>
      <c r="C17" s="1">
        <v>0</v>
      </c>
      <c r="D17" s="3"/>
      <c r="E17" s="3"/>
      <c r="F17" s="3"/>
      <c r="G17" s="6">
        <f t="shared" si="0"/>
        <v>0</v>
      </c>
    </row>
    <row r="18" spans="2:7" x14ac:dyDescent="0.25">
      <c r="B18" s="5">
        <v>0</v>
      </c>
      <c r="C18" s="1">
        <v>0</v>
      </c>
      <c r="D18" s="3"/>
      <c r="E18" s="3"/>
      <c r="F18" s="3"/>
      <c r="G18" s="6">
        <f t="shared" si="0"/>
        <v>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1" t="s">
        <v>6</v>
      </c>
      <c r="C29" s="31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457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78.2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378.79999999999995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28" t="s">
        <v>45</v>
      </c>
      <c r="C34" s="29"/>
      <c r="D34" s="29"/>
      <c r="E34" s="29"/>
      <c r="F34" s="29"/>
      <c r="G34" s="30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15</v>
      </c>
      <c r="C36" s="1">
        <v>2.4</v>
      </c>
      <c r="D36" s="3" t="s">
        <v>125</v>
      </c>
      <c r="E36" s="3" t="s">
        <v>126</v>
      </c>
      <c r="F36" s="3">
        <v>0</v>
      </c>
      <c r="G36" s="6">
        <f t="shared" ref="G36:G58" si="1">SUM(B36-C36)</f>
        <v>12.6</v>
      </c>
    </row>
    <row r="37" spans="2:7" x14ac:dyDescent="0.25">
      <c r="B37" s="5">
        <v>39</v>
      </c>
      <c r="C37" s="1">
        <v>6.3</v>
      </c>
      <c r="D37" s="3" t="s">
        <v>127</v>
      </c>
      <c r="E37" s="3" t="s">
        <v>110</v>
      </c>
      <c r="F37" s="3">
        <v>3</v>
      </c>
      <c r="G37" s="6">
        <f t="shared" si="1"/>
        <v>32.700000000000003</v>
      </c>
    </row>
    <row r="38" spans="2:7" x14ac:dyDescent="0.25">
      <c r="B38" s="5">
        <v>24</v>
      </c>
      <c r="C38" s="1">
        <v>3.2</v>
      </c>
      <c r="D38" s="3" t="s">
        <v>128</v>
      </c>
      <c r="E38" s="3" t="s">
        <v>79</v>
      </c>
      <c r="F38" s="3">
        <v>2</v>
      </c>
      <c r="G38" s="6">
        <f t="shared" si="1"/>
        <v>20.8</v>
      </c>
    </row>
    <row r="39" spans="2:7" x14ac:dyDescent="0.25">
      <c r="B39" s="5">
        <v>24</v>
      </c>
      <c r="C39" s="1">
        <v>3.2</v>
      </c>
      <c r="D39" s="3" t="s">
        <v>78</v>
      </c>
      <c r="E39" s="3" t="s">
        <v>72</v>
      </c>
      <c r="F39" s="3">
        <v>2</v>
      </c>
      <c r="G39" s="6">
        <f t="shared" si="1"/>
        <v>20.8</v>
      </c>
    </row>
    <row r="40" spans="2:7" x14ac:dyDescent="0.25">
      <c r="B40" s="5">
        <v>160</v>
      </c>
      <c r="C40" s="1">
        <v>41</v>
      </c>
      <c r="D40" s="3" t="s">
        <v>130</v>
      </c>
      <c r="E40" s="3" t="s">
        <v>129</v>
      </c>
      <c r="F40" s="3"/>
      <c r="G40" s="6">
        <f t="shared" si="1"/>
        <v>119</v>
      </c>
    </row>
    <row r="41" spans="2:7" x14ac:dyDescent="0.25">
      <c r="B41" s="5">
        <v>48</v>
      </c>
      <c r="C41" s="1">
        <v>6.4</v>
      </c>
      <c r="D41" s="3" t="s">
        <v>131</v>
      </c>
      <c r="E41" s="3" t="s">
        <v>132</v>
      </c>
      <c r="F41" s="3">
        <v>4</v>
      </c>
      <c r="G41" s="6">
        <f t="shared" si="1"/>
        <v>41.6</v>
      </c>
    </row>
    <row r="42" spans="2:7" x14ac:dyDescent="0.25">
      <c r="B42" s="5">
        <v>210</v>
      </c>
      <c r="C42" s="1">
        <v>130</v>
      </c>
      <c r="D42" s="3" t="s">
        <v>74</v>
      </c>
      <c r="E42" s="3" t="s">
        <v>133</v>
      </c>
      <c r="F42" s="3">
        <v>1</v>
      </c>
      <c r="G42" s="6">
        <f t="shared" si="1"/>
        <v>80</v>
      </c>
    </row>
    <row r="43" spans="2:7" x14ac:dyDescent="0.25">
      <c r="B43" s="5">
        <v>36</v>
      </c>
      <c r="C43" s="1">
        <v>4.8</v>
      </c>
      <c r="D43" s="3" t="s">
        <v>134</v>
      </c>
      <c r="E43" s="3" t="s">
        <v>135</v>
      </c>
      <c r="F43" s="3">
        <v>3</v>
      </c>
      <c r="G43" s="6">
        <f t="shared" si="1"/>
        <v>31.2</v>
      </c>
    </row>
    <row r="44" spans="2:7" x14ac:dyDescent="0.25">
      <c r="B44" s="5">
        <v>42</v>
      </c>
      <c r="C44" s="1">
        <f>SUM(2.4+2.4+1.6)</f>
        <v>6.4</v>
      </c>
      <c r="D44" s="3" t="s">
        <v>136</v>
      </c>
      <c r="E44" s="3" t="s">
        <v>137</v>
      </c>
      <c r="F44" s="3">
        <v>1</v>
      </c>
      <c r="G44" s="6">
        <f t="shared" si="1"/>
        <v>35.6</v>
      </c>
    </row>
    <row r="45" spans="2:7" x14ac:dyDescent="0.25">
      <c r="B45" s="5">
        <v>90</v>
      </c>
      <c r="C45" s="1">
        <v>5</v>
      </c>
      <c r="D45" s="3" t="s">
        <v>138</v>
      </c>
      <c r="E45" s="3" t="s">
        <v>139</v>
      </c>
      <c r="F45" s="3">
        <v>1</v>
      </c>
      <c r="G45" s="6">
        <f t="shared" si="1"/>
        <v>85</v>
      </c>
    </row>
    <row r="46" spans="2:7" x14ac:dyDescent="0.25">
      <c r="B46" s="5">
        <v>20</v>
      </c>
      <c r="C46" s="1">
        <v>3</v>
      </c>
      <c r="D46" s="3" t="s">
        <v>140</v>
      </c>
      <c r="E46" s="3" t="s">
        <v>141</v>
      </c>
      <c r="F46" s="3">
        <v>1</v>
      </c>
      <c r="G46" s="6">
        <f t="shared" si="1"/>
        <v>17</v>
      </c>
    </row>
    <row r="47" spans="2:7" x14ac:dyDescent="0.25">
      <c r="B47" s="5">
        <v>115</v>
      </c>
      <c r="C47" s="1">
        <v>24</v>
      </c>
      <c r="D47" s="3" t="s">
        <v>142</v>
      </c>
      <c r="E47" s="3" t="s">
        <v>143</v>
      </c>
      <c r="F47" s="3">
        <v>3</v>
      </c>
      <c r="G47" s="6">
        <f t="shared" si="1"/>
        <v>91</v>
      </c>
    </row>
    <row r="48" spans="2:7" x14ac:dyDescent="0.25">
      <c r="B48" s="5">
        <v>0</v>
      </c>
      <c r="C48" s="1">
        <v>0</v>
      </c>
      <c r="D48" s="3"/>
      <c r="E48" s="3"/>
      <c r="F48" s="3"/>
      <c r="G48" s="6">
        <f t="shared" si="1"/>
        <v>0</v>
      </c>
    </row>
    <row r="49" spans="2:7" x14ac:dyDescent="0.25">
      <c r="B49" s="5">
        <v>0</v>
      </c>
      <c r="C49" s="1">
        <v>0</v>
      </c>
      <c r="D49" s="3"/>
      <c r="E49" s="3"/>
      <c r="F49" s="3"/>
      <c r="G49" s="6">
        <f t="shared" si="1"/>
        <v>0</v>
      </c>
    </row>
    <row r="50" spans="2:7" x14ac:dyDescent="0.25">
      <c r="B50" s="5">
        <v>0</v>
      </c>
      <c r="C50" s="1">
        <v>0</v>
      </c>
      <c r="D50" s="3"/>
      <c r="E50" s="3"/>
      <c r="F50" s="3"/>
      <c r="G50" s="6">
        <f t="shared" si="1"/>
        <v>0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si="1"/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1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1" t="s">
        <v>6</v>
      </c>
      <c r="C60" s="31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823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235.70000000000002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587.29999999999995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28" t="s">
        <v>46</v>
      </c>
      <c r="C65" s="29"/>
      <c r="D65" s="29"/>
      <c r="E65" s="29"/>
      <c r="F65" s="29"/>
      <c r="G65" s="30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36</v>
      </c>
      <c r="C67" s="1">
        <v>4.8</v>
      </c>
      <c r="D67" s="3" t="s">
        <v>144</v>
      </c>
      <c r="E67" s="3" t="s">
        <v>145</v>
      </c>
      <c r="F67" s="3">
        <v>3</v>
      </c>
      <c r="G67" s="6">
        <f t="shared" ref="G67:G89" si="2">SUM(B67-C67)</f>
        <v>31.2</v>
      </c>
    </row>
    <row r="68" spans="2:7" x14ac:dyDescent="0.25">
      <c r="B68" s="5">
        <v>80</v>
      </c>
      <c r="C68" s="1">
        <f>SUM(4*1.6)</f>
        <v>6.4</v>
      </c>
      <c r="D68" s="3" t="s">
        <v>146</v>
      </c>
      <c r="E68" s="3" t="s">
        <v>145</v>
      </c>
      <c r="F68" s="3">
        <v>4</v>
      </c>
      <c r="G68" s="6">
        <f t="shared" si="2"/>
        <v>73.599999999999994</v>
      </c>
    </row>
    <row r="69" spans="2:7" x14ac:dyDescent="0.25">
      <c r="B69" s="5">
        <v>24</v>
      </c>
      <c r="C69" s="1">
        <v>3.2</v>
      </c>
      <c r="D69" s="3" t="s">
        <v>147</v>
      </c>
      <c r="E69" s="3" t="s">
        <v>145</v>
      </c>
      <c r="F69" s="3">
        <v>2</v>
      </c>
      <c r="G69" s="6">
        <f t="shared" si="2"/>
        <v>20.8</v>
      </c>
    </row>
    <row r="70" spans="2:7" x14ac:dyDescent="0.25">
      <c r="B70" s="5">
        <v>20</v>
      </c>
      <c r="C70" s="1">
        <v>2.4</v>
      </c>
      <c r="D70" s="3">
        <v>1620</v>
      </c>
      <c r="E70" s="3" t="s">
        <v>148</v>
      </c>
      <c r="F70" s="3">
        <v>0</v>
      </c>
      <c r="G70" s="6">
        <f t="shared" si="2"/>
        <v>17.600000000000001</v>
      </c>
    </row>
    <row r="71" spans="2:7" x14ac:dyDescent="0.25">
      <c r="B71" s="5">
        <v>25</v>
      </c>
      <c r="C71" s="1">
        <v>6</v>
      </c>
      <c r="D71" s="3" t="s">
        <v>149</v>
      </c>
      <c r="E71" s="3" t="s">
        <v>150</v>
      </c>
      <c r="F71" s="3">
        <v>1</v>
      </c>
      <c r="G71" s="6">
        <f t="shared" si="2"/>
        <v>19</v>
      </c>
    </row>
    <row r="72" spans="2:7" x14ac:dyDescent="0.25">
      <c r="B72" s="5">
        <v>80</v>
      </c>
      <c r="C72" s="1">
        <v>0</v>
      </c>
      <c r="D72" s="3" t="s">
        <v>115</v>
      </c>
      <c r="E72" s="3" t="s">
        <v>151</v>
      </c>
      <c r="F72" s="3">
        <v>0</v>
      </c>
      <c r="G72" s="6">
        <f t="shared" si="2"/>
        <v>80</v>
      </c>
    </row>
    <row r="73" spans="2:7" x14ac:dyDescent="0.25">
      <c r="B73" s="5">
        <v>24</v>
      </c>
      <c r="C73" s="1">
        <v>3.2</v>
      </c>
      <c r="D73" s="3" t="s">
        <v>80</v>
      </c>
      <c r="E73" s="3" t="s">
        <v>97</v>
      </c>
      <c r="F73" s="3">
        <v>2</v>
      </c>
      <c r="G73" s="6">
        <f t="shared" si="2"/>
        <v>20.8</v>
      </c>
    </row>
    <row r="74" spans="2:7" x14ac:dyDescent="0.25">
      <c r="B74" s="5">
        <v>36</v>
      </c>
      <c r="C74" s="1">
        <v>4.8</v>
      </c>
      <c r="D74" s="3" t="s">
        <v>152</v>
      </c>
      <c r="E74" s="3" t="s">
        <v>153</v>
      </c>
      <c r="F74" s="3">
        <v>3</v>
      </c>
      <c r="G74" s="6">
        <f t="shared" si="2"/>
        <v>31.2</v>
      </c>
    </row>
    <row r="75" spans="2:7" x14ac:dyDescent="0.25">
      <c r="B75" s="5">
        <v>27</v>
      </c>
      <c r="C75" s="1">
        <v>4</v>
      </c>
      <c r="D75" s="3" t="s">
        <v>154</v>
      </c>
      <c r="E75" s="3" t="s">
        <v>155</v>
      </c>
      <c r="F75" s="3">
        <v>1</v>
      </c>
      <c r="G75" s="6">
        <f t="shared" si="2"/>
        <v>23</v>
      </c>
    </row>
    <row r="76" spans="2:7" x14ac:dyDescent="0.25">
      <c r="B76" s="5">
        <v>90</v>
      </c>
      <c r="C76" s="1">
        <v>11.2</v>
      </c>
      <c r="D76" s="3" t="s">
        <v>156</v>
      </c>
      <c r="E76" s="3" t="s">
        <v>157</v>
      </c>
      <c r="F76" s="3">
        <v>7</v>
      </c>
      <c r="G76" s="6">
        <f t="shared" si="2"/>
        <v>78.8</v>
      </c>
    </row>
    <row r="77" spans="2:7" x14ac:dyDescent="0.25">
      <c r="B77" s="5">
        <v>12</v>
      </c>
      <c r="C77" s="1">
        <v>1.6</v>
      </c>
      <c r="D77" s="3" t="s">
        <v>26</v>
      </c>
      <c r="E77" s="3" t="s">
        <v>72</v>
      </c>
      <c r="F77" s="3">
        <v>1</v>
      </c>
      <c r="G77" s="6">
        <f t="shared" si="2"/>
        <v>10.4</v>
      </c>
    </row>
    <row r="78" spans="2:7" x14ac:dyDescent="0.25">
      <c r="B78" s="5">
        <v>12</v>
      </c>
      <c r="C78" s="1">
        <v>1.6</v>
      </c>
      <c r="D78" s="3" t="s">
        <v>71</v>
      </c>
      <c r="E78" s="3" t="s">
        <v>72</v>
      </c>
      <c r="F78" s="3">
        <v>1</v>
      </c>
      <c r="G78" s="6">
        <f t="shared" si="2"/>
        <v>10.4</v>
      </c>
    </row>
    <row r="79" spans="2:7" x14ac:dyDescent="0.25">
      <c r="B79" s="5">
        <v>12</v>
      </c>
      <c r="C79" s="1">
        <v>1.6</v>
      </c>
      <c r="D79" s="3" t="s">
        <v>158</v>
      </c>
      <c r="E79" s="3" t="s">
        <v>79</v>
      </c>
      <c r="F79" s="3">
        <v>1</v>
      </c>
      <c r="G79" s="6">
        <f t="shared" si="2"/>
        <v>10.4</v>
      </c>
    </row>
    <row r="80" spans="2:7" x14ac:dyDescent="0.25">
      <c r="B80" s="5">
        <v>70</v>
      </c>
      <c r="C80" s="1">
        <v>0</v>
      </c>
      <c r="D80" s="3" t="s">
        <v>159</v>
      </c>
      <c r="E80" s="3" t="s">
        <v>65</v>
      </c>
      <c r="F80" s="3">
        <v>1</v>
      </c>
      <c r="G80" s="6">
        <f t="shared" si="2"/>
        <v>70</v>
      </c>
    </row>
    <row r="81" spans="2:7" x14ac:dyDescent="0.25">
      <c r="B81" s="5">
        <v>0</v>
      </c>
      <c r="C81" s="1">
        <v>0</v>
      </c>
      <c r="D81" s="3"/>
      <c r="E81" s="3"/>
      <c r="F81" s="3"/>
      <c r="G81" s="6">
        <f t="shared" si="2"/>
        <v>0</v>
      </c>
    </row>
    <row r="82" spans="2:7" x14ac:dyDescent="0.25">
      <c r="B82" s="5">
        <v>0</v>
      </c>
      <c r="C82" s="1">
        <v>0</v>
      </c>
      <c r="D82" s="3"/>
      <c r="E82" s="3"/>
      <c r="F82" s="3"/>
      <c r="G82" s="6">
        <f t="shared" si="2"/>
        <v>0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2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2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2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7">
        <v>0</v>
      </c>
      <c r="C89" s="8">
        <v>0</v>
      </c>
      <c r="D89" s="9"/>
      <c r="E89" s="9"/>
      <c r="F89" s="9"/>
      <c r="G89" s="10">
        <f t="shared" si="2"/>
        <v>0</v>
      </c>
    </row>
    <row r="90" spans="2:7" x14ac:dyDescent="0.25">
      <c r="D90" s="4"/>
      <c r="E90" s="4"/>
      <c r="F90" s="4"/>
      <c r="G90" s="2"/>
    </row>
    <row r="91" spans="2:7" x14ac:dyDescent="0.25">
      <c r="B91" s="31" t="s">
        <v>6</v>
      </c>
      <c r="C91" s="31"/>
      <c r="D91" s="4"/>
      <c r="E91" s="4"/>
      <c r="F91" s="4"/>
      <c r="G91" s="2"/>
    </row>
    <row r="92" spans="2:7" x14ac:dyDescent="0.25">
      <c r="B92" s="12" t="s">
        <v>0</v>
      </c>
      <c r="C92" s="12">
        <f>SUM(Tabela4713[Valor Bruto])</f>
        <v>548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SUM(Tabela4713[Valor despesa])</f>
        <v>50.800000000000004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497.2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28" t="s">
        <v>47</v>
      </c>
      <c r="C98" s="29"/>
      <c r="D98" s="29"/>
      <c r="E98" s="29"/>
      <c r="F98" s="29"/>
      <c r="G98" s="30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92</v>
      </c>
      <c r="C100" s="1">
        <f>SUM(3*1.6)</f>
        <v>4.8000000000000007</v>
      </c>
      <c r="D100" s="3" t="s">
        <v>160</v>
      </c>
      <c r="E100" s="3" t="s">
        <v>161</v>
      </c>
      <c r="F100" s="3">
        <v>3</v>
      </c>
      <c r="G100" s="6">
        <f t="shared" ref="G100:G122" si="3">SUM(B100-C100)</f>
        <v>87.2</v>
      </c>
    </row>
    <row r="101" spans="2:7" x14ac:dyDescent="0.25">
      <c r="B101" s="5">
        <v>24</v>
      </c>
      <c r="C101" s="1">
        <v>3.2</v>
      </c>
      <c r="D101" s="3" t="s">
        <v>80</v>
      </c>
      <c r="E101" s="3" t="s">
        <v>79</v>
      </c>
      <c r="F101" s="3">
        <v>2</v>
      </c>
      <c r="G101" s="6">
        <f t="shared" si="3"/>
        <v>20.8</v>
      </c>
    </row>
    <row r="102" spans="2:7" x14ac:dyDescent="0.25">
      <c r="B102" s="5">
        <v>12</v>
      </c>
      <c r="C102" s="1">
        <v>1.6</v>
      </c>
      <c r="D102" s="3" t="s">
        <v>85</v>
      </c>
      <c r="E102" s="3" t="s">
        <v>79</v>
      </c>
      <c r="F102" s="3">
        <v>1</v>
      </c>
      <c r="G102" s="6">
        <f t="shared" si="3"/>
        <v>10.4</v>
      </c>
    </row>
    <row r="103" spans="2:7" x14ac:dyDescent="0.25">
      <c r="B103" s="5">
        <v>12</v>
      </c>
      <c r="C103" s="1">
        <v>1.6</v>
      </c>
      <c r="D103" s="3" t="s">
        <v>78</v>
      </c>
      <c r="E103" s="3" t="s">
        <v>72</v>
      </c>
      <c r="F103" s="3">
        <v>1</v>
      </c>
      <c r="G103" s="6">
        <f t="shared" si="3"/>
        <v>10.4</v>
      </c>
    </row>
    <row r="104" spans="2:7" x14ac:dyDescent="0.25">
      <c r="B104" s="5">
        <v>120</v>
      </c>
      <c r="C104" s="1">
        <v>30</v>
      </c>
      <c r="D104" s="3" t="s">
        <v>162</v>
      </c>
      <c r="E104" s="3" t="s">
        <v>163</v>
      </c>
      <c r="F104" s="3">
        <v>1</v>
      </c>
      <c r="G104" s="6">
        <f t="shared" si="3"/>
        <v>90</v>
      </c>
    </row>
    <row r="105" spans="2:7" x14ac:dyDescent="0.25">
      <c r="B105" s="5">
        <v>12</v>
      </c>
      <c r="C105" s="1">
        <v>1.6</v>
      </c>
      <c r="D105" s="3" t="s">
        <v>164</v>
      </c>
      <c r="E105" s="3" t="s">
        <v>79</v>
      </c>
      <c r="F105" s="3">
        <v>1</v>
      </c>
      <c r="G105" s="6">
        <f t="shared" si="3"/>
        <v>10.4</v>
      </c>
    </row>
    <row r="106" spans="2:7" x14ac:dyDescent="0.25">
      <c r="B106" s="5">
        <v>12</v>
      </c>
      <c r="C106" s="1">
        <v>1.6</v>
      </c>
      <c r="D106" s="3" t="s">
        <v>80</v>
      </c>
      <c r="E106" s="3" t="s">
        <v>97</v>
      </c>
      <c r="F106" s="3">
        <v>1</v>
      </c>
      <c r="G106" s="6">
        <f t="shared" si="3"/>
        <v>10.4</v>
      </c>
    </row>
    <row r="107" spans="2:7" x14ac:dyDescent="0.25">
      <c r="B107" s="5">
        <v>24</v>
      </c>
      <c r="C107" s="1">
        <v>3.2</v>
      </c>
      <c r="D107" s="3" t="s">
        <v>165</v>
      </c>
      <c r="E107" s="3" t="s">
        <v>97</v>
      </c>
      <c r="F107" s="3">
        <v>1</v>
      </c>
      <c r="G107" s="6">
        <f t="shared" si="3"/>
        <v>20.8</v>
      </c>
    </row>
    <row r="108" spans="2:7" x14ac:dyDescent="0.25">
      <c r="B108" s="5">
        <v>15</v>
      </c>
      <c r="C108" s="1">
        <v>2.4</v>
      </c>
      <c r="D108" s="3" t="s">
        <v>166</v>
      </c>
      <c r="E108" s="3" t="s">
        <v>114</v>
      </c>
      <c r="F108" s="3">
        <v>1</v>
      </c>
      <c r="G108" s="6">
        <f t="shared" si="3"/>
        <v>12.6</v>
      </c>
    </row>
    <row r="109" spans="2:7" x14ac:dyDescent="0.25">
      <c r="B109" s="5">
        <v>48</v>
      </c>
      <c r="C109" s="1">
        <v>6.4</v>
      </c>
      <c r="D109" s="3" t="s">
        <v>167</v>
      </c>
      <c r="E109" s="3" t="s">
        <v>118</v>
      </c>
      <c r="F109" s="3">
        <v>4</v>
      </c>
      <c r="G109" s="6">
        <f t="shared" si="3"/>
        <v>41.6</v>
      </c>
    </row>
    <row r="110" spans="2:7" x14ac:dyDescent="0.25">
      <c r="B110" s="5">
        <v>12</v>
      </c>
      <c r="C110" s="1">
        <v>1.6</v>
      </c>
      <c r="D110" s="3" t="s">
        <v>160</v>
      </c>
      <c r="E110" s="3" t="s">
        <v>72</v>
      </c>
      <c r="F110" s="3">
        <v>1</v>
      </c>
      <c r="G110" s="6">
        <f t="shared" si="3"/>
        <v>10.4</v>
      </c>
    </row>
    <row r="111" spans="2:7" x14ac:dyDescent="0.25">
      <c r="B111" s="5">
        <v>86.4</v>
      </c>
      <c r="C111" s="1">
        <f>SUM(8*1.6)</f>
        <v>12.8</v>
      </c>
      <c r="D111" s="3" t="s">
        <v>168</v>
      </c>
      <c r="E111" s="3" t="s">
        <v>169</v>
      </c>
      <c r="F111" s="3">
        <v>8</v>
      </c>
      <c r="G111" s="6">
        <f t="shared" si="3"/>
        <v>73.600000000000009</v>
      </c>
    </row>
    <row r="112" spans="2:7" x14ac:dyDescent="0.25">
      <c r="B112" s="5">
        <v>24</v>
      </c>
      <c r="C112" s="1">
        <v>1.6</v>
      </c>
      <c r="D112" s="3" t="s">
        <v>170</v>
      </c>
      <c r="E112" s="3" t="s">
        <v>118</v>
      </c>
      <c r="F112" s="3">
        <v>2</v>
      </c>
      <c r="G112" s="6">
        <f t="shared" si="3"/>
        <v>22.4</v>
      </c>
    </row>
    <row r="113" spans="2:7" x14ac:dyDescent="0.25">
      <c r="B113" s="5">
        <v>24</v>
      </c>
      <c r="C113" s="1">
        <v>3.2</v>
      </c>
      <c r="D113" s="3" t="s">
        <v>171</v>
      </c>
      <c r="E113" s="3" t="s">
        <v>79</v>
      </c>
      <c r="F113" s="3">
        <v>2</v>
      </c>
      <c r="G113" s="6">
        <f t="shared" si="3"/>
        <v>20.8</v>
      </c>
    </row>
    <row r="114" spans="2:7" x14ac:dyDescent="0.25">
      <c r="B114" s="5">
        <v>12</v>
      </c>
      <c r="C114" s="1">
        <v>1.6</v>
      </c>
      <c r="D114" s="3" t="s">
        <v>172</v>
      </c>
      <c r="E114" s="3" t="s">
        <v>72</v>
      </c>
      <c r="F114" s="3">
        <v>1</v>
      </c>
      <c r="G114" s="6">
        <f t="shared" si="3"/>
        <v>10.4</v>
      </c>
    </row>
    <row r="115" spans="2:7" x14ac:dyDescent="0.25">
      <c r="B115" s="5">
        <v>85</v>
      </c>
      <c r="C115" s="1">
        <v>1.6</v>
      </c>
      <c r="D115" s="3" t="s">
        <v>173</v>
      </c>
      <c r="E115" s="3" t="s">
        <v>174</v>
      </c>
      <c r="F115" s="3">
        <v>1</v>
      </c>
      <c r="G115" s="6">
        <f t="shared" si="3"/>
        <v>83.4</v>
      </c>
    </row>
    <row r="116" spans="2:7" x14ac:dyDescent="0.25">
      <c r="B116" s="5">
        <v>12</v>
      </c>
      <c r="C116" s="1">
        <v>1.6</v>
      </c>
      <c r="D116" s="3" t="s">
        <v>80</v>
      </c>
      <c r="E116" s="3" t="s">
        <v>72</v>
      </c>
      <c r="F116" s="3">
        <v>1</v>
      </c>
      <c r="G116" s="6">
        <f t="shared" si="3"/>
        <v>10.4</v>
      </c>
    </row>
    <row r="117" spans="2:7" x14ac:dyDescent="0.25">
      <c r="B117" s="5">
        <v>12</v>
      </c>
      <c r="C117" s="1">
        <v>1.6</v>
      </c>
      <c r="D117" s="3" t="s">
        <v>80</v>
      </c>
      <c r="E117" s="3" t="s">
        <v>175</v>
      </c>
      <c r="F117" s="3">
        <v>1</v>
      </c>
      <c r="G117" s="6">
        <f t="shared" si="3"/>
        <v>10.4</v>
      </c>
    </row>
    <row r="118" spans="2:7" x14ac:dyDescent="0.25">
      <c r="B118" s="5">
        <v>30</v>
      </c>
      <c r="C118" s="1">
        <v>0</v>
      </c>
      <c r="D118" s="3" t="s">
        <v>176</v>
      </c>
      <c r="E118" s="3" t="s">
        <v>84</v>
      </c>
      <c r="F118" s="3">
        <v>1</v>
      </c>
      <c r="G118" s="6">
        <f t="shared" si="3"/>
        <v>30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1" t="s">
        <v>6</v>
      </c>
      <c r="C124" s="31"/>
      <c r="D124" s="4"/>
      <c r="E124" s="4"/>
      <c r="F124" s="4"/>
      <c r="G124" s="2"/>
    </row>
    <row r="125" spans="2:7" x14ac:dyDescent="0.25">
      <c r="B125" s="12" t="s">
        <v>0</v>
      </c>
      <c r="C125" s="12">
        <f>SUM(B100:B123)</f>
        <v>668.4</v>
      </c>
      <c r="D125" s="4"/>
      <c r="E125" s="4"/>
      <c r="F125" s="4"/>
      <c r="G125" s="2"/>
    </row>
    <row r="126" spans="2:7" x14ac:dyDescent="0.25">
      <c r="B126" s="13" t="s">
        <v>7</v>
      </c>
      <c r="C126" s="13">
        <f>SUM(Tabela4814[Valor despesa])</f>
        <v>81.999999999999986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586.4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28" t="s">
        <v>48</v>
      </c>
      <c r="C129" s="29"/>
      <c r="D129" s="29"/>
      <c r="E129" s="29"/>
      <c r="F129" s="29"/>
      <c r="G129" s="30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26</v>
      </c>
      <c r="C131" s="1">
        <v>4.5999999999999996</v>
      </c>
      <c r="D131" s="3" t="s">
        <v>177</v>
      </c>
      <c r="E131" s="3" t="s">
        <v>178</v>
      </c>
      <c r="F131" s="3">
        <v>2</v>
      </c>
      <c r="G131" s="6">
        <f t="shared" ref="G131:G153" si="4">SUM(B131-C131)</f>
        <v>21.4</v>
      </c>
    </row>
    <row r="132" spans="2:7" x14ac:dyDescent="0.25">
      <c r="B132" s="5">
        <v>35</v>
      </c>
      <c r="C132" s="1">
        <v>0</v>
      </c>
      <c r="D132" s="3" t="s">
        <v>180</v>
      </c>
      <c r="E132" s="3" t="s">
        <v>179</v>
      </c>
      <c r="F132" s="3">
        <v>1</v>
      </c>
      <c r="G132" s="6">
        <f t="shared" si="4"/>
        <v>35</v>
      </c>
    </row>
    <row r="133" spans="2:7" x14ac:dyDescent="0.25">
      <c r="B133" s="5">
        <v>24</v>
      </c>
      <c r="C133" s="1">
        <v>3.2</v>
      </c>
      <c r="D133" s="3" t="s">
        <v>181</v>
      </c>
      <c r="E133" s="3" t="s">
        <v>62</v>
      </c>
      <c r="F133" s="3">
        <v>2</v>
      </c>
      <c r="G133" s="6">
        <f t="shared" si="4"/>
        <v>20.8</v>
      </c>
    </row>
    <row r="134" spans="2:7" x14ac:dyDescent="0.25">
      <c r="B134" s="5">
        <v>30</v>
      </c>
      <c r="C134" s="1">
        <v>0</v>
      </c>
      <c r="D134" s="3"/>
      <c r="E134" s="3" t="s">
        <v>182</v>
      </c>
      <c r="F134" s="3">
        <v>1</v>
      </c>
      <c r="G134" s="6">
        <f t="shared" si="4"/>
        <v>30</v>
      </c>
    </row>
    <row r="135" spans="2:7" x14ac:dyDescent="0.25">
      <c r="B135" s="5">
        <v>24</v>
      </c>
      <c r="C135" s="1">
        <v>3.2</v>
      </c>
      <c r="D135" s="3" t="s">
        <v>128</v>
      </c>
      <c r="E135" s="3" t="s">
        <v>118</v>
      </c>
      <c r="F135" s="3">
        <v>2</v>
      </c>
      <c r="G135" s="6">
        <f t="shared" si="4"/>
        <v>20.8</v>
      </c>
    </row>
    <row r="136" spans="2:7" x14ac:dyDescent="0.25">
      <c r="B136" s="5">
        <v>12</v>
      </c>
      <c r="C136" s="1">
        <v>1.6</v>
      </c>
      <c r="D136" s="3" t="s">
        <v>183</v>
      </c>
      <c r="E136" s="3" t="s">
        <v>72</v>
      </c>
      <c r="F136" s="3">
        <v>1</v>
      </c>
      <c r="G136" s="6">
        <f t="shared" si="4"/>
        <v>10.4</v>
      </c>
    </row>
    <row r="137" spans="2:7" x14ac:dyDescent="0.25">
      <c r="B137" s="5">
        <v>12</v>
      </c>
      <c r="C137" s="1">
        <v>1.6</v>
      </c>
      <c r="D137" s="3" t="s">
        <v>184</v>
      </c>
      <c r="E137" s="3" t="s">
        <v>72</v>
      </c>
      <c r="F137" s="3">
        <v>1</v>
      </c>
      <c r="G137" s="6">
        <f t="shared" si="4"/>
        <v>10.4</v>
      </c>
    </row>
    <row r="138" spans="2:7" x14ac:dyDescent="0.25">
      <c r="B138" s="5">
        <v>12</v>
      </c>
      <c r="C138" s="1">
        <v>3.2</v>
      </c>
      <c r="D138" s="3" t="s">
        <v>177</v>
      </c>
      <c r="E138" s="3" t="s">
        <v>72</v>
      </c>
      <c r="F138" s="3">
        <v>1</v>
      </c>
      <c r="G138" s="6">
        <f t="shared" si="4"/>
        <v>8.8000000000000007</v>
      </c>
    </row>
    <row r="139" spans="2:7" x14ac:dyDescent="0.25">
      <c r="B139" s="5">
        <v>15</v>
      </c>
      <c r="C139" s="1">
        <v>2.4</v>
      </c>
      <c r="D139" s="3">
        <v>2032</v>
      </c>
      <c r="E139" s="3" t="s">
        <v>185</v>
      </c>
      <c r="F139" s="3">
        <v>1</v>
      </c>
      <c r="G139" s="6">
        <f t="shared" si="4"/>
        <v>12.6</v>
      </c>
    </row>
    <row r="140" spans="2:7" x14ac:dyDescent="0.25">
      <c r="B140" s="5">
        <v>10</v>
      </c>
      <c r="C140" s="1">
        <v>1.6</v>
      </c>
      <c r="D140" s="3" t="s">
        <v>186</v>
      </c>
      <c r="E140" s="3" t="s">
        <v>72</v>
      </c>
      <c r="F140" s="3">
        <v>1</v>
      </c>
      <c r="G140" s="6">
        <f t="shared" si="4"/>
        <v>8.4</v>
      </c>
    </row>
    <row r="141" spans="2:7" x14ac:dyDescent="0.25">
      <c r="B141" s="5">
        <v>25</v>
      </c>
      <c r="C141" s="1">
        <v>6</v>
      </c>
      <c r="D141" s="3" t="s">
        <v>187</v>
      </c>
      <c r="E141" s="3" t="s">
        <v>188</v>
      </c>
      <c r="F141" s="3">
        <v>0</v>
      </c>
      <c r="G141" s="6">
        <f t="shared" si="4"/>
        <v>19</v>
      </c>
    </row>
    <row r="142" spans="2:7" x14ac:dyDescent="0.25">
      <c r="B142" s="5">
        <v>24</v>
      </c>
      <c r="C142" s="1">
        <v>3.2</v>
      </c>
      <c r="D142" s="3" t="s">
        <v>189</v>
      </c>
      <c r="E142" s="3" t="s">
        <v>190</v>
      </c>
      <c r="F142" s="3">
        <v>2</v>
      </c>
      <c r="G142" s="6">
        <f t="shared" si="4"/>
        <v>20.8</v>
      </c>
    </row>
    <row r="143" spans="2:7" x14ac:dyDescent="0.25">
      <c r="B143" s="5">
        <v>120</v>
      </c>
      <c r="C143" s="1">
        <v>30</v>
      </c>
      <c r="D143" s="3" t="s">
        <v>191</v>
      </c>
      <c r="E143" s="3" t="s">
        <v>192</v>
      </c>
      <c r="F143" s="3">
        <v>0</v>
      </c>
      <c r="G143" s="6">
        <f t="shared" si="4"/>
        <v>90</v>
      </c>
    </row>
    <row r="144" spans="2:7" x14ac:dyDescent="0.25">
      <c r="B144" s="5">
        <v>30</v>
      </c>
      <c r="C144" s="1">
        <v>4.8</v>
      </c>
      <c r="D144" s="3">
        <v>2016</v>
      </c>
      <c r="E144" s="3" t="s">
        <v>114</v>
      </c>
      <c r="F144" s="3">
        <v>2</v>
      </c>
      <c r="G144" s="6">
        <f t="shared" si="4"/>
        <v>25.2</v>
      </c>
    </row>
    <row r="145" spans="2:7" x14ac:dyDescent="0.25">
      <c r="B145" s="5">
        <v>120</v>
      </c>
      <c r="C145" s="1">
        <v>30</v>
      </c>
      <c r="D145" s="3" t="s">
        <v>193</v>
      </c>
      <c r="E145" s="3" t="s">
        <v>192</v>
      </c>
      <c r="F145" s="3">
        <v>0</v>
      </c>
      <c r="G145" s="6">
        <f t="shared" si="4"/>
        <v>90</v>
      </c>
    </row>
    <row r="146" spans="2:7" x14ac:dyDescent="0.25">
      <c r="B146" s="5">
        <v>0</v>
      </c>
      <c r="C146" s="1">
        <v>0</v>
      </c>
      <c r="D146" s="3"/>
      <c r="E146" s="3"/>
      <c r="F146" s="3"/>
      <c r="G146" s="6">
        <f t="shared" si="4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4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4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4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4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4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4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4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1" t="s">
        <v>6</v>
      </c>
      <c r="C155" s="31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SUM(Tabela4915[Valor Bruto])</f>
        <v>519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SUM(Tabela4915[Valor despesa])</f>
        <v>95.399999999999991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423.6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28" t="s">
        <v>49</v>
      </c>
      <c r="C160" s="29"/>
      <c r="D160" s="29"/>
      <c r="E160" s="29"/>
      <c r="F160" s="29"/>
      <c r="G160" s="30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0</v>
      </c>
      <c r="C162" s="1">
        <v>0</v>
      </c>
      <c r="D162" s="3"/>
      <c r="E162" s="3"/>
      <c r="F162" s="3"/>
      <c r="G162" s="6">
        <f t="shared" ref="G162:G184" si="5">SUM(B162-C162)</f>
        <v>0</v>
      </c>
    </row>
    <row r="163" spans="2:7" x14ac:dyDescent="0.25">
      <c r="B163" s="5">
        <v>0</v>
      </c>
      <c r="C163" s="1">
        <v>0</v>
      </c>
      <c r="D163" s="3"/>
      <c r="E163" s="3"/>
      <c r="F163" s="3"/>
      <c r="G163" s="6">
        <f t="shared" si="5"/>
        <v>0</v>
      </c>
    </row>
    <row r="164" spans="2:7" x14ac:dyDescent="0.25">
      <c r="B164" s="5">
        <v>0</v>
      </c>
      <c r="C164" s="1">
        <v>0</v>
      </c>
      <c r="D164" s="3"/>
      <c r="E164" s="3"/>
      <c r="F164" s="3"/>
      <c r="G164" s="6">
        <f t="shared" si="5"/>
        <v>0</v>
      </c>
    </row>
    <row r="165" spans="2:7" x14ac:dyDescent="0.25">
      <c r="B165" s="5">
        <v>0</v>
      </c>
      <c r="C165" s="1">
        <v>0</v>
      </c>
      <c r="D165" s="3"/>
      <c r="E165" s="3"/>
      <c r="F165" s="3"/>
      <c r="G165" s="6">
        <f t="shared" si="5"/>
        <v>0</v>
      </c>
    </row>
    <row r="166" spans="2:7" x14ac:dyDescent="0.25">
      <c r="B166" s="5">
        <v>0</v>
      </c>
      <c r="C166" s="1">
        <v>0</v>
      </c>
      <c r="D166" s="3"/>
      <c r="E166" s="3"/>
      <c r="F166" s="3"/>
      <c r="G166" s="6">
        <f t="shared" si="5"/>
        <v>0</v>
      </c>
    </row>
    <row r="167" spans="2:7" x14ac:dyDescent="0.25">
      <c r="B167" s="5">
        <v>0</v>
      </c>
      <c r="C167" s="1">
        <v>0</v>
      </c>
      <c r="D167" s="3"/>
      <c r="E167" s="3"/>
      <c r="F167" s="3"/>
      <c r="G167" s="6">
        <f t="shared" si="5"/>
        <v>0</v>
      </c>
    </row>
    <row r="168" spans="2:7" x14ac:dyDescent="0.25">
      <c r="B168" s="5">
        <v>0</v>
      </c>
      <c r="C168" s="1">
        <v>0</v>
      </c>
      <c r="D168" s="3"/>
      <c r="E168" s="3"/>
      <c r="F168" s="3"/>
      <c r="G168" s="6">
        <f t="shared" si="5"/>
        <v>0</v>
      </c>
    </row>
    <row r="169" spans="2:7" x14ac:dyDescent="0.25">
      <c r="B169" s="5">
        <v>0</v>
      </c>
      <c r="C169" s="1">
        <v>0</v>
      </c>
      <c r="D169" s="3"/>
      <c r="E169" s="3"/>
      <c r="F169" s="3"/>
      <c r="G169" s="6">
        <f t="shared" si="5"/>
        <v>0</v>
      </c>
    </row>
    <row r="170" spans="2:7" x14ac:dyDescent="0.25">
      <c r="B170" s="5">
        <v>0</v>
      </c>
      <c r="C170" s="1">
        <v>0</v>
      </c>
      <c r="D170" s="3"/>
      <c r="E170" s="3"/>
      <c r="F170" s="3"/>
      <c r="G170" s="6">
        <f t="shared" si="5"/>
        <v>0</v>
      </c>
    </row>
    <row r="171" spans="2:7" x14ac:dyDescent="0.25">
      <c r="B171" s="5">
        <v>0</v>
      </c>
      <c r="C171" s="1">
        <v>0</v>
      </c>
      <c r="D171" s="3"/>
      <c r="E171" s="3"/>
      <c r="F171" s="3"/>
      <c r="G171" s="6">
        <f t="shared" si="5"/>
        <v>0</v>
      </c>
    </row>
    <row r="172" spans="2:7" x14ac:dyDescent="0.25">
      <c r="B172" s="5">
        <v>0</v>
      </c>
      <c r="C172" s="1">
        <v>0</v>
      </c>
      <c r="D172" s="3"/>
      <c r="E172" s="3"/>
      <c r="F172" s="3"/>
      <c r="G172" s="6">
        <f t="shared" si="5"/>
        <v>0</v>
      </c>
    </row>
    <row r="173" spans="2:7" x14ac:dyDescent="0.25">
      <c r="B173" s="5">
        <v>0</v>
      </c>
      <c r="C173" s="1">
        <v>0</v>
      </c>
      <c r="D173" s="3"/>
      <c r="E173" s="3"/>
      <c r="F173" s="3"/>
      <c r="G173" s="6">
        <f t="shared" si="5"/>
        <v>0</v>
      </c>
    </row>
    <row r="174" spans="2:7" x14ac:dyDescent="0.25">
      <c r="B174" s="5">
        <v>0</v>
      </c>
      <c r="C174" s="1">
        <v>0</v>
      </c>
      <c r="D174" s="3"/>
      <c r="E174" s="3"/>
      <c r="F174" s="3"/>
      <c r="G174" s="6">
        <f t="shared" si="5"/>
        <v>0</v>
      </c>
    </row>
    <row r="175" spans="2:7" x14ac:dyDescent="0.25">
      <c r="B175" s="5">
        <v>0</v>
      </c>
      <c r="C175" s="1">
        <v>0</v>
      </c>
      <c r="D175" s="3"/>
      <c r="E175" s="3"/>
      <c r="F175" s="3"/>
      <c r="G175" s="6">
        <f t="shared" si="5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5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5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5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5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5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5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5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5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5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1" t="s">
        <v>6</v>
      </c>
      <c r="C186" s="31"/>
      <c r="D186" s="4"/>
      <c r="E186" s="4"/>
      <c r="F186" s="4"/>
      <c r="G186" s="2"/>
    </row>
    <row r="187" spans="2:7" x14ac:dyDescent="0.25">
      <c r="B187" s="12" t="s">
        <v>0</v>
      </c>
      <c r="C187" s="12">
        <v>0</v>
      </c>
      <c r="D187" s="4"/>
      <c r="E187" s="4"/>
      <c r="F187" s="4"/>
      <c r="G187" s="2"/>
    </row>
    <row r="188" spans="2:7" x14ac:dyDescent="0.25">
      <c r="B188" s="13" t="s">
        <v>7</v>
      </c>
      <c r="C188" s="13">
        <v>0</v>
      </c>
      <c r="D188" s="4"/>
      <c r="E188" s="4"/>
      <c r="F188" s="4"/>
      <c r="G188" s="2"/>
    </row>
    <row r="189" spans="2:7" x14ac:dyDescent="0.25">
      <c r="B189" s="12" t="s">
        <v>8</v>
      </c>
      <c r="C189" s="12">
        <v>0</v>
      </c>
      <c r="D189" s="4"/>
      <c r="E189" s="4"/>
      <c r="F189" s="4"/>
      <c r="G189" s="2"/>
    </row>
  </sheetData>
  <mergeCells count="13">
    <mergeCell ref="B186:C186"/>
    <mergeCell ref="B91:C91"/>
    <mergeCell ref="B98:G98"/>
    <mergeCell ref="B124:C124"/>
    <mergeCell ref="B129:G129"/>
    <mergeCell ref="B155:C155"/>
    <mergeCell ref="B160:G160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9"/>
  <sheetViews>
    <sheetView topLeftCell="A76" workbookViewId="0">
      <selection activeCell="F79" sqref="F79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1.5703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28" t="s">
        <v>43</v>
      </c>
      <c r="C2" s="29"/>
      <c r="D2" s="29"/>
      <c r="E2" s="29"/>
      <c r="F2" s="29"/>
      <c r="G2" s="30"/>
      <c r="I2" s="32" t="s">
        <v>10</v>
      </c>
      <c r="J2" s="32"/>
      <c r="K2" s="32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15</v>
      </c>
      <c r="C4" s="1">
        <v>2.4</v>
      </c>
      <c r="D4" s="3" t="s">
        <v>194</v>
      </c>
      <c r="E4" s="3" t="s">
        <v>195</v>
      </c>
      <c r="F4" s="3">
        <v>0</v>
      </c>
      <c r="G4" s="6">
        <f>SUM(B4-C4)</f>
        <v>12.6</v>
      </c>
      <c r="I4" s="11">
        <f>SUM(C30,C61,C92,C125,C156,C187)</f>
        <v>2661</v>
      </c>
      <c r="J4" s="11">
        <f>SUM(C93,C126,C157,C188,C62,C31)</f>
        <v>480.08999999999992</v>
      </c>
      <c r="K4" s="22">
        <f>SUM(C32,C63,C94,C127,C158,C189)</f>
        <v>2180.9100000000003</v>
      </c>
    </row>
    <row r="5" spans="2:11" x14ac:dyDescent="0.25">
      <c r="B5" s="5">
        <v>55</v>
      </c>
      <c r="C5" s="1">
        <v>25</v>
      </c>
      <c r="D5" s="3" t="s">
        <v>196</v>
      </c>
      <c r="E5" s="3" t="s">
        <v>198</v>
      </c>
      <c r="F5" s="3">
        <v>1</v>
      </c>
      <c r="G5" s="6">
        <f t="shared" ref="G5:G27" si="0">SUM(B5-C5)</f>
        <v>30</v>
      </c>
    </row>
    <row r="6" spans="2:11" x14ac:dyDescent="0.25">
      <c r="B6" s="5">
        <v>12</v>
      </c>
      <c r="C6" s="1">
        <v>1.6</v>
      </c>
      <c r="D6" s="3" t="s">
        <v>117</v>
      </c>
      <c r="E6" s="3" t="s">
        <v>197</v>
      </c>
      <c r="F6" s="3">
        <v>1</v>
      </c>
      <c r="G6" s="6">
        <f t="shared" si="0"/>
        <v>10.4</v>
      </c>
    </row>
    <row r="7" spans="2:11" x14ac:dyDescent="0.25">
      <c r="B7" s="5">
        <v>20</v>
      </c>
      <c r="C7" s="1">
        <v>3.1</v>
      </c>
      <c r="D7" s="3">
        <v>1620</v>
      </c>
      <c r="E7" s="3" t="s">
        <v>199</v>
      </c>
      <c r="F7" s="3">
        <v>1</v>
      </c>
      <c r="G7" s="6">
        <f t="shared" si="0"/>
        <v>16.899999999999999</v>
      </c>
    </row>
    <row r="8" spans="2:11" x14ac:dyDescent="0.25">
      <c r="B8" s="5">
        <v>50</v>
      </c>
      <c r="C8" s="1">
        <v>0</v>
      </c>
      <c r="D8" s="3" t="s">
        <v>115</v>
      </c>
      <c r="E8" s="3" t="s">
        <v>201</v>
      </c>
      <c r="F8" s="3">
        <v>0</v>
      </c>
      <c r="G8" s="6">
        <f t="shared" si="0"/>
        <v>50</v>
      </c>
    </row>
    <row r="9" spans="2:11" x14ac:dyDescent="0.25">
      <c r="B9" s="5">
        <v>50</v>
      </c>
      <c r="C9" s="1">
        <v>0</v>
      </c>
      <c r="D9" s="3" t="s">
        <v>115</v>
      </c>
      <c r="E9" s="3" t="s">
        <v>202</v>
      </c>
      <c r="F9" s="3">
        <v>0</v>
      </c>
      <c r="G9" s="6">
        <f t="shared" si="0"/>
        <v>50</v>
      </c>
    </row>
    <row r="10" spans="2:11" x14ac:dyDescent="0.25">
      <c r="B10" s="5">
        <v>15</v>
      </c>
      <c r="C10" s="1">
        <v>2.4</v>
      </c>
      <c r="D10" s="3" t="s">
        <v>194</v>
      </c>
      <c r="E10" s="3" t="s">
        <v>200</v>
      </c>
      <c r="F10" s="3">
        <v>0</v>
      </c>
      <c r="G10" s="6">
        <f t="shared" si="0"/>
        <v>12.6</v>
      </c>
    </row>
    <row r="11" spans="2:11" x14ac:dyDescent="0.25">
      <c r="B11" s="5">
        <v>48</v>
      </c>
      <c r="C11" s="1">
        <v>6.4</v>
      </c>
      <c r="D11" s="3" t="s">
        <v>203</v>
      </c>
      <c r="E11" s="3" t="s">
        <v>72</v>
      </c>
      <c r="F11" s="3">
        <v>4</v>
      </c>
      <c r="G11" s="6">
        <f t="shared" si="0"/>
        <v>41.6</v>
      </c>
    </row>
    <row r="12" spans="2:11" x14ac:dyDescent="0.25">
      <c r="B12" s="5">
        <v>36</v>
      </c>
      <c r="C12" s="1">
        <v>4.8</v>
      </c>
      <c r="D12" s="3" t="s">
        <v>204</v>
      </c>
      <c r="E12" s="3" t="s">
        <v>72</v>
      </c>
      <c r="F12" s="3">
        <v>3</v>
      </c>
      <c r="G12" s="6">
        <f t="shared" si="0"/>
        <v>31.2</v>
      </c>
    </row>
    <row r="13" spans="2:11" x14ac:dyDescent="0.25">
      <c r="B13" s="5">
        <v>70</v>
      </c>
      <c r="C13" s="1">
        <v>0</v>
      </c>
      <c r="D13" s="3"/>
      <c r="E13" s="3" t="s">
        <v>139</v>
      </c>
      <c r="F13" s="3">
        <v>0</v>
      </c>
      <c r="G13" s="6">
        <f t="shared" si="0"/>
        <v>70</v>
      </c>
    </row>
    <row r="14" spans="2:11" x14ac:dyDescent="0.25">
      <c r="B14" s="5">
        <v>25</v>
      </c>
      <c r="C14" s="1">
        <v>0</v>
      </c>
      <c r="D14" s="3"/>
      <c r="E14" s="3" t="s">
        <v>205</v>
      </c>
      <c r="F14" s="3">
        <v>0</v>
      </c>
      <c r="G14" s="6">
        <f t="shared" si="0"/>
        <v>25</v>
      </c>
    </row>
    <row r="15" spans="2:11" x14ac:dyDescent="0.25">
      <c r="B15" s="5">
        <v>130</v>
      </c>
      <c r="C15" s="1">
        <v>20.8</v>
      </c>
      <c r="D15" s="3" t="s">
        <v>206</v>
      </c>
      <c r="E15" s="3" t="s">
        <v>207</v>
      </c>
      <c r="F15" s="3">
        <v>13</v>
      </c>
      <c r="G15" s="6">
        <f t="shared" si="0"/>
        <v>109.2</v>
      </c>
    </row>
    <row r="16" spans="2:11" x14ac:dyDescent="0.25">
      <c r="B16" s="5">
        <v>39</v>
      </c>
      <c r="C16" s="1">
        <v>5.6</v>
      </c>
      <c r="D16" s="3" t="s">
        <v>208</v>
      </c>
      <c r="E16" s="3" t="s">
        <v>79</v>
      </c>
      <c r="F16" s="3">
        <v>2</v>
      </c>
      <c r="G16" s="6">
        <f t="shared" si="0"/>
        <v>33.4</v>
      </c>
    </row>
    <row r="17" spans="2:7" x14ac:dyDescent="0.25">
      <c r="B17" s="5">
        <v>12</v>
      </c>
      <c r="C17" s="1">
        <v>1.6</v>
      </c>
      <c r="D17" s="3" t="s">
        <v>209</v>
      </c>
      <c r="E17" s="3" t="s">
        <v>72</v>
      </c>
      <c r="F17" s="3">
        <v>1</v>
      </c>
      <c r="G17" s="6">
        <f t="shared" si="0"/>
        <v>10.4</v>
      </c>
    </row>
    <row r="18" spans="2:7" x14ac:dyDescent="0.25">
      <c r="B18" s="5">
        <v>12</v>
      </c>
      <c r="C18" s="1">
        <v>1.6</v>
      </c>
      <c r="D18" s="3" t="s">
        <v>80</v>
      </c>
      <c r="E18" s="3" t="s">
        <v>72</v>
      </c>
      <c r="F18" s="3">
        <v>1</v>
      </c>
      <c r="G18" s="6">
        <f t="shared" si="0"/>
        <v>10.4</v>
      </c>
    </row>
    <row r="19" spans="2:7" x14ac:dyDescent="0.25">
      <c r="B19" s="5">
        <v>156</v>
      </c>
      <c r="C19" s="1">
        <v>20.8</v>
      </c>
      <c r="D19" s="3" t="s">
        <v>210</v>
      </c>
      <c r="E19" s="3" t="s">
        <v>118</v>
      </c>
      <c r="F19" s="3">
        <v>13</v>
      </c>
      <c r="G19" s="6">
        <f t="shared" si="0"/>
        <v>135.19999999999999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1" t="s">
        <v>6</v>
      </c>
      <c r="C29" s="31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745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96.09999999999998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648.9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28" t="s">
        <v>42</v>
      </c>
      <c r="C34" s="29"/>
      <c r="D34" s="29"/>
      <c r="E34" s="29"/>
      <c r="F34" s="29"/>
      <c r="G34" s="30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54</v>
      </c>
      <c r="C36" s="1">
        <f>SUM(6+2*1.6)</f>
        <v>9.1999999999999993</v>
      </c>
      <c r="D36" s="3" t="s">
        <v>211</v>
      </c>
      <c r="E36" s="3" t="s">
        <v>212</v>
      </c>
      <c r="F36" s="3">
        <v>3</v>
      </c>
      <c r="G36" s="6">
        <f t="shared" ref="G36:G58" si="1">SUM(B36-C36)</f>
        <v>44.8</v>
      </c>
    </row>
    <row r="37" spans="2:7" x14ac:dyDescent="0.25">
      <c r="B37" s="5">
        <v>20</v>
      </c>
      <c r="C37" s="1">
        <v>0</v>
      </c>
      <c r="D37" s="3"/>
      <c r="E37" s="3" t="s">
        <v>213</v>
      </c>
      <c r="F37" s="3"/>
      <c r="G37" s="6">
        <f t="shared" si="1"/>
        <v>20</v>
      </c>
    </row>
    <row r="38" spans="2:7" x14ac:dyDescent="0.25">
      <c r="B38" s="5">
        <v>12</v>
      </c>
      <c r="C38" s="1">
        <v>1.6</v>
      </c>
      <c r="D38" s="3" t="s">
        <v>214</v>
      </c>
      <c r="E38" s="3" t="s">
        <v>62</v>
      </c>
      <c r="F38" s="3">
        <v>1</v>
      </c>
      <c r="G38" s="6">
        <f t="shared" si="1"/>
        <v>10.4</v>
      </c>
    </row>
    <row r="39" spans="2:7" x14ac:dyDescent="0.25">
      <c r="B39" s="5">
        <v>140</v>
      </c>
      <c r="C39" s="1">
        <v>30</v>
      </c>
      <c r="D39" s="3" t="s">
        <v>215</v>
      </c>
      <c r="E39" s="3" t="s">
        <v>216</v>
      </c>
      <c r="F39" s="3">
        <v>0</v>
      </c>
      <c r="G39" s="6">
        <f t="shared" si="1"/>
        <v>110</v>
      </c>
    </row>
    <row r="40" spans="2:7" x14ac:dyDescent="0.25">
      <c r="B40" s="5">
        <v>12</v>
      </c>
      <c r="C40" s="1">
        <v>1.6</v>
      </c>
      <c r="D40" s="3" t="s">
        <v>217</v>
      </c>
      <c r="E40" s="3" t="s">
        <v>62</v>
      </c>
      <c r="F40" s="3">
        <v>1</v>
      </c>
      <c r="G40" s="6">
        <f t="shared" si="1"/>
        <v>10.4</v>
      </c>
    </row>
    <row r="41" spans="2:7" x14ac:dyDescent="0.25">
      <c r="B41" s="5">
        <v>96</v>
      </c>
      <c r="C41" s="1">
        <f>SUM(8*1.6)</f>
        <v>12.8</v>
      </c>
      <c r="D41" s="3" t="s">
        <v>218</v>
      </c>
      <c r="E41" s="3" t="s">
        <v>219</v>
      </c>
      <c r="F41" s="3">
        <v>8</v>
      </c>
      <c r="G41" s="6">
        <f t="shared" si="1"/>
        <v>83.2</v>
      </c>
    </row>
    <row r="42" spans="2:7" x14ac:dyDescent="0.25">
      <c r="B42" s="5">
        <v>12</v>
      </c>
      <c r="C42" s="1">
        <v>1.6</v>
      </c>
      <c r="D42" s="3" t="s">
        <v>154</v>
      </c>
      <c r="E42" s="3" t="s">
        <v>153</v>
      </c>
      <c r="F42" s="3">
        <v>1</v>
      </c>
      <c r="G42" s="6">
        <f t="shared" si="1"/>
        <v>10.4</v>
      </c>
    </row>
    <row r="43" spans="2:7" x14ac:dyDescent="0.25">
      <c r="B43" s="5">
        <v>48</v>
      </c>
      <c r="C43" s="1">
        <v>6.4</v>
      </c>
      <c r="D43" s="3" t="s">
        <v>220</v>
      </c>
      <c r="E43" s="3" t="s">
        <v>62</v>
      </c>
      <c r="F43" s="3">
        <v>4</v>
      </c>
      <c r="G43" s="6">
        <f t="shared" si="1"/>
        <v>41.6</v>
      </c>
    </row>
    <row r="44" spans="2:7" x14ac:dyDescent="0.25">
      <c r="B44" s="5">
        <v>12</v>
      </c>
      <c r="C44" s="1">
        <v>1.6</v>
      </c>
      <c r="D44" s="3" t="s">
        <v>109</v>
      </c>
      <c r="E44" s="3" t="s">
        <v>221</v>
      </c>
      <c r="F44" s="3">
        <v>1</v>
      </c>
      <c r="G44" s="6">
        <f t="shared" si="1"/>
        <v>10.4</v>
      </c>
    </row>
    <row r="45" spans="2:7" x14ac:dyDescent="0.25">
      <c r="B45" s="5">
        <v>12</v>
      </c>
      <c r="C45" s="1">
        <v>1.6</v>
      </c>
      <c r="D45" s="3" t="s">
        <v>89</v>
      </c>
      <c r="E45" s="3" t="s">
        <v>62</v>
      </c>
      <c r="F45" s="3">
        <v>1</v>
      </c>
      <c r="G45" s="6">
        <f t="shared" si="1"/>
        <v>10.4</v>
      </c>
    </row>
    <row r="46" spans="2:7" x14ac:dyDescent="0.25">
      <c r="B46" s="5">
        <v>70</v>
      </c>
      <c r="C46" s="1">
        <v>27</v>
      </c>
      <c r="D46" s="3" t="s">
        <v>222</v>
      </c>
      <c r="E46" s="3" t="s">
        <v>223</v>
      </c>
      <c r="F46" s="3">
        <v>0</v>
      </c>
      <c r="G46" s="6">
        <f t="shared" si="1"/>
        <v>43</v>
      </c>
    </row>
    <row r="47" spans="2:7" x14ac:dyDescent="0.25">
      <c r="B47" s="5">
        <v>12</v>
      </c>
      <c r="C47" s="1">
        <v>1.6</v>
      </c>
      <c r="D47" s="3" t="s">
        <v>224</v>
      </c>
      <c r="E47" s="3" t="s">
        <v>79</v>
      </c>
      <c r="F47" s="3">
        <v>1</v>
      </c>
      <c r="G47" s="6">
        <f t="shared" si="1"/>
        <v>10.4</v>
      </c>
    </row>
    <row r="48" spans="2:7" x14ac:dyDescent="0.25">
      <c r="B48" s="5">
        <v>10</v>
      </c>
      <c r="C48" s="1">
        <v>0</v>
      </c>
      <c r="D48" s="3"/>
      <c r="E48" s="3" t="s">
        <v>225</v>
      </c>
      <c r="F48" s="3">
        <v>1</v>
      </c>
      <c r="G48" s="6">
        <f t="shared" si="1"/>
        <v>10</v>
      </c>
    </row>
    <row r="49" spans="2:7" x14ac:dyDescent="0.25">
      <c r="B49" s="5">
        <v>12</v>
      </c>
      <c r="C49" s="1">
        <v>1.6</v>
      </c>
      <c r="D49" s="3" t="s">
        <v>128</v>
      </c>
      <c r="E49" s="3" t="s">
        <v>72</v>
      </c>
      <c r="F49" s="3">
        <v>1</v>
      </c>
      <c r="G49" s="6">
        <f t="shared" si="1"/>
        <v>10.4</v>
      </c>
    </row>
    <row r="50" spans="2:7" x14ac:dyDescent="0.25">
      <c r="B50" s="5">
        <v>36</v>
      </c>
      <c r="C50" s="1">
        <v>4.8</v>
      </c>
      <c r="D50" s="3" t="s">
        <v>226</v>
      </c>
      <c r="E50" s="3" t="s">
        <v>227</v>
      </c>
      <c r="F50" s="3">
        <v>1</v>
      </c>
      <c r="G50" s="6">
        <f t="shared" si="1"/>
        <v>31.2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si="1"/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1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1" t="s">
        <v>6</v>
      </c>
      <c r="C60" s="31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558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101.39999999999998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456.6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28" t="s">
        <v>41</v>
      </c>
      <c r="C65" s="29"/>
      <c r="D65" s="29"/>
      <c r="E65" s="29"/>
      <c r="F65" s="29"/>
      <c r="G65" s="30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20</v>
      </c>
      <c r="C67" s="1">
        <v>1.6</v>
      </c>
      <c r="D67" s="3" t="s">
        <v>228</v>
      </c>
      <c r="E67" s="3" t="s">
        <v>229</v>
      </c>
      <c r="F67" s="3">
        <v>1</v>
      </c>
      <c r="G67" s="6">
        <f t="shared" ref="G67:G89" si="2">SUM(B67-C67)</f>
        <v>18.399999999999999</v>
      </c>
    </row>
    <row r="68" spans="2:7" x14ac:dyDescent="0.25">
      <c r="B68" s="5">
        <v>60</v>
      </c>
      <c r="C68" s="1">
        <v>12</v>
      </c>
      <c r="D68" s="3" t="s">
        <v>230</v>
      </c>
      <c r="E68" s="3" t="s">
        <v>231</v>
      </c>
      <c r="F68" s="3">
        <v>2</v>
      </c>
      <c r="G68" s="6">
        <f t="shared" si="2"/>
        <v>48</v>
      </c>
    </row>
    <row r="69" spans="2:7" x14ac:dyDescent="0.25">
      <c r="B69" s="5">
        <v>140</v>
      </c>
      <c r="C69" s="1">
        <v>30</v>
      </c>
      <c r="D69" s="3" t="s">
        <v>193</v>
      </c>
      <c r="E69" s="3" t="s">
        <v>139</v>
      </c>
      <c r="F69" s="3">
        <v>0</v>
      </c>
      <c r="G69" s="6">
        <f t="shared" si="2"/>
        <v>110</v>
      </c>
    </row>
    <row r="70" spans="2:7" x14ac:dyDescent="0.25">
      <c r="B70" s="5">
        <v>50</v>
      </c>
      <c r="C70" s="1">
        <v>0</v>
      </c>
      <c r="D70" s="3" t="s">
        <v>115</v>
      </c>
      <c r="E70" s="3" t="s">
        <v>232</v>
      </c>
      <c r="F70" s="3">
        <v>0</v>
      </c>
      <c r="G70" s="6">
        <f t="shared" si="2"/>
        <v>50</v>
      </c>
    </row>
    <row r="71" spans="2:7" x14ac:dyDescent="0.25">
      <c r="B71" s="5">
        <v>63</v>
      </c>
      <c r="C71" s="1">
        <v>8.8000000000000007</v>
      </c>
      <c r="D71" s="3" t="s">
        <v>233</v>
      </c>
      <c r="E71" s="3" t="s">
        <v>234</v>
      </c>
      <c r="F71" s="3">
        <v>4</v>
      </c>
      <c r="G71" s="6">
        <f t="shared" si="2"/>
        <v>54.2</v>
      </c>
    </row>
    <row r="72" spans="2:7" x14ac:dyDescent="0.25">
      <c r="B72" s="5">
        <v>55</v>
      </c>
      <c r="C72" s="1">
        <v>25</v>
      </c>
      <c r="D72" s="3"/>
      <c r="E72" s="3" t="s">
        <v>235</v>
      </c>
      <c r="F72" s="3">
        <v>0</v>
      </c>
      <c r="G72" s="6">
        <f t="shared" si="2"/>
        <v>30</v>
      </c>
    </row>
    <row r="73" spans="2:7" x14ac:dyDescent="0.25">
      <c r="B73" s="5">
        <v>89</v>
      </c>
      <c r="C73" s="1">
        <v>38.200000000000003</v>
      </c>
      <c r="D73" s="3" t="s">
        <v>236</v>
      </c>
      <c r="E73" s="3" t="s">
        <v>237</v>
      </c>
      <c r="F73" s="3">
        <v>2</v>
      </c>
      <c r="G73" s="6">
        <f t="shared" si="2"/>
        <v>50.8</v>
      </c>
    </row>
    <row r="74" spans="2:7" x14ac:dyDescent="0.25">
      <c r="B74" s="5">
        <v>36</v>
      </c>
      <c r="C74" s="1">
        <v>4.8</v>
      </c>
      <c r="D74" s="3" t="s">
        <v>238</v>
      </c>
      <c r="E74" s="3" t="s">
        <v>72</v>
      </c>
      <c r="F74" s="3">
        <v>3</v>
      </c>
      <c r="G74" s="6">
        <f t="shared" si="2"/>
        <v>31.2</v>
      </c>
    </row>
    <row r="75" spans="2:7" x14ac:dyDescent="0.25">
      <c r="B75" s="5">
        <v>24</v>
      </c>
      <c r="C75" s="1">
        <v>3.2</v>
      </c>
      <c r="D75" s="3" t="s">
        <v>239</v>
      </c>
      <c r="E75" s="3" t="s">
        <v>118</v>
      </c>
      <c r="F75" s="3">
        <v>2</v>
      </c>
      <c r="G75" s="6">
        <f t="shared" si="2"/>
        <v>20.8</v>
      </c>
    </row>
    <row r="76" spans="2:7" x14ac:dyDescent="0.25">
      <c r="B76" s="5">
        <v>30</v>
      </c>
      <c r="C76" s="1">
        <v>4.8</v>
      </c>
      <c r="D76" s="3" t="s">
        <v>240</v>
      </c>
      <c r="E76" s="3" t="s">
        <v>241</v>
      </c>
      <c r="F76" s="3">
        <v>0</v>
      </c>
      <c r="G76" s="6">
        <f t="shared" si="2"/>
        <v>25.2</v>
      </c>
    </row>
    <row r="77" spans="2:7" x14ac:dyDescent="0.25">
      <c r="B77" s="5">
        <v>25</v>
      </c>
      <c r="C77" s="1">
        <v>6</v>
      </c>
      <c r="D77" s="3" t="s">
        <v>242</v>
      </c>
      <c r="E77" s="3" t="s">
        <v>243</v>
      </c>
      <c r="F77" s="3">
        <v>0</v>
      </c>
      <c r="G77" s="6">
        <f t="shared" si="2"/>
        <v>19</v>
      </c>
    </row>
    <row r="78" spans="2:7" x14ac:dyDescent="0.25">
      <c r="B78" s="5">
        <v>44</v>
      </c>
      <c r="C78" s="1">
        <v>3.2</v>
      </c>
      <c r="D78" s="3" t="s">
        <v>244</v>
      </c>
      <c r="E78" s="3" t="s">
        <v>245</v>
      </c>
      <c r="F78" s="3">
        <v>3</v>
      </c>
      <c r="G78" s="6">
        <f t="shared" si="2"/>
        <v>40.799999999999997</v>
      </c>
    </row>
    <row r="79" spans="2:7" x14ac:dyDescent="0.25">
      <c r="B79" s="5"/>
      <c r="C79" s="1">
        <v>0</v>
      </c>
      <c r="D79" s="3"/>
      <c r="E79" s="3"/>
      <c r="F79" s="3"/>
      <c r="G79" s="6">
        <f t="shared" si="2"/>
        <v>0</v>
      </c>
    </row>
    <row r="80" spans="2:7" x14ac:dyDescent="0.25">
      <c r="B80" s="5">
        <v>0</v>
      </c>
      <c r="C80" s="1">
        <v>0</v>
      </c>
      <c r="D80" s="3"/>
      <c r="E80" s="3"/>
      <c r="F80" s="3"/>
      <c r="G80" s="6">
        <f t="shared" si="2"/>
        <v>0</v>
      </c>
    </row>
    <row r="81" spans="2:7" x14ac:dyDescent="0.25">
      <c r="B81" s="5">
        <v>0</v>
      </c>
      <c r="C81" s="1">
        <v>0</v>
      </c>
      <c r="D81" s="3"/>
      <c r="E81" s="3"/>
      <c r="F81" s="3"/>
      <c r="G81" s="6">
        <f t="shared" si="2"/>
        <v>0</v>
      </c>
    </row>
    <row r="82" spans="2:7" x14ac:dyDescent="0.25">
      <c r="B82" s="5">
        <v>0</v>
      </c>
      <c r="C82" s="1">
        <v>0</v>
      </c>
      <c r="D82" s="3"/>
      <c r="E82" s="3"/>
      <c r="F82" s="3"/>
      <c r="G82" s="6">
        <f t="shared" si="2"/>
        <v>0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2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2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2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7">
        <v>0</v>
      </c>
      <c r="C89" s="8">
        <v>0</v>
      </c>
      <c r="D89" s="9"/>
      <c r="E89" s="9"/>
      <c r="F89" s="9"/>
      <c r="G89" s="10">
        <f t="shared" si="2"/>
        <v>0</v>
      </c>
    </row>
    <row r="90" spans="2:7" x14ac:dyDescent="0.25">
      <c r="D90" s="4"/>
      <c r="E90" s="4"/>
      <c r="F90" s="4"/>
      <c r="G90" s="2"/>
    </row>
    <row r="91" spans="2:7" x14ac:dyDescent="0.25">
      <c r="B91" s="31" t="s">
        <v>6</v>
      </c>
      <c r="C91" s="31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636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137.6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498.4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28" t="s">
        <v>40</v>
      </c>
      <c r="C98" s="29"/>
      <c r="D98" s="29"/>
      <c r="E98" s="29"/>
      <c r="F98" s="29"/>
      <c r="G98" s="30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37</v>
      </c>
      <c r="C100" s="1">
        <v>7.6</v>
      </c>
      <c r="D100" s="3" t="s">
        <v>246</v>
      </c>
      <c r="E100" s="3" t="s">
        <v>247</v>
      </c>
      <c r="F100" s="3">
        <v>1</v>
      </c>
      <c r="G100" s="6">
        <f t="shared" ref="G100:G122" si="3">SUM(B100-C100)</f>
        <v>29.4</v>
      </c>
    </row>
    <row r="101" spans="2:7" x14ac:dyDescent="0.25">
      <c r="B101" s="5">
        <v>80</v>
      </c>
      <c r="C101" s="1">
        <v>35</v>
      </c>
      <c r="D101" s="3" t="s">
        <v>248</v>
      </c>
      <c r="E101" s="3" t="s">
        <v>249</v>
      </c>
      <c r="F101" s="3">
        <v>0</v>
      </c>
      <c r="G101" s="6">
        <f t="shared" si="3"/>
        <v>45</v>
      </c>
    </row>
    <row r="102" spans="2:7" x14ac:dyDescent="0.25">
      <c r="B102" s="5">
        <v>0</v>
      </c>
      <c r="C102" s="1">
        <v>0</v>
      </c>
      <c r="D102" s="3"/>
      <c r="E102" s="3"/>
      <c r="F102" s="3"/>
      <c r="G102" s="6">
        <f t="shared" si="3"/>
        <v>0</v>
      </c>
    </row>
    <row r="103" spans="2:7" x14ac:dyDescent="0.25">
      <c r="B103" s="5">
        <v>0</v>
      </c>
      <c r="C103" s="1">
        <v>0</v>
      </c>
      <c r="D103" s="3"/>
      <c r="E103" s="3"/>
      <c r="F103" s="3"/>
      <c r="G103" s="6">
        <f t="shared" si="3"/>
        <v>0</v>
      </c>
    </row>
    <row r="104" spans="2:7" x14ac:dyDescent="0.25">
      <c r="B104" s="5">
        <v>0</v>
      </c>
      <c r="C104" s="1">
        <v>0</v>
      </c>
      <c r="D104" s="3"/>
      <c r="E104" s="3"/>
      <c r="F104" s="3"/>
      <c r="G104" s="6">
        <f t="shared" si="3"/>
        <v>0</v>
      </c>
    </row>
    <row r="105" spans="2:7" x14ac:dyDescent="0.25">
      <c r="B105" s="5">
        <v>0</v>
      </c>
      <c r="C105" s="1">
        <v>0</v>
      </c>
      <c r="D105" s="3"/>
      <c r="E105" s="3"/>
      <c r="F105" s="3"/>
      <c r="G105" s="6">
        <f t="shared" si="3"/>
        <v>0</v>
      </c>
    </row>
    <row r="106" spans="2:7" x14ac:dyDescent="0.25">
      <c r="B106" s="5">
        <v>0</v>
      </c>
      <c r="C106" s="1">
        <v>0</v>
      </c>
      <c r="D106" s="3"/>
      <c r="E106" s="3"/>
      <c r="F106" s="3"/>
      <c r="G106" s="6">
        <f t="shared" si="3"/>
        <v>0</v>
      </c>
    </row>
    <row r="107" spans="2:7" x14ac:dyDescent="0.25">
      <c r="B107" s="5">
        <v>0</v>
      </c>
      <c r="C107" s="1">
        <v>0</v>
      </c>
      <c r="D107" s="3"/>
      <c r="E107" s="3"/>
      <c r="F107" s="3"/>
      <c r="G107" s="6">
        <f t="shared" si="3"/>
        <v>0</v>
      </c>
    </row>
    <row r="108" spans="2:7" x14ac:dyDescent="0.25">
      <c r="B108" s="5">
        <v>0</v>
      </c>
      <c r="C108" s="1">
        <v>0</v>
      </c>
      <c r="D108" s="3"/>
      <c r="E108" s="3"/>
      <c r="F108" s="3"/>
      <c r="G108" s="6">
        <f t="shared" si="3"/>
        <v>0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1" t="s">
        <v>6</v>
      </c>
      <c r="C124" s="31"/>
      <c r="D124" s="4"/>
      <c r="E124" s="4"/>
      <c r="F124" s="4"/>
      <c r="G124" s="2"/>
    </row>
    <row r="125" spans="2:7" x14ac:dyDescent="0.25">
      <c r="B125" s="12" t="s">
        <v>0</v>
      </c>
      <c r="C125" s="12">
        <f>SUM(Tabela4820[Valor Bruto])</f>
        <v>117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SUM(Tabela4820[Valor despesa])</f>
        <v>42.6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74.400000000000006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28" t="s">
        <v>39</v>
      </c>
      <c r="C129" s="29"/>
      <c r="D129" s="29"/>
      <c r="E129" s="29"/>
      <c r="F129" s="29"/>
      <c r="G129" s="30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25</v>
      </c>
      <c r="C131" s="1">
        <v>6</v>
      </c>
      <c r="D131" s="3" t="s">
        <v>242</v>
      </c>
      <c r="E131" s="3" t="s">
        <v>243</v>
      </c>
      <c r="F131" s="3">
        <v>0</v>
      </c>
      <c r="G131" s="6">
        <f t="shared" ref="G131:G153" si="4">SUM(B131-C131)</f>
        <v>19</v>
      </c>
    </row>
    <row r="132" spans="2:7" x14ac:dyDescent="0.25">
      <c r="B132" s="5">
        <v>30</v>
      </c>
      <c r="C132" s="1">
        <v>4.8</v>
      </c>
      <c r="D132" s="3" t="s">
        <v>250</v>
      </c>
      <c r="E132" s="3" t="s">
        <v>251</v>
      </c>
      <c r="F132" s="3">
        <v>0</v>
      </c>
      <c r="G132" s="6">
        <f t="shared" si="4"/>
        <v>25.2</v>
      </c>
    </row>
    <row r="133" spans="2:7" x14ac:dyDescent="0.25">
      <c r="B133" s="5">
        <v>26</v>
      </c>
      <c r="C133" s="1">
        <v>3.2</v>
      </c>
      <c r="D133" s="3" t="s">
        <v>252</v>
      </c>
      <c r="E133" s="3" t="s">
        <v>253</v>
      </c>
      <c r="F133" s="3">
        <v>2</v>
      </c>
      <c r="G133" s="6">
        <f t="shared" si="4"/>
        <v>22.8</v>
      </c>
    </row>
    <row r="134" spans="2:7" x14ac:dyDescent="0.25">
      <c r="B134" s="5">
        <v>60</v>
      </c>
      <c r="C134" s="1">
        <v>0</v>
      </c>
      <c r="D134" s="3" t="s">
        <v>254</v>
      </c>
      <c r="E134" s="3" t="s">
        <v>255</v>
      </c>
      <c r="F134" s="3">
        <v>0</v>
      </c>
      <c r="G134" s="6">
        <f t="shared" si="4"/>
        <v>60</v>
      </c>
    </row>
    <row r="135" spans="2:7" x14ac:dyDescent="0.25">
      <c r="B135" s="5">
        <v>12</v>
      </c>
      <c r="C135" s="1">
        <v>1.6</v>
      </c>
      <c r="D135" s="3" t="s">
        <v>256</v>
      </c>
      <c r="E135" s="3" t="s">
        <v>72</v>
      </c>
      <c r="F135" s="3">
        <v>1</v>
      </c>
      <c r="G135" s="6">
        <f t="shared" si="4"/>
        <v>10.4</v>
      </c>
    </row>
    <row r="136" spans="2:7" x14ac:dyDescent="0.25">
      <c r="B136" s="5">
        <v>12</v>
      </c>
      <c r="C136" s="1">
        <v>1.6</v>
      </c>
      <c r="D136" s="3" t="s">
        <v>256</v>
      </c>
      <c r="E136" s="3" t="s">
        <v>72</v>
      </c>
      <c r="F136" s="3">
        <v>1</v>
      </c>
      <c r="G136" s="6">
        <f t="shared" si="4"/>
        <v>10.4</v>
      </c>
    </row>
    <row r="137" spans="2:7" x14ac:dyDescent="0.25">
      <c r="B137" s="5">
        <v>36</v>
      </c>
      <c r="C137" s="1">
        <v>4.8</v>
      </c>
      <c r="D137" s="3" t="s">
        <v>256</v>
      </c>
      <c r="E137" s="3" t="s">
        <v>257</v>
      </c>
      <c r="F137" s="3">
        <v>3</v>
      </c>
      <c r="G137" s="6">
        <f t="shared" si="4"/>
        <v>31.2</v>
      </c>
    </row>
    <row r="138" spans="2:7" x14ac:dyDescent="0.25">
      <c r="B138" s="5">
        <v>54</v>
      </c>
      <c r="C138" s="1">
        <v>6.4</v>
      </c>
      <c r="D138" s="3" t="s">
        <v>183</v>
      </c>
      <c r="E138" s="3" t="s">
        <v>258</v>
      </c>
      <c r="F138" s="3">
        <v>4</v>
      </c>
      <c r="G138" s="6">
        <f t="shared" si="4"/>
        <v>47.6</v>
      </c>
    </row>
    <row r="139" spans="2:7" x14ac:dyDescent="0.25">
      <c r="B139" s="5">
        <v>80</v>
      </c>
      <c r="C139" s="1">
        <v>24.99</v>
      </c>
      <c r="D139" s="3" t="s">
        <v>259</v>
      </c>
      <c r="E139" s="3" t="s">
        <v>260</v>
      </c>
      <c r="F139" s="3">
        <v>0</v>
      </c>
      <c r="G139" s="6">
        <f t="shared" si="4"/>
        <v>55.010000000000005</v>
      </c>
    </row>
    <row r="140" spans="2:7" x14ac:dyDescent="0.25">
      <c r="B140" s="5">
        <v>105</v>
      </c>
      <c r="C140" s="1">
        <v>28</v>
      </c>
      <c r="D140" s="3" t="s">
        <v>262</v>
      </c>
      <c r="E140" s="3" t="s">
        <v>261</v>
      </c>
      <c r="F140" s="3">
        <v>2</v>
      </c>
      <c r="G140" s="6">
        <f t="shared" si="4"/>
        <v>77</v>
      </c>
    </row>
    <row r="141" spans="2:7" x14ac:dyDescent="0.25">
      <c r="B141" s="5">
        <v>12</v>
      </c>
      <c r="C141" s="1">
        <v>1.6</v>
      </c>
      <c r="D141" s="3" t="s">
        <v>128</v>
      </c>
      <c r="E141" s="3" t="s">
        <v>72</v>
      </c>
      <c r="F141" s="3">
        <v>1</v>
      </c>
      <c r="G141" s="6">
        <f t="shared" si="4"/>
        <v>10.4</v>
      </c>
    </row>
    <row r="142" spans="2:7" x14ac:dyDescent="0.25">
      <c r="B142" s="5">
        <v>0</v>
      </c>
      <c r="C142" s="1">
        <v>0</v>
      </c>
      <c r="D142" s="3"/>
      <c r="E142" s="3"/>
      <c r="F142" s="3"/>
      <c r="G142" s="6">
        <f t="shared" si="4"/>
        <v>0</v>
      </c>
    </row>
    <row r="143" spans="2:7" x14ac:dyDescent="0.25">
      <c r="B143" s="5">
        <v>0</v>
      </c>
      <c r="C143" s="1">
        <v>0</v>
      </c>
      <c r="D143" s="3"/>
      <c r="E143" s="3"/>
      <c r="F143" s="3"/>
      <c r="G143" s="6">
        <f t="shared" si="4"/>
        <v>0</v>
      </c>
    </row>
    <row r="144" spans="2:7" x14ac:dyDescent="0.25">
      <c r="B144" s="5">
        <v>0</v>
      </c>
      <c r="C144" s="1">
        <v>0</v>
      </c>
      <c r="D144" s="3"/>
      <c r="E144" s="3"/>
      <c r="F144" s="3"/>
      <c r="G144" s="6">
        <f t="shared" si="4"/>
        <v>0</v>
      </c>
    </row>
    <row r="145" spans="2:7" x14ac:dyDescent="0.25">
      <c r="B145" s="5">
        <v>0</v>
      </c>
      <c r="C145" s="1">
        <v>0</v>
      </c>
      <c r="D145" s="3"/>
      <c r="E145" s="3"/>
      <c r="F145" s="3"/>
      <c r="G145" s="6">
        <f t="shared" si="4"/>
        <v>0</v>
      </c>
    </row>
    <row r="146" spans="2:7" x14ac:dyDescent="0.25">
      <c r="B146" s="5">
        <v>0</v>
      </c>
      <c r="C146" s="1">
        <v>0</v>
      </c>
      <c r="D146" s="3"/>
      <c r="E146" s="3"/>
      <c r="F146" s="3"/>
      <c r="G146" s="6">
        <f t="shared" si="4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4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4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4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4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4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4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4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1" t="s">
        <v>6</v>
      </c>
      <c r="C155" s="31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SUM(Tabela4921[Valor Bruto])</f>
        <v>452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SUM(Tabela4921[Valor despesa])</f>
        <v>82.99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369.01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28" t="s">
        <v>38</v>
      </c>
      <c r="C160" s="29"/>
      <c r="D160" s="29"/>
      <c r="E160" s="29"/>
      <c r="F160" s="29"/>
      <c r="G160" s="30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12</v>
      </c>
      <c r="C162" s="1">
        <v>1.6</v>
      </c>
      <c r="D162" s="3" t="s">
        <v>263</v>
      </c>
      <c r="E162" s="3" t="s">
        <v>264</v>
      </c>
      <c r="F162" s="3">
        <v>1</v>
      </c>
      <c r="G162" s="6">
        <f t="shared" ref="G162:G184" si="5">SUM(B162-C162)</f>
        <v>10.4</v>
      </c>
    </row>
    <row r="163" spans="2:7" x14ac:dyDescent="0.25">
      <c r="B163" s="5">
        <v>36</v>
      </c>
      <c r="C163" s="1">
        <f>SUM(3*1.6)</f>
        <v>4.8000000000000007</v>
      </c>
      <c r="D163" s="3" t="s">
        <v>265</v>
      </c>
      <c r="E163" s="3" t="s">
        <v>264</v>
      </c>
      <c r="F163" s="3">
        <v>3</v>
      </c>
      <c r="G163" s="6">
        <f t="shared" si="5"/>
        <v>31.2</v>
      </c>
    </row>
    <row r="164" spans="2:7" x14ac:dyDescent="0.25">
      <c r="B164" s="5">
        <v>24</v>
      </c>
      <c r="C164" s="1">
        <v>3.2</v>
      </c>
      <c r="D164" s="3" t="s">
        <v>266</v>
      </c>
      <c r="E164" s="3" t="s">
        <v>267</v>
      </c>
      <c r="F164" s="3">
        <v>2</v>
      </c>
      <c r="G164" s="6">
        <f t="shared" si="5"/>
        <v>20.8</v>
      </c>
    </row>
    <row r="165" spans="2:7" x14ac:dyDescent="0.25">
      <c r="B165" s="5">
        <v>12</v>
      </c>
      <c r="C165" s="1">
        <v>1.6</v>
      </c>
      <c r="D165" s="3" t="s">
        <v>152</v>
      </c>
      <c r="E165" s="3" t="s">
        <v>268</v>
      </c>
      <c r="F165" s="3">
        <v>1</v>
      </c>
      <c r="G165" s="6">
        <f t="shared" si="5"/>
        <v>10.4</v>
      </c>
    </row>
    <row r="166" spans="2:7" x14ac:dyDescent="0.25">
      <c r="B166" s="5">
        <v>12</v>
      </c>
      <c r="C166" s="1">
        <v>1.6</v>
      </c>
      <c r="D166" s="3" t="s">
        <v>269</v>
      </c>
      <c r="E166" s="3"/>
      <c r="F166" s="3"/>
      <c r="G166" s="6">
        <f t="shared" si="5"/>
        <v>10.4</v>
      </c>
    </row>
    <row r="167" spans="2:7" x14ac:dyDescent="0.25">
      <c r="B167" s="5">
        <v>57</v>
      </c>
      <c r="C167" s="1">
        <v>6.6</v>
      </c>
      <c r="D167" s="3"/>
      <c r="E167" s="3"/>
      <c r="F167" s="3"/>
      <c r="G167" s="6">
        <f t="shared" si="5"/>
        <v>50.4</v>
      </c>
    </row>
    <row r="168" spans="2:7" x14ac:dyDescent="0.25">
      <c r="B168" s="5">
        <v>0</v>
      </c>
      <c r="C168" s="1">
        <v>0</v>
      </c>
      <c r="D168" s="3"/>
      <c r="E168" s="3"/>
      <c r="F168" s="3"/>
      <c r="G168" s="6">
        <f t="shared" si="5"/>
        <v>0</v>
      </c>
    </row>
    <row r="169" spans="2:7" x14ac:dyDescent="0.25">
      <c r="B169" s="5">
        <v>0</v>
      </c>
      <c r="C169" s="1">
        <v>0</v>
      </c>
      <c r="D169" s="3"/>
      <c r="E169" s="3"/>
      <c r="F169" s="3"/>
      <c r="G169" s="6">
        <f t="shared" si="5"/>
        <v>0</v>
      </c>
    </row>
    <row r="170" spans="2:7" x14ac:dyDescent="0.25">
      <c r="B170" s="5">
        <v>0</v>
      </c>
      <c r="C170" s="1">
        <v>0</v>
      </c>
      <c r="D170" s="3"/>
      <c r="E170" s="3"/>
      <c r="F170" s="3"/>
      <c r="G170" s="6">
        <f t="shared" si="5"/>
        <v>0</v>
      </c>
    </row>
    <row r="171" spans="2:7" x14ac:dyDescent="0.25">
      <c r="B171" s="5">
        <v>0</v>
      </c>
      <c r="C171" s="1">
        <v>0</v>
      </c>
      <c r="D171" s="3"/>
      <c r="E171" s="3"/>
      <c r="F171" s="3"/>
      <c r="G171" s="6">
        <f t="shared" si="5"/>
        <v>0</v>
      </c>
    </row>
    <row r="172" spans="2:7" x14ac:dyDescent="0.25">
      <c r="B172" s="5">
        <v>0</v>
      </c>
      <c r="C172" s="1">
        <v>0</v>
      </c>
      <c r="D172" s="3"/>
      <c r="E172" s="3"/>
      <c r="F172" s="3"/>
      <c r="G172" s="6">
        <f t="shared" si="5"/>
        <v>0</v>
      </c>
    </row>
    <row r="173" spans="2:7" x14ac:dyDescent="0.25">
      <c r="B173" s="5">
        <v>0</v>
      </c>
      <c r="C173" s="1">
        <v>0</v>
      </c>
      <c r="D173" s="3"/>
      <c r="E173" s="3"/>
      <c r="F173" s="3"/>
      <c r="G173" s="6">
        <f t="shared" si="5"/>
        <v>0</v>
      </c>
    </row>
    <row r="174" spans="2:7" x14ac:dyDescent="0.25">
      <c r="B174" s="5">
        <v>0</v>
      </c>
      <c r="C174" s="1">
        <v>0</v>
      </c>
      <c r="D174" s="3"/>
      <c r="E174" s="3"/>
      <c r="F174" s="3"/>
      <c r="G174" s="6">
        <f t="shared" si="5"/>
        <v>0</v>
      </c>
    </row>
    <row r="175" spans="2:7" x14ac:dyDescent="0.25">
      <c r="B175" s="5">
        <v>0</v>
      </c>
      <c r="C175" s="1">
        <v>0</v>
      </c>
      <c r="D175" s="3"/>
      <c r="E175" s="3"/>
      <c r="F175" s="3"/>
      <c r="G175" s="6">
        <f t="shared" si="5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5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5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5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5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5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5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5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5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5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1" t="s">
        <v>6</v>
      </c>
      <c r="C186" s="31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SUM(Tabela41022[Valor Bruto])</f>
        <v>153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SUM(Tabela41022[Valor despesa])</f>
        <v>19.399999999999999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133.6</v>
      </c>
      <c r="D189" s="4"/>
      <c r="E189" s="4"/>
      <c r="F189" s="4"/>
      <c r="G189" s="2"/>
    </row>
  </sheetData>
  <mergeCells count="13">
    <mergeCell ref="B186:C186"/>
    <mergeCell ref="B91:C91"/>
    <mergeCell ref="B98:G98"/>
    <mergeCell ref="B124:C124"/>
    <mergeCell ref="B129:G129"/>
    <mergeCell ref="B155:C155"/>
    <mergeCell ref="B160:G160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163" workbookViewId="0">
      <selection activeCell="A167" sqref="A167:XFD167"/>
    </sheetView>
  </sheetViews>
  <sheetFormatPr defaultRowHeight="15" x14ac:dyDescent="0.25"/>
  <cols>
    <col min="2" max="2" width="18.85546875" customWidth="1"/>
    <col min="3" max="3" width="18.7109375" customWidth="1"/>
    <col min="4" max="4" width="24.42578125" bestFit="1" customWidth="1"/>
    <col min="5" max="5" width="41.28515625" bestFit="1" customWidth="1"/>
    <col min="6" max="6" width="12.7109375" customWidth="1"/>
    <col min="7" max="7" width="17.8554687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28" t="s">
        <v>32</v>
      </c>
      <c r="C2" s="29"/>
      <c r="D2" s="29"/>
      <c r="E2" s="29"/>
      <c r="F2" s="29"/>
      <c r="G2" s="30"/>
      <c r="I2" s="32" t="s">
        <v>10</v>
      </c>
      <c r="J2" s="32"/>
      <c r="K2" s="32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3" t="s">
        <v>80</v>
      </c>
      <c r="E4" s="3" t="s">
        <v>72</v>
      </c>
      <c r="F4" s="3">
        <v>1</v>
      </c>
      <c r="G4" s="6">
        <f>SUM(B4-C4)</f>
        <v>10.4</v>
      </c>
      <c r="I4" s="11">
        <f>SUM(C31,C62,C93,C126,C157,C188)</f>
        <v>4058</v>
      </c>
      <c r="J4" s="11">
        <f>SUM(C94,C127,C158,C189,C63,C32)</f>
        <v>671.90000000000009</v>
      </c>
      <c r="K4" s="22">
        <f>SUM(C33,C64,C95,C128,C159,C190)</f>
        <v>3386.1</v>
      </c>
    </row>
    <row r="5" spans="2:11" x14ac:dyDescent="0.25">
      <c r="B5" s="5">
        <v>15</v>
      </c>
      <c r="C5" s="1">
        <v>2.4</v>
      </c>
      <c r="D5" s="3" t="s">
        <v>166</v>
      </c>
      <c r="E5" s="3" t="s">
        <v>270</v>
      </c>
      <c r="F5" s="3">
        <v>0</v>
      </c>
      <c r="G5" s="6">
        <f t="shared" ref="G5:G27" si="0">SUM(B5-C5)</f>
        <v>12.6</v>
      </c>
    </row>
    <row r="6" spans="2:11" x14ac:dyDescent="0.25">
      <c r="B6" s="5">
        <v>30</v>
      </c>
      <c r="C6" s="1">
        <v>2.4</v>
      </c>
      <c r="D6" s="3">
        <v>2032</v>
      </c>
      <c r="E6" s="3" t="s">
        <v>114</v>
      </c>
      <c r="F6" s="3">
        <v>0</v>
      </c>
      <c r="G6" s="6">
        <f t="shared" si="0"/>
        <v>27.6</v>
      </c>
    </row>
    <row r="7" spans="2:11" x14ac:dyDescent="0.25">
      <c r="B7" s="5">
        <v>30</v>
      </c>
      <c r="C7" s="1">
        <v>0</v>
      </c>
      <c r="D7" s="3"/>
      <c r="E7" s="3" t="s">
        <v>271</v>
      </c>
      <c r="F7" s="3">
        <v>0</v>
      </c>
      <c r="G7" s="6">
        <f t="shared" si="0"/>
        <v>30</v>
      </c>
    </row>
    <row r="8" spans="2:11" x14ac:dyDescent="0.25">
      <c r="B8" s="5">
        <v>24</v>
      </c>
      <c r="C8" s="1">
        <v>3.2</v>
      </c>
      <c r="D8" s="3" t="s">
        <v>272</v>
      </c>
      <c r="E8" s="3" t="s">
        <v>72</v>
      </c>
      <c r="F8" s="3">
        <v>2</v>
      </c>
      <c r="G8" s="6">
        <f t="shared" si="0"/>
        <v>20.8</v>
      </c>
    </row>
    <row r="9" spans="2:11" x14ac:dyDescent="0.25">
      <c r="B9" s="5">
        <v>13</v>
      </c>
      <c r="C9" s="1">
        <v>2.6</v>
      </c>
      <c r="D9" s="3" t="s">
        <v>85</v>
      </c>
      <c r="E9" s="3" t="s">
        <v>273</v>
      </c>
      <c r="F9" s="3">
        <v>1</v>
      </c>
      <c r="G9" s="6">
        <f t="shared" si="0"/>
        <v>10.4</v>
      </c>
    </row>
    <row r="10" spans="2:11" x14ac:dyDescent="0.25">
      <c r="B10" s="5">
        <v>12</v>
      </c>
      <c r="C10" s="1">
        <v>1.6</v>
      </c>
      <c r="D10" s="3" t="s">
        <v>80</v>
      </c>
      <c r="E10" s="3" t="s">
        <v>72</v>
      </c>
      <c r="F10" s="3">
        <v>1</v>
      </c>
      <c r="G10" s="6">
        <f t="shared" si="0"/>
        <v>10.4</v>
      </c>
    </row>
    <row r="11" spans="2:11" x14ac:dyDescent="0.25">
      <c r="B11" s="5">
        <v>15</v>
      </c>
      <c r="C11" s="1">
        <v>2.4</v>
      </c>
      <c r="D11" s="3">
        <v>2032</v>
      </c>
      <c r="E11" s="3" t="s">
        <v>114</v>
      </c>
      <c r="F11" s="3">
        <v>0</v>
      </c>
      <c r="G11" s="6">
        <f t="shared" si="0"/>
        <v>12.6</v>
      </c>
    </row>
    <row r="12" spans="2:11" x14ac:dyDescent="0.25">
      <c r="B12" s="5">
        <v>12</v>
      </c>
      <c r="C12" s="1">
        <v>1.6</v>
      </c>
      <c r="D12" s="3" t="s">
        <v>224</v>
      </c>
      <c r="E12" s="3" t="s">
        <v>72</v>
      </c>
      <c r="F12" s="3">
        <v>1</v>
      </c>
      <c r="G12" s="6">
        <f t="shared" si="0"/>
        <v>10.4</v>
      </c>
    </row>
    <row r="13" spans="2:11" x14ac:dyDescent="0.25">
      <c r="B13" s="5">
        <v>15</v>
      </c>
      <c r="C13" s="1">
        <v>2.4</v>
      </c>
      <c r="D13" s="3">
        <v>2032</v>
      </c>
      <c r="E13" s="3" t="s">
        <v>114</v>
      </c>
      <c r="F13" s="3">
        <v>0</v>
      </c>
      <c r="G13" s="6">
        <f t="shared" si="0"/>
        <v>12.6</v>
      </c>
    </row>
    <row r="14" spans="2:11" x14ac:dyDescent="0.25">
      <c r="B14" s="5">
        <v>15</v>
      </c>
      <c r="C14" s="1">
        <v>2.4</v>
      </c>
      <c r="D14" s="3">
        <v>2032</v>
      </c>
      <c r="E14" s="3" t="s">
        <v>270</v>
      </c>
      <c r="F14" s="3">
        <v>0</v>
      </c>
      <c r="G14" s="6">
        <f t="shared" si="0"/>
        <v>12.6</v>
      </c>
    </row>
    <row r="15" spans="2:11" x14ac:dyDescent="0.25">
      <c r="B15" s="5">
        <v>35</v>
      </c>
      <c r="C15" s="1">
        <v>3.2</v>
      </c>
      <c r="D15" s="3" t="s">
        <v>224</v>
      </c>
      <c r="E15" s="3" t="s">
        <v>274</v>
      </c>
      <c r="F15" s="3">
        <v>2</v>
      </c>
      <c r="G15" s="6">
        <f t="shared" si="0"/>
        <v>31.8</v>
      </c>
    </row>
    <row r="16" spans="2:11" x14ac:dyDescent="0.25">
      <c r="B16" s="5">
        <v>180</v>
      </c>
      <c r="C16" s="1">
        <v>60</v>
      </c>
      <c r="D16" s="3" t="s">
        <v>58</v>
      </c>
      <c r="E16" s="3" t="s">
        <v>275</v>
      </c>
      <c r="F16" s="3">
        <v>0</v>
      </c>
      <c r="G16" s="6">
        <f t="shared" si="0"/>
        <v>120</v>
      </c>
    </row>
    <row r="17" spans="2:7" x14ac:dyDescent="0.25">
      <c r="B17" s="5">
        <v>53</v>
      </c>
      <c r="C17" s="1">
        <v>4.8</v>
      </c>
      <c r="D17" s="3" t="s">
        <v>78</v>
      </c>
      <c r="E17" s="3" t="s">
        <v>276</v>
      </c>
      <c r="F17" s="3">
        <v>3</v>
      </c>
      <c r="G17" s="6">
        <f t="shared" si="0"/>
        <v>48.2</v>
      </c>
    </row>
    <row r="18" spans="2:7" x14ac:dyDescent="0.25">
      <c r="B18" s="5">
        <v>48</v>
      </c>
      <c r="C18" s="1">
        <v>6.4</v>
      </c>
      <c r="D18" s="3" t="s">
        <v>277</v>
      </c>
      <c r="E18" s="3" t="s">
        <v>79</v>
      </c>
      <c r="F18" s="3">
        <v>4</v>
      </c>
      <c r="G18" s="6">
        <f t="shared" si="0"/>
        <v>41.6</v>
      </c>
    </row>
    <row r="19" spans="2:7" x14ac:dyDescent="0.25">
      <c r="B19" s="5">
        <v>150</v>
      </c>
      <c r="C19" s="1">
        <v>80</v>
      </c>
      <c r="D19" s="3" t="s">
        <v>279</v>
      </c>
      <c r="E19" s="3" t="s">
        <v>278</v>
      </c>
      <c r="F19" s="3">
        <v>0</v>
      </c>
      <c r="G19" s="6">
        <f t="shared" si="0"/>
        <v>70</v>
      </c>
    </row>
    <row r="20" spans="2:7" x14ac:dyDescent="0.25">
      <c r="B20" s="5">
        <v>120</v>
      </c>
      <c r="C20" s="1">
        <f>SUM(3*1.6)</f>
        <v>4.8000000000000007</v>
      </c>
      <c r="D20" s="3" t="s">
        <v>280</v>
      </c>
      <c r="E20" s="3" t="s">
        <v>281</v>
      </c>
      <c r="F20" s="3">
        <v>3</v>
      </c>
      <c r="G20" s="6">
        <f t="shared" si="0"/>
        <v>115.2</v>
      </c>
    </row>
    <row r="21" spans="2:7" x14ac:dyDescent="0.25">
      <c r="B21" s="5">
        <v>24</v>
      </c>
      <c r="C21" s="1">
        <v>3.2</v>
      </c>
      <c r="D21" s="3" t="s">
        <v>224</v>
      </c>
      <c r="E21" s="3" t="s">
        <v>282</v>
      </c>
      <c r="F21" s="3">
        <v>2</v>
      </c>
      <c r="G21" s="6">
        <f t="shared" si="0"/>
        <v>20.8</v>
      </c>
    </row>
    <row r="22" spans="2:7" x14ac:dyDescent="0.25">
      <c r="B22" s="5">
        <v>89</v>
      </c>
      <c r="C22" s="1">
        <v>5.7</v>
      </c>
      <c r="D22" s="3"/>
      <c r="E22" s="3" t="s">
        <v>288</v>
      </c>
      <c r="F22" s="3">
        <v>2</v>
      </c>
      <c r="G22" s="6">
        <f t="shared" si="0"/>
        <v>83.3</v>
      </c>
    </row>
    <row r="23" spans="2:7" x14ac:dyDescent="0.25">
      <c r="B23" s="5">
        <v>12</v>
      </c>
      <c r="C23" s="1">
        <v>1.6</v>
      </c>
      <c r="D23" s="3"/>
      <c r="E23" s="3" t="s">
        <v>190</v>
      </c>
      <c r="F23" s="3">
        <v>1</v>
      </c>
      <c r="G23" s="6">
        <f t="shared" si="0"/>
        <v>10.4</v>
      </c>
    </row>
    <row r="24" spans="2:7" x14ac:dyDescent="0.25">
      <c r="B24" s="5">
        <v>30</v>
      </c>
      <c r="C24" s="1">
        <v>7.6</v>
      </c>
      <c r="D24" s="3" t="s">
        <v>286</v>
      </c>
      <c r="E24" s="3" t="s">
        <v>287</v>
      </c>
      <c r="F24" s="3">
        <v>1</v>
      </c>
      <c r="G24" s="6">
        <f t="shared" si="0"/>
        <v>22.4</v>
      </c>
    </row>
    <row r="25" spans="2:7" x14ac:dyDescent="0.25">
      <c r="B25" s="5">
        <v>59</v>
      </c>
      <c r="C25" s="1">
        <v>5.6</v>
      </c>
      <c r="D25" s="3" t="s">
        <v>284</v>
      </c>
      <c r="E25" s="3" t="s">
        <v>285</v>
      </c>
      <c r="F25" s="3">
        <v>2</v>
      </c>
      <c r="G25" s="6">
        <f t="shared" si="0"/>
        <v>53.4</v>
      </c>
    </row>
    <row r="26" spans="2:7" x14ac:dyDescent="0.25">
      <c r="B26" s="5">
        <v>36</v>
      </c>
      <c r="C26" s="1">
        <v>4.8</v>
      </c>
      <c r="D26" s="3" t="s">
        <v>283</v>
      </c>
      <c r="E26" s="3" t="s">
        <v>72</v>
      </c>
      <c r="F26" s="3">
        <v>3</v>
      </c>
      <c r="G26" s="6">
        <f t="shared" si="0"/>
        <v>31.2</v>
      </c>
    </row>
    <row r="27" spans="2:7" x14ac:dyDescent="0.25">
      <c r="B27" s="7">
        <v>50</v>
      </c>
      <c r="C27" s="8">
        <v>7.4</v>
      </c>
      <c r="D27" s="9" t="s">
        <v>289</v>
      </c>
      <c r="E27" s="9" t="s">
        <v>290</v>
      </c>
      <c r="F27" s="9">
        <v>4</v>
      </c>
      <c r="G27" s="10">
        <f t="shared" si="0"/>
        <v>42.6</v>
      </c>
    </row>
    <row r="28" spans="2:7" x14ac:dyDescent="0.25">
      <c r="B28" s="25">
        <v>130</v>
      </c>
      <c r="C28" s="26">
        <v>12</v>
      </c>
      <c r="D28" s="3" t="s">
        <v>291</v>
      </c>
      <c r="E28" s="3" t="s">
        <v>292</v>
      </c>
      <c r="F28" s="3">
        <v>0</v>
      </c>
      <c r="G28" s="27">
        <f>SUM(B28-C28)</f>
        <v>118</v>
      </c>
    </row>
    <row r="29" spans="2:7" x14ac:dyDescent="0.25">
      <c r="D29" s="4"/>
      <c r="E29" s="4"/>
      <c r="F29" s="4"/>
      <c r="G29" s="2"/>
    </row>
    <row r="30" spans="2:7" x14ac:dyDescent="0.25">
      <c r="B30" s="31" t="s">
        <v>6</v>
      </c>
      <c r="C30" s="31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1209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229.7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979.3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28" t="s">
        <v>33</v>
      </c>
      <c r="C35" s="29"/>
      <c r="D35" s="29"/>
      <c r="E35" s="29"/>
      <c r="F35" s="29"/>
      <c r="G35" s="30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1">
        <v>1.6</v>
      </c>
      <c r="D37" s="3" t="s">
        <v>128</v>
      </c>
      <c r="E37" s="3" t="s">
        <v>72</v>
      </c>
      <c r="F37" s="3">
        <v>1</v>
      </c>
      <c r="G37" s="6">
        <f t="shared" ref="G37:G59" si="1">SUM(B37-C37)</f>
        <v>10.4</v>
      </c>
    </row>
    <row r="38" spans="2:7" x14ac:dyDescent="0.25">
      <c r="B38" s="5">
        <v>168</v>
      </c>
      <c r="C38" s="1">
        <v>36.799999999999997</v>
      </c>
      <c r="D38" s="3" t="s">
        <v>302</v>
      </c>
      <c r="E38" s="3" t="s">
        <v>303</v>
      </c>
      <c r="F38" s="3">
        <v>8</v>
      </c>
      <c r="G38" s="6">
        <f t="shared" si="1"/>
        <v>131.19999999999999</v>
      </c>
    </row>
    <row r="39" spans="2:7" x14ac:dyDescent="0.25">
      <c r="B39" s="5">
        <v>80</v>
      </c>
      <c r="C39" s="1">
        <v>0</v>
      </c>
      <c r="D39" s="3"/>
      <c r="E39" s="3" t="s">
        <v>139</v>
      </c>
      <c r="F39" s="3">
        <v>0</v>
      </c>
      <c r="G39" s="6">
        <f t="shared" si="1"/>
        <v>80</v>
      </c>
    </row>
    <row r="40" spans="2:7" x14ac:dyDescent="0.25">
      <c r="B40" s="5">
        <v>44</v>
      </c>
      <c r="C40" s="1">
        <v>6.2</v>
      </c>
      <c r="D40" s="3" t="s">
        <v>177</v>
      </c>
      <c r="E40" s="3" t="s">
        <v>293</v>
      </c>
      <c r="F40" s="3">
        <v>2</v>
      </c>
      <c r="G40" s="6">
        <f t="shared" si="1"/>
        <v>37.799999999999997</v>
      </c>
    </row>
    <row r="41" spans="2:7" x14ac:dyDescent="0.25">
      <c r="B41" s="5">
        <v>102</v>
      </c>
      <c r="C41" s="1">
        <v>6.6</v>
      </c>
      <c r="D41" s="3" t="s">
        <v>80</v>
      </c>
      <c r="E41" s="3" t="s">
        <v>294</v>
      </c>
      <c r="F41" s="3">
        <v>1</v>
      </c>
      <c r="G41" s="6">
        <f t="shared" si="1"/>
        <v>95.4</v>
      </c>
    </row>
    <row r="42" spans="2:7" x14ac:dyDescent="0.25">
      <c r="B42" s="5">
        <v>15</v>
      </c>
      <c r="C42" s="1">
        <v>2.4</v>
      </c>
      <c r="D42" s="3">
        <v>2032</v>
      </c>
      <c r="E42" s="3" t="s">
        <v>185</v>
      </c>
      <c r="F42" s="3">
        <v>0</v>
      </c>
      <c r="G42" s="6">
        <f t="shared" si="1"/>
        <v>12.6</v>
      </c>
    </row>
    <row r="43" spans="2:7" x14ac:dyDescent="0.25">
      <c r="B43" s="5">
        <v>15</v>
      </c>
      <c r="C43" s="1">
        <v>3.1</v>
      </c>
      <c r="D43" s="3" t="s">
        <v>80</v>
      </c>
      <c r="E43" s="3" t="s">
        <v>295</v>
      </c>
      <c r="F43" s="3">
        <v>1</v>
      </c>
      <c r="G43" s="6">
        <f t="shared" si="1"/>
        <v>11.9</v>
      </c>
    </row>
    <row r="44" spans="2:7" x14ac:dyDescent="0.25">
      <c r="B44" s="5">
        <v>142</v>
      </c>
      <c r="C44" s="1">
        <v>3.2</v>
      </c>
      <c r="D44" s="3" t="s">
        <v>296</v>
      </c>
      <c r="E44" s="3" t="s">
        <v>297</v>
      </c>
      <c r="F44" s="3">
        <v>2</v>
      </c>
      <c r="G44" s="6">
        <f t="shared" si="1"/>
        <v>138.80000000000001</v>
      </c>
    </row>
    <row r="45" spans="2:7" x14ac:dyDescent="0.25">
      <c r="B45" s="5">
        <v>24</v>
      </c>
      <c r="C45" s="1">
        <v>3.2</v>
      </c>
      <c r="D45" s="3" t="s">
        <v>298</v>
      </c>
      <c r="E45" s="3" t="s">
        <v>299</v>
      </c>
      <c r="F45" s="3">
        <v>2</v>
      </c>
      <c r="G45" s="6">
        <f t="shared" si="1"/>
        <v>20.8</v>
      </c>
    </row>
    <row r="46" spans="2:7" x14ac:dyDescent="0.25">
      <c r="B46" s="5">
        <v>24</v>
      </c>
      <c r="C46" s="1">
        <v>3.2</v>
      </c>
      <c r="D46" s="3" t="s">
        <v>300</v>
      </c>
      <c r="E46" s="3" t="s">
        <v>72</v>
      </c>
      <c r="F46" s="3">
        <v>2</v>
      </c>
      <c r="G46" s="6">
        <f t="shared" si="1"/>
        <v>20.8</v>
      </c>
    </row>
    <row r="47" spans="2:7" x14ac:dyDescent="0.25">
      <c r="B47" s="5">
        <v>96</v>
      </c>
      <c r="C47" s="1">
        <v>12.8</v>
      </c>
      <c r="D47" s="3" t="s">
        <v>80</v>
      </c>
      <c r="E47" s="3" t="s">
        <v>97</v>
      </c>
      <c r="F47" s="3">
        <v>8</v>
      </c>
      <c r="G47" s="6">
        <f t="shared" si="1"/>
        <v>83.2</v>
      </c>
    </row>
    <row r="48" spans="2:7" x14ac:dyDescent="0.25">
      <c r="B48" s="5">
        <v>50</v>
      </c>
      <c r="C48" s="1">
        <v>7.4</v>
      </c>
      <c r="D48" s="3" t="s">
        <v>183</v>
      </c>
      <c r="E48" s="3" t="s">
        <v>301</v>
      </c>
      <c r="F48" s="3">
        <v>4</v>
      </c>
      <c r="G48" s="6">
        <f t="shared" si="1"/>
        <v>42.6</v>
      </c>
    </row>
    <row r="49" spans="2:7" x14ac:dyDescent="0.25">
      <c r="B49" s="5">
        <v>12</v>
      </c>
      <c r="C49" s="1">
        <v>1.6</v>
      </c>
      <c r="D49" s="3" t="s">
        <v>117</v>
      </c>
      <c r="E49" s="3" t="s">
        <v>72</v>
      </c>
      <c r="F49" s="3">
        <v>1</v>
      </c>
      <c r="G49" s="6">
        <f t="shared" si="1"/>
        <v>10.4</v>
      </c>
    </row>
    <row r="50" spans="2:7" x14ac:dyDescent="0.25">
      <c r="B50" s="5">
        <v>24</v>
      </c>
      <c r="C50" s="1">
        <v>3.2</v>
      </c>
      <c r="D50" s="3" t="s">
        <v>304</v>
      </c>
      <c r="E50" s="3" t="s">
        <v>72</v>
      </c>
      <c r="F50" s="3">
        <v>2</v>
      </c>
      <c r="G50" s="6">
        <f t="shared" si="1"/>
        <v>20.8</v>
      </c>
    </row>
    <row r="51" spans="2:7" x14ac:dyDescent="0.25">
      <c r="B51" s="5">
        <v>12</v>
      </c>
      <c r="C51" s="1">
        <v>1.6</v>
      </c>
      <c r="D51" s="3" t="s">
        <v>160</v>
      </c>
      <c r="E51" s="3" t="s">
        <v>72</v>
      </c>
      <c r="F51" s="3">
        <v>1</v>
      </c>
      <c r="G51" s="6">
        <f t="shared" si="1"/>
        <v>10.4</v>
      </c>
    </row>
    <row r="52" spans="2:7" x14ac:dyDescent="0.25">
      <c r="B52" s="5">
        <v>24</v>
      </c>
      <c r="C52" s="1">
        <v>3.2</v>
      </c>
      <c r="D52" s="3" t="s">
        <v>305</v>
      </c>
      <c r="E52" s="3" t="s">
        <v>72</v>
      </c>
      <c r="F52" s="3">
        <v>2</v>
      </c>
      <c r="G52" s="6">
        <f t="shared" si="1"/>
        <v>20.8</v>
      </c>
    </row>
    <row r="53" spans="2:7" x14ac:dyDescent="0.25">
      <c r="B53" s="5">
        <v>42</v>
      </c>
      <c r="C53" s="1">
        <v>30</v>
      </c>
      <c r="D53" s="3" t="s">
        <v>58</v>
      </c>
      <c r="E53" s="3" t="s">
        <v>306</v>
      </c>
      <c r="F53" s="3">
        <v>0</v>
      </c>
      <c r="G53" s="6">
        <f t="shared" si="1"/>
        <v>12</v>
      </c>
    </row>
    <row r="54" spans="2:7" x14ac:dyDescent="0.25">
      <c r="B54" s="5">
        <v>24</v>
      </c>
      <c r="C54" s="1">
        <v>3.2</v>
      </c>
      <c r="D54" s="3"/>
      <c r="E54" s="3" t="s">
        <v>307</v>
      </c>
      <c r="F54" s="3">
        <v>2</v>
      </c>
      <c r="G54" s="6">
        <f t="shared" si="1"/>
        <v>20.8</v>
      </c>
    </row>
    <row r="55" spans="2:7" x14ac:dyDescent="0.25">
      <c r="B55" s="5">
        <v>100</v>
      </c>
      <c r="C55" s="1">
        <v>0</v>
      </c>
      <c r="D55" s="3"/>
      <c r="E55" s="3" t="s">
        <v>308</v>
      </c>
      <c r="F55" s="3">
        <v>0</v>
      </c>
      <c r="G55" s="6">
        <f t="shared" si="1"/>
        <v>100</v>
      </c>
    </row>
    <row r="56" spans="2:7" x14ac:dyDescent="0.25">
      <c r="B56" s="5">
        <v>20</v>
      </c>
      <c r="C56" s="1">
        <v>0</v>
      </c>
      <c r="D56" s="3" t="s">
        <v>248</v>
      </c>
      <c r="E56" s="3" t="s">
        <v>309</v>
      </c>
      <c r="F56" s="3">
        <v>0</v>
      </c>
      <c r="G56" s="6">
        <f t="shared" si="1"/>
        <v>20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5">
        <v>0</v>
      </c>
      <c r="C58" s="1">
        <v>0</v>
      </c>
      <c r="D58" s="3"/>
      <c r="E58" s="3"/>
      <c r="F58" s="3"/>
      <c r="G58" s="6">
        <f t="shared" si="1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1"/>
        <v>0</v>
      </c>
    </row>
    <row r="60" spans="2:7" x14ac:dyDescent="0.25">
      <c r="D60" s="4"/>
      <c r="E60" s="4"/>
      <c r="F60" s="4"/>
      <c r="G60" s="2"/>
    </row>
    <row r="61" spans="2:7" x14ac:dyDescent="0.25">
      <c r="B61" s="31" t="s">
        <v>6</v>
      </c>
      <c r="C61" s="31"/>
      <c r="D61" s="4"/>
      <c r="E61" s="4"/>
      <c r="F61" s="4"/>
      <c r="G61" s="2"/>
    </row>
    <row r="62" spans="2:7" x14ac:dyDescent="0.25">
      <c r="B62" s="12" t="s">
        <v>0</v>
      </c>
      <c r="C62" s="12">
        <f>SUM(B36:B59)</f>
        <v>1030</v>
      </c>
      <c r="D62" s="4"/>
      <c r="E62" s="4"/>
      <c r="F62" s="4"/>
      <c r="G62" s="2"/>
    </row>
    <row r="63" spans="2:7" x14ac:dyDescent="0.25">
      <c r="B63" s="13" t="s">
        <v>7</v>
      </c>
      <c r="C63" s="12">
        <f>SUM(C36:C59)</f>
        <v>129.30000000000001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900.7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28" t="s">
        <v>34</v>
      </c>
      <c r="C66" s="29"/>
      <c r="D66" s="29"/>
      <c r="E66" s="29"/>
      <c r="F66" s="29"/>
      <c r="G66" s="30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60</v>
      </c>
      <c r="C68" s="1">
        <v>0</v>
      </c>
      <c r="D68" s="3"/>
      <c r="E68" s="3" t="s">
        <v>310</v>
      </c>
      <c r="F68" s="3">
        <v>0</v>
      </c>
      <c r="G68" s="6">
        <f t="shared" ref="G68:G90" si="2">SUM(B68-C68)</f>
        <v>60</v>
      </c>
    </row>
    <row r="69" spans="2:7" x14ac:dyDescent="0.25">
      <c r="B69" s="5">
        <v>12</v>
      </c>
      <c r="C69" s="1">
        <v>1.6</v>
      </c>
      <c r="D69" s="3" t="s">
        <v>109</v>
      </c>
      <c r="E69" s="3" t="s">
        <v>72</v>
      </c>
      <c r="F69" s="3">
        <v>1</v>
      </c>
      <c r="G69" s="6">
        <f t="shared" si="2"/>
        <v>10.4</v>
      </c>
    </row>
    <row r="70" spans="2:7" x14ac:dyDescent="0.25">
      <c r="B70" s="5">
        <v>36</v>
      </c>
      <c r="C70" s="1">
        <v>4.8</v>
      </c>
      <c r="D70" s="3" t="s">
        <v>312</v>
      </c>
      <c r="E70" s="3" t="s">
        <v>72</v>
      </c>
      <c r="F70" s="3">
        <v>3</v>
      </c>
      <c r="G70" s="6">
        <f t="shared" si="2"/>
        <v>31.2</v>
      </c>
    </row>
    <row r="71" spans="2:7" x14ac:dyDescent="0.25">
      <c r="B71" s="5">
        <v>70</v>
      </c>
      <c r="C71" s="1">
        <v>9.6</v>
      </c>
      <c r="D71" s="3" t="s">
        <v>313</v>
      </c>
      <c r="E71" s="3" t="s">
        <v>72</v>
      </c>
      <c r="F71" s="3">
        <v>6</v>
      </c>
      <c r="G71" s="6">
        <f t="shared" si="2"/>
        <v>60.4</v>
      </c>
    </row>
    <row r="72" spans="2:7" x14ac:dyDescent="0.25">
      <c r="B72" s="5">
        <v>24</v>
      </c>
      <c r="C72" s="1">
        <v>3.2</v>
      </c>
      <c r="D72" s="3" t="s">
        <v>71</v>
      </c>
      <c r="E72" s="3" t="s">
        <v>72</v>
      </c>
      <c r="F72" s="3">
        <v>2</v>
      </c>
      <c r="G72" s="6">
        <f t="shared" si="2"/>
        <v>20.8</v>
      </c>
    </row>
    <row r="73" spans="2:7" x14ac:dyDescent="0.25">
      <c r="B73" s="5">
        <v>12</v>
      </c>
      <c r="C73" s="1">
        <v>1.6</v>
      </c>
      <c r="D73" s="3" t="s">
        <v>71</v>
      </c>
      <c r="E73" s="3" t="s">
        <v>72</v>
      </c>
      <c r="F73" s="3">
        <v>1</v>
      </c>
      <c r="G73" s="6">
        <f t="shared" si="2"/>
        <v>10.4</v>
      </c>
    </row>
    <row r="74" spans="2:7" x14ac:dyDescent="0.25">
      <c r="B74" s="5">
        <v>80</v>
      </c>
      <c r="C74" s="1">
        <v>0</v>
      </c>
      <c r="D74" s="3"/>
      <c r="E74" s="3" t="s">
        <v>314</v>
      </c>
      <c r="F74" s="3">
        <v>0</v>
      </c>
      <c r="G74" s="6">
        <f t="shared" si="2"/>
        <v>80</v>
      </c>
    </row>
    <row r="75" spans="2:7" x14ac:dyDescent="0.25">
      <c r="B75" s="5">
        <v>12</v>
      </c>
      <c r="C75" s="1">
        <v>1.6</v>
      </c>
      <c r="D75" s="3" t="s">
        <v>80</v>
      </c>
      <c r="E75" s="3" t="s">
        <v>79</v>
      </c>
      <c r="F75" s="3">
        <v>1</v>
      </c>
      <c r="G75" s="6">
        <f t="shared" si="2"/>
        <v>10.4</v>
      </c>
    </row>
    <row r="76" spans="2:7" x14ac:dyDescent="0.25">
      <c r="B76" s="5">
        <v>24</v>
      </c>
      <c r="C76" s="1">
        <v>3.2</v>
      </c>
      <c r="D76" s="3" t="s">
        <v>154</v>
      </c>
      <c r="E76" s="3" t="s">
        <v>79</v>
      </c>
      <c r="F76" s="3">
        <v>2</v>
      </c>
      <c r="G76" s="6">
        <f t="shared" si="2"/>
        <v>20.8</v>
      </c>
    </row>
    <row r="77" spans="2:7" x14ac:dyDescent="0.25">
      <c r="B77" s="5">
        <v>72</v>
      </c>
      <c r="C77" s="1">
        <v>9.6</v>
      </c>
      <c r="D77" s="3" t="s">
        <v>315</v>
      </c>
      <c r="E77" s="3" t="s">
        <v>72</v>
      </c>
      <c r="F77" s="3">
        <v>6</v>
      </c>
      <c r="G77" s="6">
        <f t="shared" si="2"/>
        <v>62.4</v>
      </c>
    </row>
    <row r="78" spans="2:7" x14ac:dyDescent="0.25">
      <c r="B78" s="5">
        <v>24</v>
      </c>
      <c r="C78" s="1">
        <v>3.2</v>
      </c>
      <c r="D78" s="3" t="s">
        <v>92</v>
      </c>
      <c r="E78" s="3" t="s">
        <v>72</v>
      </c>
      <c r="F78" s="3">
        <v>2</v>
      </c>
      <c r="G78" s="6">
        <f t="shared" si="2"/>
        <v>20.8</v>
      </c>
    </row>
    <row r="79" spans="2:7" x14ac:dyDescent="0.25">
      <c r="B79" s="5">
        <v>12</v>
      </c>
      <c r="C79" s="1">
        <v>1.6</v>
      </c>
      <c r="D79" s="3" t="s">
        <v>109</v>
      </c>
      <c r="E79" s="3" t="s">
        <v>97</v>
      </c>
      <c r="F79" s="3">
        <v>1</v>
      </c>
      <c r="G79" s="6">
        <f t="shared" si="2"/>
        <v>10.4</v>
      </c>
    </row>
    <row r="80" spans="2:7" x14ac:dyDescent="0.25">
      <c r="B80" s="5">
        <v>115</v>
      </c>
      <c r="C80" s="1">
        <v>0</v>
      </c>
      <c r="D80" s="3"/>
      <c r="E80" s="3" t="s">
        <v>316</v>
      </c>
      <c r="F80" s="3">
        <v>0</v>
      </c>
      <c r="G80" s="6">
        <f t="shared" si="2"/>
        <v>115</v>
      </c>
    </row>
    <row r="81" spans="2:7" x14ac:dyDescent="0.25">
      <c r="B81" s="5">
        <v>24</v>
      </c>
      <c r="C81" s="1">
        <v>3.2</v>
      </c>
      <c r="D81" s="3" t="s">
        <v>318</v>
      </c>
      <c r="E81" s="3" t="s">
        <v>72</v>
      </c>
      <c r="F81" s="3">
        <v>2</v>
      </c>
      <c r="G81" s="6">
        <f t="shared" si="2"/>
        <v>20.8</v>
      </c>
    </row>
    <row r="82" spans="2:7" x14ac:dyDescent="0.25">
      <c r="B82" s="5">
        <v>12</v>
      </c>
      <c r="C82" s="1">
        <v>1.6</v>
      </c>
      <c r="D82" s="3" t="s">
        <v>317</v>
      </c>
      <c r="E82" s="3" t="s">
        <v>72</v>
      </c>
      <c r="F82" s="3">
        <v>1</v>
      </c>
      <c r="G82" s="6">
        <f t="shared" si="2"/>
        <v>10.4</v>
      </c>
    </row>
    <row r="83" spans="2:7" x14ac:dyDescent="0.25">
      <c r="B83" s="5"/>
      <c r="C83" s="1"/>
      <c r="D83" s="3"/>
      <c r="E83" s="3"/>
      <c r="F83" s="3"/>
      <c r="G83" s="6">
        <f t="shared" si="2"/>
        <v>0</v>
      </c>
    </row>
    <row r="84" spans="2:7" x14ac:dyDescent="0.25">
      <c r="B84" s="5">
        <v>35</v>
      </c>
      <c r="C84" s="1">
        <v>1.6</v>
      </c>
      <c r="D84" s="3"/>
      <c r="E84" s="3" t="s">
        <v>319</v>
      </c>
      <c r="F84" s="3">
        <v>1</v>
      </c>
      <c r="G84" s="6">
        <f t="shared" si="2"/>
        <v>33.4</v>
      </c>
    </row>
    <row r="85" spans="2:7" x14ac:dyDescent="0.25">
      <c r="B85" s="5">
        <v>12</v>
      </c>
      <c r="C85" s="1">
        <v>1.6</v>
      </c>
      <c r="D85" s="3" t="s">
        <v>311</v>
      </c>
      <c r="E85" s="3" t="s">
        <v>79</v>
      </c>
      <c r="F85" s="3">
        <v>1</v>
      </c>
      <c r="G85" s="6">
        <f t="shared" si="2"/>
        <v>10.4</v>
      </c>
    </row>
    <row r="86" spans="2:7" x14ac:dyDescent="0.25">
      <c r="B86" s="5"/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5">
        <v>0</v>
      </c>
      <c r="C89" s="1">
        <v>0</v>
      </c>
      <c r="D89" s="3"/>
      <c r="E89" s="3"/>
      <c r="F89" s="3"/>
      <c r="G89" s="6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D91" s="4"/>
      <c r="E91" s="4"/>
      <c r="F91" s="4"/>
      <c r="G91" s="2"/>
    </row>
    <row r="92" spans="2:7" x14ac:dyDescent="0.25">
      <c r="B92" s="31" t="s">
        <v>6</v>
      </c>
      <c r="C92" s="31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636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48.000000000000014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588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28" t="s">
        <v>35</v>
      </c>
      <c r="C99" s="29"/>
      <c r="D99" s="29"/>
      <c r="E99" s="29"/>
      <c r="F99" s="29"/>
      <c r="G99" s="30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24</v>
      </c>
      <c r="C101" s="1">
        <v>3.2</v>
      </c>
      <c r="D101" s="3" t="s">
        <v>320</v>
      </c>
      <c r="E101" s="3" t="s">
        <v>72</v>
      </c>
      <c r="F101" s="3">
        <v>2</v>
      </c>
      <c r="G101" s="6">
        <f t="shared" ref="G101:G123" si="3">SUM(B101-C101)</f>
        <v>20.8</v>
      </c>
    </row>
    <row r="102" spans="2:7" x14ac:dyDescent="0.25">
      <c r="B102" s="5">
        <v>25</v>
      </c>
      <c r="C102" s="1">
        <v>3.7</v>
      </c>
      <c r="D102" s="3" t="s">
        <v>322</v>
      </c>
      <c r="E102" s="3" t="s">
        <v>321</v>
      </c>
      <c r="F102" s="3">
        <v>2</v>
      </c>
      <c r="G102" s="6">
        <f t="shared" si="3"/>
        <v>21.3</v>
      </c>
    </row>
    <row r="103" spans="2:7" x14ac:dyDescent="0.25">
      <c r="B103" s="5">
        <v>12</v>
      </c>
      <c r="C103" s="1">
        <v>1.6</v>
      </c>
      <c r="D103" s="3" t="s">
        <v>323</v>
      </c>
      <c r="E103" s="3" t="s">
        <v>72</v>
      </c>
      <c r="F103" s="3">
        <v>1</v>
      </c>
      <c r="G103" s="6">
        <f t="shared" si="3"/>
        <v>10.4</v>
      </c>
    </row>
    <row r="104" spans="2:7" x14ac:dyDescent="0.25">
      <c r="B104" s="5">
        <v>45</v>
      </c>
      <c r="C104" s="1">
        <v>4.8</v>
      </c>
      <c r="D104" s="3" t="s">
        <v>324</v>
      </c>
      <c r="E104" s="3" t="s">
        <v>325</v>
      </c>
      <c r="F104" s="3">
        <v>3</v>
      </c>
      <c r="G104" s="6">
        <f t="shared" si="3"/>
        <v>40.200000000000003</v>
      </c>
    </row>
    <row r="105" spans="2:7" x14ac:dyDescent="0.25">
      <c r="B105" s="5">
        <v>12</v>
      </c>
      <c r="C105" s="1">
        <v>1.6</v>
      </c>
      <c r="D105" s="3" t="s">
        <v>80</v>
      </c>
      <c r="E105" s="3" t="s">
        <v>97</v>
      </c>
      <c r="F105" s="3">
        <v>1</v>
      </c>
      <c r="G105" s="6">
        <f t="shared" si="3"/>
        <v>10.4</v>
      </c>
    </row>
    <row r="106" spans="2:7" x14ac:dyDescent="0.25">
      <c r="B106" s="5">
        <v>12</v>
      </c>
      <c r="C106" s="1">
        <v>1.6</v>
      </c>
      <c r="D106" s="3" t="s">
        <v>92</v>
      </c>
      <c r="E106" s="3" t="s">
        <v>282</v>
      </c>
      <c r="F106" s="3">
        <v>1</v>
      </c>
      <c r="G106" s="6">
        <f t="shared" si="3"/>
        <v>10.4</v>
      </c>
    </row>
    <row r="107" spans="2:7" x14ac:dyDescent="0.25">
      <c r="B107" s="5">
        <v>38</v>
      </c>
      <c r="C107" s="1">
        <v>1.6</v>
      </c>
      <c r="D107" s="3" t="s">
        <v>69</v>
      </c>
      <c r="E107" s="3" t="s">
        <v>326</v>
      </c>
      <c r="F107" s="3">
        <v>1</v>
      </c>
      <c r="G107" s="6">
        <f t="shared" si="3"/>
        <v>36.4</v>
      </c>
    </row>
    <row r="108" spans="2:7" x14ac:dyDescent="0.25">
      <c r="B108" s="5">
        <v>44</v>
      </c>
      <c r="C108" s="1">
        <v>8.1999999999999993</v>
      </c>
      <c r="D108" s="3"/>
      <c r="E108" s="3"/>
      <c r="F108" s="3"/>
      <c r="G108" s="6">
        <f t="shared" si="3"/>
        <v>35.799999999999997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5">
        <v>0</v>
      </c>
      <c r="C122" s="1">
        <v>0</v>
      </c>
      <c r="D122" s="3"/>
      <c r="E122" s="3"/>
      <c r="F122" s="3"/>
      <c r="G122" s="6">
        <f t="shared" si="3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3"/>
        <v>0</v>
      </c>
    </row>
    <row r="124" spans="2:7" x14ac:dyDescent="0.25">
      <c r="D124" s="4"/>
      <c r="E124" s="4"/>
      <c r="F124" s="4"/>
      <c r="G124" s="2"/>
    </row>
    <row r="125" spans="2:7" x14ac:dyDescent="0.25">
      <c r="B125" s="31" t="s">
        <v>6</v>
      </c>
      <c r="C125" s="31"/>
      <c r="D125" s="4"/>
      <c r="E125" s="4"/>
      <c r="F125" s="4"/>
      <c r="G125" s="2"/>
    </row>
    <row r="126" spans="2:7" x14ac:dyDescent="0.25">
      <c r="B126" s="12" t="s">
        <v>0</v>
      </c>
      <c r="C126" s="12">
        <f>SUM(B100:B123)</f>
        <v>212</v>
      </c>
      <c r="D126" s="4"/>
      <c r="E126" s="4"/>
      <c r="F126" s="4"/>
      <c r="G126" s="2"/>
    </row>
    <row r="127" spans="2:7" x14ac:dyDescent="0.25">
      <c r="B127" s="13" t="s">
        <v>7</v>
      </c>
      <c r="C127" s="12">
        <f>SUM(C100:C123)</f>
        <v>26.3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185.7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28" t="s">
        <v>36</v>
      </c>
      <c r="C130" s="29"/>
      <c r="D130" s="29"/>
      <c r="E130" s="29"/>
      <c r="F130" s="29"/>
      <c r="G130" s="30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65</v>
      </c>
      <c r="C132" s="1">
        <v>0</v>
      </c>
      <c r="D132" s="3" t="s">
        <v>115</v>
      </c>
      <c r="E132" s="3" t="s">
        <v>327</v>
      </c>
      <c r="F132" s="3">
        <v>0</v>
      </c>
      <c r="G132" s="6">
        <f t="shared" ref="G132:G154" si="4">SUM(B132-C132)</f>
        <v>65</v>
      </c>
    </row>
    <row r="133" spans="2:7" x14ac:dyDescent="0.25">
      <c r="B133" s="5">
        <v>13</v>
      </c>
      <c r="C133" s="1">
        <v>1.6</v>
      </c>
      <c r="D133" s="3" t="s">
        <v>328</v>
      </c>
      <c r="E133" s="3" t="s">
        <v>329</v>
      </c>
      <c r="F133" s="3">
        <v>1</v>
      </c>
      <c r="G133" s="6">
        <f t="shared" si="4"/>
        <v>11.4</v>
      </c>
    </row>
    <row r="134" spans="2:7" x14ac:dyDescent="0.25">
      <c r="B134" s="5">
        <v>50</v>
      </c>
      <c r="C134" s="1">
        <v>0</v>
      </c>
      <c r="D134" s="3" t="s">
        <v>330</v>
      </c>
      <c r="E134" s="3" t="s">
        <v>331</v>
      </c>
      <c r="F134" s="3">
        <v>0</v>
      </c>
      <c r="G134" s="6">
        <f t="shared" si="4"/>
        <v>50</v>
      </c>
    </row>
    <row r="135" spans="2:7" x14ac:dyDescent="0.25">
      <c r="B135" s="5">
        <v>15</v>
      </c>
      <c r="C135" s="1">
        <v>2.4</v>
      </c>
      <c r="D135" s="3">
        <v>2032</v>
      </c>
      <c r="E135" s="3" t="s">
        <v>332</v>
      </c>
      <c r="F135" s="3">
        <v>0</v>
      </c>
      <c r="G135" s="6">
        <f t="shared" si="4"/>
        <v>12.6</v>
      </c>
    </row>
    <row r="136" spans="2:7" x14ac:dyDescent="0.25">
      <c r="B136" s="5">
        <v>60</v>
      </c>
      <c r="C136" s="1">
        <v>30</v>
      </c>
      <c r="D136" s="3" t="s">
        <v>333</v>
      </c>
      <c r="E136" s="3" t="s">
        <v>334</v>
      </c>
      <c r="F136" s="3">
        <v>0</v>
      </c>
      <c r="G136" s="6">
        <f t="shared" si="4"/>
        <v>30</v>
      </c>
    </row>
    <row r="137" spans="2:7" x14ac:dyDescent="0.25">
      <c r="B137" s="5">
        <v>12</v>
      </c>
      <c r="C137" s="1">
        <v>1.6</v>
      </c>
      <c r="D137" s="3" t="s">
        <v>80</v>
      </c>
      <c r="E137" s="3" t="s">
        <v>79</v>
      </c>
      <c r="F137" s="3">
        <v>1</v>
      </c>
      <c r="G137" s="6">
        <f t="shared" si="4"/>
        <v>10.4</v>
      </c>
    </row>
    <row r="138" spans="2:7" x14ac:dyDescent="0.25">
      <c r="B138" s="5">
        <v>12</v>
      </c>
      <c r="C138" s="1">
        <v>1.6</v>
      </c>
      <c r="D138" s="3" t="s">
        <v>335</v>
      </c>
      <c r="E138" s="3" t="s">
        <v>336</v>
      </c>
      <c r="F138" s="3">
        <v>1</v>
      </c>
      <c r="G138" s="6">
        <f t="shared" si="4"/>
        <v>10.4</v>
      </c>
    </row>
    <row r="139" spans="2:7" x14ac:dyDescent="0.25">
      <c r="B139" s="5">
        <v>20</v>
      </c>
      <c r="C139" s="1">
        <v>2.4</v>
      </c>
      <c r="D139" s="3">
        <v>2032</v>
      </c>
      <c r="E139" s="3" t="s">
        <v>185</v>
      </c>
      <c r="F139" s="3">
        <v>0</v>
      </c>
      <c r="G139" s="6">
        <f t="shared" si="4"/>
        <v>17.600000000000001</v>
      </c>
    </row>
    <row r="140" spans="2:7" x14ac:dyDescent="0.25">
      <c r="B140" s="5">
        <v>15</v>
      </c>
      <c r="C140" s="1">
        <v>2.4</v>
      </c>
      <c r="D140" s="3" t="s">
        <v>166</v>
      </c>
      <c r="E140" s="3" t="s">
        <v>114</v>
      </c>
      <c r="F140" s="3">
        <v>0</v>
      </c>
      <c r="G140" s="6">
        <f t="shared" si="4"/>
        <v>12.6</v>
      </c>
    </row>
    <row r="141" spans="2:7" x14ac:dyDescent="0.25">
      <c r="B141" s="5">
        <v>20</v>
      </c>
      <c r="C141" s="1">
        <v>3</v>
      </c>
      <c r="D141" s="3">
        <v>2016</v>
      </c>
      <c r="E141" s="3" t="s">
        <v>185</v>
      </c>
      <c r="F141" s="3">
        <v>0</v>
      </c>
      <c r="G141" s="6">
        <f t="shared" si="4"/>
        <v>17</v>
      </c>
    </row>
    <row r="142" spans="2:7" x14ac:dyDescent="0.25">
      <c r="B142" s="5">
        <v>90</v>
      </c>
      <c r="C142" s="1">
        <v>60</v>
      </c>
      <c r="D142" s="3" t="s">
        <v>58</v>
      </c>
      <c r="E142" s="3" t="s">
        <v>337</v>
      </c>
      <c r="F142" s="3">
        <v>0</v>
      </c>
      <c r="G142" s="6">
        <f t="shared" si="4"/>
        <v>30</v>
      </c>
    </row>
    <row r="143" spans="2:7" x14ac:dyDescent="0.25">
      <c r="B143" s="5">
        <v>320</v>
      </c>
      <c r="C143" s="1">
        <v>90</v>
      </c>
      <c r="D143" s="3" t="s">
        <v>339</v>
      </c>
      <c r="E143" s="3" t="s">
        <v>338</v>
      </c>
      <c r="F143" s="3">
        <v>0</v>
      </c>
      <c r="G143" s="6">
        <f t="shared" si="4"/>
        <v>230</v>
      </c>
    </row>
    <row r="144" spans="2:7" x14ac:dyDescent="0.25">
      <c r="B144" s="5">
        <v>24</v>
      </c>
      <c r="C144" s="1">
        <v>3.2</v>
      </c>
      <c r="D144" s="3" t="s">
        <v>340</v>
      </c>
      <c r="E144" s="3" t="s">
        <v>341</v>
      </c>
      <c r="F144" s="3">
        <v>2</v>
      </c>
      <c r="G144" s="6">
        <f t="shared" si="4"/>
        <v>20.8</v>
      </c>
    </row>
    <row r="145" spans="2:7" x14ac:dyDescent="0.25">
      <c r="B145" s="5">
        <v>36</v>
      </c>
      <c r="C145" s="1">
        <f>SUM(3*1.6)</f>
        <v>4.8000000000000007</v>
      </c>
      <c r="D145" s="3" t="s">
        <v>342</v>
      </c>
      <c r="E145" s="3" t="s">
        <v>343</v>
      </c>
      <c r="F145" s="3">
        <v>3</v>
      </c>
      <c r="G145" s="6">
        <f t="shared" si="4"/>
        <v>31.2</v>
      </c>
    </row>
    <row r="146" spans="2:7" x14ac:dyDescent="0.25">
      <c r="B146" s="5">
        <v>0</v>
      </c>
      <c r="C146" s="1">
        <v>0</v>
      </c>
      <c r="D146" s="3"/>
      <c r="E146" s="3" t="s">
        <v>344</v>
      </c>
      <c r="F146" s="3"/>
      <c r="G146" s="6">
        <f t="shared" si="4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4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4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4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4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4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4"/>
        <v>0</v>
      </c>
    </row>
    <row r="153" spans="2:7" x14ac:dyDescent="0.25">
      <c r="B153" s="5">
        <v>0</v>
      </c>
      <c r="C153" s="1">
        <v>0</v>
      </c>
      <c r="D153" s="3"/>
      <c r="E153" s="3"/>
      <c r="F153" s="3"/>
      <c r="G153" s="6">
        <f t="shared" si="4"/>
        <v>0</v>
      </c>
    </row>
    <row r="154" spans="2:7" x14ac:dyDescent="0.25">
      <c r="B154" s="7">
        <v>0</v>
      </c>
      <c r="C154" s="8">
        <v>0</v>
      </c>
      <c r="D154" s="9"/>
      <c r="E154" s="9"/>
      <c r="F154" s="9"/>
      <c r="G154" s="10">
        <f t="shared" si="4"/>
        <v>0</v>
      </c>
    </row>
    <row r="155" spans="2:7" x14ac:dyDescent="0.25">
      <c r="D155" s="4"/>
      <c r="E155" s="4"/>
      <c r="F155" s="4"/>
      <c r="G155" s="2"/>
    </row>
    <row r="156" spans="2:7" x14ac:dyDescent="0.25">
      <c r="B156" s="31" t="s">
        <v>6</v>
      </c>
      <c r="C156" s="31"/>
      <c r="D156" s="4"/>
      <c r="E156" s="4"/>
      <c r="F156" s="4"/>
      <c r="G156" s="2"/>
    </row>
    <row r="157" spans="2:7" x14ac:dyDescent="0.25">
      <c r="B157" s="12" t="s">
        <v>0</v>
      </c>
      <c r="C157" s="12">
        <f>SUM(B131:B154)</f>
        <v>752</v>
      </c>
      <c r="D157" s="4"/>
      <c r="E157" s="4"/>
      <c r="F157" s="4"/>
      <c r="G157" s="2"/>
    </row>
    <row r="158" spans="2:7" x14ac:dyDescent="0.25">
      <c r="B158" s="13" t="s">
        <v>7</v>
      </c>
      <c r="C158" s="12">
        <f>SUM(C131:C154)</f>
        <v>203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549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28" t="s">
        <v>37</v>
      </c>
      <c r="C161" s="29"/>
      <c r="D161" s="29"/>
      <c r="E161" s="29"/>
      <c r="F161" s="29"/>
      <c r="G161" s="30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24</v>
      </c>
      <c r="C163" s="1">
        <v>3.2</v>
      </c>
      <c r="D163" s="3" t="s">
        <v>85</v>
      </c>
      <c r="E163" s="3" t="s">
        <v>118</v>
      </c>
      <c r="F163" s="3">
        <v>2</v>
      </c>
      <c r="G163" s="6">
        <f t="shared" ref="G163:G185" si="5">SUM(B163-C163)</f>
        <v>20.8</v>
      </c>
    </row>
    <row r="164" spans="2:7" x14ac:dyDescent="0.25">
      <c r="B164" s="5">
        <v>60</v>
      </c>
      <c r="C164" s="1">
        <v>30</v>
      </c>
      <c r="D164" s="3" t="s">
        <v>345</v>
      </c>
      <c r="E164" s="3" t="s">
        <v>334</v>
      </c>
      <c r="F164" s="3">
        <v>0</v>
      </c>
      <c r="G164" s="6">
        <f t="shared" si="5"/>
        <v>30</v>
      </c>
    </row>
    <row r="165" spans="2:7" x14ac:dyDescent="0.25">
      <c r="B165" s="5">
        <v>70</v>
      </c>
      <c r="C165" s="1">
        <v>0</v>
      </c>
      <c r="D165" s="3"/>
      <c r="E165" s="3"/>
      <c r="F165" s="3"/>
      <c r="G165" s="6">
        <f t="shared" si="5"/>
        <v>70</v>
      </c>
    </row>
    <row r="166" spans="2:7" x14ac:dyDescent="0.25">
      <c r="B166" s="5">
        <v>15</v>
      </c>
      <c r="C166" s="1">
        <v>2.4</v>
      </c>
      <c r="D166" s="3"/>
      <c r="E166" s="3"/>
      <c r="F166" s="3"/>
      <c r="G166" s="6">
        <f t="shared" si="5"/>
        <v>12.6</v>
      </c>
    </row>
    <row r="167" spans="2:7" x14ac:dyDescent="0.25">
      <c r="B167" s="5">
        <v>50</v>
      </c>
      <c r="C167" s="1">
        <v>0</v>
      </c>
      <c r="D167" s="3" t="s">
        <v>115</v>
      </c>
      <c r="E167" s="3" t="s">
        <v>362</v>
      </c>
      <c r="F167" s="3">
        <v>0</v>
      </c>
      <c r="G167" s="6">
        <f t="shared" si="5"/>
        <v>50</v>
      </c>
    </row>
    <row r="168" spans="2:7" x14ac:dyDescent="0.25">
      <c r="B168" s="5">
        <v>0</v>
      </c>
      <c r="C168" s="1">
        <v>0</v>
      </c>
      <c r="D168" s="3"/>
      <c r="E168" s="3"/>
      <c r="F168" s="3"/>
      <c r="G168" s="6">
        <f t="shared" si="5"/>
        <v>0</v>
      </c>
    </row>
    <row r="169" spans="2:7" x14ac:dyDescent="0.25">
      <c r="B169" s="5">
        <v>0</v>
      </c>
      <c r="C169" s="1">
        <v>0</v>
      </c>
      <c r="D169" s="3"/>
      <c r="E169" s="3"/>
      <c r="F169" s="3"/>
      <c r="G169" s="6">
        <f t="shared" si="5"/>
        <v>0</v>
      </c>
    </row>
    <row r="170" spans="2:7" x14ac:dyDescent="0.25">
      <c r="B170" s="5">
        <v>0</v>
      </c>
      <c r="C170" s="1">
        <v>0</v>
      </c>
      <c r="D170" s="3"/>
      <c r="E170" s="3"/>
      <c r="F170" s="3"/>
      <c r="G170" s="6">
        <f t="shared" si="5"/>
        <v>0</v>
      </c>
    </row>
    <row r="171" spans="2:7" x14ac:dyDescent="0.25">
      <c r="B171" s="5">
        <v>0</v>
      </c>
      <c r="C171" s="1">
        <v>0</v>
      </c>
      <c r="D171" s="3"/>
      <c r="E171" s="3"/>
      <c r="F171" s="3"/>
      <c r="G171" s="6">
        <f t="shared" si="5"/>
        <v>0</v>
      </c>
    </row>
    <row r="172" spans="2:7" x14ac:dyDescent="0.25">
      <c r="B172" s="5">
        <v>0</v>
      </c>
      <c r="C172" s="1">
        <v>0</v>
      </c>
      <c r="D172" s="3"/>
      <c r="E172" s="3"/>
      <c r="F172" s="3"/>
      <c r="G172" s="6">
        <f t="shared" si="5"/>
        <v>0</v>
      </c>
    </row>
    <row r="173" spans="2:7" x14ac:dyDescent="0.25">
      <c r="B173" s="5">
        <v>0</v>
      </c>
      <c r="C173" s="1">
        <v>0</v>
      </c>
      <c r="D173" s="3"/>
      <c r="E173" s="3"/>
      <c r="F173" s="3"/>
      <c r="G173" s="6">
        <f t="shared" si="5"/>
        <v>0</v>
      </c>
    </row>
    <row r="174" spans="2:7" x14ac:dyDescent="0.25">
      <c r="B174" s="5">
        <v>0</v>
      </c>
      <c r="C174" s="1">
        <v>0</v>
      </c>
      <c r="D174" s="3"/>
      <c r="E174" s="3"/>
      <c r="F174" s="3"/>
      <c r="G174" s="6">
        <f t="shared" si="5"/>
        <v>0</v>
      </c>
    </row>
    <row r="175" spans="2:7" x14ac:dyDescent="0.25">
      <c r="B175" s="5">
        <v>0</v>
      </c>
      <c r="C175" s="1">
        <v>0</v>
      </c>
      <c r="D175" s="3"/>
      <c r="E175" s="3"/>
      <c r="F175" s="3"/>
      <c r="G175" s="6">
        <f t="shared" si="5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5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5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5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5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5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5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5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5"/>
        <v>0</v>
      </c>
    </row>
    <row r="184" spans="2:7" x14ac:dyDescent="0.25">
      <c r="B184" s="5">
        <v>0</v>
      </c>
      <c r="C184" s="1">
        <v>0</v>
      </c>
      <c r="D184" s="3"/>
      <c r="E184" s="3"/>
      <c r="F184" s="3"/>
      <c r="G184" s="6">
        <f t="shared" si="5"/>
        <v>0</v>
      </c>
    </row>
    <row r="185" spans="2:7" x14ac:dyDescent="0.25">
      <c r="B185" s="7">
        <v>0</v>
      </c>
      <c r="C185" s="8">
        <v>0</v>
      </c>
      <c r="D185" s="9"/>
      <c r="E185" s="9"/>
      <c r="F185" s="9"/>
      <c r="G185" s="10">
        <f t="shared" si="5"/>
        <v>0</v>
      </c>
    </row>
    <row r="186" spans="2:7" x14ac:dyDescent="0.25">
      <c r="D186" s="4"/>
      <c r="E186" s="4"/>
      <c r="F186" s="4"/>
      <c r="G186" s="2"/>
    </row>
    <row r="187" spans="2:7" x14ac:dyDescent="0.25">
      <c r="B187" s="31" t="s">
        <v>6</v>
      </c>
      <c r="C187" s="31"/>
      <c r="D187" s="4"/>
      <c r="E187" s="4"/>
      <c r="F187" s="4"/>
      <c r="G187" s="2"/>
    </row>
    <row r="188" spans="2:7" x14ac:dyDescent="0.25">
      <c r="B188" s="12" t="s">
        <v>0</v>
      </c>
      <c r="C188" s="12">
        <f>SUM(B162:B185)</f>
        <v>219</v>
      </c>
      <c r="D188" s="4"/>
      <c r="E188" s="4"/>
      <c r="F188" s="4"/>
      <c r="G188" s="2"/>
    </row>
    <row r="189" spans="2:7" x14ac:dyDescent="0.25">
      <c r="B189" s="13" t="s">
        <v>7</v>
      </c>
      <c r="C189" s="12">
        <f>SUM(C162:C185)</f>
        <v>35.6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183.4</v>
      </c>
      <c r="D190" s="4"/>
      <c r="E190" s="4"/>
      <c r="F190" s="4"/>
      <c r="G190" s="2"/>
    </row>
  </sheetData>
  <mergeCells count="13">
    <mergeCell ref="B187:C187"/>
    <mergeCell ref="B92:C92"/>
    <mergeCell ref="B99:G99"/>
    <mergeCell ref="B125:C125"/>
    <mergeCell ref="B130:G130"/>
    <mergeCell ref="B156:C156"/>
    <mergeCell ref="B161:G161"/>
    <mergeCell ref="B66:G66"/>
    <mergeCell ref="B2:G2"/>
    <mergeCell ref="I2:K2"/>
    <mergeCell ref="B30:C30"/>
    <mergeCell ref="B35:G35"/>
    <mergeCell ref="B61:C61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27"/>
  <sheetViews>
    <sheetView topLeftCell="A96" workbookViewId="0">
      <selection activeCell="B106" sqref="B106"/>
    </sheetView>
  </sheetViews>
  <sheetFormatPr defaultRowHeight="15" x14ac:dyDescent="0.25"/>
  <cols>
    <col min="1" max="1" width="4.42578125" customWidth="1"/>
    <col min="2" max="2" width="15.140625" customWidth="1"/>
    <col min="3" max="3" width="13.7109375" customWidth="1"/>
    <col min="4" max="4" width="20.5703125" customWidth="1"/>
    <col min="5" max="5" width="25.140625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28" t="s">
        <v>28</v>
      </c>
      <c r="C2" s="29"/>
      <c r="D2" s="29"/>
      <c r="E2" s="29"/>
      <c r="F2" s="29"/>
      <c r="G2" s="30"/>
      <c r="I2" s="32" t="s">
        <v>10</v>
      </c>
      <c r="J2" s="32"/>
      <c r="K2" s="32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1">
        <v>3.2</v>
      </c>
      <c r="D4" s="3" t="s">
        <v>71</v>
      </c>
      <c r="E4" s="3" t="s">
        <v>97</v>
      </c>
      <c r="F4" s="3">
        <v>2</v>
      </c>
      <c r="G4" s="6">
        <f>SUM(B4-C4)</f>
        <v>20.8</v>
      </c>
      <c r="I4" s="11">
        <f>SUM(C30,C61,C92,C125,C156,C187)</f>
        <v>1839</v>
      </c>
      <c r="J4" s="11">
        <f>SUM(C93,C126,C157,C188,C62,C31)</f>
        <v>1079.6999999999998</v>
      </c>
      <c r="K4" s="22">
        <f>SUM(C32,C63,C94,C127)</f>
        <v>1576.7000000000003</v>
      </c>
    </row>
    <row r="5" spans="2:11" x14ac:dyDescent="0.25">
      <c r="B5" s="5">
        <v>48</v>
      </c>
      <c r="C5" s="1">
        <v>6.4</v>
      </c>
      <c r="D5" s="3" t="s">
        <v>346</v>
      </c>
      <c r="E5" s="3" t="s">
        <v>347</v>
      </c>
      <c r="F5" s="3">
        <v>4</v>
      </c>
      <c r="G5" s="6">
        <f t="shared" ref="G5:G27" si="0">SUM(B5-C5)</f>
        <v>41.6</v>
      </c>
    </row>
    <row r="6" spans="2:11" x14ac:dyDescent="0.25">
      <c r="B6" s="5">
        <v>39</v>
      </c>
      <c r="C6" s="1">
        <v>6.3</v>
      </c>
      <c r="D6" s="3" t="s">
        <v>348</v>
      </c>
      <c r="E6" s="3" t="s">
        <v>349</v>
      </c>
      <c r="F6" s="3">
        <v>3</v>
      </c>
      <c r="G6" s="6">
        <f t="shared" si="0"/>
        <v>32.700000000000003</v>
      </c>
    </row>
    <row r="7" spans="2:11" x14ac:dyDescent="0.25">
      <c r="B7" s="5">
        <v>160</v>
      </c>
      <c r="C7" s="1">
        <v>30.8</v>
      </c>
      <c r="D7" s="3" t="s">
        <v>87</v>
      </c>
      <c r="E7" s="3" t="s">
        <v>350</v>
      </c>
      <c r="F7" s="3">
        <v>8</v>
      </c>
      <c r="G7" s="6">
        <f t="shared" si="0"/>
        <v>129.19999999999999</v>
      </c>
    </row>
    <row r="8" spans="2:11" x14ac:dyDescent="0.25">
      <c r="B8" s="5">
        <v>24</v>
      </c>
      <c r="C8" s="1">
        <v>3.2</v>
      </c>
      <c r="D8" s="3" t="s">
        <v>85</v>
      </c>
      <c r="E8" s="3" t="s">
        <v>351</v>
      </c>
      <c r="F8" s="3">
        <v>2</v>
      </c>
      <c r="G8" s="6">
        <f t="shared" si="0"/>
        <v>20.8</v>
      </c>
    </row>
    <row r="9" spans="2:11" x14ac:dyDescent="0.25">
      <c r="B9" s="5">
        <v>65</v>
      </c>
      <c r="C9" s="1">
        <v>35</v>
      </c>
      <c r="D9" s="3" t="s">
        <v>248</v>
      </c>
      <c r="E9" s="3" t="s">
        <v>352</v>
      </c>
      <c r="F9" s="3">
        <v>0</v>
      </c>
      <c r="G9" s="6">
        <f t="shared" si="0"/>
        <v>30</v>
      </c>
    </row>
    <row r="10" spans="2:11" x14ac:dyDescent="0.25">
      <c r="B10" s="5">
        <v>200</v>
      </c>
      <c r="C10" s="1">
        <v>98</v>
      </c>
      <c r="D10" s="3" t="s">
        <v>353</v>
      </c>
      <c r="E10" s="3" t="s">
        <v>354</v>
      </c>
      <c r="F10" s="3">
        <v>3</v>
      </c>
      <c r="G10" s="6">
        <f t="shared" si="0"/>
        <v>102</v>
      </c>
    </row>
    <row r="11" spans="2:11" x14ac:dyDescent="0.25">
      <c r="B11" s="5">
        <v>508</v>
      </c>
      <c r="C11" s="1">
        <v>119</v>
      </c>
      <c r="D11" s="3" t="s">
        <v>355</v>
      </c>
      <c r="E11" s="3" t="s">
        <v>356</v>
      </c>
      <c r="F11" s="3">
        <v>21</v>
      </c>
      <c r="G11" s="6">
        <f t="shared" si="0"/>
        <v>389</v>
      </c>
    </row>
    <row r="12" spans="2:11" x14ac:dyDescent="0.25">
      <c r="B12" s="5">
        <v>88</v>
      </c>
      <c r="C12" s="1">
        <v>6.4</v>
      </c>
      <c r="D12" s="3" t="s">
        <v>224</v>
      </c>
      <c r="E12" s="3" t="s">
        <v>359</v>
      </c>
      <c r="F12" s="3">
        <v>4</v>
      </c>
      <c r="G12" s="6">
        <f t="shared" si="0"/>
        <v>81.599999999999994</v>
      </c>
    </row>
    <row r="13" spans="2:11" x14ac:dyDescent="0.25">
      <c r="B13" s="5">
        <v>60</v>
      </c>
      <c r="C13" s="1">
        <v>0</v>
      </c>
      <c r="D13" s="3"/>
      <c r="E13" s="3" t="s">
        <v>357</v>
      </c>
      <c r="F13" s="3"/>
      <c r="G13" s="6">
        <f t="shared" si="0"/>
        <v>60</v>
      </c>
    </row>
    <row r="14" spans="2:11" x14ac:dyDescent="0.25">
      <c r="B14" s="5"/>
      <c r="C14" s="1"/>
      <c r="D14" s="3"/>
      <c r="E14" s="3"/>
      <c r="F14" s="3"/>
      <c r="G14" s="6">
        <f t="shared" si="0"/>
        <v>0</v>
      </c>
    </row>
    <row r="15" spans="2:11" x14ac:dyDescent="0.25">
      <c r="B15" s="5">
        <v>0</v>
      </c>
      <c r="C15" s="1">
        <v>0</v>
      </c>
      <c r="D15" s="3"/>
      <c r="E15" s="3"/>
      <c r="F15" s="3"/>
      <c r="G15" s="6">
        <f t="shared" si="0"/>
        <v>0</v>
      </c>
    </row>
    <row r="16" spans="2:11" x14ac:dyDescent="0.25">
      <c r="B16" s="5">
        <v>0</v>
      </c>
      <c r="C16" s="1">
        <v>0</v>
      </c>
      <c r="D16" s="3"/>
      <c r="E16" s="3"/>
      <c r="F16" s="3"/>
      <c r="G16" s="6">
        <f t="shared" si="0"/>
        <v>0</v>
      </c>
    </row>
    <row r="17" spans="2:7" x14ac:dyDescent="0.25">
      <c r="B17" s="5">
        <v>0</v>
      </c>
      <c r="C17" s="1">
        <v>0</v>
      </c>
      <c r="D17" s="3"/>
      <c r="E17" s="3"/>
      <c r="F17" s="3"/>
      <c r="G17" s="6">
        <f t="shared" si="0"/>
        <v>0</v>
      </c>
    </row>
    <row r="18" spans="2:7" x14ac:dyDescent="0.25">
      <c r="B18" s="5">
        <v>0</v>
      </c>
      <c r="C18" s="1">
        <v>0</v>
      </c>
      <c r="D18" s="3"/>
      <c r="E18" s="3"/>
      <c r="F18" s="3"/>
      <c r="G18" s="6">
        <f t="shared" si="0"/>
        <v>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1" t="s">
        <v>6</v>
      </c>
      <c r="C29" s="31"/>
      <c r="D29" s="4"/>
      <c r="E29" s="4"/>
      <c r="F29" s="4"/>
      <c r="G29" s="2"/>
    </row>
    <row r="30" spans="2:7" x14ac:dyDescent="0.25">
      <c r="B30" s="12" t="s">
        <v>0</v>
      </c>
      <c r="C30" s="12">
        <f>SUM(B4:B27)</f>
        <v>1216</v>
      </c>
      <c r="D30" s="4"/>
      <c r="E30" s="4"/>
      <c r="F30" s="4"/>
      <c r="G30" s="2"/>
    </row>
    <row r="31" spans="2:7" x14ac:dyDescent="0.25">
      <c r="B31" s="13" t="s">
        <v>7</v>
      </c>
      <c r="C31" s="12">
        <f>SUM(C4:C27)</f>
        <v>308.29999999999995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907.7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28" t="s">
        <v>31</v>
      </c>
      <c r="C34" s="29"/>
      <c r="D34" s="29"/>
      <c r="E34" s="29"/>
      <c r="F34" s="29"/>
      <c r="G34" s="30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1">
        <v>1.6</v>
      </c>
      <c r="D36" s="3" t="s">
        <v>160</v>
      </c>
      <c r="E36" s="3" t="s">
        <v>347</v>
      </c>
      <c r="F36" s="3">
        <v>1</v>
      </c>
      <c r="G36" s="6">
        <f t="shared" ref="G36:G58" si="1">SUM(B36-C36)</f>
        <v>10.4</v>
      </c>
    </row>
    <row r="37" spans="2:7" x14ac:dyDescent="0.25">
      <c r="B37" s="5">
        <v>24</v>
      </c>
      <c r="C37" s="1">
        <v>3.2</v>
      </c>
      <c r="D37" s="3" t="s">
        <v>358</v>
      </c>
      <c r="E37" s="3" t="s">
        <v>347</v>
      </c>
      <c r="F37" s="3">
        <v>2</v>
      </c>
      <c r="G37" s="6">
        <f t="shared" si="1"/>
        <v>20.8</v>
      </c>
    </row>
    <row r="38" spans="2:7" x14ac:dyDescent="0.25">
      <c r="B38" s="5">
        <v>15</v>
      </c>
      <c r="C38" s="1">
        <v>3</v>
      </c>
      <c r="D38" s="3">
        <v>2032</v>
      </c>
      <c r="E38" s="3" t="s">
        <v>360</v>
      </c>
      <c r="F38" s="3">
        <v>0</v>
      </c>
      <c r="G38" s="6">
        <f t="shared" si="1"/>
        <v>12</v>
      </c>
    </row>
    <row r="39" spans="2:7" x14ac:dyDescent="0.25">
      <c r="B39" s="5">
        <v>65</v>
      </c>
      <c r="C39" s="1">
        <v>35</v>
      </c>
      <c r="D39" s="3" t="s">
        <v>248</v>
      </c>
      <c r="E39" s="3" t="s">
        <v>361</v>
      </c>
      <c r="F39" s="3">
        <v>0</v>
      </c>
      <c r="G39" s="6">
        <f t="shared" si="1"/>
        <v>30</v>
      </c>
    </row>
    <row r="40" spans="2:7" x14ac:dyDescent="0.25">
      <c r="B40" s="5">
        <v>36</v>
      </c>
      <c r="C40" s="1">
        <v>4.8</v>
      </c>
      <c r="D40" s="3" t="s">
        <v>177</v>
      </c>
      <c r="E40" s="3" t="s">
        <v>347</v>
      </c>
      <c r="F40" s="3">
        <v>3</v>
      </c>
      <c r="G40" s="6">
        <f t="shared" si="1"/>
        <v>31.2</v>
      </c>
    </row>
    <row r="41" spans="2:7" x14ac:dyDescent="0.25">
      <c r="B41" s="5">
        <v>50</v>
      </c>
      <c r="C41" s="1">
        <v>0</v>
      </c>
      <c r="D41" s="3" t="s">
        <v>115</v>
      </c>
      <c r="E41" s="3" t="s">
        <v>362</v>
      </c>
      <c r="F41" s="3">
        <v>0</v>
      </c>
      <c r="G41" s="6">
        <f t="shared" si="1"/>
        <v>50</v>
      </c>
    </row>
    <row r="42" spans="2:7" x14ac:dyDescent="0.25">
      <c r="B42" s="5">
        <v>36</v>
      </c>
      <c r="C42" s="1">
        <v>4.8</v>
      </c>
      <c r="D42" s="3" t="s">
        <v>363</v>
      </c>
      <c r="E42" s="3" t="s">
        <v>347</v>
      </c>
      <c r="F42" s="3">
        <v>3</v>
      </c>
      <c r="G42" s="6">
        <f t="shared" si="1"/>
        <v>31.2</v>
      </c>
    </row>
    <row r="43" spans="2:7" x14ac:dyDescent="0.25">
      <c r="B43" s="5">
        <v>20</v>
      </c>
      <c r="C43" s="1">
        <v>0</v>
      </c>
      <c r="D43" s="3" t="s">
        <v>364</v>
      </c>
      <c r="E43" s="3" t="s">
        <v>365</v>
      </c>
      <c r="F43" s="3">
        <v>1</v>
      </c>
      <c r="G43" s="6">
        <f t="shared" si="1"/>
        <v>20</v>
      </c>
    </row>
    <row r="44" spans="2:7" x14ac:dyDescent="0.25">
      <c r="B44" s="5">
        <v>15</v>
      </c>
      <c r="C44" s="1">
        <v>3</v>
      </c>
      <c r="D44" s="3" t="s">
        <v>166</v>
      </c>
      <c r="E44" s="3" t="s">
        <v>366</v>
      </c>
      <c r="F44" s="3">
        <v>0</v>
      </c>
      <c r="G44" s="6">
        <f t="shared" si="1"/>
        <v>12</v>
      </c>
    </row>
    <row r="45" spans="2:7" x14ac:dyDescent="0.25">
      <c r="B45" s="5">
        <v>0</v>
      </c>
      <c r="C45" s="1">
        <v>0</v>
      </c>
      <c r="D45" s="3"/>
      <c r="E45" s="3"/>
      <c r="F45" s="3"/>
      <c r="G45" s="6">
        <f t="shared" si="1"/>
        <v>0</v>
      </c>
    </row>
    <row r="46" spans="2:7" x14ac:dyDescent="0.25">
      <c r="B46" s="5">
        <v>0</v>
      </c>
      <c r="C46" s="1">
        <v>0</v>
      </c>
      <c r="D46" s="3"/>
      <c r="E46" s="3"/>
      <c r="F46" s="3"/>
      <c r="G46" s="6">
        <f t="shared" si="1"/>
        <v>0</v>
      </c>
    </row>
    <row r="47" spans="2:7" x14ac:dyDescent="0.25">
      <c r="B47" s="5">
        <v>0</v>
      </c>
      <c r="C47" s="1">
        <v>0</v>
      </c>
      <c r="D47" s="3"/>
      <c r="E47" s="3"/>
      <c r="F47" s="3"/>
      <c r="G47" s="6">
        <f t="shared" si="1"/>
        <v>0</v>
      </c>
    </row>
    <row r="48" spans="2:7" x14ac:dyDescent="0.25">
      <c r="B48" s="5">
        <v>0</v>
      </c>
      <c r="C48" s="1">
        <v>0</v>
      </c>
      <c r="D48" s="3"/>
      <c r="E48" s="3"/>
      <c r="F48" s="3"/>
      <c r="G48" s="6">
        <f t="shared" si="1"/>
        <v>0</v>
      </c>
    </row>
    <row r="49" spans="2:7" x14ac:dyDescent="0.25">
      <c r="B49" s="5">
        <v>0</v>
      </c>
      <c r="C49" s="1">
        <v>0</v>
      </c>
      <c r="D49" s="3"/>
      <c r="E49" s="3"/>
      <c r="F49" s="3"/>
      <c r="G49" s="6">
        <f t="shared" si="1"/>
        <v>0</v>
      </c>
    </row>
    <row r="50" spans="2:7" x14ac:dyDescent="0.25">
      <c r="B50" s="5">
        <v>0</v>
      </c>
      <c r="C50" s="1">
        <v>0</v>
      </c>
      <c r="D50" s="3"/>
      <c r="E50" s="3"/>
      <c r="F50" s="3"/>
      <c r="G50" s="6">
        <f t="shared" si="1"/>
        <v>0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si="1"/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1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1" t="s">
        <v>6</v>
      </c>
      <c r="C60" s="31"/>
      <c r="D60" s="4"/>
      <c r="E60" s="4"/>
      <c r="F60" s="4"/>
      <c r="G60" s="2"/>
    </row>
    <row r="61" spans="2:7" x14ac:dyDescent="0.25">
      <c r="B61" s="12" t="s">
        <v>0</v>
      </c>
      <c r="C61" s="12">
        <f>SUM(B35:B58)</f>
        <v>273</v>
      </c>
      <c r="D61" s="4"/>
      <c r="E61" s="4"/>
      <c r="F61" s="4"/>
      <c r="G61" s="2"/>
    </row>
    <row r="62" spans="2:7" x14ac:dyDescent="0.25">
      <c r="B62" s="13" t="s">
        <v>7</v>
      </c>
      <c r="C62" s="12">
        <f>SUM(C35:C58)</f>
        <v>55.399999999999991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217.60000000000002</v>
      </c>
      <c r="D63" s="4"/>
      <c r="E63" s="4"/>
      <c r="F63" s="4"/>
      <c r="G63" s="2"/>
    </row>
    <row r="65" spans="2:7" ht="15.75" x14ac:dyDescent="0.25">
      <c r="B65" s="28" t="s">
        <v>30</v>
      </c>
      <c r="C65" s="29"/>
      <c r="D65" s="29"/>
      <c r="E65" s="29"/>
      <c r="F65" s="29"/>
      <c r="G65" s="30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1">
        <v>3</v>
      </c>
      <c r="D67" s="3" t="s">
        <v>166</v>
      </c>
      <c r="E67" s="3" t="s">
        <v>367</v>
      </c>
      <c r="F67" s="3">
        <v>0</v>
      </c>
      <c r="G67" s="6">
        <f>SUM(B67-C67)</f>
        <v>9</v>
      </c>
    </row>
    <row r="68" spans="2:7" x14ac:dyDescent="0.25">
      <c r="B68" s="5">
        <v>12</v>
      </c>
      <c r="C68" s="1">
        <v>1.6</v>
      </c>
      <c r="D68" s="3" t="s">
        <v>368</v>
      </c>
      <c r="E68" s="3" t="s">
        <v>369</v>
      </c>
      <c r="F68" s="3">
        <v>1</v>
      </c>
      <c r="G68" s="6">
        <f t="shared" ref="G68:G90" si="2">SUM(B68-C68)</f>
        <v>10.4</v>
      </c>
    </row>
    <row r="69" spans="2:7" x14ac:dyDescent="0.25">
      <c r="B69" s="5">
        <v>40</v>
      </c>
      <c r="C69" s="1">
        <v>5</v>
      </c>
      <c r="D69" s="3"/>
      <c r="E69" s="3" t="s">
        <v>370</v>
      </c>
      <c r="F69" s="3">
        <v>0</v>
      </c>
      <c r="G69" s="6">
        <f t="shared" si="2"/>
        <v>35</v>
      </c>
    </row>
    <row r="70" spans="2:7" x14ac:dyDescent="0.25">
      <c r="B70" s="5">
        <v>10</v>
      </c>
      <c r="C70" s="1">
        <v>3.2</v>
      </c>
      <c r="D70" s="3" t="s">
        <v>371</v>
      </c>
      <c r="E70" s="3" t="s">
        <v>372</v>
      </c>
      <c r="F70" s="3">
        <v>2</v>
      </c>
      <c r="G70" s="6">
        <f t="shared" si="2"/>
        <v>6.8</v>
      </c>
    </row>
    <row r="71" spans="2:7" x14ac:dyDescent="0.25">
      <c r="B71" s="5">
        <v>39</v>
      </c>
      <c r="C71" s="1">
        <v>7.4</v>
      </c>
      <c r="D71" s="3" t="s">
        <v>376</v>
      </c>
      <c r="E71" s="3" t="s">
        <v>369</v>
      </c>
      <c r="F71" s="3">
        <v>3</v>
      </c>
      <c r="G71" s="6">
        <f t="shared" si="2"/>
        <v>31.6</v>
      </c>
    </row>
    <row r="72" spans="2:7" x14ac:dyDescent="0.25">
      <c r="B72" s="5">
        <v>110</v>
      </c>
      <c r="C72" s="1">
        <v>50</v>
      </c>
      <c r="D72" s="3" t="s">
        <v>373</v>
      </c>
      <c r="E72" s="3" t="s">
        <v>374</v>
      </c>
      <c r="F72" s="3">
        <v>0</v>
      </c>
      <c r="G72" s="6">
        <f t="shared" si="2"/>
        <v>60</v>
      </c>
    </row>
    <row r="73" spans="2:7" x14ac:dyDescent="0.25">
      <c r="B73" s="5">
        <v>70</v>
      </c>
      <c r="C73" s="1">
        <v>25</v>
      </c>
      <c r="D73" s="3"/>
      <c r="E73" s="3" t="s">
        <v>377</v>
      </c>
      <c r="F73" s="3">
        <v>0</v>
      </c>
      <c r="G73" s="6">
        <f t="shared" si="2"/>
        <v>45</v>
      </c>
    </row>
    <row r="74" spans="2:7" x14ac:dyDescent="0.25">
      <c r="B74" s="5">
        <v>50</v>
      </c>
      <c r="C74" s="1">
        <v>0</v>
      </c>
      <c r="D74" s="3" t="s">
        <v>375</v>
      </c>
      <c r="E74" s="3" t="s">
        <v>65</v>
      </c>
      <c r="F74" s="3">
        <v>0</v>
      </c>
      <c r="G74" s="6">
        <f t="shared" si="2"/>
        <v>50</v>
      </c>
    </row>
    <row r="75" spans="2:7" x14ac:dyDescent="0.25">
      <c r="B75" s="5">
        <v>10</v>
      </c>
      <c r="C75" s="1">
        <v>0</v>
      </c>
      <c r="D75" s="3"/>
      <c r="E75" s="3" t="s">
        <v>378</v>
      </c>
      <c r="F75" s="3"/>
      <c r="G75" s="6">
        <f t="shared" si="2"/>
        <v>10</v>
      </c>
    </row>
    <row r="76" spans="2:7" x14ac:dyDescent="0.25">
      <c r="B76" s="5">
        <v>24</v>
      </c>
      <c r="C76" s="1">
        <v>3.2</v>
      </c>
      <c r="D76" s="3" t="s">
        <v>379</v>
      </c>
      <c r="E76" s="3" t="s">
        <v>380</v>
      </c>
      <c r="F76" s="3">
        <v>2</v>
      </c>
      <c r="G76" s="6">
        <f t="shared" si="2"/>
        <v>20.8</v>
      </c>
    </row>
    <row r="77" spans="2:7" x14ac:dyDescent="0.25">
      <c r="B77" s="5">
        <v>15</v>
      </c>
      <c r="C77" s="1">
        <v>3</v>
      </c>
      <c r="D77" s="3">
        <v>2025</v>
      </c>
      <c r="E77" s="3" t="s">
        <v>360</v>
      </c>
      <c r="F77" s="3">
        <v>0</v>
      </c>
      <c r="G77" s="6">
        <f t="shared" si="2"/>
        <v>12</v>
      </c>
    </row>
    <row r="78" spans="2:7" x14ac:dyDescent="0.25">
      <c r="B78" s="5">
        <v>15</v>
      </c>
      <c r="C78" s="1">
        <v>0</v>
      </c>
      <c r="D78" s="3" t="s">
        <v>166</v>
      </c>
      <c r="E78" s="3" t="s">
        <v>381</v>
      </c>
      <c r="F78" s="3">
        <v>0</v>
      </c>
      <c r="G78" s="6">
        <f t="shared" si="2"/>
        <v>15</v>
      </c>
    </row>
    <row r="79" spans="2:7" x14ac:dyDescent="0.25">
      <c r="B79" s="5">
        <v>12</v>
      </c>
      <c r="C79" s="1">
        <v>1.6</v>
      </c>
      <c r="D79" s="3" t="s">
        <v>382</v>
      </c>
      <c r="E79" s="3" t="s">
        <v>380</v>
      </c>
      <c r="F79" s="3">
        <v>1</v>
      </c>
      <c r="G79" s="6">
        <f t="shared" si="2"/>
        <v>10.4</v>
      </c>
    </row>
    <row r="80" spans="2:7" x14ac:dyDescent="0.25">
      <c r="B80" s="5">
        <v>12</v>
      </c>
      <c r="C80" s="1">
        <v>1.6</v>
      </c>
      <c r="D80" s="3" t="s">
        <v>183</v>
      </c>
      <c r="E80" s="3" t="s">
        <v>97</v>
      </c>
      <c r="F80" s="3">
        <v>1</v>
      </c>
      <c r="G80" s="6">
        <f t="shared" si="2"/>
        <v>10.4</v>
      </c>
    </row>
    <row r="81" spans="2:7" x14ac:dyDescent="0.25">
      <c r="B81" s="5">
        <v>150</v>
      </c>
      <c r="C81" s="1">
        <v>14.6</v>
      </c>
      <c r="D81" s="3"/>
      <c r="E81" s="3" t="s">
        <v>347</v>
      </c>
      <c r="F81" s="3">
        <v>13</v>
      </c>
      <c r="G81" s="6">
        <f t="shared" si="2"/>
        <v>135.4</v>
      </c>
    </row>
    <row r="82" spans="2:7" x14ac:dyDescent="0.25">
      <c r="B82" s="5">
        <v>100</v>
      </c>
      <c r="C82" s="1">
        <v>17.2</v>
      </c>
      <c r="D82" s="3"/>
      <c r="E82" s="3" t="s">
        <v>383</v>
      </c>
      <c r="F82" s="3">
        <v>8</v>
      </c>
      <c r="G82" s="6">
        <f t="shared" si="2"/>
        <v>82.8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2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2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2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5">
        <v>0</v>
      </c>
      <c r="C89" s="1">
        <v>0</v>
      </c>
      <c r="D89" s="3"/>
      <c r="E89" s="3"/>
      <c r="F89" s="3"/>
      <c r="G89" s="6">
        <f t="shared" si="2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2"/>
        <v>0</v>
      </c>
    </row>
    <row r="91" spans="2:7" x14ac:dyDescent="0.25">
      <c r="D91" s="4"/>
      <c r="E91" s="4"/>
      <c r="F91" s="4"/>
      <c r="G91" s="2"/>
    </row>
    <row r="92" spans="2:7" x14ac:dyDescent="0.25">
      <c r="B92" s="31" t="s">
        <v>6</v>
      </c>
      <c r="C92" s="31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681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136.39999999999998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544.6</v>
      </c>
      <c r="D95" s="4"/>
      <c r="E95" s="4"/>
      <c r="F95" s="4"/>
      <c r="G95" s="2"/>
    </row>
    <row r="97" spans="2:7" ht="15.75" x14ac:dyDescent="0.25">
      <c r="B97" s="28" t="s">
        <v>29</v>
      </c>
      <c r="C97" s="29"/>
      <c r="D97" s="29"/>
      <c r="E97" s="29"/>
      <c r="F97" s="29"/>
      <c r="G97" s="30"/>
    </row>
    <row r="98" spans="2:7" ht="15.75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x14ac:dyDescent="0.25">
      <c r="B99" s="5">
        <v>96</v>
      </c>
      <c r="C99" s="1">
        <v>12.8</v>
      </c>
      <c r="D99" s="3" t="s">
        <v>384</v>
      </c>
      <c r="E99" s="3" t="s">
        <v>97</v>
      </c>
      <c r="F99" s="3">
        <v>8</v>
      </c>
      <c r="G99" s="6">
        <f>SUM(B99-C99)</f>
        <v>83.2</v>
      </c>
    </row>
    <row r="100" spans="2:7" x14ac:dyDescent="0.25">
      <c r="B100" s="5">
        <v>50</v>
      </c>
      <c r="C100" s="1">
        <v>0</v>
      </c>
      <c r="D100" s="3" t="s">
        <v>385</v>
      </c>
      <c r="E100" s="3" t="s">
        <v>115</v>
      </c>
      <c r="F100" s="3">
        <v>0</v>
      </c>
      <c r="G100" s="6">
        <f t="shared" ref="G100:G122" si="3">SUM(B100-C100)</f>
        <v>50</v>
      </c>
    </row>
    <row r="101" spans="2:7" x14ac:dyDescent="0.25">
      <c r="B101" s="5">
        <f>SUM(4*12)</f>
        <v>48</v>
      </c>
      <c r="C101" s="1">
        <f>SUM(4*1.6)</f>
        <v>6.4</v>
      </c>
      <c r="D101" s="3" t="s">
        <v>386</v>
      </c>
      <c r="E101" s="3" t="s">
        <v>387</v>
      </c>
      <c r="F101" s="3">
        <v>4</v>
      </c>
      <c r="G101" s="6">
        <f t="shared" si="3"/>
        <v>41.6</v>
      </c>
    </row>
    <row r="102" spans="2:7" x14ac:dyDescent="0.25">
      <c r="B102" s="5">
        <v>24</v>
      </c>
      <c r="C102" s="1">
        <v>3.2</v>
      </c>
      <c r="D102" s="3" t="s">
        <v>209</v>
      </c>
      <c r="E102" s="3" t="s">
        <v>369</v>
      </c>
      <c r="F102" s="3">
        <v>2</v>
      </c>
      <c r="G102" s="6">
        <f t="shared" si="3"/>
        <v>20.8</v>
      </c>
    </row>
    <row r="103" spans="2:7" x14ac:dyDescent="0.25">
      <c r="B103" s="5">
        <v>15</v>
      </c>
      <c r="C103" s="1">
        <v>3</v>
      </c>
      <c r="D103" s="3">
        <v>2032</v>
      </c>
      <c r="E103" s="3" t="s">
        <v>388</v>
      </c>
      <c r="F103" s="3">
        <v>0</v>
      </c>
      <c r="G103" s="6">
        <f t="shared" si="3"/>
        <v>12</v>
      </c>
    </row>
    <row r="104" spans="2:7" x14ac:dyDescent="0.25">
      <c r="B104" s="5">
        <v>45</v>
      </c>
      <c r="C104" s="1">
        <v>0</v>
      </c>
      <c r="D104" s="3" t="s">
        <v>76</v>
      </c>
      <c r="E104" s="3" t="s">
        <v>389</v>
      </c>
      <c r="F104" s="3">
        <v>0</v>
      </c>
      <c r="G104" s="6">
        <f t="shared" si="3"/>
        <v>45</v>
      </c>
    </row>
    <row r="105" spans="2:7" x14ac:dyDescent="0.25">
      <c r="B105" s="5">
        <v>72</v>
      </c>
      <c r="C105" s="1">
        <v>9.6</v>
      </c>
      <c r="D105" s="3" t="s">
        <v>390</v>
      </c>
      <c r="E105" s="3" t="s">
        <v>369</v>
      </c>
      <c r="F105" s="3">
        <v>6</v>
      </c>
      <c r="G105" s="6">
        <f t="shared" si="3"/>
        <v>62.4</v>
      </c>
    </row>
    <row r="106" spans="2:7" x14ac:dyDescent="0.25">
      <c r="B106" s="5">
        <v>0</v>
      </c>
      <c r="C106" s="1">
        <v>0</v>
      </c>
      <c r="D106" s="3"/>
      <c r="E106" s="3"/>
      <c r="F106" s="3"/>
      <c r="G106" s="6">
        <f t="shared" si="3"/>
        <v>0</v>
      </c>
    </row>
    <row r="107" spans="2:7" x14ac:dyDescent="0.25">
      <c r="B107" s="5">
        <v>0</v>
      </c>
      <c r="C107" s="1">
        <v>0</v>
      </c>
      <c r="D107" s="3"/>
      <c r="E107" s="3"/>
      <c r="F107" s="3"/>
      <c r="G107" s="6">
        <f t="shared" si="3"/>
        <v>0</v>
      </c>
    </row>
    <row r="108" spans="2:7" x14ac:dyDescent="0.25">
      <c r="B108" s="5">
        <v>0</v>
      </c>
      <c r="C108" s="1">
        <v>0</v>
      </c>
      <c r="D108" s="3"/>
      <c r="E108" s="3"/>
      <c r="F108" s="3"/>
      <c r="G108" s="6">
        <f t="shared" si="3"/>
        <v>0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1" t="s">
        <v>6</v>
      </c>
      <c r="C124" s="31"/>
      <c r="D124" s="4"/>
      <c r="E124" s="4"/>
      <c r="F124" s="4"/>
      <c r="G124" s="2"/>
    </row>
    <row r="125" spans="2:7" x14ac:dyDescent="0.25">
      <c r="B125" s="12" t="s">
        <v>0</v>
      </c>
      <c r="C125" s="12">
        <f>SUM(B99:B122)</f>
        <v>350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SUM(C99:C122)</f>
        <v>35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315</v>
      </c>
      <c r="D127" s="4"/>
      <c r="E127" s="4"/>
      <c r="F127" s="4"/>
      <c r="G127" s="2"/>
    </row>
  </sheetData>
  <mergeCells count="9">
    <mergeCell ref="B92:C92"/>
    <mergeCell ref="B97:G97"/>
    <mergeCell ref="B124:C124"/>
    <mergeCell ref="B2:G2"/>
    <mergeCell ref="I2:K2"/>
    <mergeCell ref="B29:C29"/>
    <mergeCell ref="B34:G34"/>
    <mergeCell ref="B60:C60"/>
    <mergeCell ref="B65:G65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9"/>
  <sheetViews>
    <sheetView tabSelected="1" topLeftCell="B1" workbookViewId="0">
      <selection activeCell="M6" sqref="M6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9.5703125" bestFit="1" customWidth="1"/>
    <col min="5" max="7" width="10.5703125" bestFit="1" customWidth="1"/>
    <col min="8" max="8" width="12" style="2" bestFit="1" customWidth="1"/>
    <col min="9" max="9" width="10.5703125" bestFit="1" customWidth="1"/>
    <col min="10" max="10" width="8.140625" customWidth="1"/>
    <col min="11" max="11" width="18" bestFit="1" customWidth="1"/>
    <col min="12" max="12" width="18" customWidth="1"/>
    <col min="13" max="13" width="19.42578125" bestFit="1" customWidth="1"/>
    <col min="14" max="14" width="16.85546875" bestFit="1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121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70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90.11</v>
      </c>
      <c r="C3" s="23">
        <v>60</v>
      </c>
      <c r="D3" s="23">
        <v>65</v>
      </c>
      <c r="E3" s="23">
        <v>79.989999999999995</v>
      </c>
      <c r="F3" s="23">
        <v>909</v>
      </c>
      <c r="G3" s="23">
        <v>100</v>
      </c>
      <c r="H3" s="23">
        <v>50</v>
      </c>
      <c r="I3" s="23">
        <v>28</v>
      </c>
      <c r="K3" s="18">
        <f>SUM('Semana 1'!I4,'Semana 2'!I4,'Semana 3'!I4,'Semana 4'!I4,'Semena 5'!I4,)</f>
        <v>14046.4</v>
      </c>
      <c r="L3" s="18">
        <f>SUM(B3:I19)</f>
        <v>6660.44</v>
      </c>
      <c r="M3" s="18">
        <f>SUM('Semena 5'!K4,'Semana 4'!K4,'Semana 3'!K4,'Semana 2'!K4,'Semana 1'!K4)</f>
        <v>11434.51</v>
      </c>
      <c r="N3" s="18">
        <f>SUM(B3:I6,'Semena 5'!J4,'Semana 4'!J4,'Semana 3'!J4,'Semana 2'!J4,'Semana 1'!J4)</f>
        <v>7683.6400000000012</v>
      </c>
      <c r="P3" s="18">
        <f>SUM(M3-L3)</f>
        <v>4774.0700000000006</v>
      </c>
    </row>
    <row r="4" spans="2:16" x14ac:dyDescent="0.25">
      <c r="B4" s="23">
        <v>172</v>
      </c>
      <c r="C4" s="23">
        <v>50</v>
      </c>
      <c r="D4" s="23">
        <v>0</v>
      </c>
      <c r="E4" s="23">
        <v>64.989999999999995</v>
      </c>
      <c r="F4" s="23">
        <v>700</v>
      </c>
      <c r="G4" s="23">
        <v>60</v>
      </c>
      <c r="H4" s="23">
        <v>50</v>
      </c>
      <c r="I4" s="23">
        <v>13</v>
      </c>
    </row>
    <row r="5" spans="2:16" x14ac:dyDescent="0.25">
      <c r="B5" s="23">
        <v>83</v>
      </c>
      <c r="C5" s="23">
        <v>70</v>
      </c>
      <c r="D5" s="23">
        <v>0</v>
      </c>
      <c r="E5" s="23">
        <v>20.63</v>
      </c>
      <c r="F5" s="23">
        <v>0</v>
      </c>
      <c r="G5" s="23">
        <v>0</v>
      </c>
      <c r="H5" s="23">
        <v>50</v>
      </c>
      <c r="I5" s="23">
        <v>36.450000000000003</v>
      </c>
      <c r="M5" s="33">
        <f>SUM(M3*0.1/2)</f>
        <v>571.72550000000001</v>
      </c>
    </row>
    <row r="6" spans="2:16" x14ac:dyDescent="0.25">
      <c r="B6" s="23">
        <v>112</v>
      </c>
      <c r="C6" s="23">
        <v>108</v>
      </c>
      <c r="D6" s="23">
        <v>0</v>
      </c>
      <c r="E6" s="23">
        <v>862.18</v>
      </c>
      <c r="F6" s="23">
        <v>0</v>
      </c>
      <c r="G6" s="23">
        <v>0</v>
      </c>
      <c r="H6" s="23">
        <v>300</v>
      </c>
      <c r="I6" s="23">
        <v>120</v>
      </c>
    </row>
    <row r="7" spans="2:16" x14ac:dyDescent="0.25">
      <c r="B7" s="23">
        <v>16</v>
      </c>
      <c r="C7" s="23">
        <v>190</v>
      </c>
      <c r="D7" s="23">
        <v>0</v>
      </c>
      <c r="E7" s="23">
        <v>66</v>
      </c>
      <c r="F7" s="23">
        <v>0</v>
      </c>
      <c r="G7" s="23">
        <v>0</v>
      </c>
      <c r="H7" s="23">
        <v>50</v>
      </c>
      <c r="I7" s="23">
        <v>73</v>
      </c>
    </row>
    <row r="8" spans="2:16" x14ac:dyDescent="0.25">
      <c r="B8" s="23">
        <v>50</v>
      </c>
      <c r="C8" s="23">
        <v>16</v>
      </c>
      <c r="D8" s="23">
        <v>0</v>
      </c>
      <c r="E8" s="23">
        <v>104</v>
      </c>
      <c r="F8" s="23">
        <v>0</v>
      </c>
      <c r="G8" s="23">
        <v>0</v>
      </c>
      <c r="H8" s="23">
        <v>50</v>
      </c>
      <c r="I8" s="23">
        <v>40.99</v>
      </c>
    </row>
    <row r="9" spans="2:16" x14ac:dyDescent="0.25">
      <c r="B9" s="23">
        <v>130</v>
      </c>
      <c r="C9" s="23">
        <v>266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90</v>
      </c>
    </row>
    <row r="10" spans="2:16" x14ac:dyDescent="0.25">
      <c r="B10" s="23">
        <v>178</v>
      </c>
      <c r="C10" s="23">
        <v>13.4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25</v>
      </c>
    </row>
    <row r="11" spans="2:16" x14ac:dyDescent="0.25">
      <c r="B11" s="23">
        <v>8</v>
      </c>
      <c r="C11" s="23">
        <v>233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19.899999999999999</v>
      </c>
    </row>
    <row r="12" spans="2:16" x14ac:dyDescent="0.25">
      <c r="B12" s="23">
        <v>0</v>
      </c>
      <c r="C12" s="23">
        <v>380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15</v>
      </c>
    </row>
    <row r="13" spans="2:16" x14ac:dyDescent="0.25">
      <c r="B13" s="23">
        <v>0</v>
      </c>
      <c r="C13" s="23">
        <v>70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15</v>
      </c>
    </row>
    <row r="14" spans="2:16" x14ac:dyDescent="0.25">
      <c r="B14" s="23">
        <v>0</v>
      </c>
      <c r="C14" s="23">
        <v>104</v>
      </c>
      <c r="D14" s="23" t="s">
        <v>344</v>
      </c>
      <c r="E14" s="23">
        <v>0</v>
      </c>
      <c r="F14" s="23">
        <v>0</v>
      </c>
      <c r="G14" s="23">
        <v>0</v>
      </c>
      <c r="H14" s="23">
        <v>0</v>
      </c>
      <c r="I14" s="23">
        <v>30.8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30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24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30</v>
      </c>
    </row>
    <row r="18" spans="2:9" x14ac:dyDescent="0.25">
      <c r="B18" s="23"/>
      <c r="C18" s="23"/>
      <c r="D18" s="23"/>
      <c r="E18" s="23"/>
      <c r="F18" s="23"/>
      <c r="G18" s="23"/>
      <c r="H18" s="23"/>
      <c r="I18" s="23">
        <v>73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2022-08-01T16:07:01Z</dcterms:modified>
</cp:coreProperties>
</file>