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Documents\Planilhas Chaveiro\Planilhas\"/>
    </mc:Choice>
  </mc:AlternateContent>
  <xr:revisionPtr revIDLastSave="0" documentId="13_ncr:1_{816BD91B-0C43-41B5-8EC1-6DA10212AA2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5" l="1"/>
  <c r="C158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C132" i="5"/>
  <c r="C131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C104" i="5"/>
  <c r="C105" i="5"/>
  <c r="G102" i="5"/>
  <c r="G101" i="5"/>
  <c r="G100" i="5"/>
  <c r="G91" i="5"/>
  <c r="G99" i="5"/>
  <c r="G98" i="5"/>
  <c r="G97" i="5"/>
  <c r="G96" i="5"/>
  <c r="G95" i="5"/>
  <c r="G94" i="5"/>
  <c r="G93" i="5"/>
  <c r="G92" i="5"/>
  <c r="C78" i="5"/>
  <c r="G78" i="5" s="1"/>
  <c r="C77" i="5"/>
  <c r="B36" i="5"/>
  <c r="C14" i="4"/>
  <c r="C9" i="4"/>
  <c r="C78" i="3"/>
  <c r="C12" i="3"/>
  <c r="C6" i="3"/>
  <c r="C53" i="2"/>
  <c r="C52" i="2"/>
  <c r="C45" i="2"/>
  <c r="J4" i="5" l="1"/>
  <c r="C160" i="5"/>
  <c r="I4" i="5"/>
  <c r="C133" i="5"/>
  <c r="C106" i="5"/>
  <c r="C39" i="2"/>
  <c r="G36" i="1"/>
  <c r="G37" i="1"/>
  <c r="G38" i="1"/>
  <c r="G39" i="1"/>
  <c r="G40" i="1"/>
  <c r="G41" i="1"/>
  <c r="G42" i="1"/>
  <c r="G43" i="1"/>
  <c r="G44" i="1"/>
  <c r="G45" i="1"/>
  <c r="G46" i="1"/>
  <c r="G47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9" i="1"/>
  <c r="C86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C63" i="5"/>
  <c r="C62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C31" i="5"/>
  <c r="C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C189" i="4"/>
  <c r="C188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58" i="4"/>
  <c r="C157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C126" i="4"/>
  <c r="C127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C94" i="4"/>
  <c r="C93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C63" i="4"/>
  <c r="C62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D20" i="6"/>
  <c r="E20" i="6"/>
  <c r="F20" i="6"/>
  <c r="G20" i="6"/>
  <c r="H20" i="6"/>
  <c r="I20" i="6"/>
  <c r="B20" i="6"/>
  <c r="C20" i="6"/>
  <c r="C189" i="1"/>
  <c r="C188" i="1"/>
  <c r="C158" i="1"/>
  <c r="C157" i="1"/>
  <c r="K4" i="5" l="1"/>
  <c r="C190" i="1"/>
  <c r="C15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9" i="2"/>
  <c r="C188" i="2"/>
  <c r="C31" i="4"/>
  <c r="C85" i="5"/>
  <c r="C188" i="3"/>
  <c r="C187" i="3"/>
  <c r="C157" i="3"/>
  <c r="C156" i="3"/>
  <c r="C126" i="3"/>
  <c r="C125" i="3"/>
  <c r="C93" i="3"/>
  <c r="C92" i="3"/>
  <c r="C62" i="3"/>
  <c r="C61" i="3"/>
  <c r="C31" i="3"/>
  <c r="C30" i="3"/>
  <c r="C158" i="2"/>
  <c r="C157" i="2"/>
  <c r="C127" i="2"/>
  <c r="C126" i="2"/>
  <c r="C93" i="2"/>
  <c r="C92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J4" i="1" l="1"/>
  <c r="I4" i="1"/>
  <c r="C128" i="4"/>
  <c r="C127" i="3"/>
  <c r="C190" i="2"/>
  <c r="C127" i="1"/>
  <c r="C87" i="5"/>
  <c r="C64" i="5"/>
  <c r="C32" i="5"/>
  <c r="C64" i="4"/>
  <c r="C190" i="4"/>
  <c r="C95" i="4"/>
  <c r="C159" i="4"/>
  <c r="C33" i="4"/>
  <c r="C189" i="3"/>
  <c r="C158" i="3"/>
  <c r="C94" i="3"/>
  <c r="C63" i="3"/>
  <c r="C32" i="3"/>
  <c r="C159" i="2"/>
  <c r="C128" i="2"/>
  <c r="C94" i="2"/>
  <c r="C63" i="2"/>
  <c r="C32" i="2"/>
  <c r="C94" i="1"/>
  <c r="J4" i="3"/>
  <c r="I4" i="2"/>
  <c r="I4" i="4"/>
  <c r="C63" i="1"/>
  <c r="J4" i="2"/>
  <c r="C32" i="1"/>
  <c r="I4" i="3"/>
  <c r="K3" i="6" l="1"/>
  <c r="K4" i="1"/>
  <c r="J4" i="4"/>
  <c r="N3" i="6" s="1"/>
  <c r="K4" i="4"/>
  <c r="K4" i="3"/>
  <c r="K4" i="2"/>
  <c r="M3" i="6" l="1"/>
  <c r="P3" i="6" l="1"/>
  <c r="M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<sst xmlns="http://schemas.openxmlformats.org/spreadsheetml/2006/main" count="2048" uniqueCount="346">
  <si>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</si>
  <si>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</si>
  <si>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</si>
  <si>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</si>
  <si>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</si>
  <si>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</si>
  <si>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</si>
  <si>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</si>
  <si>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</si>
  <si>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</si>
  <si>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</si>
  <si>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</si>
  <si>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</si>
  <si>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</si>
  <si>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</si>
  <si>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</si>
  <si>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</si>
  <si>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</si>
  <si>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</si>
  <si>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</si>
  <si>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</si>
  <si>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</si>
  <si>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04/06/2022 Chaveiro Água Verde</t>
  </si>
  <si>
    <t>Total Gastos</t>
  </si>
  <si>
    <t>Parcelas</t>
  </si>
  <si>
    <t>Coluna1</t>
  </si>
  <si>
    <t>-</t>
  </si>
  <si>
    <t>Cópia simples/Din</t>
  </si>
  <si>
    <t>Cópia simples/Deb</t>
  </si>
  <si>
    <t>Cópia simples/Pix</t>
  </si>
  <si>
    <t>03/08/2022 Chaveiro Água Verde</t>
  </si>
  <si>
    <t>ST 1040</t>
  </si>
  <si>
    <t>Externo</t>
  </si>
  <si>
    <t>Cópia simples;chaveiros/Din</t>
  </si>
  <si>
    <t>05/08/2022 - Chaveiro Agua Verde</t>
  </si>
  <si>
    <t>06/08/2022 - Chaveiro Agua Verde</t>
  </si>
  <si>
    <t>Cópia simples/Cred</t>
  </si>
  <si>
    <t>ST 846</t>
  </si>
  <si>
    <t>SOP 952</t>
  </si>
  <si>
    <t>Cópia simples;chaveiros/Pix</t>
  </si>
  <si>
    <t>30/08/2022 - Chaveiro Agua Verde</t>
  </si>
  <si>
    <t xml:space="preserve"> </t>
  </si>
  <si>
    <t>01/09/2022 - Chaveiro Agua Verde</t>
  </si>
  <si>
    <t>Abertura veículo(KIA Bongo) / pix</t>
  </si>
  <si>
    <t>PD 682/ST 856</t>
  </si>
  <si>
    <t>TRF LAND 563/AR 832/PP 150</t>
  </si>
  <si>
    <t>Stam Miolo gaveta</t>
  </si>
  <si>
    <t>Cópia simples/DEB</t>
  </si>
  <si>
    <t>PD 682 / Gold 595 / St 999 &amp; 1040</t>
  </si>
  <si>
    <t>Miolo de gaveta novo/Din</t>
  </si>
  <si>
    <t>ST 1040/IMAB 721</t>
  </si>
  <si>
    <t>St 544; 1040 &amp; 605 / Ar 832</t>
  </si>
  <si>
    <t>Cópias simples/Deb</t>
  </si>
  <si>
    <t>ST 1030/AR 832/ST 605/FZ 855</t>
  </si>
  <si>
    <t>Abertura Automotiva/Deb</t>
  </si>
  <si>
    <t>Abertura Residencial/Din</t>
  </si>
  <si>
    <t>Gold 956</t>
  </si>
  <si>
    <t>05/09/2022 - Chaveiro Agua Verde</t>
  </si>
  <si>
    <t>SOP 1115</t>
  </si>
  <si>
    <t>Miolo de Gaveta Stam</t>
  </si>
  <si>
    <t>Troca de miolo/pix</t>
  </si>
  <si>
    <t>ST 1040/ST 544</t>
  </si>
  <si>
    <t>Abertura de cadeado/Cred</t>
  </si>
  <si>
    <t>Fiat</t>
  </si>
  <si>
    <t>Chave/Cred</t>
  </si>
  <si>
    <t>SOP 1115/ST 999</t>
  </si>
  <si>
    <t>HDL 1063</t>
  </si>
  <si>
    <t>Cópias simples / Din</t>
  </si>
  <si>
    <t>IMAB 721</t>
  </si>
  <si>
    <t>IMAB 1005</t>
  </si>
  <si>
    <t>ST 1030</t>
  </si>
  <si>
    <t>AR 832</t>
  </si>
  <si>
    <t>Hela 1080nL</t>
  </si>
  <si>
    <t>06/09/2022 - Chaveiro Agua Verde</t>
  </si>
  <si>
    <t>FZ 855</t>
  </si>
  <si>
    <t>2013/23A</t>
  </si>
  <si>
    <t>Troca de Pilha/Din</t>
  </si>
  <si>
    <t>Troca de Pilha/Pix</t>
  </si>
  <si>
    <t>Miolo P/ Vidro Frazmar / Pacri 87</t>
  </si>
  <si>
    <t>Troca de miolo; Chaves YALE/din</t>
  </si>
  <si>
    <t>Miolo P/ Vidro Arouca &amp; Hela</t>
  </si>
  <si>
    <t>Troca de miolos/pix</t>
  </si>
  <si>
    <t>Chave/Din</t>
  </si>
  <si>
    <t>Abertura;troca de miolo;cópias/Pix</t>
  </si>
  <si>
    <t>HELA Nº LAND 1079</t>
  </si>
  <si>
    <t>Piller 1193 / St 605</t>
  </si>
  <si>
    <t>Cópias simples/din</t>
  </si>
  <si>
    <t>SOP 1062/PP 428</t>
  </si>
  <si>
    <t>PD 682</t>
  </si>
  <si>
    <t>Abertura;troca de miolo/Pix</t>
  </si>
  <si>
    <t>Tetra Stam 1004</t>
  </si>
  <si>
    <t>Cópias Tetra / din</t>
  </si>
  <si>
    <t>ST 605/ TRF N LAND 863</t>
  </si>
  <si>
    <t>Tetra Papaiz/St 605/Pd 682</t>
  </si>
  <si>
    <t>Cópias de chaves / deb</t>
  </si>
  <si>
    <t>Controle Fox(433) / Sop 1115 &amp;  1062</t>
  </si>
  <si>
    <t>Cópia de chaves; Controle/cred</t>
  </si>
  <si>
    <t>ST 605</t>
  </si>
  <si>
    <t>ST 999</t>
  </si>
  <si>
    <t>07/09/2022 FERIADO</t>
  </si>
  <si>
    <t>Gorja</t>
  </si>
  <si>
    <t>Abertura residencial</t>
  </si>
  <si>
    <t>Abertura Automotiva</t>
  </si>
  <si>
    <t>08/09/2022 - Chaveiro Agua Verde</t>
  </si>
  <si>
    <t>Oh Pro</t>
  </si>
  <si>
    <t>Controle;cópias</t>
  </si>
  <si>
    <t>27A</t>
  </si>
  <si>
    <t>Cópia;chaveiros/Cred</t>
  </si>
  <si>
    <t>TRF</t>
  </si>
  <si>
    <t>Visita/Pix</t>
  </si>
  <si>
    <t>ALI 72</t>
  </si>
  <si>
    <t xml:space="preserve">La Fonte 858/Gorja </t>
  </si>
  <si>
    <t>Cópia simples e gorja/</t>
  </si>
  <si>
    <t>Retirada de chave do miolo</t>
  </si>
  <si>
    <t>SOP 9852/PAC 87</t>
  </si>
  <si>
    <t>Troca de fechadura/Din</t>
  </si>
  <si>
    <t>P2032</t>
  </si>
  <si>
    <t>St 1030</t>
  </si>
  <si>
    <t>09/09/2022 - Chaveiro Agua Verde</t>
  </si>
  <si>
    <t>Solda/Din</t>
  </si>
  <si>
    <t>Controle de Portão</t>
  </si>
  <si>
    <t>AR 27</t>
  </si>
  <si>
    <t>Cópia;chaveiros/Din</t>
  </si>
  <si>
    <t>Visita/Deb</t>
  </si>
  <si>
    <t>Visita/Din</t>
  </si>
  <si>
    <t>Solda;controle/Deb</t>
  </si>
  <si>
    <t>St 1004</t>
  </si>
  <si>
    <t>Cópia tetra/cred</t>
  </si>
  <si>
    <t>10/09/2022 - Chaveiro Agua Verde</t>
  </si>
  <si>
    <t>Controle; botão/deb</t>
  </si>
  <si>
    <t>AR 817</t>
  </si>
  <si>
    <t>PP 150</t>
  </si>
  <si>
    <t>HLD 652/Ali 31</t>
  </si>
  <si>
    <t>Cópia simples/Din e Cred</t>
  </si>
  <si>
    <t>SOP 952/TAG</t>
  </si>
  <si>
    <t>Cópia simples;apenas tag/Pix</t>
  </si>
  <si>
    <t>Troca de fechadura/Pix</t>
  </si>
  <si>
    <t>3F</t>
  </si>
  <si>
    <t>Miolo/Deb</t>
  </si>
  <si>
    <t>St 1040;999;543 / Fz 855</t>
  </si>
  <si>
    <t>Cópias simples / din</t>
  </si>
  <si>
    <t>Alinhamento de miolo / din</t>
  </si>
  <si>
    <t>12/09/2022 - Chaveiro Agua Verde</t>
  </si>
  <si>
    <t>Controle/Pix</t>
  </si>
  <si>
    <t>Pd 460;692/Pz460</t>
  </si>
  <si>
    <t>Cópias simples/</t>
  </si>
  <si>
    <t>St 999 / Pz 150</t>
  </si>
  <si>
    <t>Cópias simples/cred</t>
  </si>
  <si>
    <t>Pilha/Din</t>
  </si>
  <si>
    <t>FZ 855/ST</t>
  </si>
  <si>
    <t>St 1040;846;795/Fz855/Ar832</t>
  </si>
  <si>
    <t>Cópias simples / cred</t>
  </si>
  <si>
    <t>Gorja 3 Soprano</t>
  </si>
  <si>
    <t>Cópia Gorja/din</t>
  </si>
  <si>
    <t>St 605</t>
  </si>
  <si>
    <t>Cópia simples/pix</t>
  </si>
  <si>
    <t>ST 544; 838</t>
  </si>
  <si>
    <t>Cópia simples;chaveiro/Din</t>
  </si>
  <si>
    <t>Ar 832</t>
  </si>
  <si>
    <t>Controle/Deb</t>
  </si>
  <si>
    <t>Cópia simples;chaveiro/Pix</t>
  </si>
  <si>
    <t>PD 693/ST 1030</t>
  </si>
  <si>
    <t>chaveiros</t>
  </si>
  <si>
    <t>chaveiros de identificação/Din</t>
  </si>
  <si>
    <t>SEG LAND 737/PD 57</t>
  </si>
  <si>
    <t>OhPro / Ar 832</t>
  </si>
  <si>
    <t>Cópia de controle e chave / pix</t>
  </si>
  <si>
    <t>Cópia TAG</t>
  </si>
  <si>
    <t>TAG DM intelbras/din</t>
  </si>
  <si>
    <t>13/09/2022 - Chaveiro Agua Verde</t>
  </si>
  <si>
    <t>Troca de Pilha/Deb</t>
  </si>
  <si>
    <t>14/09/2022 - Chaveiro Agua Verde</t>
  </si>
  <si>
    <t>Alinhamento Tetra/Pix</t>
  </si>
  <si>
    <t>ST</t>
  </si>
  <si>
    <t>ST 543</t>
  </si>
  <si>
    <t>SOP 1062</t>
  </si>
  <si>
    <t>IMAB 1008;1005</t>
  </si>
  <si>
    <t>ST 605/PD 682</t>
  </si>
  <si>
    <t>HELA Nº LAND 1080</t>
  </si>
  <si>
    <t>Codificação de controle/Pix</t>
  </si>
  <si>
    <t>Controle Intelbras/Pix</t>
  </si>
  <si>
    <t>ST 838;1040</t>
  </si>
  <si>
    <t>cl 50; cl 40</t>
  </si>
  <si>
    <t>Cadeados/Cred</t>
  </si>
  <si>
    <t>Tetra ST 1002</t>
  </si>
  <si>
    <t>Troca de miolo Tetra, porta de aluminio/Pix</t>
  </si>
  <si>
    <t>15/09/2022 - Chaveiro Agua Verde</t>
  </si>
  <si>
    <t>Tag DM; ST 1040</t>
  </si>
  <si>
    <t>Cópia simples e tag/Cred</t>
  </si>
  <si>
    <t>CL 20</t>
  </si>
  <si>
    <t>Cadeado/Din</t>
  </si>
  <si>
    <t>chave retirada do miolo;cópia/Din</t>
  </si>
  <si>
    <t>Cópia simples;chaveiro/Deb</t>
  </si>
  <si>
    <t>Abertura;troca de miolo ST/Deb</t>
  </si>
  <si>
    <t>Sop 1062</t>
  </si>
  <si>
    <t>PD 693</t>
  </si>
  <si>
    <t>Cópias simples/pix</t>
  </si>
  <si>
    <t>FZ 855/ST 1040/PD 693</t>
  </si>
  <si>
    <t>16/09/2022 - Chaveiro Agua Verde</t>
  </si>
  <si>
    <t>Apenas codificação/Deb</t>
  </si>
  <si>
    <t>2032/ST 846</t>
  </si>
  <si>
    <t>Cópia; troca de pilha/Deb</t>
  </si>
  <si>
    <t>PD 687</t>
  </si>
  <si>
    <t>PZ 460</t>
  </si>
  <si>
    <t>Plástico</t>
  </si>
  <si>
    <t>Chave direto do miolo/Pix</t>
  </si>
  <si>
    <t>ST 838</t>
  </si>
  <si>
    <t xml:space="preserve">Oh Pro </t>
  </si>
  <si>
    <t>Cópia simples/din</t>
  </si>
  <si>
    <t>DOV Nº 094</t>
  </si>
  <si>
    <t>Pill land 1067/ST 846</t>
  </si>
  <si>
    <t>Cópia simples/</t>
  </si>
  <si>
    <t>cl 20</t>
  </si>
  <si>
    <t>Abertura Automotiva/Pix</t>
  </si>
  <si>
    <t>Abertura Automotiva/Din</t>
  </si>
  <si>
    <t>Capa, cópia simples/Deb</t>
  </si>
  <si>
    <t>Peccinin</t>
  </si>
  <si>
    <t>ST 870</t>
  </si>
  <si>
    <t>Retirada de chave cilindro/Din</t>
  </si>
  <si>
    <t>PD 254/HELLA 1080/ST 543;605</t>
  </si>
  <si>
    <t>ST 999;imab 721/T 326</t>
  </si>
  <si>
    <t>Cópia simples;tetra/Cred</t>
  </si>
  <si>
    <t>19/09/2022 - Chaveiro Agua Verde</t>
  </si>
  <si>
    <t>ST 870;1040/Tetra BR</t>
  </si>
  <si>
    <t>Cópia simples;tetra/Deb</t>
  </si>
  <si>
    <t>Troca de cilindro em porta divisoria/Din</t>
  </si>
  <si>
    <t>AR 832/PD 297</t>
  </si>
  <si>
    <t>HAGA 1026/Sop Gaveta</t>
  </si>
  <si>
    <t>Cópia simples/cred</t>
  </si>
  <si>
    <t>St 795</t>
  </si>
  <si>
    <t>Troca de miolo;abertura/pix</t>
  </si>
  <si>
    <t>Pp 150</t>
  </si>
  <si>
    <t>PD 691</t>
  </si>
  <si>
    <t>Fech/Banheiro</t>
  </si>
  <si>
    <t>Troca de máquina de fechadura/din</t>
  </si>
  <si>
    <t>St 795,999/Ali72/ Gold 543</t>
  </si>
  <si>
    <t>ST 856;846</t>
  </si>
  <si>
    <t>20/09/2022 - Chaveiro Agua Verde</t>
  </si>
  <si>
    <t>tetra</t>
  </si>
  <si>
    <t>Cópia tetra/Pix</t>
  </si>
  <si>
    <t>Troca de pilha/din</t>
  </si>
  <si>
    <t>SOP 792</t>
  </si>
  <si>
    <t>Chave direto do miolo/Din</t>
  </si>
  <si>
    <t>Fama 30/27A</t>
  </si>
  <si>
    <t>Cópia simples;Troca de Pilha/Deb</t>
  </si>
  <si>
    <t>IMAB 1018;SOP 1062;SOP 792;PD 682</t>
  </si>
  <si>
    <t>Controle/Din</t>
  </si>
  <si>
    <t>Troca de miolos;inst miolo gaveta/Pix</t>
  </si>
  <si>
    <t>Troca de carcaça/Pix</t>
  </si>
  <si>
    <t>Volkswagem G5</t>
  </si>
  <si>
    <t>MGM 1080/SOP 952</t>
  </si>
  <si>
    <t>ST 999/AR 27</t>
  </si>
  <si>
    <t>SOP 952/ST 543;544;870</t>
  </si>
  <si>
    <t>ST 543;544;870</t>
  </si>
  <si>
    <t>Troca de fechadura div/Cred</t>
  </si>
  <si>
    <t>Gorjeta/din</t>
  </si>
  <si>
    <t>21/09/2022 - Chaveiro Agua Verde</t>
  </si>
  <si>
    <t>Cópia Tetra/Din</t>
  </si>
  <si>
    <t>Stam</t>
  </si>
  <si>
    <t>PD 683</t>
  </si>
  <si>
    <t>Troca de Fech. p/ panto. Portão alumi./din</t>
  </si>
  <si>
    <t>22/09/2022 - Chaveiro Agua Verde</t>
  </si>
  <si>
    <t>23/09/2022 - Chaveiro Agua Verde</t>
  </si>
  <si>
    <t>AR 832/AML 951</t>
  </si>
  <si>
    <t>Fz 855/ST 1030/3F;183</t>
  </si>
  <si>
    <t>Cópia simples;Tetra/</t>
  </si>
  <si>
    <t>Controle clonador/din</t>
  </si>
  <si>
    <t>Xtrad</t>
  </si>
  <si>
    <t>Stam 607</t>
  </si>
  <si>
    <t>Cópia portão de aço/deb</t>
  </si>
  <si>
    <t>PD Nº JAS 15</t>
  </si>
  <si>
    <t>Cópia Tetra/Cred</t>
  </si>
  <si>
    <t>Fama 356</t>
  </si>
  <si>
    <t>IMAB 1008</t>
  </si>
  <si>
    <t>PD 682/1004</t>
  </si>
  <si>
    <t>24/09/2022 - Chaveiro Agua Verde</t>
  </si>
  <si>
    <t>Cópia simples;Tetra/Din</t>
  </si>
  <si>
    <t>IMAB 721/Din</t>
  </si>
  <si>
    <t>Abertura;troca de miolo/</t>
  </si>
  <si>
    <t>Sop 952</t>
  </si>
  <si>
    <t>Cópia YALE/din</t>
  </si>
  <si>
    <t>St 543</t>
  </si>
  <si>
    <t>PD 618</t>
  </si>
  <si>
    <t>Cópia Tetra/Deb</t>
  </si>
  <si>
    <t>23a</t>
  </si>
  <si>
    <t>PILL</t>
  </si>
  <si>
    <t>C/ Canivete FIAT</t>
  </si>
  <si>
    <t>Troca de carcaça/cre</t>
  </si>
  <si>
    <t>Corsa</t>
  </si>
  <si>
    <t>Troca de kit reparo/Cred</t>
  </si>
  <si>
    <t>26/09/2022 - Chaveiro Agua Verde</t>
  </si>
  <si>
    <t>Cópias YALE/deb</t>
  </si>
  <si>
    <t>Pd 693</t>
  </si>
  <si>
    <t>Fz 855</t>
  </si>
  <si>
    <t>SOP 397/ST 1030/AR 832</t>
  </si>
  <si>
    <t>Visita  mínima</t>
  </si>
  <si>
    <t>TagS;Ar 832</t>
  </si>
  <si>
    <t>IMAB 721  02</t>
  </si>
  <si>
    <t>Cópia simples;tag/Pix</t>
  </si>
  <si>
    <t>SOP 952/ST 605</t>
  </si>
  <si>
    <t>Visita Mínima/</t>
  </si>
  <si>
    <t>SIN LAND 841</t>
  </si>
  <si>
    <t>ST 999/1004</t>
  </si>
  <si>
    <t>Cópia simples;Tetra/Deb</t>
  </si>
  <si>
    <t>Fama 30</t>
  </si>
  <si>
    <t>Troca de Pilha/</t>
  </si>
  <si>
    <t>ST 543/IMAB 721  03</t>
  </si>
  <si>
    <t>Gaveta</t>
  </si>
  <si>
    <t>St 1040 / Ar 832</t>
  </si>
  <si>
    <t>Cópia simples/deb</t>
  </si>
  <si>
    <t>28/09/2022 - Chaveiro Agua Verde</t>
  </si>
  <si>
    <t>Miolo Arouva</t>
  </si>
  <si>
    <t>Abertura;troca de miolo/Din</t>
  </si>
  <si>
    <t>Instalação de Olho Mágico</t>
  </si>
  <si>
    <t>GOLD 954</t>
  </si>
  <si>
    <t>ST 1030;838</t>
  </si>
  <si>
    <t>Fiat Gaveta</t>
  </si>
  <si>
    <t>Cópia YALE VEICULAR/PIX</t>
  </si>
  <si>
    <t>3f/Fama</t>
  </si>
  <si>
    <t>Cópia simples;Identificador/din</t>
  </si>
  <si>
    <t>St 605 gorja ali</t>
  </si>
  <si>
    <t>Cópia simples;gorja/din</t>
  </si>
  <si>
    <t>Br 512</t>
  </si>
  <si>
    <t>SOP LAND 1068</t>
  </si>
  <si>
    <t>Cópia simples</t>
  </si>
  <si>
    <t>Miolo de gaveta</t>
  </si>
  <si>
    <t>Chave gaveta</t>
  </si>
  <si>
    <t>AMC 1024</t>
  </si>
  <si>
    <t>AR 27/FZ 855</t>
  </si>
  <si>
    <t>Abertura de Cadeado/Pix</t>
  </si>
  <si>
    <t>Fox</t>
  </si>
  <si>
    <t>Controle</t>
  </si>
  <si>
    <t xml:space="preserve">ST </t>
  </si>
  <si>
    <t>kit reparo g5 vw/pix</t>
  </si>
  <si>
    <t>29/09/2022 Chaveiro Agua Verde</t>
  </si>
  <si>
    <t>30/09/2022 Chaveiro Agua Verde</t>
  </si>
  <si>
    <t>Piller / Pd 687</t>
  </si>
  <si>
    <t>Ar 832 &amp; Fm 356</t>
  </si>
  <si>
    <t xml:space="preserve">Ar 832 </t>
  </si>
  <si>
    <t>Cópias simples/deb</t>
  </si>
  <si>
    <t>GOLD 800/PP 405</t>
  </si>
  <si>
    <t>IMAB 721 03 04</t>
  </si>
  <si>
    <t>Chave direto do miolo/</t>
  </si>
  <si>
    <t>ST 543/PZ 1022</t>
  </si>
  <si>
    <t>Abertura/Pix</t>
  </si>
  <si>
    <t>01/10/2022 - Chaveiro Agua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</si>
</sst>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8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NumberFormat="1" applyFont="1" applyFill="1" applyBorder="1" applyAlignment="1">
      <alignment vertical="center"/>
    </xf>
    <xf numFmtId="44" fontId="3" fillId="0" borderId="1" xfId="1" applyNumberFormat="1" applyFont="1" applyBorder="1" applyAlignment="1">
      <alignment vertical="center"/>
    </xf>
    <xf numFmtId="44" fontId="3" fillId="2" borderId="1" xfId="1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NumberFormat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3" xfId="1" applyFont="1" applyBorder="1"/>
    <xf numFmtId="0" fontId="0" fillId="0" borderId="0" xfId="0" applyAlignment="1"/>
    <xf numFmtId="0" fontId="0" fillId="0" borderId="5" xfId="0" applyFont="1" applyBorder="1" applyAlignment="1">
      <alignment horizontal="center" vertical="center"/>
    </xf>
    <xf numFmtId="44" fontId="1" fillId="0" borderId="1" xfId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4" fontId="8" fillId="6" borderId="1" xfId="2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4" fontId="0" fillId="0" borderId="4" xfId="1" applyFont="1" applyBorder="1" applyAlignment="1">
      <alignment vertical="center"/>
    </xf>
    <xf numFmtId="44" fontId="0" fillId="0" borderId="5" xfId="1" applyFont="1" applyBorder="1" applyAlignment="1">
      <alignment vertical="center"/>
    </xf>
    <xf numFmtId="44" fontId="0" fillId="0" borderId="6" xfId="1" applyFont="1" applyBorder="1"/>
    <xf numFmtId="44" fontId="0" fillId="0" borderId="0" xfId="0" applyNumberFormat="1"/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3">
    <cellStyle name="Ênfase6" xfId="2" builtinId="49"/>
    <cellStyle name="Moeda" xfId="1" builtinId="4"/>
    <cellStyle name="Normal" xfId="0" builtinId="0"/>
  </cellStyles>
  <dxfs count="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29" dataDxfId="327" headerRowBorderDxfId="328" tableBorderDxfId="326" totalsRowBorderDxfId="325">
  <autoFilter ref="B3:G27" xr:uid="{00000000-0009-0000-0100-000004000000}"/>
  <tableColumns count="6">
    <tableColumn id="1" xr3:uid="{00000000-0010-0000-0000-000001000000}" name="Valor Bruto" dataDxfId="324" dataCellStyle="Moeda"/>
    <tableColumn id="2" xr3:uid="{00000000-0010-0000-0000-000002000000}" name="Valor despesa" dataDxfId="323" dataCellStyle="Moeda"/>
    <tableColumn id="3" xr3:uid="{00000000-0010-0000-0000-000003000000}" name="Nº/Linha Key" dataDxfId="322"/>
    <tableColumn id="4" xr3:uid="{00000000-0010-0000-0000-000004000000}" name="Serviço" dataDxfId="321"/>
    <tableColumn id="5" xr3:uid="{00000000-0010-0000-0000-000005000000}" name="Quantidade" dataDxfId="320"/>
    <tableColumn id="6" xr3:uid="{00000000-0010-0000-0000-000006000000}" name="Valor final" dataDxfId="319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9:G123" totalsRowShown="0" headerRowDxfId="230" dataDxfId="228" headerRowBorderDxfId="229" tableBorderDxfId="227" totalsRowBorderDxfId="226">
  <autoFilter ref="B99:G123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31:G155" totalsRowShown="0" headerRowDxfId="219" dataDxfId="217" headerRowBorderDxfId="218" tableBorderDxfId="216" totalsRowBorderDxfId="215">
  <autoFilter ref="B131:G155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2:G186" totalsRowShown="0" headerRowDxfId="208" dataDxfId="206" headerRowBorderDxfId="207" tableBorderDxfId="205" totalsRowBorderDxfId="204">
  <autoFilter ref="B162:G186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9:G123" totalsRowShown="0" headerRowDxfId="164" dataDxfId="162" headerRowBorderDxfId="163" tableBorderDxfId="161" totalsRowBorderDxfId="160">
  <autoFilter ref="B99:G123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30:G154" totalsRowShown="0" headerRowDxfId="153" dataDxfId="151" headerRowBorderDxfId="152" tableBorderDxfId="150" totalsRowBorderDxfId="149">
  <autoFilter ref="B130:G154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61:G185" totalsRowShown="0" headerRowDxfId="142" dataDxfId="140" headerRowBorderDxfId="141" tableBorderDxfId="139" totalsRowBorderDxfId="138">
  <autoFilter ref="B161:G185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18" dataDxfId="316" headerRowBorderDxfId="317" tableBorderDxfId="315" totalsRowBorderDxfId="314">
  <autoFilter ref="B35:G59" xr:uid="{00000000-0009-0000-0100-000005000000}"/>
  <tableColumns count="6">
    <tableColumn id="1" xr3:uid="{00000000-0010-0000-0100-000001000000}" name="Valor Bruto" dataDxfId="313" dataCellStyle="Moeda"/>
    <tableColumn id="2" xr3:uid="{00000000-0010-0000-0100-000002000000}" name="Valor despesa" dataDxfId="312" dataCellStyle="Moeda"/>
    <tableColumn id="3" xr3:uid="{00000000-0010-0000-0100-000003000000}" name="Nº/Linha Key" dataDxfId="311"/>
    <tableColumn id="4" xr3:uid="{00000000-0010-0000-0100-000004000000}" name="Serviço" dataDxfId="310"/>
    <tableColumn id="5" xr3:uid="{00000000-0010-0000-0100-000005000000}" name="Quantidade" dataDxfId="309"/>
    <tableColumn id="6" xr3:uid="{00000000-0010-0000-0100-000006000000}" name="Valor final" dataDxfId="308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>
      <calculatedColumnFormula>SUM(B37-C37)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>
      <calculatedColumnFormula>SUM(B101-C101)</calculatedColumnFormula>
    </tableColumn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uantidade" dataDxfId="78"/>
    <tableColumn id="6" xr3:uid="{00000000-0010-0000-1600-000006000000}" name="Valor final" dataDxfId="77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83" totalsRowShown="0" headerRowDxfId="43" dataDxfId="41" headerRowBorderDxfId="42" tableBorderDxfId="40" totalsRowBorderDxfId="39">
  <autoFilter ref="B67:G83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0:G102" totalsRowShown="0" headerRowDxfId="32" dataDxfId="30" headerRowBorderDxfId="31" tableBorderDxfId="29" totalsRowBorderDxfId="28">
  <autoFilter ref="B90:G10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SUM(B91-C91)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09:G129" totalsRowShown="0" headerRowDxfId="21" dataDxfId="19" headerRowBorderDxfId="20" tableBorderDxfId="18" totalsRowBorderDxfId="17">
  <autoFilter ref="B109:G129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SUM(B110-C110)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07" dataDxfId="305" headerRowBorderDxfId="306" tableBorderDxfId="304" totalsRowBorderDxfId="303">
  <autoFilter ref="B66:G90" xr:uid="{00000000-0009-0000-0100-000006000000}"/>
  <tableColumns count="6">
    <tableColumn id="1" xr3:uid="{00000000-0010-0000-0200-000001000000}" name="Valor Bruto" dataDxfId="302" dataCellStyle="Moeda"/>
    <tableColumn id="2" xr3:uid="{00000000-0010-0000-0200-000002000000}" name="Valor despesa" dataDxfId="301" dataCellStyle="Moeda"/>
    <tableColumn id="3" xr3:uid="{00000000-0010-0000-0200-000003000000}" name="Nº/Linha Key" dataDxfId="300"/>
    <tableColumn id="4" xr3:uid="{00000000-0010-0000-0200-000004000000}" name="Serviço" dataDxfId="299"/>
    <tableColumn id="5" xr3:uid="{00000000-0010-0000-0200-000005000000}" name="Quantidade" dataDxfId="298"/>
    <tableColumn id="6" xr3:uid="{00000000-0010-0000-0200-000006000000}" name="Valor final" dataDxfId="297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36:G156" totalsRowShown="0" headerRowDxfId="10" dataDxfId="8" headerRowBorderDxfId="9" tableBorderDxfId="7" totalsRowBorderDxfId="6">
  <autoFilter ref="B136:G156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SUM(B137-C137)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296" dataDxfId="294" headerRowBorderDxfId="295" tableBorderDxfId="293" totalsRowBorderDxfId="292">
  <autoFilter ref="B99:G123" xr:uid="{00000000-0009-0000-0100-000007000000}"/>
  <tableColumns count="6">
    <tableColumn id="1" xr3:uid="{00000000-0010-0000-0300-000001000000}" name="Valor Bruto" dataDxfId="291" dataCellStyle="Moeda"/>
    <tableColumn id="2" xr3:uid="{00000000-0010-0000-0300-000002000000}" name="Valor despesa" dataDxfId="290" dataCellStyle="Moeda"/>
    <tableColumn id="3" xr3:uid="{00000000-0010-0000-0300-000003000000}" name="Nº/Linha Key" dataDxfId="289"/>
    <tableColumn id="4" xr3:uid="{00000000-0010-0000-0300-000004000000}" name="Serviço" dataDxfId="288"/>
    <tableColumn id="5" xr3:uid="{00000000-0010-0000-0300-000005000000}" name="Quantidade" dataDxfId="287"/>
    <tableColumn id="6" xr3:uid="{00000000-0010-0000-0300-000006000000}" name="Valor final" dataDxfId="286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85" dataDxfId="283" headerRowBorderDxfId="284" tableBorderDxfId="282" totalsRowBorderDxfId="281">
  <autoFilter ref="B131:G155" xr:uid="{BB5EC900-5547-40FF-B234-89824AEDBB0C}"/>
  <tableColumns count="6">
    <tableColumn id="1" xr3:uid="{178FF1D5-691F-4BA7-95D8-C5B3B28B4C98}" name="Valor Bruto" dataDxfId="280" dataCellStyle="Moeda"/>
    <tableColumn id="2" xr3:uid="{ABECD74C-30E3-4AE4-836C-84064AD7227F}" name="Valor despesa" dataDxfId="279" dataCellStyle="Moeda"/>
    <tableColumn id="3" xr3:uid="{0EAC0875-E067-416B-8BF1-DE0AFA2EE054}" name="Nº/Linha Key" dataDxfId="278"/>
    <tableColumn id="4" xr3:uid="{7BD50F50-2BC2-428B-BA46-A9D9E8FB876E}" name="Serviço" dataDxfId="277"/>
    <tableColumn id="5" xr3:uid="{35685526-C257-4621-A190-37FFC8219643}" name="Quantidade" dataDxfId="276"/>
    <tableColumn id="6" xr3:uid="{67BB02E2-E6FA-457E-9999-24D9196BF55F}" name="Valor final" dataDxfId="275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74" dataDxfId="272" headerRowBorderDxfId="273" tableBorderDxfId="271" totalsRowBorderDxfId="270">
  <autoFilter ref="B162:G186" xr:uid="{6DA7B2F4-AEAB-4DB1-83B3-0C10B3394868}"/>
  <tableColumns count="6">
    <tableColumn id="1" xr3:uid="{C68A50FE-6239-4968-924F-7D4D2442EC73}" name="Valor Bruto" dataDxfId="269" dataCellStyle="Moeda"/>
    <tableColumn id="2" xr3:uid="{F5624724-A8B5-4690-B0E8-685F30650362}" name="Valor despesa" dataDxfId="268" dataCellStyle="Moeda"/>
    <tableColumn id="3" xr3:uid="{E59CD617-2616-43FA-9ED1-A9ECC4F79F84}" name="Nº/Linha Key" dataDxfId="267"/>
    <tableColumn id="4" xr3:uid="{B90BCFBF-C265-4481-84E1-34354E269451}" name="Serviço" dataDxfId="266"/>
    <tableColumn id="5" xr3:uid="{63D1A3EA-F9FB-4211-9DEB-0E67C133CEAE}" name="Quantidade" dataDxfId="265"/>
    <tableColumn id="6" xr3:uid="{8737AA2C-1A9D-4850-91C6-B63AB823F8F7}" name="Valor final" dataDxfId="264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90" totalsRowShown="0" headerRowDxfId="241" dataDxfId="239" headerRowBorderDxfId="240" tableBorderDxfId="238" totalsRowBorderDxfId="237">
  <autoFilter ref="B66:G90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G48" sqref="G36:G48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9" t="s">
        <v>42</v>
      </c>
      <c r="C2" s="40"/>
      <c r="D2" s="40"/>
      <c r="E2" s="40"/>
      <c r="F2" s="40"/>
      <c r="G2" s="41"/>
      <c r="I2" s="43" t="s">
        <v>10</v>
      </c>
      <c r="J2" s="43"/>
      <c r="K2" s="43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80</v>
      </c>
      <c r="C4" s="1">
        <v>0</v>
      </c>
      <c r="D4" s="9" t="s">
        <v>32</v>
      </c>
      <c r="E4" s="9" t="s">
        <v>43</v>
      </c>
      <c r="F4" s="9">
        <v>0</v>
      </c>
      <c r="G4" s="6">
        <f t="shared" ref="G4:G27" si="0">SUM(B4-C4)</f>
        <v>80</v>
      </c>
      <c r="I4" s="11">
        <f>SUM(C30,C61,C92,C125,C157,C188)</f>
        <v>902</v>
      </c>
      <c r="J4" s="11">
        <f>SUM(C31,C62,C126,C158,C189)</f>
        <v>109.2</v>
      </c>
      <c r="K4" s="22">
        <f>SUM(C32,C63,C94,C127,C159,C190)</f>
        <v>792.8</v>
      </c>
    </row>
    <row r="5" spans="2:11" x14ac:dyDescent="0.25">
      <c r="B5" s="5">
        <v>24</v>
      </c>
      <c r="C5" s="1">
        <v>3.2</v>
      </c>
      <c r="D5" s="9" t="s">
        <v>44</v>
      </c>
      <c r="E5" s="9" t="s">
        <v>36</v>
      </c>
      <c r="F5" s="9">
        <v>1</v>
      </c>
      <c r="G5" s="6">
        <f t="shared" si="0"/>
        <v>20.8</v>
      </c>
    </row>
    <row r="6" spans="2:11" x14ac:dyDescent="0.25">
      <c r="B6" s="5">
        <v>72</v>
      </c>
      <c r="C6" s="1">
        <v>9.6</v>
      </c>
      <c r="D6" s="9" t="s">
        <v>45</v>
      </c>
      <c r="E6" s="9" t="s">
        <v>27</v>
      </c>
      <c r="F6" s="9">
        <v>6</v>
      </c>
      <c r="G6" s="6">
        <f t="shared" si="0"/>
        <v>62.4</v>
      </c>
    </row>
    <row r="7" spans="2:11" x14ac:dyDescent="0.25">
      <c r="B7" s="5">
        <v>30</v>
      </c>
      <c r="C7" s="1">
        <v>12</v>
      </c>
      <c r="D7" s="9" t="s">
        <v>46</v>
      </c>
      <c r="E7" s="9" t="s">
        <v>49</v>
      </c>
      <c r="F7" s="9">
        <v>0</v>
      </c>
      <c r="G7" s="6">
        <f t="shared" si="0"/>
        <v>18</v>
      </c>
    </row>
    <row r="8" spans="2:11" x14ac:dyDescent="0.25">
      <c r="B8" s="5">
        <v>12</v>
      </c>
      <c r="C8" s="1">
        <v>1.6</v>
      </c>
      <c r="D8" s="9" t="s">
        <v>38</v>
      </c>
      <c r="E8" s="9" t="s">
        <v>47</v>
      </c>
      <c r="F8" s="9">
        <v>1</v>
      </c>
      <c r="G8" s="6">
        <f t="shared" si="0"/>
        <v>10.4</v>
      </c>
    </row>
    <row r="9" spans="2:11" x14ac:dyDescent="0.25">
      <c r="B9" s="5">
        <v>276</v>
      </c>
      <c r="C9" s="1">
        <f>SUM(27*1.6+6*0.55)</f>
        <v>46.5</v>
      </c>
      <c r="D9" s="9" t="s">
        <v>48</v>
      </c>
      <c r="E9" s="29" t="s">
        <v>33</v>
      </c>
      <c r="F9" s="9">
        <v>27</v>
      </c>
      <c r="G9" s="6">
        <f t="shared" si="0"/>
        <v>229.5</v>
      </c>
    </row>
    <row r="10" spans="2:11" x14ac:dyDescent="0.25">
      <c r="B10" s="5">
        <v>36</v>
      </c>
      <c r="C10" s="1">
        <v>4.8</v>
      </c>
      <c r="D10" s="9" t="s">
        <v>31</v>
      </c>
      <c r="E10" s="9" t="s">
        <v>28</v>
      </c>
      <c r="F10" s="9">
        <v>3</v>
      </c>
      <c r="G10" s="6">
        <f t="shared" si="0"/>
        <v>31.2</v>
      </c>
    </row>
    <row r="11" spans="2:11" x14ac:dyDescent="0.25">
      <c r="B11" s="5">
        <v>120</v>
      </c>
      <c r="C11" s="1">
        <v>16</v>
      </c>
      <c r="D11" s="9" t="s">
        <v>51</v>
      </c>
      <c r="E11" s="9" t="s">
        <v>29</v>
      </c>
      <c r="F11" s="9">
        <v>10</v>
      </c>
      <c r="G11" s="6">
        <f t="shared" si="0"/>
        <v>104</v>
      </c>
    </row>
    <row r="12" spans="2:11" x14ac:dyDescent="0.25">
      <c r="B12" s="5">
        <v>24</v>
      </c>
      <c r="C12" s="1">
        <v>1.6</v>
      </c>
      <c r="D12" s="9" t="s">
        <v>50</v>
      </c>
      <c r="E12" s="29" t="s">
        <v>52</v>
      </c>
      <c r="F12" s="9">
        <v>2</v>
      </c>
      <c r="G12" s="6">
        <f t="shared" si="0"/>
        <v>22.4</v>
      </c>
    </row>
    <row r="13" spans="2:11" x14ac:dyDescent="0.25">
      <c r="B13" s="5">
        <v>60</v>
      </c>
      <c r="C13" s="1">
        <v>8</v>
      </c>
      <c r="D13" s="9" t="s">
        <v>53</v>
      </c>
      <c r="E13" s="9" t="s">
        <v>27</v>
      </c>
      <c r="F13" s="9">
        <v>5</v>
      </c>
      <c r="G13" s="6">
        <f t="shared" si="0"/>
        <v>52</v>
      </c>
    </row>
    <row r="14" spans="2:11" x14ac:dyDescent="0.25">
      <c r="B14" s="5">
        <v>50</v>
      </c>
      <c r="C14" s="1">
        <v>0</v>
      </c>
      <c r="D14" s="9" t="s">
        <v>32</v>
      </c>
      <c r="E14" s="9" t="s">
        <v>54</v>
      </c>
      <c r="F14" s="9">
        <v>0</v>
      </c>
      <c r="G14" s="6">
        <f t="shared" si="0"/>
        <v>50</v>
      </c>
    </row>
    <row r="15" spans="2:11" x14ac:dyDescent="0.25">
      <c r="B15" s="5">
        <v>80</v>
      </c>
      <c r="C15" s="1">
        <v>0</v>
      </c>
      <c r="D15" s="9" t="s">
        <v>32</v>
      </c>
      <c r="E15" s="9" t="s">
        <v>55</v>
      </c>
      <c r="F15" s="9">
        <v>0</v>
      </c>
      <c r="G15" s="6">
        <f t="shared" si="0"/>
        <v>80</v>
      </c>
    </row>
    <row r="16" spans="2:11" x14ac:dyDescent="0.25">
      <c r="B16" s="5">
        <v>14</v>
      </c>
      <c r="C16" s="1">
        <v>2.7</v>
      </c>
      <c r="D16" s="9" t="s">
        <v>56</v>
      </c>
      <c r="E16" s="9" t="s">
        <v>39</v>
      </c>
      <c r="F16" s="9">
        <v>1</v>
      </c>
      <c r="G16" s="6">
        <f t="shared" si="0"/>
        <v>11.3</v>
      </c>
    </row>
    <row r="17" spans="2:7" x14ac:dyDescent="0.25">
      <c r="B17" s="5">
        <v>24</v>
      </c>
      <c r="C17" s="1">
        <v>3.2</v>
      </c>
      <c r="D17" s="9" t="s">
        <v>37</v>
      </c>
      <c r="E17" s="9" t="s">
        <v>36</v>
      </c>
      <c r="F17" s="9">
        <v>2</v>
      </c>
      <c r="G17" s="6">
        <f t="shared" si="0"/>
        <v>20.8</v>
      </c>
    </row>
    <row r="18" spans="2:7" x14ac:dyDescent="0.25">
      <c r="B18" s="5">
        <v>0</v>
      </c>
      <c r="C18" s="1">
        <v>0</v>
      </c>
      <c r="D18" s="9" t="s">
        <v>26</v>
      </c>
      <c r="E18" s="9" t="s">
        <v>26</v>
      </c>
      <c r="F18" s="9" t="s">
        <v>26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26</v>
      </c>
      <c r="E19" s="9" t="s">
        <v>26</v>
      </c>
      <c r="F19" s="9" t="s">
        <v>26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26</v>
      </c>
      <c r="E20" s="9" t="s">
        <v>26</v>
      </c>
      <c r="F20" s="9" t="s">
        <v>26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26</v>
      </c>
      <c r="E21" s="9" t="s">
        <v>26</v>
      </c>
      <c r="F21" s="9" t="s">
        <v>26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26</v>
      </c>
      <c r="E22" s="9" t="s">
        <v>26</v>
      </c>
      <c r="F22" s="9" t="s">
        <v>26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26</v>
      </c>
      <c r="E23" s="9" t="s">
        <v>26</v>
      </c>
      <c r="F23" s="9" t="s">
        <v>26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26</v>
      </c>
      <c r="E24" s="9" t="s">
        <v>26</v>
      </c>
      <c r="F24" s="9" t="s">
        <v>26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26</v>
      </c>
      <c r="E25" s="9" t="s">
        <v>26</v>
      </c>
      <c r="F25" s="9" t="s">
        <v>26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26</v>
      </c>
      <c r="E26" s="9" t="s">
        <v>26</v>
      </c>
      <c r="F26" s="9" t="s">
        <v>26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9" spans="2:7" x14ac:dyDescent="0.25">
      <c r="B29" s="42" t="s">
        <v>6</v>
      </c>
      <c r="C29" s="42"/>
    </row>
    <row r="30" spans="2:7" x14ac:dyDescent="0.25">
      <c r="B30" s="12" t="s">
        <v>0</v>
      </c>
      <c r="C30" s="12">
        <f>SUM('Semana 1'!$B$4:$B$27)</f>
        <v>902</v>
      </c>
    </row>
    <row r="31" spans="2:7" x14ac:dyDescent="0.25">
      <c r="B31" s="13" t="s">
        <v>7</v>
      </c>
      <c r="C31" s="13">
        <f>SUM('Semana 1'!$C$4:$C$27)</f>
        <v>109.2</v>
      </c>
    </row>
    <row r="32" spans="2:7" x14ac:dyDescent="0.25">
      <c r="B32" s="12" t="s">
        <v>8</v>
      </c>
      <c r="C32" s="12">
        <f>SUM(C30-C31)</f>
        <v>792.8</v>
      </c>
    </row>
    <row r="34" spans="2:7" ht="15.75" x14ac:dyDescent="0.25">
      <c r="B34" s="39" t="s">
        <v>57</v>
      </c>
      <c r="C34" s="40"/>
      <c r="D34" s="40"/>
      <c r="E34" s="40"/>
      <c r="F34" s="40"/>
      <c r="G34" s="41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26</v>
      </c>
      <c r="E36" s="9" t="s">
        <v>26</v>
      </c>
      <c r="F36" s="9" t="s">
        <v>26</v>
      </c>
      <c r="G36" s="6">
        <f t="shared" ref="G36:G59" si="1">SUM(B36-C36)</f>
        <v>0</v>
      </c>
    </row>
    <row r="37" spans="2:7" x14ac:dyDescent="0.25">
      <c r="B37" s="5">
        <v>0</v>
      </c>
      <c r="C37" s="5">
        <v>0</v>
      </c>
      <c r="D37" s="9" t="s">
        <v>26</v>
      </c>
      <c r="E37" s="9" t="s">
        <v>26</v>
      </c>
      <c r="F37" s="9" t="s">
        <v>26</v>
      </c>
      <c r="G37" s="6">
        <f t="shared" si="1"/>
        <v>0</v>
      </c>
    </row>
    <row r="38" spans="2:7" x14ac:dyDescent="0.25">
      <c r="B38" s="5">
        <v>0</v>
      </c>
      <c r="C38" s="5">
        <v>0</v>
      </c>
      <c r="D38" s="9" t="s">
        <v>26</v>
      </c>
      <c r="E38" s="9" t="s">
        <v>26</v>
      </c>
      <c r="F38" s="9" t="s">
        <v>26</v>
      </c>
      <c r="G38" s="6">
        <f t="shared" si="1"/>
        <v>0</v>
      </c>
    </row>
    <row r="39" spans="2:7" x14ac:dyDescent="0.25">
      <c r="B39" s="5">
        <v>0</v>
      </c>
      <c r="C39" s="5">
        <v>0</v>
      </c>
      <c r="D39" s="9" t="s">
        <v>26</v>
      </c>
      <c r="E39" s="9" t="s">
        <v>26</v>
      </c>
      <c r="F39" s="9" t="s">
        <v>26</v>
      </c>
      <c r="G39" s="6">
        <f t="shared" si="1"/>
        <v>0</v>
      </c>
    </row>
    <row r="40" spans="2:7" x14ac:dyDescent="0.25">
      <c r="B40" s="5">
        <v>0</v>
      </c>
      <c r="C40" s="5">
        <v>0</v>
      </c>
      <c r="D40" s="9" t="s">
        <v>26</v>
      </c>
      <c r="E40" s="9" t="s">
        <v>26</v>
      </c>
      <c r="F40" s="9" t="s">
        <v>26</v>
      </c>
      <c r="G40" s="6">
        <f t="shared" si="1"/>
        <v>0</v>
      </c>
    </row>
    <row r="41" spans="2:7" x14ac:dyDescent="0.25">
      <c r="B41" s="5">
        <v>0</v>
      </c>
      <c r="C41" s="5">
        <v>0</v>
      </c>
      <c r="D41" s="9" t="s">
        <v>26</v>
      </c>
      <c r="E41" s="9" t="s">
        <v>26</v>
      </c>
      <c r="F41" s="9" t="s">
        <v>26</v>
      </c>
      <c r="G41" s="6">
        <f t="shared" si="1"/>
        <v>0</v>
      </c>
    </row>
    <row r="42" spans="2:7" x14ac:dyDescent="0.25">
      <c r="B42" s="5">
        <v>0</v>
      </c>
      <c r="C42" s="5">
        <v>0</v>
      </c>
      <c r="D42" s="9" t="s">
        <v>26</v>
      </c>
      <c r="E42" s="9" t="s">
        <v>26</v>
      </c>
      <c r="F42" s="9" t="s">
        <v>26</v>
      </c>
      <c r="G42" s="6">
        <f t="shared" si="1"/>
        <v>0</v>
      </c>
    </row>
    <row r="43" spans="2:7" x14ac:dyDescent="0.25">
      <c r="B43" s="5">
        <v>0</v>
      </c>
      <c r="C43" s="5">
        <v>0</v>
      </c>
      <c r="D43" s="9" t="s">
        <v>26</v>
      </c>
      <c r="E43" s="9" t="s">
        <v>26</v>
      </c>
      <c r="F43" s="9" t="s">
        <v>26</v>
      </c>
      <c r="G43" s="6">
        <f t="shared" si="1"/>
        <v>0</v>
      </c>
    </row>
    <row r="44" spans="2:7" x14ac:dyDescent="0.25">
      <c r="B44" s="5">
        <v>0</v>
      </c>
      <c r="C44" s="5">
        <v>0</v>
      </c>
      <c r="D44" s="9" t="s">
        <v>26</v>
      </c>
      <c r="E44" s="9" t="s">
        <v>26</v>
      </c>
      <c r="F44" s="9" t="s">
        <v>26</v>
      </c>
      <c r="G44" s="6">
        <f t="shared" si="1"/>
        <v>0</v>
      </c>
    </row>
    <row r="45" spans="2:7" x14ac:dyDescent="0.25">
      <c r="B45" s="5">
        <v>0</v>
      </c>
      <c r="C45" s="5">
        <v>0</v>
      </c>
      <c r="D45" s="9" t="s">
        <v>26</v>
      </c>
      <c r="E45" s="9" t="s">
        <v>26</v>
      </c>
      <c r="F45" s="9" t="s">
        <v>26</v>
      </c>
      <c r="G45" s="6">
        <f t="shared" si="1"/>
        <v>0</v>
      </c>
    </row>
    <row r="46" spans="2:7" x14ac:dyDescent="0.25">
      <c r="B46" s="5">
        <v>0</v>
      </c>
      <c r="C46" s="5">
        <v>0</v>
      </c>
      <c r="D46" s="9" t="s">
        <v>26</v>
      </c>
      <c r="E46" s="9" t="s">
        <v>26</v>
      </c>
      <c r="F46" s="9" t="s">
        <v>26</v>
      </c>
      <c r="G46" s="6">
        <f t="shared" si="1"/>
        <v>0</v>
      </c>
    </row>
    <row r="47" spans="2:7" x14ac:dyDescent="0.25">
      <c r="B47" s="5">
        <v>0</v>
      </c>
      <c r="C47" s="5">
        <v>0</v>
      </c>
      <c r="D47" s="9" t="s">
        <v>26</v>
      </c>
      <c r="E47" s="9" t="s">
        <v>26</v>
      </c>
      <c r="F47" s="9" t="s">
        <v>26</v>
      </c>
      <c r="G47" s="6">
        <f t="shared" si="1"/>
        <v>0</v>
      </c>
    </row>
    <row r="48" spans="2:7" x14ac:dyDescent="0.25">
      <c r="B48" s="5">
        <v>0</v>
      </c>
      <c r="C48" s="5">
        <v>0</v>
      </c>
      <c r="D48" s="9" t="s">
        <v>26</v>
      </c>
      <c r="E48" s="9" t="s">
        <v>26</v>
      </c>
      <c r="F48" s="9" t="s">
        <v>26</v>
      </c>
      <c r="G48" s="6">
        <f t="shared" si="1"/>
        <v>0</v>
      </c>
    </row>
    <row r="49" spans="2:7" x14ac:dyDescent="0.25">
      <c r="B49" s="5">
        <v>0</v>
      </c>
      <c r="C49" s="1">
        <v>0</v>
      </c>
      <c r="D49" s="9" t="s">
        <v>26</v>
      </c>
      <c r="E49" s="9" t="s">
        <v>26</v>
      </c>
      <c r="F49" s="9" t="s">
        <v>26</v>
      </c>
      <c r="G49" s="6">
        <f t="shared" si="1"/>
        <v>0</v>
      </c>
    </row>
    <row r="50" spans="2:7" x14ac:dyDescent="0.25">
      <c r="B50" s="5">
        <v>0</v>
      </c>
      <c r="C50" s="1">
        <v>0</v>
      </c>
      <c r="D50" s="9" t="s">
        <v>26</v>
      </c>
      <c r="E50" s="9" t="s">
        <v>26</v>
      </c>
      <c r="F50" s="9" t="s">
        <v>26</v>
      </c>
      <c r="G50" s="6">
        <f t="shared" si="1"/>
        <v>0</v>
      </c>
    </row>
    <row r="51" spans="2:7" x14ac:dyDescent="0.25">
      <c r="B51" s="5">
        <v>0</v>
      </c>
      <c r="C51" s="1">
        <v>0</v>
      </c>
      <c r="D51" s="9" t="s">
        <v>26</v>
      </c>
      <c r="E51" s="9" t="s">
        <v>26</v>
      </c>
      <c r="F51" s="9" t="s">
        <v>26</v>
      </c>
      <c r="G51" s="6">
        <f t="shared" si="1"/>
        <v>0</v>
      </c>
    </row>
    <row r="52" spans="2:7" x14ac:dyDescent="0.25">
      <c r="B52" s="5">
        <v>0</v>
      </c>
      <c r="C52" s="1">
        <v>0</v>
      </c>
      <c r="D52" s="9" t="s">
        <v>26</v>
      </c>
      <c r="E52" s="9" t="s">
        <v>26</v>
      </c>
      <c r="F52" s="9" t="s">
        <v>26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26</v>
      </c>
      <c r="E53" s="9" t="s">
        <v>26</v>
      </c>
      <c r="F53" s="9" t="s">
        <v>26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26</v>
      </c>
      <c r="E54" s="9" t="s">
        <v>26</v>
      </c>
      <c r="F54" s="9" t="s">
        <v>26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26</v>
      </c>
      <c r="E55" s="9" t="s">
        <v>26</v>
      </c>
      <c r="F55" s="9" t="s">
        <v>26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26</v>
      </c>
      <c r="E56" s="9" t="s">
        <v>26</v>
      </c>
      <c r="F56" s="9" t="s">
        <v>26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26</v>
      </c>
      <c r="E57" s="9" t="s">
        <v>26</v>
      </c>
      <c r="F57" s="9" t="s">
        <v>26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26</v>
      </c>
      <c r="E58" s="9" t="s">
        <v>26</v>
      </c>
      <c r="F58" s="9" t="s">
        <v>26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42" t="s">
        <v>6</v>
      </c>
      <c r="C60" s="42"/>
    </row>
    <row r="61" spans="2:7" x14ac:dyDescent="0.25">
      <c r="B61" s="12" t="s">
        <v>0</v>
      </c>
      <c r="C61" s="12">
        <f>SUM(Tabela46[Valor Bruto])</f>
        <v>0</v>
      </c>
    </row>
    <row r="62" spans="2:7" x14ac:dyDescent="0.25">
      <c r="B62" s="13" t="s">
        <v>7</v>
      </c>
      <c r="C62" s="13">
        <f>SUM(Tabela46[Valor despesa])</f>
        <v>0</v>
      </c>
    </row>
    <row r="63" spans="2:7" x14ac:dyDescent="0.25">
      <c r="B63" s="12" t="s">
        <v>8</v>
      </c>
      <c r="C63" s="12">
        <f>SUM(Tabela46[Valor final])</f>
        <v>0</v>
      </c>
    </row>
    <row r="65" spans="2:7" ht="15.75" x14ac:dyDescent="0.25">
      <c r="B65" s="39" t="s">
        <v>30</v>
      </c>
      <c r="C65" s="40"/>
      <c r="D65" s="40"/>
      <c r="E65" s="40"/>
      <c r="F65" s="40"/>
      <c r="G65" s="41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0</v>
      </c>
      <c r="C67" s="1">
        <v>0</v>
      </c>
      <c r="D67" s="9" t="s">
        <v>26</v>
      </c>
      <c r="E67" s="9" t="s">
        <v>26</v>
      </c>
      <c r="F67" s="9" t="s">
        <v>26</v>
      </c>
      <c r="G67" s="6">
        <f t="shared" ref="G67:G90" si="2">SUM(B67-C67)</f>
        <v>0</v>
      </c>
    </row>
    <row r="68" spans="2:7" x14ac:dyDescent="0.25">
      <c r="B68" s="5">
        <v>0</v>
      </c>
      <c r="C68" s="1">
        <v>0</v>
      </c>
      <c r="D68" s="9" t="s">
        <v>26</v>
      </c>
      <c r="E68" s="9" t="s">
        <v>26</v>
      </c>
      <c r="F68" s="9" t="s">
        <v>26</v>
      </c>
      <c r="G68" s="6">
        <f t="shared" si="2"/>
        <v>0</v>
      </c>
    </row>
    <row r="69" spans="2:7" x14ac:dyDescent="0.25">
      <c r="B69" s="5">
        <v>0</v>
      </c>
      <c r="C69" s="1">
        <v>0</v>
      </c>
      <c r="D69" s="9" t="s">
        <v>26</v>
      </c>
      <c r="E69" s="9" t="s">
        <v>26</v>
      </c>
      <c r="F69" s="9" t="s">
        <v>26</v>
      </c>
      <c r="G69" s="6">
        <f t="shared" si="2"/>
        <v>0</v>
      </c>
    </row>
    <row r="70" spans="2:7" x14ac:dyDescent="0.25">
      <c r="B70" s="5">
        <v>0</v>
      </c>
      <c r="C70" s="1">
        <v>0</v>
      </c>
      <c r="D70" s="9" t="s">
        <v>26</v>
      </c>
      <c r="E70" s="9" t="s">
        <v>26</v>
      </c>
      <c r="F70" s="9" t="s">
        <v>26</v>
      </c>
      <c r="G70" s="6">
        <f t="shared" si="2"/>
        <v>0</v>
      </c>
    </row>
    <row r="71" spans="2:7" x14ac:dyDescent="0.25">
      <c r="B71" s="5">
        <v>0</v>
      </c>
      <c r="C71" s="1">
        <v>0</v>
      </c>
      <c r="D71" s="9" t="s">
        <v>26</v>
      </c>
      <c r="E71" s="9" t="s">
        <v>26</v>
      </c>
      <c r="F71" s="9" t="s">
        <v>26</v>
      </c>
      <c r="G71" s="6">
        <f t="shared" si="2"/>
        <v>0</v>
      </c>
    </row>
    <row r="72" spans="2:7" x14ac:dyDescent="0.25">
      <c r="B72" s="5">
        <v>0</v>
      </c>
      <c r="C72" s="1">
        <v>0</v>
      </c>
      <c r="D72" s="9" t="s">
        <v>26</v>
      </c>
      <c r="E72" s="9" t="s">
        <v>26</v>
      </c>
      <c r="F72" s="9" t="s">
        <v>26</v>
      </c>
      <c r="G72" s="6">
        <f t="shared" si="2"/>
        <v>0</v>
      </c>
    </row>
    <row r="73" spans="2:7" x14ac:dyDescent="0.25">
      <c r="B73" s="5">
        <v>0</v>
      </c>
      <c r="C73" s="1">
        <v>0</v>
      </c>
      <c r="D73" s="9" t="s">
        <v>26</v>
      </c>
      <c r="E73" s="9" t="s">
        <v>26</v>
      </c>
      <c r="F73" s="9" t="s">
        <v>26</v>
      </c>
      <c r="G73" s="6">
        <f t="shared" si="2"/>
        <v>0</v>
      </c>
    </row>
    <row r="74" spans="2:7" x14ac:dyDescent="0.25">
      <c r="B74" s="5">
        <v>0</v>
      </c>
      <c r="C74" s="1">
        <v>0</v>
      </c>
      <c r="D74" s="9" t="s">
        <v>26</v>
      </c>
      <c r="E74" s="9" t="s">
        <v>26</v>
      </c>
      <c r="F74" s="9" t="s">
        <v>26</v>
      </c>
      <c r="G74" s="6">
        <f t="shared" si="2"/>
        <v>0</v>
      </c>
    </row>
    <row r="75" spans="2:7" x14ac:dyDescent="0.25">
      <c r="B75" s="5">
        <v>0</v>
      </c>
      <c r="C75" s="1">
        <v>0</v>
      </c>
      <c r="D75" s="9" t="s">
        <v>26</v>
      </c>
      <c r="E75" s="9" t="s">
        <v>26</v>
      </c>
      <c r="F75" s="9" t="s">
        <v>26</v>
      </c>
      <c r="G75" s="6">
        <f t="shared" si="2"/>
        <v>0</v>
      </c>
    </row>
    <row r="76" spans="2:7" x14ac:dyDescent="0.25">
      <c r="B76" s="5">
        <v>0</v>
      </c>
      <c r="C76" s="1">
        <v>0</v>
      </c>
      <c r="D76" s="9" t="s">
        <v>26</v>
      </c>
      <c r="E76" s="9" t="s">
        <v>26</v>
      </c>
      <c r="F76" s="9" t="s">
        <v>26</v>
      </c>
      <c r="G76" s="6">
        <f t="shared" si="2"/>
        <v>0</v>
      </c>
    </row>
    <row r="77" spans="2:7" x14ac:dyDescent="0.25">
      <c r="B77" s="5">
        <v>0</v>
      </c>
      <c r="C77" s="1">
        <v>0</v>
      </c>
      <c r="D77" s="9" t="s">
        <v>26</v>
      </c>
      <c r="E77" s="9" t="s">
        <v>26</v>
      </c>
      <c r="F77" s="9" t="s">
        <v>26</v>
      </c>
      <c r="G77" s="6">
        <f t="shared" si="2"/>
        <v>0</v>
      </c>
    </row>
    <row r="78" spans="2:7" x14ac:dyDescent="0.25">
      <c r="B78" s="5">
        <v>0</v>
      </c>
      <c r="C78" s="1">
        <v>0</v>
      </c>
      <c r="D78" s="9" t="s">
        <v>26</v>
      </c>
      <c r="E78" s="9" t="s">
        <v>26</v>
      </c>
      <c r="F78" s="9" t="s">
        <v>26</v>
      </c>
      <c r="G78" s="6">
        <f t="shared" si="2"/>
        <v>0</v>
      </c>
    </row>
    <row r="79" spans="2:7" x14ac:dyDescent="0.25">
      <c r="B79" s="5">
        <v>0</v>
      </c>
      <c r="C79" s="1">
        <v>0</v>
      </c>
      <c r="D79" s="9" t="s">
        <v>26</v>
      </c>
      <c r="E79" s="9" t="s">
        <v>26</v>
      </c>
      <c r="F79" s="9" t="s">
        <v>26</v>
      </c>
      <c r="G79" s="6">
        <f t="shared" si="2"/>
        <v>0</v>
      </c>
    </row>
    <row r="80" spans="2:7" x14ac:dyDescent="0.25">
      <c r="B80" s="5">
        <v>0</v>
      </c>
      <c r="C80" s="1">
        <v>0</v>
      </c>
      <c r="D80" s="9" t="s">
        <v>26</v>
      </c>
      <c r="E80" s="9" t="s">
        <v>26</v>
      </c>
      <c r="F80" s="9" t="s">
        <v>26</v>
      </c>
      <c r="G80" s="6">
        <f t="shared" si="2"/>
        <v>0</v>
      </c>
    </row>
    <row r="81" spans="2:7" x14ac:dyDescent="0.25">
      <c r="B81" s="5">
        <v>0</v>
      </c>
      <c r="C81" s="1">
        <v>0</v>
      </c>
      <c r="D81" s="9" t="s">
        <v>26</v>
      </c>
      <c r="E81" s="9" t="s">
        <v>26</v>
      </c>
      <c r="F81" s="9" t="s">
        <v>26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26</v>
      </c>
      <c r="E82" s="9" t="s">
        <v>26</v>
      </c>
      <c r="F82" s="9" t="s">
        <v>26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26</v>
      </c>
      <c r="E83" s="9" t="s">
        <v>26</v>
      </c>
      <c r="F83" s="9" t="s">
        <v>26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26</v>
      </c>
      <c r="E84" s="9" t="s">
        <v>26</v>
      </c>
      <c r="F84" s="9" t="s">
        <v>26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26</v>
      </c>
      <c r="E85" s="9" t="s">
        <v>26</v>
      </c>
      <c r="F85" s="9" t="s">
        <v>26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26</v>
      </c>
      <c r="E86" s="9" t="s">
        <v>26</v>
      </c>
      <c r="F86" s="9" t="s">
        <v>26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26</v>
      </c>
      <c r="E87" s="9" t="s">
        <v>26</v>
      </c>
      <c r="F87" s="9" t="s">
        <v>26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26</v>
      </c>
      <c r="E88" s="9" t="s">
        <v>26</v>
      </c>
      <c r="F88" s="9" t="s">
        <v>26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26</v>
      </c>
      <c r="E89" s="9" t="s">
        <v>26</v>
      </c>
      <c r="F89" s="9" t="s">
        <v>26</v>
      </c>
      <c r="G89" s="10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B91" s="42" t="s">
        <v>6</v>
      </c>
      <c r="C91" s="42"/>
    </row>
    <row r="92" spans="2:7" x14ac:dyDescent="0.25">
      <c r="B92" s="12" t="s">
        <v>0</v>
      </c>
      <c r="C92" s="12">
        <f>SUM(Tabela47[Valor Bruto])</f>
        <v>0</v>
      </c>
    </row>
    <row r="93" spans="2:7" x14ac:dyDescent="0.25">
      <c r="B93" s="13" t="s">
        <v>7</v>
      </c>
      <c r="C93" s="12">
        <f>SUM(Tabela47[Valor despesa])</f>
        <v>0</v>
      </c>
    </row>
    <row r="94" spans="2:7" x14ac:dyDescent="0.25">
      <c r="B94" s="12" t="s">
        <v>8</v>
      </c>
      <c r="C94" s="12">
        <f>SUM(Tabela47[Valor final])</f>
        <v>0</v>
      </c>
    </row>
    <row r="98" spans="2:7" ht="15.75" x14ac:dyDescent="0.25">
      <c r="B98" s="39" t="s">
        <v>22</v>
      </c>
      <c r="C98" s="40"/>
      <c r="D98" s="40"/>
      <c r="E98" s="40"/>
      <c r="F98" s="40"/>
      <c r="G98" s="41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0</v>
      </c>
      <c r="C100" s="1">
        <v>0</v>
      </c>
      <c r="D100" s="9" t="s">
        <v>26</v>
      </c>
      <c r="E100" s="9" t="s">
        <v>26</v>
      </c>
      <c r="F100" s="9" t="s">
        <v>26</v>
      </c>
      <c r="G100" s="6">
        <f t="shared" ref="G100:G123" si="3">SUM(B100-C100)</f>
        <v>0</v>
      </c>
    </row>
    <row r="101" spans="2:7" x14ac:dyDescent="0.25">
      <c r="B101" s="5">
        <v>0</v>
      </c>
      <c r="C101" s="1">
        <v>0</v>
      </c>
      <c r="D101" s="9" t="s">
        <v>26</v>
      </c>
      <c r="E101" s="9" t="s">
        <v>26</v>
      </c>
      <c r="F101" s="9" t="s">
        <v>26</v>
      </c>
      <c r="G101" s="6">
        <f t="shared" si="3"/>
        <v>0</v>
      </c>
    </row>
    <row r="102" spans="2:7" x14ac:dyDescent="0.25">
      <c r="B102" s="5">
        <v>0</v>
      </c>
      <c r="C102" s="1">
        <v>0</v>
      </c>
      <c r="D102" s="9" t="s">
        <v>26</v>
      </c>
      <c r="E102" s="9" t="s">
        <v>26</v>
      </c>
      <c r="F102" s="9" t="s">
        <v>26</v>
      </c>
      <c r="G102" s="6">
        <f t="shared" si="3"/>
        <v>0</v>
      </c>
    </row>
    <row r="103" spans="2:7" x14ac:dyDescent="0.25">
      <c r="B103" s="5">
        <v>0</v>
      </c>
      <c r="C103" s="1">
        <v>0</v>
      </c>
      <c r="D103" s="9" t="s">
        <v>26</v>
      </c>
      <c r="E103" s="9" t="s">
        <v>26</v>
      </c>
      <c r="F103" s="9" t="s">
        <v>26</v>
      </c>
      <c r="G103" s="6">
        <f t="shared" si="3"/>
        <v>0</v>
      </c>
    </row>
    <row r="104" spans="2:7" x14ac:dyDescent="0.25">
      <c r="B104" s="5">
        <v>0</v>
      </c>
      <c r="C104" s="1">
        <v>0</v>
      </c>
      <c r="D104" s="9" t="s">
        <v>26</v>
      </c>
      <c r="E104" s="9" t="s">
        <v>26</v>
      </c>
      <c r="F104" s="9" t="s">
        <v>26</v>
      </c>
      <c r="G104" s="6">
        <f t="shared" si="3"/>
        <v>0</v>
      </c>
    </row>
    <row r="105" spans="2:7" x14ac:dyDescent="0.25">
      <c r="B105" s="5">
        <v>0</v>
      </c>
      <c r="C105" s="1">
        <v>0</v>
      </c>
      <c r="D105" s="9" t="s">
        <v>26</v>
      </c>
      <c r="E105" s="9" t="s">
        <v>26</v>
      </c>
      <c r="F105" s="9" t="s">
        <v>26</v>
      </c>
      <c r="G105" s="6">
        <f t="shared" si="3"/>
        <v>0</v>
      </c>
    </row>
    <row r="106" spans="2:7" x14ac:dyDescent="0.25">
      <c r="B106" s="5">
        <v>0</v>
      </c>
      <c r="C106" s="1">
        <v>0</v>
      </c>
      <c r="D106" s="9" t="s">
        <v>26</v>
      </c>
      <c r="E106" s="9" t="s">
        <v>26</v>
      </c>
      <c r="F106" s="9" t="s">
        <v>26</v>
      </c>
      <c r="G106" s="6">
        <f t="shared" si="3"/>
        <v>0</v>
      </c>
    </row>
    <row r="107" spans="2:7" x14ac:dyDescent="0.25">
      <c r="B107" s="5">
        <v>0</v>
      </c>
      <c r="C107" s="1">
        <v>0</v>
      </c>
      <c r="D107" s="9" t="s">
        <v>26</v>
      </c>
      <c r="E107" s="9" t="s">
        <v>26</v>
      </c>
      <c r="F107" s="9" t="s">
        <v>26</v>
      </c>
      <c r="G107" s="6">
        <f t="shared" si="3"/>
        <v>0</v>
      </c>
    </row>
    <row r="108" spans="2:7" x14ac:dyDescent="0.25">
      <c r="B108" s="5">
        <v>0</v>
      </c>
      <c r="C108" s="1">
        <v>0</v>
      </c>
      <c r="D108" s="9" t="s">
        <v>26</v>
      </c>
      <c r="E108" s="9" t="s">
        <v>26</v>
      </c>
      <c r="F108" s="9" t="s">
        <v>26</v>
      </c>
      <c r="G108" s="6">
        <f t="shared" si="3"/>
        <v>0</v>
      </c>
    </row>
    <row r="109" spans="2:7" x14ac:dyDescent="0.25">
      <c r="B109" s="5">
        <v>0</v>
      </c>
      <c r="C109" s="1">
        <v>0</v>
      </c>
      <c r="D109" s="9" t="s">
        <v>26</v>
      </c>
      <c r="E109" s="9" t="s">
        <v>26</v>
      </c>
      <c r="F109" s="9" t="s">
        <v>26</v>
      </c>
      <c r="G109" s="6">
        <f t="shared" si="3"/>
        <v>0</v>
      </c>
    </row>
    <row r="110" spans="2:7" x14ac:dyDescent="0.25">
      <c r="B110" s="5">
        <v>0</v>
      </c>
      <c r="C110" s="1">
        <v>0</v>
      </c>
      <c r="D110" s="9" t="s">
        <v>26</v>
      </c>
      <c r="E110" s="9" t="s">
        <v>26</v>
      </c>
      <c r="F110" s="9" t="s">
        <v>26</v>
      </c>
      <c r="G110" s="6">
        <f t="shared" si="3"/>
        <v>0</v>
      </c>
    </row>
    <row r="111" spans="2:7" x14ac:dyDescent="0.25">
      <c r="B111" s="5">
        <v>0</v>
      </c>
      <c r="C111" s="1">
        <v>0</v>
      </c>
      <c r="D111" s="9" t="s">
        <v>26</v>
      </c>
      <c r="E111" s="9" t="s">
        <v>26</v>
      </c>
      <c r="F111" s="9" t="s">
        <v>26</v>
      </c>
      <c r="G111" s="6">
        <f t="shared" si="3"/>
        <v>0</v>
      </c>
    </row>
    <row r="112" spans="2:7" x14ac:dyDescent="0.25">
      <c r="B112" s="5">
        <v>0</v>
      </c>
      <c r="C112" s="1">
        <v>0</v>
      </c>
      <c r="D112" s="9" t="s">
        <v>26</v>
      </c>
      <c r="E112" s="9" t="s">
        <v>26</v>
      </c>
      <c r="F112" s="9" t="s">
        <v>26</v>
      </c>
      <c r="G112" s="6">
        <f t="shared" si="3"/>
        <v>0</v>
      </c>
    </row>
    <row r="113" spans="2:7" x14ac:dyDescent="0.25">
      <c r="B113" s="5">
        <v>0</v>
      </c>
      <c r="C113" s="1">
        <v>0</v>
      </c>
      <c r="D113" s="9" t="s">
        <v>26</v>
      </c>
      <c r="E113" s="9" t="s">
        <v>26</v>
      </c>
      <c r="F113" s="9" t="s">
        <v>26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26</v>
      </c>
      <c r="E114" s="9" t="s">
        <v>26</v>
      </c>
      <c r="F114" s="9" t="s">
        <v>26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26</v>
      </c>
      <c r="E115" s="9" t="s">
        <v>26</v>
      </c>
      <c r="F115" s="9" t="s">
        <v>26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26</v>
      </c>
      <c r="E116" s="9" t="s">
        <v>26</v>
      </c>
      <c r="F116" s="9" t="s">
        <v>26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26</v>
      </c>
      <c r="E117" s="9" t="s">
        <v>26</v>
      </c>
      <c r="F117" s="9" t="s">
        <v>26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26</v>
      </c>
      <c r="E118" s="9" t="s">
        <v>26</v>
      </c>
      <c r="F118" s="9" t="s">
        <v>26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26</v>
      </c>
      <c r="E119" s="9" t="s">
        <v>26</v>
      </c>
      <c r="F119" s="9" t="s">
        <v>26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26</v>
      </c>
      <c r="E120" s="9" t="s">
        <v>26</v>
      </c>
      <c r="F120" s="9" t="s">
        <v>26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26</v>
      </c>
      <c r="E121" s="9" t="s">
        <v>26</v>
      </c>
      <c r="F121" s="9" t="s">
        <v>26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26</v>
      </c>
      <c r="E122" s="9" t="s">
        <v>26</v>
      </c>
      <c r="F122" s="9" t="s">
        <v>26</v>
      </c>
      <c r="G122" s="10">
        <f t="shared" si="3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3"/>
        <v>0</v>
      </c>
    </row>
    <row r="124" spans="2:7" x14ac:dyDescent="0.25">
      <c r="B124" s="42" t="s">
        <v>6</v>
      </c>
      <c r="C124" s="42"/>
    </row>
    <row r="125" spans="2:7" x14ac:dyDescent="0.25">
      <c r="B125" s="12" t="s">
        <v>0</v>
      </c>
      <c r="C125" s="12">
        <f>SUM(Tabela48[Valor Bruto])</f>
        <v>0</v>
      </c>
    </row>
    <row r="126" spans="2:7" x14ac:dyDescent="0.25">
      <c r="B126" s="13" t="s">
        <v>7</v>
      </c>
      <c r="C126" s="13">
        <f>SUM(Tabela48[Valor despesa])</f>
        <v>0</v>
      </c>
    </row>
    <row r="127" spans="2:7" x14ac:dyDescent="0.25">
      <c r="B127" s="12" t="s">
        <v>8</v>
      </c>
      <c r="C127" s="12">
        <f>SUM(Tabela48[Valor final])</f>
        <v>0</v>
      </c>
    </row>
    <row r="129" spans="2:7" x14ac:dyDescent="0.25">
      <c r="D129"/>
      <c r="E129"/>
      <c r="F129"/>
      <c r="G129"/>
    </row>
    <row r="130" spans="2:7" ht="15.75" x14ac:dyDescent="0.25">
      <c r="B130" s="39" t="s">
        <v>34</v>
      </c>
      <c r="C130" s="40"/>
      <c r="D130" s="40"/>
      <c r="E130" s="40"/>
      <c r="F130" s="40"/>
      <c r="G130" s="41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0</v>
      </c>
      <c r="C132" s="1">
        <v>0</v>
      </c>
      <c r="D132" s="9" t="s">
        <v>26</v>
      </c>
      <c r="E132" s="9" t="s">
        <v>26</v>
      </c>
      <c r="F132" s="9" t="s">
        <v>26</v>
      </c>
      <c r="G132" s="6">
        <f t="shared" ref="G132:G155" si="4">SUM(B132-C132)</f>
        <v>0</v>
      </c>
    </row>
    <row r="133" spans="2:7" x14ac:dyDescent="0.25">
      <c r="B133" s="5">
        <v>0</v>
      </c>
      <c r="C133" s="1">
        <v>0</v>
      </c>
      <c r="D133" s="9" t="s">
        <v>26</v>
      </c>
      <c r="E133" s="9" t="s">
        <v>26</v>
      </c>
      <c r="F133" s="9" t="s">
        <v>26</v>
      </c>
      <c r="G133" s="6">
        <f t="shared" si="4"/>
        <v>0</v>
      </c>
    </row>
    <row r="134" spans="2:7" x14ac:dyDescent="0.25">
      <c r="B134" s="5">
        <v>0</v>
      </c>
      <c r="C134" s="1">
        <v>0</v>
      </c>
      <c r="D134" s="9" t="s">
        <v>26</v>
      </c>
      <c r="E134" s="9" t="s">
        <v>26</v>
      </c>
      <c r="F134" s="9" t="s">
        <v>26</v>
      </c>
      <c r="G134" s="6">
        <f t="shared" si="4"/>
        <v>0</v>
      </c>
    </row>
    <row r="135" spans="2:7" x14ac:dyDescent="0.25">
      <c r="B135" s="5">
        <v>0</v>
      </c>
      <c r="C135" s="1">
        <v>0</v>
      </c>
      <c r="D135" s="9" t="s">
        <v>26</v>
      </c>
      <c r="E135" s="9" t="s">
        <v>26</v>
      </c>
      <c r="F135" s="9" t="s">
        <v>26</v>
      </c>
      <c r="G135" s="6">
        <f t="shared" si="4"/>
        <v>0</v>
      </c>
    </row>
    <row r="136" spans="2:7" x14ac:dyDescent="0.25">
      <c r="B136" s="5">
        <v>0</v>
      </c>
      <c r="C136" s="1">
        <v>0</v>
      </c>
      <c r="D136" s="9" t="s">
        <v>26</v>
      </c>
      <c r="E136" s="9" t="s">
        <v>26</v>
      </c>
      <c r="F136" s="9" t="s">
        <v>26</v>
      </c>
      <c r="G136" s="6">
        <f t="shared" si="4"/>
        <v>0</v>
      </c>
    </row>
    <row r="137" spans="2:7" x14ac:dyDescent="0.25">
      <c r="B137" s="5">
        <v>0</v>
      </c>
      <c r="C137" s="1">
        <v>0</v>
      </c>
      <c r="D137" s="9" t="s">
        <v>26</v>
      </c>
      <c r="E137" s="9" t="s">
        <v>26</v>
      </c>
      <c r="F137" s="9" t="s">
        <v>26</v>
      </c>
      <c r="G137" s="6">
        <f t="shared" si="4"/>
        <v>0</v>
      </c>
    </row>
    <row r="138" spans="2:7" x14ac:dyDescent="0.25">
      <c r="B138" s="5">
        <v>0</v>
      </c>
      <c r="C138" s="1">
        <v>0</v>
      </c>
      <c r="D138" s="9" t="s">
        <v>26</v>
      </c>
      <c r="E138" s="9" t="s">
        <v>26</v>
      </c>
      <c r="F138" s="9" t="s">
        <v>26</v>
      </c>
      <c r="G138" s="6">
        <f t="shared" si="4"/>
        <v>0</v>
      </c>
    </row>
    <row r="139" spans="2:7" x14ac:dyDescent="0.25">
      <c r="B139" s="5">
        <v>0</v>
      </c>
      <c r="C139" s="1">
        <v>0</v>
      </c>
      <c r="D139" s="9" t="s">
        <v>26</v>
      </c>
      <c r="E139" s="9" t="s">
        <v>26</v>
      </c>
      <c r="F139" s="9" t="s">
        <v>26</v>
      </c>
      <c r="G139" s="6">
        <f t="shared" si="4"/>
        <v>0</v>
      </c>
    </row>
    <row r="140" spans="2:7" x14ac:dyDescent="0.25">
      <c r="B140" s="5">
        <v>0</v>
      </c>
      <c r="C140" s="1">
        <v>0</v>
      </c>
      <c r="D140" s="9" t="s">
        <v>26</v>
      </c>
      <c r="E140" s="9" t="s">
        <v>26</v>
      </c>
      <c r="F140" s="9" t="s">
        <v>26</v>
      </c>
      <c r="G140" s="6">
        <f t="shared" si="4"/>
        <v>0</v>
      </c>
    </row>
    <row r="141" spans="2:7" x14ac:dyDescent="0.25">
      <c r="B141" s="5">
        <v>0</v>
      </c>
      <c r="C141" s="1">
        <v>0</v>
      </c>
      <c r="D141" s="9" t="s">
        <v>26</v>
      </c>
      <c r="E141" s="9" t="s">
        <v>26</v>
      </c>
      <c r="F141" s="9" t="s">
        <v>26</v>
      </c>
      <c r="G141" s="6">
        <f t="shared" si="4"/>
        <v>0</v>
      </c>
    </row>
    <row r="142" spans="2:7" x14ac:dyDescent="0.25">
      <c r="B142" s="5">
        <v>0</v>
      </c>
      <c r="C142" s="1">
        <v>0</v>
      </c>
      <c r="D142" s="9" t="s">
        <v>26</v>
      </c>
      <c r="E142" s="9" t="s">
        <v>26</v>
      </c>
      <c r="F142" s="9" t="s">
        <v>26</v>
      </c>
      <c r="G142" s="6">
        <f t="shared" si="4"/>
        <v>0</v>
      </c>
    </row>
    <row r="143" spans="2:7" x14ac:dyDescent="0.25">
      <c r="B143" s="5">
        <v>0</v>
      </c>
      <c r="C143" s="1">
        <v>0</v>
      </c>
      <c r="D143" s="9" t="s">
        <v>26</v>
      </c>
      <c r="E143" s="9" t="s">
        <v>26</v>
      </c>
      <c r="F143" s="9" t="s">
        <v>26</v>
      </c>
      <c r="G143" s="6">
        <f t="shared" si="4"/>
        <v>0</v>
      </c>
    </row>
    <row r="144" spans="2:7" x14ac:dyDescent="0.25">
      <c r="B144" s="5">
        <v>0</v>
      </c>
      <c r="C144" s="1">
        <v>0</v>
      </c>
      <c r="D144" s="9" t="s">
        <v>26</v>
      </c>
      <c r="E144" s="9" t="s">
        <v>26</v>
      </c>
      <c r="F144" s="9" t="s">
        <v>26</v>
      </c>
      <c r="G144" s="6">
        <f t="shared" si="4"/>
        <v>0</v>
      </c>
    </row>
    <row r="145" spans="2:7" x14ac:dyDescent="0.25">
      <c r="B145" s="5">
        <v>0</v>
      </c>
      <c r="C145" s="1">
        <v>0</v>
      </c>
      <c r="D145" s="9" t="s">
        <v>26</v>
      </c>
      <c r="E145" s="9" t="s">
        <v>26</v>
      </c>
      <c r="F145" s="9" t="s">
        <v>26</v>
      </c>
      <c r="G145" s="6">
        <f t="shared" si="4"/>
        <v>0</v>
      </c>
    </row>
    <row r="146" spans="2:7" x14ac:dyDescent="0.25">
      <c r="B146" s="5">
        <v>0</v>
      </c>
      <c r="C146" s="1">
        <v>0</v>
      </c>
      <c r="D146" s="9" t="s">
        <v>26</v>
      </c>
      <c r="E146" s="9" t="s">
        <v>26</v>
      </c>
      <c r="F146" s="9" t="s">
        <v>26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26</v>
      </c>
      <c r="E147" s="9" t="s">
        <v>26</v>
      </c>
      <c r="F147" s="9" t="s">
        <v>26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26</v>
      </c>
      <c r="E148" s="9" t="s">
        <v>26</v>
      </c>
      <c r="F148" s="9" t="s">
        <v>26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26</v>
      </c>
      <c r="E149" s="9" t="s">
        <v>26</v>
      </c>
      <c r="F149" s="9" t="s">
        <v>26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26</v>
      </c>
      <c r="E150" s="9" t="s">
        <v>26</v>
      </c>
      <c r="F150" s="9" t="s">
        <v>26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26</v>
      </c>
      <c r="E151" s="9" t="s">
        <v>26</v>
      </c>
      <c r="F151" s="9" t="s">
        <v>26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26</v>
      </c>
      <c r="E152" s="9" t="s">
        <v>26</v>
      </c>
      <c r="F152" s="9" t="s">
        <v>26</v>
      </c>
      <c r="G152" s="6">
        <f t="shared" si="4"/>
        <v>0</v>
      </c>
    </row>
    <row r="153" spans="2:7" x14ac:dyDescent="0.25">
      <c r="B153" s="5">
        <v>0</v>
      </c>
      <c r="C153" s="1">
        <v>0</v>
      </c>
      <c r="D153" s="9" t="s">
        <v>26</v>
      </c>
      <c r="E153" s="9" t="s">
        <v>26</v>
      </c>
      <c r="F153" s="9" t="s">
        <v>26</v>
      </c>
      <c r="G153" s="6">
        <f t="shared" si="4"/>
        <v>0</v>
      </c>
    </row>
    <row r="154" spans="2:7" x14ac:dyDescent="0.25">
      <c r="B154" s="7">
        <v>0</v>
      </c>
      <c r="C154" s="8">
        <v>0</v>
      </c>
      <c r="D154" s="9" t="s">
        <v>26</v>
      </c>
      <c r="E154" s="9" t="s">
        <v>26</v>
      </c>
      <c r="F154" s="9" t="s">
        <v>26</v>
      </c>
      <c r="G154" s="10">
        <f t="shared" si="4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4"/>
        <v>0</v>
      </c>
    </row>
    <row r="156" spans="2:7" x14ac:dyDescent="0.25">
      <c r="B156" s="42" t="s">
        <v>6</v>
      </c>
      <c r="C156" s="42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9" t="s">
        <v>35</v>
      </c>
      <c r="C161" s="40"/>
      <c r="D161" s="40"/>
      <c r="E161" s="40"/>
      <c r="F161" s="40"/>
      <c r="G161" s="41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1">
        <v>0</v>
      </c>
      <c r="D163" s="9" t="s">
        <v>26</v>
      </c>
      <c r="E163" s="9" t="s">
        <v>26</v>
      </c>
      <c r="F163" s="9" t="s">
        <v>26</v>
      </c>
      <c r="G163" s="6">
        <f t="shared" ref="G163:G186" si="5">SUM(B163-C163)</f>
        <v>0</v>
      </c>
    </row>
    <row r="164" spans="2:7" x14ac:dyDescent="0.25">
      <c r="B164" s="5">
        <v>0</v>
      </c>
      <c r="C164" s="1">
        <v>0</v>
      </c>
      <c r="D164" s="9" t="s">
        <v>26</v>
      </c>
      <c r="E164" s="9" t="s">
        <v>26</v>
      </c>
      <c r="F164" s="9" t="s">
        <v>26</v>
      </c>
      <c r="G164" s="6">
        <f t="shared" si="5"/>
        <v>0</v>
      </c>
    </row>
    <row r="165" spans="2:7" x14ac:dyDescent="0.25">
      <c r="B165" s="5">
        <v>0</v>
      </c>
      <c r="C165" s="1">
        <v>0</v>
      </c>
      <c r="D165" s="9" t="s">
        <v>26</v>
      </c>
      <c r="E165" s="9" t="s">
        <v>26</v>
      </c>
      <c r="F165" s="9" t="s">
        <v>26</v>
      </c>
      <c r="G165" s="6">
        <f t="shared" si="5"/>
        <v>0</v>
      </c>
    </row>
    <row r="166" spans="2:7" x14ac:dyDescent="0.25">
      <c r="B166" s="5">
        <v>0</v>
      </c>
      <c r="C166" s="1">
        <v>0</v>
      </c>
      <c r="D166" s="9" t="s">
        <v>26</v>
      </c>
      <c r="E166" s="9" t="s">
        <v>26</v>
      </c>
      <c r="F166" s="9" t="s">
        <v>26</v>
      </c>
      <c r="G166" s="6">
        <f t="shared" si="5"/>
        <v>0</v>
      </c>
    </row>
    <row r="167" spans="2:7" x14ac:dyDescent="0.25">
      <c r="B167" s="5">
        <v>0</v>
      </c>
      <c r="C167" s="1">
        <v>0</v>
      </c>
      <c r="D167" s="9" t="s">
        <v>26</v>
      </c>
      <c r="E167" s="9" t="s">
        <v>26</v>
      </c>
      <c r="F167" s="9" t="s">
        <v>26</v>
      </c>
      <c r="G167" s="6">
        <f t="shared" si="5"/>
        <v>0</v>
      </c>
    </row>
    <row r="168" spans="2:7" x14ac:dyDescent="0.25">
      <c r="B168" s="5">
        <v>0</v>
      </c>
      <c r="C168" s="1">
        <v>0</v>
      </c>
      <c r="D168" s="9" t="s">
        <v>26</v>
      </c>
      <c r="E168" s="9" t="s">
        <v>26</v>
      </c>
      <c r="F168" s="9" t="s">
        <v>26</v>
      </c>
      <c r="G168" s="6">
        <f t="shared" si="5"/>
        <v>0</v>
      </c>
    </row>
    <row r="169" spans="2:7" x14ac:dyDescent="0.25">
      <c r="B169" s="5">
        <v>0</v>
      </c>
      <c r="C169" s="1">
        <v>0</v>
      </c>
      <c r="D169" s="9" t="s">
        <v>26</v>
      </c>
      <c r="E169" s="9" t="s">
        <v>26</v>
      </c>
      <c r="F169" s="9" t="s">
        <v>26</v>
      </c>
      <c r="G169" s="6">
        <f t="shared" si="5"/>
        <v>0</v>
      </c>
    </row>
    <row r="170" spans="2:7" x14ac:dyDescent="0.25">
      <c r="B170" s="5">
        <v>0</v>
      </c>
      <c r="C170" s="1">
        <v>0</v>
      </c>
      <c r="D170" s="9" t="s">
        <v>26</v>
      </c>
      <c r="E170" s="9" t="s">
        <v>26</v>
      </c>
      <c r="F170" s="9" t="s">
        <v>26</v>
      </c>
      <c r="G170" s="6">
        <f t="shared" si="5"/>
        <v>0</v>
      </c>
    </row>
    <row r="171" spans="2:7" x14ac:dyDescent="0.25">
      <c r="B171" s="5">
        <v>0</v>
      </c>
      <c r="C171" s="1">
        <v>0</v>
      </c>
      <c r="D171" s="9" t="s">
        <v>26</v>
      </c>
      <c r="E171" s="9" t="s">
        <v>26</v>
      </c>
      <c r="F171" s="9" t="s">
        <v>26</v>
      </c>
      <c r="G171" s="6">
        <f t="shared" si="5"/>
        <v>0</v>
      </c>
    </row>
    <row r="172" spans="2:7" x14ac:dyDescent="0.25">
      <c r="B172" s="5">
        <v>0</v>
      </c>
      <c r="C172" s="1">
        <v>0</v>
      </c>
      <c r="D172" s="9" t="s">
        <v>26</v>
      </c>
      <c r="E172" s="9" t="s">
        <v>26</v>
      </c>
      <c r="F172" s="9" t="s">
        <v>26</v>
      </c>
      <c r="G172" s="6">
        <f t="shared" si="5"/>
        <v>0</v>
      </c>
    </row>
    <row r="173" spans="2:7" x14ac:dyDescent="0.25">
      <c r="B173" s="5">
        <v>0</v>
      </c>
      <c r="C173" s="1">
        <v>0</v>
      </c>
      <c r="D173" s="9" t="s">
        <v>26</v>
      </c>
      <c r="E173" s="9" t="s">
        <v>26</v>
      </c>
      <c r="F173" s="9" t="s">
        <v>26</v>
      </c>
      <c r="G173" s="6">
        <f t="shared" si="5"/>
        <v>0</v>
      </c>
    </row>
    <row r="174" spans="2:7" x14ac:dyDescent="0.25">
      <c r="B174" s="5">
        <v>0</v>
      </c>
      <c r="C174" s="1">
        <v>0</v>
      </c>
      <c r="D174" s="9" t="s">
        <v>26</v>
      </c>
      <c r="E174" s="9" t="s">
        <v>26</v>
      </c>
      <c r="F174" s="9" t="s">
        <v>26</v>
      </c>
      <c r="G174" s="6">
        <f t="shared" si="5"/>
        <v>0</v>
      </c>
    </row>
    <row r="175" spans="2:7" x14ac:dyDescent="0.25">
      <c r="B175" s="5">
        <v>0</v>
      </c>
      <c r="C175" s="1">
        <v>0</v>
      </c>
      <c r="D175" s="9" t="s">
        <v>26</v>
      </c>
      <c r="E175" s="9" t="s">
        <v>26</v>
      </c>
      <c r="F175" s="9" t="s">
        <v>26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26</v>
      </c>
      <c r="E176" s="9" t="s">
        <v>26</v>
      </c>
      <c r="F176" s="9" t="s">
        <v>26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26</v>
      </c>
      <c r="E177" s="9" t="s">
        <v>26</v>
      </c>
      <c r="F177" s="9" t="s">
        <v>26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26</v>
      </c>
      <c r="E178" s="9" t="s">
        <v>26</v>
      </c>
      <c r="F178" s="9" t="s">
        <v>26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26</v>
      </c>
      <c r="E179" s="9" t="s">
        <v>26</v>
      </c>
      <c r="F179" s="9" t="s">
        <v>26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26</v>
      </c>
      <c r="E180" s="9" t="s">
        <v>26</v>
      </c>
      <c r="F180" s="9" t="s">
        <v>26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26</v>
      </c>
      <c r="E181" s="9" t="s">
        <v>26</v>
      </c>
      <c r="F181" s="9" t="s">
        <v>26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26</v>
      </c>
      <c r="E182" s="9" t="s">
        <v>26</v>
      </c>
      <c r="F182" s="9" t="s">
        <v>26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26</v>
      </c>
      <c r="E183" s="9" t="s">
        <v>26</v>
      </c>
      <c r="F183" s="9" t="s">
        <v>26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9" t="s">
        <v>26</v>
      </c>
      <c r="E184" s="9" t="s">
        <v>26</v>
      </c>
      <c r="F184" s="9" t="s">
        <v>26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9" t="s">
        <v>26</v>
      </c>
      <c r="E185" s="9" t="s">
        <v>26</v>
      </c>
      <c r="F185" s="9" t="s">
        <v>26</v>
      </c>
      <c r="G185" s="10">
        <f t="shared" si="5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5"/>
        <v>0</v>
      </c>
    </row>
    <row r="187" spans="2:7" x14ac:dyDescent="0.25">
      <c r="B187" s="42" t="s">
        <v>6</v>
      </c>
      <c r="C187" s="42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x14ac:dyDescent="0.25">
      <c r="D192"/>
      <c r="E192"/>
      <c r="F192"/>
      <c r="G19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3">
    <mergeCell ref="B130:G130"/>
    <mergeCell ref="B156:C156"/>
    <mergeCell ref="B161:G161"/>
    <mergeCell ref="B187:C187"/>
    <mergeCell ref="B98:G98"/>
    <mergeCell ref="B124:C124"/>
    <mergeCell ref="B65:G65"/>
    <mergeCell ref="B91:C91"/>
    <mergeCell ref="B2:G2"/>
    <mergeCell ref="B29:C29"/>
    <mergeCell ref="I2:K2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90"/>
  <sheetViews>
    <sheetView workbookViewId="0">
      <selection activeCell="F171" sqref="F17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36.8554687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9" t="s">
        <v>57</v>
      </c>
      <c r="C2" s="40"/>
      <c r="D2" s="40"/>
      <c r="E2" s="40"/>
      <c r="F2" s="40"/>
      <c r="G2" s="41"/>
      <c r="I2" s="43" t="s">
        <v>10</v>
      </c>
      <c r="J2" s="43"/>
      <c r="K2" s="43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9" t="s">
        <v>58</v>
      </c>
      <c r="E4" s="9" t="s">
        <v>29</v>
      </c>
      <c r="F4" s="9">
        <v>1</v>
      </c>
      <c r="G4" s="6">
        <f t="shared" ref="G4:G27" si="0">SUM(B4-C4)</f>
        <v>10.4</v>
      </c>
      <c r="I4" s="11">
        <f>SUM(C30,C61,C92,C126,C157,C188)</f>
        <v>3551.51</v>
      </c>
      <c r="J4" s="11">
        <f>SUM(C93,C127,C158,C189,C62,C31)</f>
        <v>587.20000000000005</v>
      </c>
      <c r="K4" s="22">
        <f>SUM(C32,C63,C94,C128,C159,C190)</f>
        <v>2964.31</v>
      </c>
    </row>
    <row r="5" spans="2:11" x14ac:dyDescent="0.25">
      <c r="B5" s="5">
        <v>110</v>
      </c>
      <c r="C5" s="1">
        <v>3.2</v>
      </c>
      <c r="D5" s="9" t="s">
        <v>59</v>
      </c>
      <c r="E5" s="9" t="s">
        <v>60</v>
      </c>
      <c r="F5" s="9">
        <v>2</v>
      </c>
      <c r="G5" s="6">
        <f t="shared" si="0"/>
        <v>106.8</v>
      </c>
    </row>
    <row r="6" spans="2:11" x14ac:dyDescent="0.25">
      <c r="B6" s="5">
        <v>72</v>
      </c>
      <c r="C6" s="1">
        <v>9.6</v>
      </c>
      <c r="D6" s="9" t="s">
        <v>61</v>
      </c>
      <c r="E6" s="9" t="s">
        <v>29</v>
      </c>
      <c r="F6" s="9">
        <v>6</v>
      </c>
      <c r="G6" s="6">
        <f t="shared" si="0"/>
        <v>62.4</v>
      </c>
    </row>
    <row r="7" spans="2:11" x14ac:dyDescent="0.25">
      <c r="B7" s="5">
        <v>60</v>
      </c>
      <c r="C7" s="1">
        <v>0</v>
      </c>
      <c r="D7" s="9" t="s">
        <v>32</v>
      </c>
      <c r="E7" s="9" t="s">
        <v>62</v>
      </c>
      <c r="F7" s="9">
        <v>0</v>
      </c>
      <c r="G7" s="6">
        <f t="shared" si="0"/>
        <v>60</v>
      </c>
    </row>
    <row r="8" spans="2:11" x14ac:dyDescent="0.25">
      <c r="B8" s="5">
        <v>30</v>
      </c>
      <c r="C8" s="1">
        <v>5</v>
      </c>
      <c r="D8" s="9" t="s">
        <v>63</v>
      </c>
      <c r="E8" s="9" t="s">
        <v>64</v>
      </c>
      <c r="F8" s="9">
        <v>1</v>
      </c>
      <c r="G8" s="6">
        <f t="shared" si="0"/>
        <v>25</v>
      </c>
    </row>
    <row r="9" spans="2:11" x14ac:dyDescent="0.25">
      <c r="B9" s="5">
        <v>24</v>
      </c>
      <c r="C9" s="1">
        <v>3.2</v>
      </c>
      <c r="D9" s="9" t="s">
        <v>65</v>
      </c>
      <c r="E9" s="29" t="s">
        <v>67</v>
      </c>
      <c r="F9" s="9">
        <v>2</v>
      </c>
      <c r="G9" s="6">
        <f t="shared" si="0"/>
        <v>20.8</v>
      </c>
    </row>
    <row r="10" spans="2:11" x14ac:dyDescent="0.25">
      <c r="B10" s="5">
        <v>12</v>
      </c>
      <c r="C10" s="1">
        <v>1.6</v>
      </c>
      <c r="D10" s="9" t="s">
        <v>66</v>
      </c>
      <c r="E10" s="9" t="s">
        <v>28</v>
      </c>
      <c r="F10" s="9">
        <v>1</v>
      </c>
      <c r="G10" s="6">
        <f t="shared" si="0"/>
        <v>10.4</v>
      </c>
    </row>
    <row r="11" spans="2:11" x14ac:dyDescent="0.25">
      <c r="B11" s="5">
        <v>12</v>
      </c>
      <c r="C11" s="1">
        <v>0.55000000000000004</v>
      </c>
      <c r="D11" s="9" t="s">
        <v>68</v>
      </c>
      <c r="E11" s="9" t="s">
        <v>28</v>
      </c>
      <c r="F11" s="9">
        <v>1</v>
      </c>
      <c r="G11" s="6">
        <f t="shared" si="0"/>
        <v>11.45</v>
      </c>
    </row>
    <row r="12" spans="2:11" x14ac:dyDescent="0.25">
      <c r="B12" s="5">
        <v>12</v>
      </c>
      <c r="C12" s="1">
        <v>1.6</v>
      </c>
      <c r="D12" s="9" t="s">
        <v>69</v>
      </c>
      <c r="E12" s="9" t="s">
        <v>27</v>
      </c>
      <c r="F12" s="9">
        <v>1</v>
      </c>
      <c r="G12" s="6">
        <f t="shared" si="0"/>
        <v>10.4</v>
      </c>
    </row>
    <row r="13" spans="2:11" x14ac:dyDescent="0.25">
      <c r="B13" s="5">
        <v>12</v>
      </c>
      <c r="C13" s="1">
        <v>1.6</v>
      </c>
      <c r="D13" s="9" t="s">
        <v>70</v>
      </c>
      <c r="E13" s="9" t="s">
        <v>27</v>
      </c>
      <c r="F13" s="9">
        <v>1</v>
      </c>
      <c r="G13" s="6">
        <f t="shared" si="0"/>
        <v>10.4</v>
      </c>
    </row>
    <row r="14" spans="2:11" x14ac:dyDescent="0.25">
      <c r="B14" s="5">
        <v>12</v>
      </c>
      <c r="C14" s="1">
        <v>1.6</v>
      </c>
      <c r="D14" s="9" t="s">
        <v>71</v>
      </c>
      <c r="E14" s="9" t="s">
        <v>28</v>
      </c>
      <c r="F14" s="9">
        <v>1</v>
      </c>
      <c r="G14" s="6">
        <f t="shared" si="0"/>
        <v>10.4</v>
      </c>
    </row>
    <row r="15" spans="2:11" x14ac:dyDescent="0.25">
      <c r="B15" s="5">
        <v>12</v>
      </c>
      <c r="C15" s="1">
        <v>1.6</v>
      </c>
      <c r="D15" s="9" t="s">
        <v>72</v>
      </c>
      <c r="E15" s="9" t="s">
        <v>27</v>
      </c>
      <c r="F15" s="9">
        <v>1</v>
      </c>
      <c r="G15" s="6">
        <f t="shared" si="0"/>
        <v>10.4</v>
      </c>
    </row>
    <row r="16" spans="2:11" x14ac:dyDescent="0.25">
      <c r="B16" s="5">
        <v>12</v>
      </c>
      <c r="C16" s="1">
        <v>1.6</v>
      </c>
      <c r="D16" s="9" t="s">
        <v>31</v>
      </c>
      <c r="E16" s="9" t="s">
        <v>27</v>
      </c>
      <c r="F16" s="9">
        <v>1</v>
      </c>
      <c r="G16" s="6">
        <f t="shared" si="0"/>
        <v>10.4</v>
      </c>
    </row>
    <row r="17" spans="2:7" x14ac:dyDescent="0.25">
      <c r="B17" s="5">
        <v>0</v>
      </c>
      <c r="C17" s="1">
        <v>0</v>
      </c>
      <c r="D17" s="9" t="s">
        <v>26</v>
      </c>
      <c r="E17" s="9" t="s">
        <v>26</v>
      </c>
      <c r="F17" s="9" t="s">
        <v>26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26</v>
      </c>
      <c r="E18" s="9" t="s">
        <v>26</v>
      </c>
      <c r="F18" s="9" t="s">
        <v>26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26</v>
      </c>
      <c r="E19" s="9" t="s">
        <v>26</v>
      </c>
      <c r="F19" s="9" t="s">
        <v>26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26</v>
      </c>
      <c r="E20" s="9" t="s">
        <v>26</v>
      </c>
      <c r="F20" s="9" t="s">
        <v>26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26</v>
      </c>
      <c r="E21" s="9" t="s">
        <v>26</v>
      </c>
      <c r="F21" s="9" t="s">
        <v>26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26</v>
      </c>
      <c r="E22" s="9" t="s">
        <v>26</v>
      </c>
      <c r="F22" s="9" t="s">
        <v>26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26</v>
      </c>
      <c r="E23" s="9" t="s">
        <v>26</v>
      </c>
      <c r="F23" s="9" t="s">
        <v>26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26</v>
      </c>
      <c r="E24" s="9" t="s">
        <v>26</v>
      </c>
      <c r="F24" s="9" t="s">
        <v>26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26</v>
      </c>
      <c r="E25" s="9" t="s">
        <v>26</v>
      </c>
      <c r="F25" s="9" t="s">
        <v>26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26</v>
      </c>
      <c r="E26" s="9" t="s">
        <v>26</v>
      </c>
      <c r="F26" s="9" t="s">
        <v>26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42" t="s">
        <v>6</v>
      </c>
      <c r="C29" s="42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392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32.750000000000007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359.24999999999989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9" t="s">
        <v>73</v>
      </c>
      <c r="C34" s="40"/>
      <c r="D34" s="40"/>
      <c r="E34" s="40"/>
      <c r="F34" s="40"/>
      <c r="G34" s="41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50</v>
      </c>
      <c r="C36" s="1">
        <v>7.2</v>
      </c>
      <c r="D36" s="9" t="s">
        <v>75</v>
      </c>
      <c r="E36" s="9" t="s">
        <v>76</v>
      </c>
      <c r="F36" s="9">
        <v>0</v>
      </c>
      <c r="G36" s="6">
        <f t="shared" ref="G36:G59" si="1">SUM(B36-C36)</f>
        <v>42.8</v>
      </c>
    </row>
    <row r="37" spans="2:7" x14ac:dyDescent="0.25">
      <c r="B37" s="5">
        <v>12</v>
      </c>
      <c r="C37" s="1">
        <v>1.6</v>
      </c>
      <c r="D37" s="9" t="s">
        <v>74</v>
      </c>
      <c r="E37" s="9" t="s">
        <v>28</v>
      </c>
      <c r="F37" s="9">
        <v>1</v>
      </c>
      <c r="G37" s="6">
        <f t="shared" si="1"/>
        <v>10.4</v>
      </c>
    </row>
    <row r="38" spans="2:7" x14ac:dyDescent="0.25">
      <c r="B38" s="5">
        <v>20</v>
      </c>
      <c r="C38" s="1">
        <v>5.2</v>
      </c>
      <c r="D38" s="9">
        <v>2032</v>
      </c>
      <c r="E38" s="9" t="s">
        <v>77</v>
      </c>
      <c r="F38" s="9">
        <v>0</v>
      </c>
      <c r="G38" s="6">
        <f t="shared" si="1"/>
        <v>14.8</v>
      </c>
    </row>
    <row r="39" spans="2:7" x14ac:dyDescent="0.25">
      <c r="B39" s="5">
        <v>232.75</v>
      </c>
      <c r="C39" s="1">
        <f>SUM(30+3*1.6)</f>
        <v>34.799999999999997</v>
      </c>
      <c r="D39" s="9" t="s">
        <v>78</v>
      </c>
      <c r="E39" s="9" t="s">
        <v>79</v>
      </c>
      <c r="F39" s="9">
        <v>3</v>
      </c>
      <c r="G39" s="6">
        <f t="shared" si="1"/>
        <v>197.95</v>
      </c>
    </row>
    <row r="40" spans="2:7" x14ac:dyDescent="0.25">
      <c r="B40" s="5">
        <v>260</v>
      </c>
      <c r="C40" s="1">
        <v>60</v>
      </c>
      <c r="D40" s="9" t="s">
        <v>80</v>
      </c>
      <c r="E40" s="9" t="s">
        <v>81</v>
      </c>
      <c r="F40" s="9">
        <v>0</v>
      </c>
      <c r="G40" s="6">
        <f t="shared" si="1"/>
        <v>200</v>
      </c>
    </row>
    <row r="41" spans="2:7" x14ac:dyDescent="0.25">
      <c r="B41" s="5">
        <v>30</v>
      </c>
      <c r="C41" s="1">
        <v>5</v>
      </c>
      <c r="D41" s="9"/>
      <c r="E41" s="9" t="s">
        <v>82</v>
      </c>
      <c r="F41" s="9">
        <v>1</v>
      </c>
      <c r="G41" s="6">
        <f t="shared" si="1"/>
        <v>25</v>
      </c>
    </row>
    <row r="42" spans="2:7" x14ac:dyDescent="0.25">
      <c r="B42" s="5">
        <v>270.76</v>
      </c>
      <c r="C42" s="1">
        <v>42.4</v>
      </c>
      <c r="D42" s="9" t="s">
        <v>32</v>
      </c>
      <c r="E42" s="9" t="s">
        <v>83</v>
      </c>
      <c r="F42" s="9">
        <v>14</v>
      </c>
      <c r="G42" s="6">
        <f t="shared" si="1"/>
        <v>228.35999999999999</v>
      </c>
    </row>
    <row r="43" spans="2:7" x14ac:dyDescent="0.25">
      <c r="B43" s="5">
        <v>24</v>
      </c>
      <c r="C43" s="1">
        <v>3.2</v>
      </c>
      <c r="D43" s="9" t="s">
        <v>74</v>
      </c>
      <c r="E43" s="9" t="s">
        <v>28</v>
      </c>
      <c r="F43" s="9">
        <v>2</v>
      </c>
      <c r="G43" s="6">
        <f t="shared" si="1"/>
        <v>20.8</v>
      </c>
    </row>
    <row r="44" spans="2:7" x14ac:dyDescent="0.25">
      <c r="B44" s="5">
        <v>48</v>
      </c>
      <c r="C44" s="1">
        <v>6.4</v>
      </c>
      <c r="D44" s="9" t="s">
        <v>84</v>
      </c>
      <c r="E44" s="9" t="s">
        <v>27</v>
      </c>
      <c r="F44" s="9">
        <v>4</v>
      </c>
      <c r="G44" s="6">
        <f t="shared" si="1"/>
        <v>41.6</v>
      </c>
    </row>
    <row r="45" spans="2:7" x14ac:dyDescent="0.25">
      <c r="B45" s="5">
        <v>44</v>
      </c>
      <c r="C45" s="1">
        <f>SUM(4*1.6)</f>
        <v>6.4</v>
      </c>
      <c r="D45" s="9" t="s">
        <v>85</v>
      </c>
      <c r="E45" s="9" t="s">
        <v>86</v>
      </c>
      <c r="F45" s="9">
        <v>4</v>
      </c>
      <c r="G45" s="6">
        <f t="shared" si="1"/>
        <v>37.6</v>
      </c>
    </row>
    <row r="46" spans="2:7" x14ac:dyDescent="0.25">
      <c r="B46" s="5">
        <v>24</v>
      </c>
      <c r="C46" s="1">
        <v>3.2</v>
      </c>
      <c r="D46" s="9" t="s">
        <v>87</v>
      </c>
      <c r="E46" s="9" t="s">
        <v>27</v>
      </c>
      <c r="F46" s="9">
        <v>2</v>
      </c>
      <c r="G46" s="6">
        <f t="shared" si="1"/>
        <v>20.8</v>
      </c>
    </row>
    <row r="47" spans="2:7" x14ac:dyDescent="0.25">
      <c r="B47" s="5">
        <v>12</v>
      </c>
      <c r="C47" s="1">
        <v>1.6</v>
      </c>
      <c r="D47" s="9" t="s">
        <v>88</v>
      </c>
      <c r="E47" s="9" t="s">
        <v>27</v>
      </c>
      <c r="F47" s="9">
        <v>1</v>
      </c>
      <c r="G47" s="6">
        <f t="shared" si="1"/>
        <v>10.4</v>
      </c>
    </row>
    <row r="48" spans="2:7" x14ac:dyDescent="0.25">
      <c r="B48" s="5">
        <v>24</v>
      </c>
      <c r="C48" s="1">
        <v>0</v>
      </c>
      <c r="D48" s="9" t="s">
        <v>68</v>
      </c>
      <c r="E48" s="9" t="s">
        <v>28</v>
      </c>
      <c r="F48" s="9">
        <v>2</v>
      </c>
      <c r="G48" s="6">
        <f t="shared" si="1"/>
        <v>24</v>
      </c>
    </row>
    <row r="49" spans="2:7" x14ac:dyDescent="0.25">
      <c r="B49" s="5">
        <v>80</v>
      </c>
      <c r="C49" s="1">
        <v>12</v>
      </c>
      <c r="D49" s="9" t="s">
        <v>32</v>
      </c>
      <c r="E49" s="9" t="s">
        <v>89</v>
      </c>
      <c r="F49" s="9">
        <v>0</v>
      </c>
      <c r="G49" s="6">
        <f t="shared" si="1"/>
        <v>68</v>
      </c>
    </row>
    <row r="50" spans="2:7" x14ac:dyDescent="0.25">
      <c r="B50" s="5">
        <v>30</v>
      </c>
      <c r="C50" s="1">
        <v>6</v>
      </c>
      <c r="D50" s="9" t="s">
        <v>90</v>
      </c>
      <c r="E50" s="9" t="s">
        <v>91</v>
      </c>
      <c r="F50" s="9">
        <v>1</v>
      </c>
      <c r="G50" s="6">
        <f t="shared" si="1"/>
        <v>24</v>
      </c>
    </row>
    <row r="51" spans="2:7" x14ac:dyDescent="0.25">
      <c r="B51" s="5">
        <v>36</v>
      </c>
      <c r="C51" s="1">
        <v>4.8</v>
      </c>
      <c r="D51" s="9" t="s">
        <v>92</v>
      </c>
      <c r="E51" s="9" t="s">
        <v>27</v>
      </c>
      <c r="F51" s="9">
        <v>3</v>
      </c>
      <c r="G51" s="6">
        <f t="shared" si="1"/>
        <v>31.2</v>
      </c>
    </row>
    <row r="52" spans="2:7" x14ac:dyDescent="0.25">
      <c r="B52" s="5">
        <v>132</v>
      </c>
      <c r="C52" s="1">
        <f>SUM(6*1.6+12)</f>
        <v>21.6</v>
      </c>
      <c r="D52" s="9" t="s">
        <v>93</v>
      </c>
      <c r="E52" s="9" t="s">
        <v>94</v>
      </c>
      <c r="F52" s="9">
        <v>8</v>
      </c>
      <c r="G52" s="6">
        <f t="shared" si="1"/>
        <v>110.4</v>
      </c>
    </row>
    <row r="53" spans="2:7" x14ac:dyDescent="0.25">
      <c r="B53" s="5">
        <v>79</v>
      </c>
      <c r="C53" s="1">
        <f>SUM(16+3.2)</f>
        <v>19.2</v>
      </c>
      <c r="D53" s="9" t="s">
        <v>95</v>
      </c>
      <c r="E53" s="9" t="s">
        <v>96</v>
      </c>
      <c r="F53" s="9">
        <v>2</v>
      </c>
      <c r="G53" s="6">
        <f t="shared" si="1"/>
        <v>59.8</v>
      </c>
    </row>
    <row r="54" spans="2:7" x14ac:dyDescent="0.25">
      <c r="B54" s="5">
        <v>12</v>
      </c>
      <c r="C54" s="1">
        <v>1.6</v>
      </c>
      <c r="D54" s="9" t="s">
        <v>97</v>
      </c>
      <c r="E54" s="9" t="s">
        <v>27</v>
      </c>
      <c r="F54" s="9">
        <v>1</v>
      </c>
      <c r="G54" s="6">
        <f t="shared" si="1"/>
        <v>10.4</v>
      </c>
    </row>
    <row r="55" spans="2:7" x14ac:dyDescent="0.25">
      <c r="B55" s="5">
        <v>12</v>
      </c>
      <c r="C55" s="1">
        <v>1.6</v>
      </c>
      <c r="D55" s="9" t="s">
        <v>98</v>
      </c>
      <c r="E55" s="9" t="s">
        <v>28</v>
      </c>
      <c r="F55" s="9">
        <v>1</v>
      </c>
      <c r="G55" s="6">
        <f t="shared" si="1"/>
        <v>10.4</v>
      </c>
    </row>
    <row r="56" spans="2:7" x14ac:dyDescent="0.25">
      <c r="B56" s="5">
        <v>0</v>
      </c>
      <c r="C56" s="1">
        <v>0</v>
      </c>
      <c r="D56" s="9" t="s">
        <v>26</v>
      </c>
      <c r="E56" s="9" t="s">
        <v>26</v>
      </c>
      <c r="F56" s="9" t="s">
        <v>26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26</v>
      </c>
      <c r="E57" s="9" t="s">
        <v>26</v>
      </c>
      <c r="F57" s="9" t="s">
        <v>26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26</v>
      </c>
      <c r="E58" s="9" t="s">
        <v>26</v>
      </c>
      <c r="F58" s="9" t="s">
        <v>26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42" t="s">
        <v>6</v>
      </c>
      <c r="C60" s="42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1432.51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243.79999999999995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1188.71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9" t="s">
        <v>99</v>
      </c>
      <c r="C65" s="40"/>
      <c r="D65" s="40"/>
      <c r="E65" s="40"/>
      <c r="F65" s="40"/>
      <c r="G65" s="41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110</v>
      </c>
      <c r="C67" s="1"/>
      <c r="D67" s="9" t="s">
        <v>100</v>
      </c>
      <c r="E67" s="9" t="s">
        <v>101</v>
      </c>
      <c r="F67" s="9">
        <v>1</v>
      </c>
      <c r="G67" s="6">
        <f t="shared" ref="G67:G90" si="2">SUM(B67-C67)</f>
        <v>110</v>
      </c>
    </row>
    <row r="68" spans="2:7" x14ac:dyDescent="0.25">
      <c r="B68" s="5">
        <v>90</v>
      </c>
      <c r="C68" s="1">
        <v>0</v>
      </c>
      <c r="D68" s="9" t="s">
        <v>32</v>
      </c>
      <c r="E68" s="9" t="s">
        <v>102</v>
      </c>
      <c r="F68" s="9">
        <v>0</v>
      </c>
      <c r="G68" s="6">
        <f t="shared" si="2"/>
        <v>90</v>
      </c>
    </row>
    <row r="69" spans="2:7" x14ac:dyDescent="0.25">
      <c r="B69" s="5">
        <v>0</v>
      </c>
      <c r="C69" s="1">
        <v>0</v>
      </c>
      <c r="D69" s="9" t="s">
        <v>26</v>
      </c>
      <c r="E69" s="9" t="s">
        <v>26</v>
      </c>
      <c r="F69" s="9" t="s">
        <v>26</v>
      </c>
      <c r="G69" s="6">
        <f t="shared" si="2"/>
        <v>0</v>
      </c>
    </row>
    <row r="70" spans="2:7" x14ac:dyDescent="0.25">
      <c r="B70" s="5">
        <v>0</v>
      </c>
      <c r="C70" s="1">
        <v>0</v>
      </c>
      <c r="D70" s="9" t="s">
        <v>26</v>
      </c>
      <c r="E70" s="9" t="s">
        <v>26</v>
      </c>
      <c r="F70" s="9" t="s">
        <v>26</v>
      </c>
      <c r="G70" s="6">
        <f t="shared" si="2"/>
        <v>0</v>
      </c>
    </row>
    <row r="71" spans="2:7" x14ac:dyDescent="0.25">
      <c r="B71" s="5">
        <v>0</v>
      </c>
      <c r="C71" s="1">
        <v>0</v>
      </c>
      <c r="D71" s="9" t="s">
        <v>26</v>
      </c>
      <c r="E71" s="9" t="s">
        <v>26</v>
      </c>
      <c r="F71" s="9" t="s">
        <v>26</v>
      </c>
      <c r="G71" s="6">
        <f t="shared" si="2"/>
        <v>0</v>
      </c>
    </row>
    <row r="72" spans="2:7" x14ac:dyDescent="0.25">
      <c r="B72" s="5">
        <v>0</v>
      </c>
      <c r="C72" s="1">
        <v>0</v>
      </c>
      <c r="D72" s="9" t="s">
        <v>26</v>
      </c>
      <c r="E72" s="9" t="s">
        <v>26</v>
      </c>
      <c r="F72" s="9" t="s">
        <v>26</v>
      </c>
      <c r="G72" s="6">
        <f t="shared" si="2"/>
        <v>0</v>
      </c>
    </row>
    <row r="73" spans="2:7" x14ac:dyDescent="0.25">
      <c r="B73" s="5">
        <v>0</v>
      </c>
      <c r="C73" s="1">
        <v>0</v>
      </c>
      <c r="D73" s="9" t="s">
        <v>26</v>
      </c>
      <c r="E73" s="9" t="s">
        <v>26</v>
      </c>
      <c r="F73" s="9" t="s">
        <v>26</v>
      </c>
      <c r="G73" s="6">
        <f t="shared" si="2"/>
        <v>0</v>
      </c>
    </row>
    <row r="74" spans="2:7" x14ac:dyDescent="0.25">
      <c r="B74" s="5">
        <v>0</v>
      </c>
      <c r="C74" s="1">
        <v>0</v>
      </c>
      <c r="D74" s="9" t="s">
        <v>26</v>
      </c>
      <c r="E74" s="9" t="s">
        <v>26</v>
      </c>
      <c r="F74" s="9" t="s">
        <v>26</v>
      </c>
      <c r="G74" s="6">
        <f t="shared" si="2"/>
        <v>0</v>
      </c>
    </row>
    <row r="75" spans="2:7" x14ac:dyDescent="0.25">
      <c r="B75" s="5">
        <v>0</v>
      </c>
      <c r="C75" s="1">
        <v>0</v>
      </c>
      <c r="D75" s="9" t="s">
        <v>26</v>
      </c>
      <c r="E75" s="9" t="s">
        <v>26</v>
      </c>
      <c r="F75" s="9" t="s">
        <v>26</v>
      </c>
      <c r="G75" s="6">
        <f t="shared" si="2"/>
        <v>0</v>
      </c>
    </row>
    <row r="76" spans="2:7" x14ac:dyDescent="0.25">
      <c r="B76" s="5">
        <v>0</v>
      </c>
      <c r="C76" s="1">
        <v>0</v>
      </c>
      <c r="D76" s="9" t="s">
        <v>26</v>
      </c>
      <c r="E76" s="9" t="s">
        <v>26</v>
      </c>
      <c r="F76" s="9" t="s">
        <v>26</v>
      </c>
      <c r="G76" s="6">
        <f t="shared" si="2"/>
        <v>0</v>
      </c>
    </row>
    <row r="77" spans="2:7" x14ac:dyDescent="0.25">
      <c r="B77" s="5">
        <v>0</v>
      </c>
      <c r="C77" s="1">
        <v>0</v>
      </c>
      <c r="D77" s="9" t="s">
        <v>26</v>
      </c>
      <c r="E77" s="9" t="s">
        <v>26</v>
      </c>
      <c r="F77" s="9" t="s">
        <v>26</v>
      </c>
      <c r="G77" s="6">
        <f t="shared" si="2"/>
        <v>0</v>
      </c>
    </row>
    <row r="78" spans="2:7" x14ac:dyDescent="0.25">
      <c r="B78" s="5">
        <v>0</v>
      </c>
      <c r="C78" s="1">
        <v>0</v>
      </c>
      <c r="D78" s="9" t="s">
        <v>26</v>
      </c>
      <c r="E78" s="9" t="s">
        <v>26</v>
      </c>
      <c r="F78" s="9" t="s">
        <v>26</v>
      </c>
      <c r="G78" s="6">
        <f t="shared" si="2"/>
        <v>0</v>
      </c>
    </row>
    <row r="79" spans="2:7" x14ac:dyDescent="0.25">
      <c r="B79" s="5">
        <v>0</v>
      </c>
      <c r="C79" s="1">
        <v>0</v>
      </c>
      <c r="D79" s="9" t="s">
        <v>26</v>
      </c>
      <c r="E79" s="9" t="s">
        <v>26</v>
      </c>
      <c r="F79" s="9" t="s">
        <v>26</v>
      </c>
      <c r="G79" s="6">
        <f t="shared" si="2"/>
        <v>0</v>
      </c>
    </row>
    <row r="80" spans="2:7" x14ac:dyDescent="0.25">
      <c r="B80" s="5">
        <v>0</v>
      </c>
      <c r="C80" s="1">
        <v>0</v>
      </c>
      <c r="D80" s="9" t="s">
        <v>26</v>
      </c>
      <c r="E80" s="9" t="s">
        <v>26</v>
      </c>
      <c r="F80" s="9" t="s">
        <v>26</v>
      </c>
      <c r="G80" s="6">
        <f t="shared" si="2"/>
        <v>0</v>
      </c>
    </row>
    <row r="81" spans="2:7" x14ac:dyDescent="0.25">
      <c r="B81" s="5">
        <v>0</v>
      </c>
      <c r="C81" s="1">
        <v>0</v>
      </c>
      <c r="D81" s="9" t="s">
        <v>26</v>
      </c>
      <c r="E81" s="9" t="s">
        <v>26</v>
      </c>
      <c r="F81" s="9" t="s">
        <v>26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26</v>
      </c>
      <c r="E82" s="9" t="s">
        <v>26</v>
      </c>
      <c r="F82" s="9" t="s">
        <v>26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26</v>
      </c>
      <c r="E83" s="9" t="s">
        <v>26</v>
      </c>
      <c r="F83" s="9" t="s">
        <v>26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26</v>
      </c>
      <c r="E84" s="9" t="s">
        <v>26</v>
      </c>
      <c r="F84" s="9" t="s">
        <v>26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26</v>
      </c>
      <c r="E85" s="9" t="s">
        <v>26</v>
      </c>
      <c r="F85" s="9" t="s">
        <v>26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26</v>
      </c>
      <c r="E86" s="9" t="s">
        <v>26</v>
      </c>
      <c r="F86" s="9" t="s">
        <v>26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26</v>
      </c>
      <c r="E87" s="9" t="s">
        <v>26</v>
      </c>
      <c r="F87" s="9" t="s">
        <v>26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26</v>
      </c>
      <c r="E88" s="9" t="s">
        <v>26</v>
      </c>
      <c r="F88" s="9" t="s">
        <v>26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26</v>
      </c>
      <c r="E89" s="9" t="s">
        <v>26</v>
      </c>
      <c r="F89" s="9" t="s">
        <v>26</v>
      </c>
      <c r="G89" s="10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B91" s="42" t="s">
        <v>6</v>
      </c>
      <c r="C91" s="42"/>
      <c r="D91" s="4"/>
      <c r="E91" s="4"/>
      <c r="F91" s="4"/>
      <c r="G91" s="2"/>
    </row>
    <row r="92" spans="2:7" x14ac:dyDescent="0.25">
      <c r="B92" s="12" t="s">
        <v>0</v>
      </c>
      <c r="C92" s="12">
        <f>SUM(Tabela4713[Valor Bruto])</f>
        <v>200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SUM(Tabela4713[Valor despesa])</f>
        <v>0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200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9" t="s">
        <v>103</v>
      </c>
      <c r="C98" s="40"/>
      <c r="D98" s="40"/>
      <c r="E98" s="40"/>
      <c r="F98" s="40"/>
      <c r="G98" s="41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84</v>
      </c>
      <c r="C100" s="1">
        <v>33.200000000000003</v>
      </c>
      <c r="D100" s="9" t="s">
        <v>104</v>
      </c>
      <c r="E100" s="9" t="s">
        <v>105</v>
      </c>
      <c r="F100" s="9">
        <v>2</v>
      </c>
      <c r="G100" s="6">
        <f t="shared" ref="G100:G123" si="3">SUM(B100-C100)</f>
        <v>50.8</v>
      </c>
    </row>
    <row r="101" spans="2:7" x14ac:dyDescent="0.25">
      <c r="B101" s="5">
        <v>15</v>
      </c>
      <c r="C101" s="1">
        <v>3.6</v>
      </c>
      <c r="D101" s="9" t="s">
        <v>106</v>
      </c>
      <c r="E101" s="9" t="s">
        <v>76</v>
      </c>
      <c r="F101" s="9">
        <v>0</v>
      </c>
      <c r="G101" s="6">
        <f t="shared" si="3"/>
        <v>11.4</v>
      </c>
    </row>
    <row r="102" spans="2:7" x14ac:dyDescent="0.25">
      <c r="B102" s="5">
        <v>13</v>
      </c>
      <c r="C102" s="1">
        <v>2.15</v>
      </c>
      <c r="D102" s="9" t="s">
        <v>38</v>
      </c>
      <c r="E102" s="9" t="s">
        <v>107</v>
      </c>
      <c r="F102" s="9">
        <v>1</v>
      </c>
      <c r="G102" s="6">
        <f t="shared" si="3"/>
        <v>10.85</v>
      </c>
    </row>
    <row r="103" spans="2:7" x14ac:dyDescent="0.25">
      <c r="B103" s="5">
        <v>12</v>
      </c>
      <c r="C103" s="1">
        <v>1.6</v>
      </c>
      <c r="D103" s="9" t="s">
        <v>108</v>
      </c>
      <c r="E103" s="9" t="s">
        <v>28</v>
      </c>
      <c r="F103" s="9">
        <v>1</v>
      </c>
      <c r="G103" s="6">
        <f t="shared" si="3"/>
        <v>10.4</v>
      </c>
    </row>
    <row r="104" spans="2:7" x14ac:dyDescent="0.25">
      <c r="B104" s="5">
        <v>12</v>
      </c>
      <c r="C104" s="1">
        <v>1.6</v>
      </c>
      <c r="D104" s="9" t="s">
        <v>31</v>
      </c>
      <c r="E104" s="9" t="s">
        <v>27</v>
      </c>
      <c r="F104" s="9">
        <v>1</v>
      </c>
      <c r="G104" s="6">
        <f t="shared" si="3"/>
        <v>10.4</v>
      </c>
    </row>
    <row r="105" spans="2:7" x14ac:dyDescent="0.25">
      <c r="B105" s="5">
        <v>80</v>
      </c>
      <c r="C105" s="1">
        <v>0</v>
      </c>
      <c r="D105" s="9" t="s">
        <v>32</v>
      </c>
      <c r="E105" s="9" t="s">
        <v>109</v>
      </c>
      <c r="F105" s="9">
        <v>0</v>
      </c>
      <c r="G105" s="6">
        <f t="shared" si="3"/>
        <v>80</v>
      </c>
    </row>
    <row r="106" spans="2:7" x14ac:dyDescent="0.25">
      <c r="B106" s="5">
        <v>12</v>
      </c>
      <c r="C106" s="1">
        <v>1.6</v>
      </c>
      <c r="D106" s="9" t="s">
        <v>110</v>
      </c>
      <c r="E106" s="9" t="s">
        <v>29</v>
      </c>
      <c r="F106" s="9">
        <v>1</v>
      </c>
      <c r="G106" s="6">
        <f t="shared" si="3"/>
        <v>10.4</v>
      </c>
    </row>
    <row r="107" spans="2:7" x14ac:dyDescent="0.25">
      <c r="B107" s="5">
        <v>150</v>
      </c>
      <c r="C107" s="1">
        <v>17</v>
      </c>
      <c r="D107" s="9" t="s">
        <v>111</v>
      </c>
      <c r="E107" s="9" t="s">
        <v>112</v>
      </c>
      <c r="F107" s="9">
        <v>7</v>
      </c>
      <c r="G107" s="6">
        <f t="shared" si="3"/>
        <v>133</v>
      </c>
    </row>
    <row r="108" spans="2:7" x14ac:dyDescent="0.25">
      <c r="B108" s="5">
        <v>60</v>
      </c>
      <c r="C108" s="1">
        <v>0</v>
      </c>
      <c r="D108" s="9" t="s">
        <v>32</v>
      </c>
      <c r="E108" s="9" t="s">
        <v>113</v>
      </c>
      <c r="F108" s="9">
        <v>0</v>
      </c>
      <c r="G108" s="6">
        <f t="shared" si="3"/>
        <v>60</v>
      </c>
    </row>
    <row r="109" spans="2:7" x14ac:dyDescent="0.25">
      <c r="B109" s="5">
        <v>24</v>
      </c>
      <c r="C109" s="1">
        <v>3.2</v>
      </c>
      <c r="D109" s="9" t="s">
        <v>114</v>
      </c>
      <c r="E109" s="9" t="s">
        <v>28</v>
      </c>
      <c r="F109" s="9">
        <v>2</v>
      </c>
      <c r="G109" s="6">
        <f t="shared" si="3"/>
        <v>20.8</v>
      </c>
    </row>
    <row r="110" spans="2:7" x14ac:dyDescent="0.25">
      <c r="B110" s="5">
        <v>200</v>
      </c>
      <c r="C110" s="1">
        <v>60</v>
      </c>
      <c r="D110" s="9" t="s">
        <v>32</v>
      </c>
      <c r="E110" s="9" t="s">
        <v>115</v>
      </c>
      <c r="F110" s="9">
        <v>0</v>
      </c>
      <c r="G110" s="6">
        <f t="shared" si="3"/>
        <v>140</v>
      </c>
    </row>
    <row r="111" spans="2:7" x14ac:dyDescent="0.25">
      <c r="B111" s="5">
        <v>20</v>
      </c>
      <c r="C111" s="1">
        <v>5.6</v>
      </c>
      <c r="D111" s="9" t="s">
        <v>116</v>
      </c>
      <c r="E111" s="9" t="s">
        <v>76</v>
      </c>
      <c r="F111" s="9">
        <v>0</v>
      </c>
      <c r="G111" s="6">
        <f t="shared" si="3"/>
        <v>14.4</v>
      </c>
    </row>
    <row r="112" spans="2:7" x14ac:dyDescent="0.25">
      <c r="B112" s="5">
        <v>12</v>
      </c>
      <c r="C112" s="1">
        <v>1.6</v>
      </c>
      <c r="D112" s="9" t="s">
        <v>117</v>
      </c>
      <c r="E112" s="9" t="s">
        <v>27</v>
      </c>
      <c r="F112" s="9" t="s">
        <v>26</v>
      </c>
      <c r="G112" s="6">
        <f t="shared" si="3"/>
        <v>10.4</v>
      </c>
    </row>
    <row r="113" spans="2:7" x14ac:dyDescent="0.25">
      <c r="B113" s="5">
        <v>0</v>
      </c>
      <c r="C113" s="1">
        <v>0</v>
      </c>
      <c r="D113" s="9" t="s">
        <v>26</v>
      </c>
      <c r="E113" s="9" t="s">
        <v>26</v>
      </c>
      <c r="F113" s="9" t="s">
        <v>26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26</v>
      </c>
      <c r="E114" s="9" t="s">
        <v>26</v>
      </c>
      <c r="F114" s="9" t="s">
        <v>26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26</v>
      </c>
      <c r="E115" s="9" t="s">
        <v>26</v>
      </c>
      <c r="F115" s="9" t="s">
        <v>26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26</v>
      </c>
      <c r="E116" s="9" t="s">
        <v>26</v>
      </c>
      <c r="F116" s="9" t="s">
        <v>26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26</v>
      </c>
      <c r="E117" s="9" t="s">
        <v>26</v>
      </c>
      <c r="F117" s="9" t="s">
        <v>26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26</v>
      </c>
      <c r="E118" s="9" t="s">
        <v>26</v>
      </c>
      <c r="F118" s="9" t="s">
        <v>26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26</v>
      </c>
      <c r="E119" s="9" t="s">
        <v>26</v>
      </c>
      <c r="F119" s="9" t="s">
        <v>26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26</v>
      </c>
      <c r="E120" s="9" t="s">
        <v>26</v>
      </c>
      <c r="F120" s="9" t="s">
        <v>26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26</v>
      </c>
      <c r="E121" s="9" t="s">
        <v>26</v>
      </c>
      <c r="F121" s="9" t="s">
        <v>26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26</v>
      </c>
      <c r="E122" s="9" t="s">
        <v>26</v>
      </c>
      <c r="F122" s="9" t="s">
        <v>26</v>
      </c>
      <c r="G122" s="10">
        <f t="shared" si="3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3"/>
        <v>0</v>
      </c>
    </row>
    <row r="124" spans="2:7" x14ac:dyDescent="0.25">
      <c r="D124" s="4"/>
      <c r="E124" s="4"/>
      <c r="F124" s="4"/>
      <c r="G124" s="2"/>
    </row>
    <row r="125" spans="2:7" x14ac:dyDescent="0.25">
      <c r="B125" s="42" t="s">
        <v>6</v>
      </c>
      <c r="C125" s="42"/>
      <c r="D125" s="4"/>
      <c r="E125" s="4"/>
      <c r="F125" s="4"/>
      <c r="G125" s="2"/>
    </row>
    <row r="126" spans="2:7" x14ac:dyDescent="0.25">
      <c r="B126" s="12" t="s">
        <v>0</v>
      </c>
      <c r="C126" s="12">
        <f>SUM(B100:B124)</f>
        <v>694</v>
      </c>
      <c r="D126" s="4"/>
      <c r="E126" s="4"/>
      <c r="F126" s="4"/>
      <c r="G126" s="2"/>
    </row>
    <row r="127" spans="2:7" x14ac:dyDescent="0.25">
      <c r="B127" s="13" t="s">
        <v>7</v>
      </c>
      <c r="C127" s="13">
        <f>SUM(Tabela4814[Valor despesa])</f>
        <v>131.15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562.85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9" t="s">
        <v>118</v>
      </c>
      <c r="C130" s="40"/>
      <c r="D130" s="40"/>
      <c r="E130" s="40"/>
      <c r="F130" s="40"/>
      <c r="G130" s="41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11</v>
      </c>
      <c r="C132" s="1">
        <v>0</v>
      </c>
      <c r="D132" s="9" t="s">
        <v>120</v>
      </c>
      <c r="E132" s="9" t="s">
        <v>119</v>
      </c>
      <c r="F132" s="9">
        <v>0</v>
      </c>
      <c r="G132" s="6">
        <f t="shared" ref="G132:G155" si="4">SUM(B132-C132)</f>
        <v>11</v>
      </c>
    </row>
    <row r="133" spans="2:7" x14ac:dyDescent="0.25">
      <c r="B133" s="5">
        <v>26</v>
      </c>
      <c r="C133" s="1">
        <v>4.3</v>
      </c>
      <c r="D133" s="9" t="s">
        <v>121</v>
      </c>
      <c r="E133" s="9" t="s">
        <v>122</v>
      </c>
      <c r="F133" s="9">
        <v>2</v>
      </c>
      <c r="G133" s="6">
        <f t="shared" si="4"/>
        <v>21.7</v>
      </c>
    </row>
    <row r="134" spans="2:7" x14ac:dyDescent="0.25">
      <c r="B134" s="5">
        <v>60</v>
      </c>
      <c r="C134" s="1">
        <v>0</v>
      </c>
      <c r="D134" s="9" t="s">
        <v>32</v>
      </c>
      <c r="E134" s="9" t="s">
        <v>123</v>
      </c>
      <c r="F134" s="9">
        <v>0</v>
      </c>
      <c r="G134" s="6">
        <f t="shared" si="4"/>
        <v>60</v>
      </c>
    </row>
    <row r="135" spans="2:7" x14ac:dyDescent="0.25">
      <c r="B135" s="5">
        <v>54</v>
      </c>
      <c r="C135" s="1">
        <v>9.1999999999999993</v>
      </c>
      <c r="D135" s="9"/>
      <c r="E135" s="9" t="s">
        <v>26</v>
      </c>
      <c r="F135" s="9" t="s">
        <v>26</v>
      </c>
      <c r="G135" s="6">
        <f t="shared" si="4"/>
        <v>44.8</v>
      </c>
    </row>
    <row r="136" spans="2:7" x14ac:dyDescent="0.25">
      <c r="B136" s="5">
        <v>60</v>
      </c>
      <c r="C136" s="1">
        <v>0</v>
      </c>
      <c r="D136" s="9" t="s">
        <v>32</v>
      </c>
      <c r="E136" s="9" t="s">
        <v>124</v>
      </c>
      <c r="F136" s="9">
        <v>0</v>
      </c>
      <c r="G136" s="6">
        <f t="shared" si="4"/>
        <v>60</v>
      </c>
    </row>
    <row r="137" spans="2:7" x14ac:dyDescent="0.25">
      <c r="B137" s="5">
        <v>70</v>
      </c>
      <c r="C137" s="1">
        <v>30</v>
      </c>
      <c r="D137" s="9" t="s">
        <v>104</v>
      </c>
      <c r="E137" s="9" t="s">
        <v>125</v>
      </c>
      <c r="F137" s="9">
        <v>0</v>
      </c>
      <c r="G137" s="6">
        <f t="shared" si="4"/>
        <v>40</v>
      </c>
    </row>
    <row r="138" spans="2:7" x14ac:dyDescent="0.25">
      <c r="B138" s="5">
        <v>24</v>
      </c>
      <c r="C138" s="1">
        <v>3.2</v>
      </c>
      <c r="D138" s="9" t="s">
        <v>31</v>
      </c>
      <c r="E138" s="9" t="s">
        <v>28</v>
      </c>
      <c r="F138" s="9">
        <v>2</v>
      </c>
      <c r="G138" s="6">
        <f t="shared" si="4"/>
        <v>20.8</v>
      </c>
    </row>
    <row r="139" spans="2:7" x14ac:dyDescent="0.25">
      <c r="B139" s="5">
        <v>30</v>
      </c>
      <c r="C139" s="1">
        <v>6</v>
      </c>
      <c r="D139" s="9" t="s">
        <v>126</v>
      </c>
      <c r="E139" s="9" t="s">
        <v>127</v>
      </c>
      <c r="F139" s="9">
        <v>1</v>
      </c>
      <c r="G139" s="6">
        <f t="shared" si="4"/>
        <v>24</v>
      </c>
    </row>
    <row r="140" spans="2:7" x14ac:dyDescent="0.25">
      <c r="B140" s="5">
        <v>0</v>
      </c>
      <c r="C140" s="1">
        <v>0</v>
      </c>
      <c r="D140" s="9" t="s">
        <v>26</v>
      </c>
      <c r="E140" s="9" t="s">
        <v>26</v>
      </c>
      <c r="F140" s="9" t="s">
        <v>26</v>
      </c>
      <c r="G140" s="6">
        <f t="shared" si="4"/>
        <v>0</v>
      </c>
    </row>
    <row r="141" spans="2:7" x14ac:dyDescent="0.25">
      <c r="B141" s="5">
        <v>0</v>
      </c>
      <c r="C141" s="1">
        <v>0</v>
      </c>
      <c r="D141" s="9" t="s">
        <v>26</v>
      </c>
      <c r="E141" s="9" t="s">
        <v>26</v>
      </c>
      <c r="F141" s="9" t="s">
        <v>26</v>
      </c>
      <c r="G141" s="6">
        <f t="shared" si="4"/>
        <v>0</v>
      </c>
    </row>
    <row r="142" spans="2:7" x14ac:dyDescent="0.25">
      <c r="B142" s="5">
        <v>0</v>
      </c>
      <c r="C142" s="1">
        <v>0</v>
      </c>
      <c r="D142" s="9" t="s">
        <v>26</v>
      </c>
      <c r="E142" s="9" t="s">
        <v>26</v>
      </c>
      <c r="F142" s="9" t="s">
        <v>26</v>
      </c>
      <c r="G142" s="6">
        <f t="shared" si="4"/>
        <v>0</v>
      </c>
    </row>
    <row r="143" spans="2:7" x14ac:dyDescent="0.25">
      <c r="B143" s="5">
        <v>0</v>
      </c>
      <c r="C143" s="1">
        <v>0</v>
      </c>
      <c r="D143" s="9" t="s">
        <v>26</v>
      </c>
      <c r="E143" s="9" t="s">
        <v>26</v>
      </c>
      <c r="F143" s="9" t="s">
        <v>26</v>
      </c>
      <c r="G143" s="6">
        <f t="shared" si="4"/>
        <v>0</v>
      </c>
    </row>
    <row r="144" spans="2:7" x14ac:dyDescent="0.25">
      <c r="B144" s="5">
        <v>0</v>
      </c>
      <c r="C144" s="1">
        <v>0</v>
      </c>
      <c r="D144" s="9" t="s">
        <v>26</v>
      </c>
      <c r="E144" s="9" t="s">
        <v>26</v>
      </c>
      <c r="F144" s="9" t="s">
        <v>26</v>
      </c>
      <c r="G144" s="6">
        <f t="shared" si="4"/>
        <v>0</v>
      </c>
    </row>
    <row r="145" spans="2:7" x14ac:dyDescent="0.25">
      <c r="B145" s="5">
        <v>0</v>
      </c>
      <c r="C145" s="1">
        <v>0</v>
      </c>
      <c r="D145" s="9" t="s">
        <v>26</v>
      </c>
      <c r="E145" s="9" t="s">
        <v>26</v>
      </c>
      <c r="F145" s="9" t="s">
        <v>26</v>
      </c>
      <c r="G145" s="6">
        <f t="shared" si="4"/>
        <v>0</v>
      </c>
    </row>
    <row r="146" spans="2:7" x14ac:dyDescent="0.25">
      <c r="B146" s="5">
        <v>0</v>
      </c>
      <c r="C146" s="1">
        <v>0</v>
      </c>
      <c r="D146" s="9" t="s">
        <v>26</v>
      </c>
      <c r="E146" s="9" t="s">
        <v>26</v>
      </c>
      <c r="F146" s="9" t="s">
        <v>26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26</v>
      </c>
      <c r="E147" s="9" t="s">
        <v>26</v>
      </c>
      <c r="F147" s="9" t="s">
        <v>26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26</v>
      </c>
      <c r="E148" s="9" t="s">
        <v>26</v>
      </c>
      <c r="F148" s="9" t="s">
        <v>26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26</v>
      </c>
      <c r="E149" s="9" t="s">
        <v>26</v>
      </c>
      <c r="F149" s="9" t="s">
        <v>26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26</v>
      </c>
      <c r="E150" s="9" t="s">
        <v>26</v>
      </c>
      <c r="F150" s="9" t="s">
        <v>26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26</v>
      </c>
      <c r="E151" s="9" t="s">
        <v>26</v>
      </c>
      <c r="F151" s="9" t="s">
        <v>26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26</v>
      </c>
      <c r="E152" s="9" t="s">
        <v>26</v>
      </c>
      <c r="F152" s="9" t="s">
        <v>26</v>
      </c>
      <c r="G152" s="6">
        <f t="shared" si="4"/>
        <v>0</v>
      </c>
    </row>
    <row r="153" spans="2:7" x14ac:dyDescent="0.25">
      <c r="B153" s="5">
        <v>0</v>
      </c>
      <c r="C153" s="1">
        <v>0</v>
      </c>
      <c r="D153" s="9" t="s">
        <v>26</v>
      </c>
      <c r="E153" s="9" t="s">
        <v>26</v>
      </c>
      <c r="F153" s="9" t="s">
        <v>26</v>
      </c>
      <c r="G153" s="6">
        <f t="shared" si="4"/>
        <v>0</v>
      </c>
    </row>
    <row r="154" spans="2:7" x14ac:dyDescent="0.25">
      <c r="B154" s="7">
        <v>0</v>
      </c>
      <c r="C154" s="8">
        <v>0</v>
      </c>
      <c r="D154" s="9" t="s">
        <v>26</v>
      </c>
      <c r="E154" s="9" t="s">
        <v>26</v>
      </c>
      <c r="F154" s="9" t="s">
        <v>26</v>
      </c>
      <c r="G154" s="10">
        <f t="shared" si="4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4"/>
        <v>0</v>
      </c>
    </row>
    <row r="156" spans="2:7" x14ac:dyDescent="0.25">
      <c r="B156" s="42" t="s">
        <v>6</v>
      </c>
      <c r="C156" s="42"/>
      <c r="D156" s="4"/>
      <c r="E156" s="4"/>
      <c r="F156" s="4"/>
      <c r="G156" s="2"/>
    </row>
    <row r="157" spans="2:7" x14ac:dyDescent="0.25">
      <c r="B157" s="12" t="s">
        <v>0</v>
      </c>
      <c r="C157" s="12">
        <f>SUM(Tabela4915[Valor Bruto])</f>
        <v>335</v>
      </c>
      <c r="D157" s="4"/>
      <c r="E157" s="4"/>
      <c r="F157" s="4"/>
      <c r="G157" s="2"/>
    </row>
    <row r="158" spans="2:7" x14ac:dyDescent="0.25">
      <c r="B158" s="13" t="s">
        <v>7</v>
      </c>
      <c r="C158" s="13">
        <f>SUM(Tabela4915[Valor despesa])</f>
        <v>52.7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282.3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9" t="s">
        <v>128</v>
      </c>
      <c r="C161" s="40"/>
      <c r="D161" s="40"/>
      <c r="E161" s="40"/>
      <c r="F161" s="40"/>
      <c r="G161" s="41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1">
        <v>30</v>
      </c>
      <c r="D163" s="9" t="s">
        <v>104</v>
      </c>
      <c r="E163" s="9" t="s">
        <v>129</v>
      </c>
      <c r="F163" s="9">
        <v>0</v>
      </c>
      <c r="G163" s="6">
        <f t="shared" ref="G163:G186" si="5">SUM(B163-C163)</f>
        <v>50</v>
      </c>
    </row>
    <row r="164" spans="2:7" x14ac:dyDescent="0.25">
      <c r="B164" s="5">
        <v>12</v>
      </c>
      <c r="C164" s="1">
        <v>1.6</v>
      </c>
      <c r="D164" s="9" t="s">
        <v>130</v>
      </c>
      <c r="E164" s="9" t="s">
        <v>27</v>
      </c>
      <c r="F164" s="9">
        <v>1</v>
      </c>
      <c r="G164" s="6">
        <f t="shared" si="5"/>
        <v>10.4</v>
      </c>
    </row>
    <row r="165" spans="2:7" x14ac:dyDescent="0.25">
      <c r="B165" s="5">
        <v>12</v>
      </c>
      <c r="C165" s="1">
        <v>1.6</v>
      </c>
      <c r="D165" s="9" t="s">
        <v>131</v>
      </c>
      <c r="E165" s="9" t="s">
        <v>27</v>
      </c>
      <c r="F165" s="9">
        <v>1</v>
      </c>
      <c r="G165" s="6">
        <f t="shared" si="5"/>
        <v>10.4</v>
      </c>
    </row>
    <row r="166" spans="2:7" x14ac:dyDescent="0.25">
      <c r="B166" s="5">
        <v>72</v>
      </c>
      <c r="C166" s="1">
        <v>9.6</v>
      </c>
      <c r="D166" s="9" t="s">
        <v>70</v>
      </c>
      <c r="E166" s="9" t="s">
        <v>29</v>
      </c>
      <c r="F166" s="9">
        <v>6</v>
      </c>
      <c r="G166" s="6">
        <f t="shared" si="5"/>
        <v>62.4</v>
      </c>
    </row>
    <row r="167" spans="2:7" x14ac:dyDescent="0.25">
      <c r="B167" s="5">
        <v>24</v>
      </c>
      <c r="C167" s="1">
        <v>3.2</v>
      </c>
      <c r="D167" s="9" t="s">
        <v>132</v>
      </c>
      <c r="E167" s="9" t="s">
        <v>27</v>
      </c>
      <c r="F167" s="9">
        <v>2</v>
      </c>
      <c r="G167" s="6">
        <f t="shared" si="5"/>
        <v>20.8</v>
      </c>
    </row>
    <row r="168" spans="2:7" x14ac:dyDescent="0.25">
      <c r="B168" s="5">
        <v>12</v>
      </c>
      <c r="C168" s="1">
        <v>1.6</v>
      </c>
      <c r="D168" s="9" t="s">
        <v>31</v>
      </c>
      <c r="E168" s="9" t="s">
        <v>133</v>
      </c>
      <c r="F168" s="9">
        <v>1</v>
      </c>
      <c r="G168" s="6">
        <f t="shared" si="5"/>
        <v>10.4</v>
      </c>
    </row>
    <row r="169" spans="2:7" x14ac:dyDescent="0.25">
      <c r="B169" s="5">
        <v>250</v>
      </c>
      <c r="C169" s="1">
        <v>70</v>
      </c>
      <c r="D169" s="9" t="s">
        <v>32</v>
      </c>
      <c r="E169" s="9" t="s">
        <v>136</v>
      </c>
      <c r="F169" s="9">
        <v>0</v>
      </c>
      <c r="G169" s="6">
        <f t="shared" si="5"/>
        <v>180</v>
      </c>
    </row>
    <row r="170" spans="2:7" x14ac:dyDescent="0.25">
      <c r="B170" s="5">
        <v>36</v>
      </c>
      <c r="C170" s="1">
        <v>9.1999999999999993</v>
      </c>
      <c r="D170" s="9" t="s">
        <v>134</v>
      </c>
      <c r="E170" s="9" t="s">
        <v>135</v>
      </c>
      <c r="F170" s="9">
        <v>2</v>
      </c>
      <c r="G170" s="6">
        <f t="shared" si="5"/>
        <v>26.8</v>
      </c>
    </row>
    <row r="171" spans="2:7" x14ac:dyDescent="0.25">
      <c r="B171" s="5">
        <v>0</v>
      </c>
      <c r="C171" s="1">
        <v>0</v>
      </c>
      <c r="D171" s="9" t="s">
        <v>26</v>
      </c>
      <c r="E171" s="9" t="s">
        <v>26</v>
      </c>
      <c r="F171" s="9" t="s">
        <v>26</v>
      </c>
      <c r="G171" s="6">
        <f t="shared" si="5"/>
        <v>0</v>
      </c>
    </row>
    <row r="172" spans="2:7" x14ac:dyDescent="0.25">
      <c r="B172" s="5">
        <v>0</v>
      </c>
      <c r="C172" s="1">
        <v>0</v>
      </c>
      <c r="D172" s="9" t="s">
        <v>26</v>
      </c>
      <c r="E172" s="9" t="s">
        <v>26</v>
      </c>
      <c r="F172" s="9" t="s">
        <v>26</v>
      </c>
      <c r="G172" s="6">
        <f t="shared" si="5"/>
        <v>0</v>
      </c>
    </row>
    <row r="173" spans="2:7" x14ac:dyDescent="0.25">
      <c r="B173" s="5">
        <v>0</v>
      </c>
      <c r="C173" s="1">
        <v>0</v>
      </c>
      <c r="D173" s="9" t="s">
        <v>26</v>
      </c>
      <c r="E173" s="9" t="s">
        <v>26</v>
      </c>
      <c r="F173" s="9" t="s">
        <v>26</v>
      </c>
      <c r="G173" s="6">
        <f t="shared" si="5"/>
        <v>0</v>
      </c>
    </row>
    <row r="174" spans="2:7" x14ac:dyDescent="0.25">
      <c r="B174" s="5">
        <v>0</v>
      </c>
      <c r="C174" s="1">
        <v>0</v>
      </c>
      <c r="D174" s="9" t="s">
        <v>26</v>
      </c>
      <c r="E174" s="9" t="s">
        <v>26</v>
      </c>
      <c r="F174" s="9" t="s">
        <v>26</v>
      </c>
      <c r="G174" s="6">
        <f t="shared" si="5"/>
        <v>0</v>
      </c>
    </row>
    <row r="175" spans="2:7" x14ac:dyDescent="0.25">
      <c r="B175" s="5">
        <v>0</v>
      </c>
      <c r="C175" s="1">
        <v>0</v>
      </c>
      <c r="D175" s="9" t="s">
        <v>26</v>
      </c>
      <c r="E175" s="9" t="s">
        <v>26</v>
      </c>
      <c r="F175" s="9" t="s">
        <v>26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26</v>
      </c>
      <c r="E176" s="9" t="s">
        <v>26</v>
      </c>
      <c r="F176" s="9" t="s">
        <v>26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26</v>
      </c>
      <c r="E177" s="9" t="s">
        <v>26</v>
      </c>
      <c r="F177" s="9" t="s">
        <v>26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26</v>
      </c>
      <c r="E178" s="9" t="s">
        <v>26</v>
      </c>
      <c r="F178" s="9" t="s">
        <v>26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26</v>
      </c>
      <c r="E179" s="9" t="s">
        <v>26</v>
      </c>
      <c r="F179" s="9" t="s">
        <v>26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26</v>
      </c>
      <c r="E180" s="9" t="s">
        <v>26</v>
      </c>
      <c r="F180" s="9" t="s">
        <v>26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26</v>
      </c>
      <c r="E181" s="9" t="s">
        <v>26</v>
      </c>
      <c r="F181" s="9" t="s">
        <v>26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26</v>
      </c>
      <c r="E182" s="9" t="s">
        <v>26</v>
      </c>
      <c r="F182" s="9" t="s">
        <v>26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26</v>
      </c>
      <c r="E183" s="9" t="s">
        <v>26</v>
      </c>
      <c r="F183" s="9" t="s">
        <v>26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9" t="s">
        <v>26</v>
      </c>
      <c r="E184" s="9" t="s">
        <v>26</v>
      </c>
      <c r="F184" s="9" t="s">
        <v>26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9" t="s">
        <v>26</v>
      </c>
      <c r="E185" s="9" t="s">
        <v>26</v>
      </c>
      <c r="F185" s="9" t="s">
        <v>26</v>
      </c>
      <c r="G185" s="10">
        <f t="shared" si="5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5"/>
        <v>0</v>
      </c>
    </row>
    <row r="187" spans="2:7" x14ac:dyDescent="0.25">
      <c r="B187" s="42" t="s">
        <v>6</v>
      </c>
      <c r="C187" s="42"/>
      <c r="D187" s="4"/>
      <c r="E187" s="4"/>
      <c r="F187" s="4"/>
      <c r="G187" s="2"/>
    </row>
    <row r="188" spans="2:7" x14ac:dyDescent="0.25">
      <c r="B188" s="12" t="s">
        <v>0</v>
      </c>
      <c r="C188" s="12">
        <f>SUM(Tabela41016[Valor Bruto])</f>
        <v>498</v>
      </c>
      <c r="D188" s="4"/>
      <c r="E188" s="4"/>
      <c r="F188" s="4"/>
      <c r="G188" s="2"/>
    </row>
    <row r="189" spans="2:7" x14ac:dyDescent="0.25">
      <c r="B189" s="13" t="s">
        <v>7</v>
      </c>
      <c r="C189" s="13">
        <f>SUM(Tabela41016[Valor despesa])</f>
        <v>126.80000000000001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371.2</v>
      </c>
      <c r="D190" s="4"/>
      <c r="E190" s="4"/>
      <c r="F190" s="4"/>
      <c r="G190" s="2"/>
    </row>
  </sheetData>
  <mergeCells count="13">
    <mergeCell ref="B187:C187"/>
    <mergeCell ref="B91:C91"/>
    <mergeCell ref="B98:G98"/>
    <mergeCell ref="B125:C125"/>
    <mergeCell ref="B130:G130"/>
    <mergeCell ref="B156:C156"/>
    <mergeCell ref="B161:G161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9"/>
  <sheetViews>
    <sheetView workbookViewId="0">
      <selection activeCell="B50" sqref="B50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1.5703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9" t="s">
        <v>142</v>
      </c>
      <c r="C2" s="40"/>
      <c r="D2" s="40"/>
      <c r="E2" s="40"/>
      <c r="F2" s="40"/>
      <c r="G2" s="41"/>
      <c r="I2" s="43" t="s">
        <v>10</v>
      </c>
      <c r="J2" s="43"/>
      <c r="K2" s="43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40</v>
      </c>
      <c r="C4" s="1">
        <v>3.2</v>
      </c>
      <c r="D4" s="9" t="s">
        <v>137</v>
      </c>
      <c r="E4" s="9" t="s">
        <v>138</v>
      </c>
      <c r="F4" s="9">
        <v>2</v>
      </c>
      <c r="G4" s="6">
        <f t="shared" ref="G4:G27" si="0">SUM(B4-C4)</f>
        <v>36.799999999999997</v>
      </c>
      <c r="I4" s="11">
        <f>SUM(C30,C61,C92,C125,C156,C187)</f>
        <v>3512.25</v>
      </c>
      <c r="J4" s="11">
        <f>SUM(C93,C126,C157,C188,C62,C31)</f>
        <v>681.7600000000001</v>
      </c>
      <c r="K4" s="22">
        <f>SUM(C32,C63,C94,C127,C158,C189)</f>
        <v>2830.4900000000002</v>
      </c>
    </row>
    <row r="5" spans="2:11" x14ac:dyDescent="0.25">
      <c r="B5" s="5">
        <v>50</v>
      </c>
      <c r="C5" s="1">
        <v>0</v>
      </c>
      <c r="D5" s="9" t="s">
        <v>32</v>
      </c>
      <c r="E5" s="9" t="s">
        <v>141</v>
      </c>
      <c r="F5" s="9">
        <v>0</v>
      </c>
      <c r="G5" s="6">
        <f t="shared" si="0"/>
        <v>50</v>
      </c>
    </row>
    <row r="6" spans="2:11" x14ac:dyDescent="0.25">
      <c r="B6" s="5">
        <v>60</v>
      </c>
      <c r="C6" s="1">
        <f>SUM(1.6*5)</f>
        <v>8</v>
      </c>
      <c r="D6" s="9" t="s">
        <v>139</v>
      </c>
      <c r="E6" s="9" t="s">
        <v>140</v>
      </c>
      <c r="F6" s="9">
        <v>0</v>
      </c>
      <c r="G6" s="6">
        <f t="shared" si="0"/>
        <v>52</v>
      </c>
    </row>
    <row r="7" spans="2:11" x14ac:dyDescent="0.25">
      <c r="B7" s="5">
        <v>114</v>
      </c>
      <c r="C7" s="1">
        <v>60</v>
      </c>
      <c r="D7" s="9" t="s">
        <v>104</v>
      </c>
      <c r="E7" s="9" t="s">
        <v>143</v>
      </c>
      <c r="F7" s="9">
        <v>0</v>
      </c>
      <c r="G7" s="6">
        <f t="shared" si="0"/>
        <v>54</v>
      </c>
    </row>
    <row r="8" spans="2:11" x14ac:dyDescent="0.25">
      <c r="B8" s="5">
        <v>36</v>
      </c>
      <c r="C8" s="1">
        <v>0</v>
      </c>
      <c r="D8" s="9" t="s">
        <v>144</v>
      </c>
      <c r="E8" s="9" t="s">
        <v>145</v>
      </c>
      <c r="F8" s="9">
        <v>3</v>
      </c>
      <c r="G8" s="6">
        <f t="shared" si="0"/>
        <v>36</v>
      </c>
    </row>
    <row r="9" spans="2:11" x14ac:dyDescent="0.25">
      <c r="B9" s="5">
        <v>62</v>
      </c>
      <c r="C9" s="1">
        <v>0</v>
      </c>
      <c r="D9" s="9" t="s">
        <v>146</v>
      </c>
      <c r="E9" s="9" t="s">
        <v>147</v>
      </c>
      <c r="F9" s="9">
        <v>0</v>
      </c>
      <c r="G9" s="6">
        <f t="shared" si="0"/>
        <v>62</v>
      </c>
    </row>
    <row r="10" spans="2:11" x14ac:dyDescent="0.25">
      <c r="B10" s="5">
        <v>20</v>
      </c>
      <c r="C10" s="1">
        <v>5.6</v>
      </c>
      <c r="D10" s="9">
        <v>2032</v>
      </c>
      <c r="E10" s="9" t="s">
        <v>148</v>
      </c>
      <c r="F10" s="9">
        <v>0</v>
      </c>
      <c r="G10" s="6">
        <f t="shared" si="0"/>
        <v>14.4</v>
      </c>
    </row>
    <row r="11" spans="2:11" x14ac:dyDescent="0.25">
      <c r="B11" s="5">
        <v>24</v>
      </c>
      <c r="C11" s="1">
        <v>3.2</v>
      </c>
      <c r="D11" s="9" t="s">
        <v>149</v>
      </c>
      <c r="E11" s="9" t="s">
        <v>28</v>
      </c>
      <c r="F11" s="9">
        <v>2</v>
      </c>
      <c r="G11" s="6">
        <f t="shared" si="0"/>
        <v>20.8</v>
      </c>
    </row>
    <row r="12" spans="2:11" x14ac:dyDescent="0.25">
      <c r="B12" s="5">
        <v>72</v>
      </c>
      <c r="C12" s="1">
        <f>SUM(6*1.6)</f>
        <v>9.6000000000000014</v>
      </c>
      <c r="D12" s="9" t="s">
        <v>150</v>
      </c>
      <c r="E12" s="9" t="s">
        <v>151</v>
      </c>
      <c r="F12" s="9">
        <v>6</v>
      </c>
      <c r="G12" s="6">
        <f t="shared" si="0"/>
        <v>62.4</v>
      </c>
    </row>
    <row r="13" spans="2:11" x14ac:dyDescent="0.25">
      <c r="B13" s="5">
        <v>0</v>
      </c>
      <c r="C13" s="30">
        <v>0</v>
      </c>
      <c r="D13" s="9" t="s">
        <v>26</v>
      </c>
      <c r="E13" s="9" t="s">
        <v>26</v>
      </c>
      <c r="F13" s="9" t="s">
        <v>26</v>
      </c>
      <c r="G13" s="6">
        <f t="shared" si="0"/>
        <v>0</v>
      </c>
    </row>
    <row r="14" spans="2:11" x14ac:dyDescent="0.25">
      <c r="B14" s="5">
        <v>0</v>
      </c>
      <c r="C14" s="1">
        <v>0</v>
      </c>
      <c r="D14" s="9" t="s">
        <v>26</v>
      </c>
      <c r="E14" s="9" t="s">
        <v>26</v>
      </c>
      <c r="F14" s="9" t="s">
        <v>26</v>
      </c>
      <c r="G14" s="6">
        <f t="shared" si="0"/>
        <v>0</v>
      </c>
    </row>
    <row r="15" spans="2:11" x14ac:dyDescent="0.25">
      <c r="B15" s="5">
        <v>0</v>
      </c>
      <c r="C15" s="1">
        <v>0</v>
      </c>
      <c r="D15" s="9" t="s">
        <v>26</v>
      </c>
      <c r="E15" s="9" t="s">
        <v>26</v>
      </c>
      <c r="F15" s="9" t="s">
        <v>26</v>
      </c>
      <c r="G15" s="6">
        <f t="shared" si="0"/>
        <v>0</v>
      </c>
    </row>
    <row r="16" spans="2:11" x14ac:dyDescent="0.25">
      <c r="B16" s="5">
        <v>0</v>
      </c>
      <c r="C16" s="1">
        <v>0</v>
      </c>
      <c r="D16" s="9" t="s">
        <v>26</v>
      </c>
      <c r="E16" s="9" t="s">
        <v>26</v>
      </c>
      <c r="F16" s="9" t="s">
        <v>26</v>
      </c>
      <c r="G16" s="6">
        <f t="shared" si="0"/>
        <v>0</v>
      </c>
    </row>
    <row r="17" spans="2:7" x14ac:dyDescent="0.25">
      <c r="B17" s="5">
        <v>0</v>
      </c>
      <c r="C17" s="1">
        <v>0</v>
      </c>
      <c r="D17" s="9" t="s">
        <v>26</v>
      </c>
      <c r="E17" s="9" t="s">
        <v>26</v>
      </c>
      <c r="F17" s="9" t="s">
        <v>26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26</v>
      </c>
      <c r="E18" s="9" t="s">
        <v>26</v>
      </c>
      <c r="F18" s="9" t="s">
        <v>26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26</v>
      </c>
      <c r="E19" s="9" t="s">
        <v>26</v>
      </c>
      <c r="F19" s="9" t="s">
        <v>26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26</v>
      </c>
      <c r="E20" s="9" t="s">
        <v>26</v>
      </c>
      <c r="F20" s="9" t="s">
        <v>26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26</v>
      </c>
      <c r="E21" s="9" t="s">
        <v>26</v>
      </c>
      <c r="F21" s="9" t="s">
        <v>26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26</v>
      </c>
      <c r="E22" s="9" t="s">
        <v>26</v>
      </c>
      <c r="F22" s="9" t="s">
        <v>26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26</v>
      </c>
      <c r="E23" s="9" t="s">
        <v>26</v>
      </c>
      <c r="F23" s="9" t="s">
        <v>26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26</v>
      </c>
      <c r="E24" s="9" t="s">
        <v>26</v>
      </c>
      <c r="F24" s="9" t="s">
        <v>26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26</v>
      </c>
      <c r="E25" s="9" t="s">
        <v>26</v>
      </c>
      <c r="F25" s="9" t="s">
        <v>26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26</v>
      </c>
      <c r="E26" s="9" t="s">
        <v>26</v>
      </c>
      <c r="F26" s="9" t="s">
        <v>26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42" t="s">
        <v>6</v>
      </c>
      <c r="C29" s="42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478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89.6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388.4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9" t="s">
        <v>169</v>
      </c>
      <c r="C34" s="40"/>
      <c r="D34" s="40"/>
      <c r="E34" s="40"/>
      <c r="F34" s="40"/>
      <c r="G34" s="41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40</v>
      </c>
      <c r="C36" s="1">
        <v>12</v>
      </c>
      <c r="D36" s="9" t="s">
        <v>152</v>
      </c>
      <c r="E36" s="9" t="s">
        <v>153</v>
      </c>
      <c r="F36" s="9">
        <v>2</v>
      </c>
      <c r="G36" s="6">
        <f t="shared" ref="G36:G59" si="1">SUM(B36-C36)</f>
        <v>28</v>
      </c>
    </row>
    <row r="37" spans="2:7" x14ac:dyDescent="0.25">
      <c r="B37" s="5">
        <v>12</v>
      </c>
      <c r="C37" s="1">
        <v>1.6</v>
      </c>
      <c r="D37" s="9" t="s">
        <v>154</v>
      </c>
      <c r="E37" s="9" t="s">
        <v>155</v>
      </c>
      <c r="F37" s="9">
        <v>1</v>
      </c>
      <c r="G37" s="6">
        <f t="shared" si="1"/>
        <v>10.4</v>
      </c>
    </row>
    <row r="38" spans="2:7" x14ac:dyDescent="0.25">
      <c r="B38" s="5">
        <v>25</v>
      </c>
      <c r="C38" s="1">
        <v>3.75</v>
      </c>
      <c r="D38" s="9" t="s">
        <v>156</v>
      </c>
      <c r="E38" s="9" t="s">
        <v>157</v>
      </c>
      <c r="F38" s="9">
        <v>2</v>
      </c>
      <c r="G38" s="6">
        <f t="shared" si="1"/>
        <v>21.25</v>
      </c>
    </row>
    <row r="39" spans="2:7" x14ac:dyDescent="0.25">
      <c r="B39" s="5">
        <v>12</v>
      </c>
      <c r="C39" s="1">
        <v>1.6</v>
      </c>
      <c r="D39" s="9" t="s">
        <v>158</v>
      </c>
      <c r="E39" s="9" t="s">
        <v>86</v>
      </c>
      <c r="F39" s="9">
        <v>12</v>
      </c>
      <c r="G39" s="6">
        <f t="shared" si="1"/>
        <v>10.4</v>
      </c>
    </row>
    <row r="40" spans="2:7" x14ac:dyDescent="0.25">
      <c r="B40" s="5">
        <v>36</v>
      </c>
      <c r="C40" s="1">
        <v>4.8</v>
      </c>
      <c r="D40" s="9" t="s">
        <v>71</v>
      </c>
      <c r="E40" s="9" t="s">
        <v>28</v>
      </c>
      <c r="F40" s="9">
        <v>3</v>
      </c>
      <c r="G40" s="6">
        <f t="shared" si="1"/>
        <v>31.2</v>
      </c>
    </row>
    <row r="41" spans="2:7" x14ac:dyDescent="0.25">
      <c r="B41" s="5"/>
      <c r="C41" s="1"/>
      <c r="D41" s="9"/>
      <c r="E41" s="9"/>
      <c r="F41" s="9"/>
      <c r="G41" s="6">
        <f t="shared" si="1"/>
        <v>0</v>
      </c>
    </row>
    <row r="42" spans="2:7" x14ac:dyDescent="0.25">
      <c r="B42" s="5">
        <v>25</v>
      </c>
      <c r="C42" s="1">
        <v>3.75</v>
      </c>
      <c r="D42" s="9" t="s">
        <v>117</v>
      </c>
      <c r="E42" s="9" t="s">
        <v>160</v>
      </c>
      <c r="F42" s="9">
        <v>2</v>
      </c>
      <c r="G42" s="6">
        <f t="shared" si="1"/>
        <v>21.25</v>
      </c>
    </row>
    <row r="43" spans="2:7" x14ac:dyDescent="0.25">
      <c r="B43" s="5">
        <v>24</v>
      </c>
      <c r="C43" s="1">
        <v>3.2</v>
      </c>
      <c r="D43" s="9" t="s">
        <v>161</v>
      </c>
      <c r="E43" s="9" t="s">
        <v>27</v>
      </c>
      <c r="F43" s="9">
        <v>2</v>
      </c>
      <c r="G43" s="6">
        <f t="shared" si="1"/>
        <v>20.8</v>
      </c>
    </row>
    <row r="44" spans="2:7" x14ac:dyDescent="0.25">
      <c r="B44" s="5">
        <v>5</v>
      </c>
      <c r="C44" s="1">
        <v>2.75</v>
      </c>
      <c r="D44" s="9" t="s">
        <v>162</v>
      </c>
      <c r="E44" s="9" t="s">
        <v>163</v>
      </c>
      <c r="F44" s="9">
        <v>0</v>
      </c>
      <c r="G44" s="6">
        <f t="shared" si="1"/>
        <v>2.25</v>
      </c>
    </row>
    <row r="45" spans="2:7" x14ac:dyDescent="0.25">
      <c r="B45" s="5">
        <v>24</v>
      </c>
      <c r="C45" s="1">
        <v>3.2</v>
      </c>
      <c r="D45" s="9" t="s">
        <v>164</v>
      </c>
      <c r="E45" s="9" t="s">
        <v>27</v>
      </c>
      <c r="F45" s="9">
        <v>2</v>
      </c>
      <c r="G45" s="6">
        <f t="shared" si="1"/>
        <v>20.8</v>
      </c>
    </row>
    <row r="46" spans="2:7" x14ac:dyDescent="0.25">
      <c r="B46" s="5">
        <v>70</v>
      </c>
      <c r="C46" s="1">
        <v>31.6</v>
      </c>
      <c r="D46" s="9" t="s">
        <v>165</v>
      </c>
      <c r="E46" s="9" t="s">
        <v>166</v>
      </c>
      <c r="F46" s="9">
        <v>1</v>
      </c>
      <c r="G46" s="6">
        <f t="shared" si="1"/>
        <v>38.4</v>
      </c>
    </row>
    <row r="47" spans="2:7" x14ac:dyDescent="0.25">
      <c r="B47" s="5">
        <v>30</v>
      </c>
      <c r="C47" s="1">
        <v>15</v>
      </c>
      <c r="D47" s="9" t="s">
        <v>167</v>
      </c>
      <c r="E47" s="9" t="s">
        <v>168</v>
      </c>
      <c r="F47" s="9">
        <v>0</v>
      </c>
      <c r="G47" s="6">
        <f t="shared" si="1"/>
        <v>15</v>
      </c>
    </row>
    <row r="48" spans="2:7" x14ac:dyDescent="0.25">
      <c r="B48" s="5">
        <v>12</v>
      </c>
      <c r="C48" s="1">
        <v>1.6</v>
      </c>
      <c r="D48" s="9" t="s">
        <v>31</v>
      </c>
      <c r="E48" s="9" t="s">
        <v>28</v>
      </c>
      <c r="F48" s="9">
        <v>1</v>
      </c>
      <c r="G48" s="6">
        <f t="shared" si="1"/>
        <v>10.4</v>
      </c>
    </row>
    <row r="49" spans="2:7" x14ac:dyDescent="0.25">
      <c r="B49" s="5">
        <v>20</v>
      </c>
      <c r="C49" s="1">
        <v>5.6</v>
      </c>
      <c r="D49" s="9">
        <v>2032</v>
      </c>
      <c r="E49" s="9" t="s">
        <v>170</v>
      </c>
      <c r="F49" s="9">
        <v>0</v>
      </c>
      <c r="G49" s="6">
        <f t="shared" si="1"/>
        <v>14.4</v>
      </c>
    </row>
    <row r="50" spans="2:7" x14ac:dyDescent="0.25">
      <c r="B50" s="5">
        <v>0</v>
      </c>
      <c r="C50" s="1">
        <v>0</v>
      </c>
      <c r="D50" s="9" t="s">
        <v>26</v>
      </c>
      <c r="E50" s="9" t="s">
        <v>26</v>
      </c>
      <c r="F50" s="9" t="s">
        <v>26</v>
      </c>
      <c r="G50" s="6">
        <f t="shared" si="1"/>
        <v>0</v>
      </c>
    </row>
    <row r="51" spans="2:7" x14ac:dyDescent="0.25">
      <c r="B51" s="5">
        <v>0</v>
      </c>
      <c r="C51" s="1">
        <v>0</v>
      </c>
      <c r="D51" s="9" t="s">
        <v>26</v>
      </c>
      <c r="E51" s="9" t="s">
        <v>26</v>
      </c>
      <c r="F51" s="9" t="s">
        <v>26</v>
      </c>
      <c r="G51" s="6">
        <f t="shared" si="1"/>
        <v>0</v>
      </c>
    </row>
    <row r="52" spans="2:7" x14ac:dyDescent="0.25">
      <c r="B52" s="5">
        <v>0</v>
      </c>
      <c r="C52" s="1">
        <v>0</v>
      </c>
      <c r="D52" s="9" t="s">
        <v>26</v>
      </c>
      <c r="E52" s="9" t="s">
        <v>26</v>
      </c>
      <c r="F52" s="9" t="s">
        <v>26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26</v>
      </c>
      <c r="E53" s="9" t="s">
        <v>26</v>
      </c>
      <c r="F53" s="9" t="s">
        <v>26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26</v>
      </c>
      <c r="E54" s="9" t="s">
        <v>26</v>
      </c>
      <c r="F54" s="9" t="s">
        <v>26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26</v>
      </c>
      <c r="E55" s="9" t="s">
        <v>26</v>
      </c>
      <c r="F55" s="9" t="s">
        <v>26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26</v>
      </c>
      <c r="E56" s="9" t="s">
        <v>26</v>
      </c>
      <c r="F56" s="9" t="s">
        <v>26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26</v>
      </c>
      <c r="E57" s="9" t="s">
        <v>26</v>
      </c>
      <c r="F57" s="9" t="s">
        <v>26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26</v>
      </c>
      <c r="E58" s="9" t="s">
        <v>26</v>
      </c>
      <c r="F58" s="9" t="s">
        <v>26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42" t="s">
        <v>6</v>
      </c>
      <c r="C60" s="42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335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90.449999999999989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244.55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9" t="s">
        <v>171</v>
      </c>
      <c r="C65" s="40"/>
      <c r="D65" s="40"/>
      <c r="E65" s="40"/>
      <c r="F65" s="40"/>
      <c r="G65" s="41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1">
        <v>0</v>
      </c>
      <c r="D67" s="9" t="s">
        <v>32</v>
      </c>
      <c r="E67" s="9" t="s">
        <v>172</v>
      </c>
      <c r="F67" s="9">
        <v>0</v>
      </c>
      <c r="G67" s="6">
        <f t="shared" ref="G67:G90" si="2">SUM(B67-C67)</f>
        <v>60</v>
      </c>
    </row>
    <row r="68" spans="2:7" x14ac:dyDescent="0.25">
      <c r="B68" s="5">
        <v>38</v>
      </c>
      <c r="C68" s="1">
        <v>3.2</v>
      </c>
      <c r="D68" s="9" t="s">
        <v>173</v>
      </c>
      <c r="E68" s="9" t="s">
        <v>138</v>
      </c>
      <c r="F68" s="9">
        <v>2</v>
      </c>
      <c r="G68" s="6">
        <f t="shared" si="2"/>
        <v>34.799999999999997</v>
      </c>
    </row>
    <row r="69" spans="2:7" x14ac:dyDescent="0.25">
      <c r="B69" s="5">
        <v>12</v>
      </c>
      <c r="C69" s="1">
        <v>1.6</v>
      </c>
      <c r="D69" s="9" t="s">
        <v>88</v>
      </c>
      <c r="E69" s="9" t="s">
        <v>27</v>
      </c>
      <c r="F69" s="9">
        <v>1</v>
      </c>
      <c r="G69" s="6">
        <f t="shared" si="2"/>
        <v>10.4</v>
      </c>
    </row>
    <row r="70" spans="2:7" x14ac:dyDescent="0.25">
      <c r="B70" s="5">
        <v>24</v>
      </c>
      <c r="C70" s="1">
        <v>3.2</v>
      </c>
      <c r="D70" s="9" t="s">
        <v>174</v>
      </c>
      <c r="E70" s="9" t="s">
        <v>29</v>
      </c>
      <c r="F70" s="9">
        <v>2</v>
      </c>
      <c r="G70" s="6">
        <f t="shared" si="2"/>
        <v>20.8</v>
      </c>
    </row>
    <row r="71" spans="2:7" x14ac:dyDescent="0.25">
      <c r="B71" s="5">
        <v>12</v>
      </c>
      <c r="C71" s="1">
        <v>1.6</v>
      </c>
      <c r="D71" s="9" t="s">
        <v>175</v>
      </c>
      <c r="E71" s="9" t="s">
        <v>36</v>
      </c>
      <c r="F71" s="9">
        <v>1</v>
      </c>
      <c r="G71" s="6">
        <f t="shared" si="2"/>
        <v>10.4</v>
      </c>
    </row>
    <row r="72" spans="2:7" x14ac:dyDescent="0.25">
      <c r="B72" s="5">
        <v>36</v>
      </c>
      <c r="C72" s="1">
        <v>4.8</v>
      </c>
      <c r="D72" s="9" t="s">
        <v>176</v>
      </c>
      <c r="E72" s="9" t="s">
        <v>27</v>
      </c>
      <c r="F72" s="9">
        <v>3</v>
      </c>
      <c r="G72" s="6">
        <f t="shared" si="2"/>
        <v>31.2</v>
      </c>
    </row>
    <row r="73" spans="2:7" x14ac:dyDescent="0.25">
      <c r="B73" s="5">
        <v>132</v>
      </c>
      <c r="C73" s="1">
        <v>17.600000000000001</v>
      </c>
      <c r="D73" s="9" t="s">
        <v>177</v>
      </c>
      <c r="E73" s="9" t="s">
        <v>36</v>
      </c>
      <c r="F73" s="9">
        <v>11</v>
      </c>
      <c r="G73" s="6">
        <f t="shared" si="2"/>
        <v>114.4</v>
      </c>
    </row>
    <row r="74" spans="2:7" x14ac:dyDescent="0.25">
      <c r="B74" s="5">
        <v>24</v>
      </c>
      <c r="C74" s="1">
        <v>3.2</v>
      </c>
      <c r="D74" s="9" t="s">
        <v>178</v>
      </c>
      <c r="E74" s="9" t="s">
        <v>27</v>
      </c>
      <c r="F74" s="9">
        <v>2</v>
      </c>
      <c r="G74" s="6">
        <f t="shared" si="2"/>
        <v>20.8</v>
      </c>
    </row>
    <row r="75" spans="2:7" x14ac:dyDescent="0.25">
      <c r="B75" s="5">
        <v>30</v>
      </c>
      <c r="C75" s="1">
        <v>0</v>
      </c>
      <c r="D75" s="9" t="s">
        <v>32</v>
      </c>
      <c r="E75" s="9" t="s">
        <v>179</v>
      </c>
      <c r="F75" s="9">
        <v>0</v>
      </c>
      <c r="G75" s="6">
        <f t="shared" si="2"/>
        <v>30</v>
      </c>
    </row>
    <row r="76" spans="2:7" x14ac:dyDescent="0.25">
      <c r="B76" s="5">
        <v>95</v>
      </c>
      <c r="C76" s="1">
        <v>35</v>
      </c>
      <c r="D76" s="9" t="s">
        <v>32</v>
      </c>
      <c r="E76" s="9" t="s">
        <v>180</v>
      </c>
      <c r="F76" s="9">
        <v>0</v>
      </c>
      <c r="G76" s="6">
        <f t="shared" si="2"/>
        <v>60</v>
      </c>
    </row>
    <row r="77" spans="2:7" x14ac:dyDescent="0.25">
      <c r="B77" s="5">
        <v>24</v>
      </c>
      <c r="C77" s="1">
        <v>3.2</v>
      </c>
      <c r="D77" s="9" t="s">
        <v>181</v>
      </c>
      <c r="E77" s="9" t="s">
        <v>27</v>
      </c>
      <c r="F77" s="9">
        <v>2</v>
      </c>
      <c r="G77" s="6">
        <f t="shared" si="2"/>
        <v>20.8</v>
      </c>
    </row>
    <row r="78" spans="2:7" x14ac:dyDescent="0.25">
      <c r="B78" s="5">
        <v>120</v>
      </c>
      <c r="C78" s="1">
        <f>SUM(25+35)</f>
        <v>60</v>
      </c>
      <c r="D78" s="9" t="s">
        <v>182</v>
      </c>
      <c r="E78" s="9" t="s">
        <v>183</v>
      </c>
      <c r="F78" s="9">
        <v>0</v>
      </c>
      <c r="G78" s="6">
        <f t="shared" si="2"/>
        <v>60</v>
      </c>
    </row>
    <row r="79" spans="2:7" x14ac:dyDescent="0.25">
      <c r="B79" s="5">
        <v>451.25</v>
      </c>
      <c r="C79" s="1">
        <v>152.16</v>
      </c>
      <c r="D79" s="9" t="s">
        <v>184</v>
      </c>
      <c r="E79" s="9" t="s">
        <v>185</v>
      </c>
      <c r="F79" s="9">
        <v>6</v>
      </c>
      <c r="G79" s="6">
        <f t="shared" si="2"/>
        <v>299.09000000000003</v>
      </c>
    </row>
    <row r="80" spans="2:7" x14ac:dyDescent="0.25">
      <c r="B80" s="5">
        <v>10</v>
      </c>
      <c r="C80" s="1">
        <v>1.6</v>
      </c>
      <c r="D80" s="9" t="s">
        <v>70</v>
      </c>
      <c r="E80" s="9" t="s">
        <v>27</v>
      </c>
      <c r="F80" s="9">
        <v>1</v>
      </c>
      <c r="G80" s="6">
        <f t="shared" si="2"/>
        <v>8.4</v>
      </c>
    </row>
    <row r="81" spans="2:7" x14ac:dyDescent="0.25">
      <c r="B81" s="5">
        <v>0</v>
      </c>
      <c r="C81" s="1">
        <v>0</v>
      </c>
      <c r="D81" s="9" t="s">
        <v>26</v>
      </c>
      <c r="E81" s="9" t="s">
        <v>26</v>
      </c>
      <c r="F81" s="9" t="s">
        <v>26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26</v>
      </c>
      <c r="E82" s="9" t="s">
        <v>26</v>
      </c>
      <c r="F82" s="9" t="s">
        <v>26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26</v>
      </c>
      <c r="E83" s="9" t="s">
        <v>26</v>
      </c>
      <c r="F83" s="9" t="s">
        <v>26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26</v>
      </c>
      <c r="E84" s="9" t="s">
        <v>26</v>
      </c>
      <c r="F84" s="9" t="s">
        <v>26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26</v>
      </c>
      <c r="E85" s="9" t="s">
        <v>26</v>
      </c>
      <c r="F85" s="9" t="s">
        <v>26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26</v>
      </c>
      <c r="E86" s="9" t="s">
        <v>26</v>
      </c>
      <c r="F86" s="9" t="s">
        <v>26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26</v>
      </c>
      <c r="E87" s="9" t="s">
        <v>26</v>
      </c>
      <c r="F87" s="9" t="s">
        <v>26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26</v>
      </c>
      <c r="E88" s="9" t="s">
        <v>26</v>
      </c>
      <c r="F88" s="9" t="s">
        <v>26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26</v>
      </c>
      <c r="E89" s="9" t="s">
        <v>26</v>
      </c>
      <c r="F89" s="9" t="s">
        <v>26</v>
      </c>
      <c r="G89" s="10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B91" s="42" t="s">
        <v>6</v>
      </c>
      <c r="C91" s="42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1068.25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287.16000000000003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781.08999999999992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9" t="s">
        <v>186</v>
      </c>
      <c r="C98" s="40"/>
      <c r="D98" s="40"/>
      <c r="E98" s="40"/>
      <c r="F98" s="40"/>
      <c r="G98" s="41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42</v>
      </c>
      <c r="C100" s="1">
        <v>16.600000000000001</v>
      </c>
      <c r="D100" s="9" t="s">
        <v>187</v>
      </c>
      <c r="E100" s="9" t="s">
        <v>188</v>
      </c>
      <c r="F100" s="9">
        <v>1</v>
      </c>
      <c r="G100" s="6">
        <f t="shared" ref="G100:G123" si="3">SUM(B100-C100)</f>
        <v>25.4</v>
      </c>
    </row>
    <row r="101" spans="2:7" x14ac:dyDescent="0.25">
      <c r="B101" s="5">
        <v>19</v>
      </c>
      <c r="C101" s="1">
        <v>12</v>
      </c>
      <c r="D101" s="9" t="s">
        <v>189</v>
      </c>
      <c r="E101" s="9" t="s">
        <v>190</v>
      </c>
      <c r="F101" s="9">
        <v>0</v>
      </c>
      <c r="G101" s="6">
        <f t="shared" si="3"/>
        <v>7</v>
      </c>
    </row>
    <row r="102" spans="2:7" x14ac:dyDescent="0.25">
      <c r="B102" s="5">
        <v>12</v>
      </c>
      <c r="C102" s="1">
        <v>0</v>
      </c>
      <c r="D102" s="9" t="s">
        <v>68</v>
      </c>
      <c r="E102" s="9" t="s">
        <v>27</v>
      </c>
      <c r="F102" s="9">
        <v>1</v>
      </c>
      <c r="G102" s="6">
        <f t="shared" si="3"/>
        <v>12</v>
      </c>
    </row>
    <row r="103" spans="2:7" x14ac:dyDescent="0.25">
      <c r="B103" s="5">
        <v>15</v>
      </c>
      <c r="C103" s="1">
        <v>1.6</v>
      </c>
      <c r="D103" s="9" t="s">
        <v>70</v>
      </c>
      <c r="E103" s="9" t="s">
        <v>191</v>
      </c>
      <c r="F103" s="9">
        <v>1</v>
      </c>
      <c r="G103" s="6">
        <f t="shared" si="3"/>
        <v>13.4</v>
      </c>
    </row>
    <row r="104" spans="2:7" x14ac:dyDescent="0.25">
      <c r="B104" s="5">
        <v>13</v>
      </c>
      <c r="C104" s="1">
        <v>2.15</v>
      </c>
      <c r="D104" s="9" t="s">
        <v>108</v>
      </c>
      <c r="E104" s="9" t="s">
        <v>192</v>
      </c>
      <c r="F104" s="9">
        <v>1</v>
      </c>
      <c r="G104" s="6">
        <f t="shared" si="3"/>
        <v>10.85</v>
      </c>
    </row>
    <row r="105" spans="2:7" x14ac:dyDescent="0.25">
      <c r="B105" s="5">
        <v>12</v>
      </c>
      <c r="C105" s="1">
        <v>1.6</v>
      </c>
      <c r="D105" s="9" t="s">
        <v>58</v>
      </c>
      <c r="E105" s="9" t="s">
        <v>27</v>
      </c>
      <c r="F105" s="9">
        <v>1</v>
      </c>
      <c r="G105" s="6">
        <f t="shared" si="3"/>
        <v>10.4</v>
      </c>
    </row>
    <row r="106" spans="2:7" x14ac:dyDescent="0.25">
      <c r="B106" s="5">
        <v>122</v>
      </c>
      <c r="C106" s="1">
        <v>3.2</v>
      </c>
      <c r="D106" s="9" t="s">
        <v>32</v>
      </c>
      <c r="E106" s="9" t="s">
        <v>193</v>
      </c>
      <c r="F106" s="9">
        <v>0</v>
      </c>
      <c r="G106" s="6">
        <f t="shared" si="3"/>
        <v>118.8</v>
      </c>
    </row>
    <row r="107" spans="2:7" x14ac:dyDescent="0.25">
      <c r="B107" s="5"/>
      <c r="C107" s="1">
        <v>0</v>
      </c>
      <c r="D107" s="9"/>
      <c r="E107" s="32"/>
      <c r="F107" s="9"/>
      <c r="G107" s="6">
        <f t="shared" si="3"/>
        <v>0</v>
      </c>
    </row>
    <row r="108" spans="2:7" x14ac:dyDescent="0.25">
      <c r="B108" s="5">
        <v>24</v>
      </c>
      <c r="C108" s="1">
        <v>3.2</v>
      </c>
      <c r="D108" s="9" t="s">
        <v>194</v>
      </c>
      <c r="E108" s="9" t="s">
        <v>147</v>
      </c>
      <c r="F108" s="9">
        <v>2</v>
      </c>
      <c r="G108" s="6">
        <f t="shared" si="3"/>
        <v>20.8</v>
      </c>
    </row>
    <row r="109" spans="2:7" x14ac:dyDescent="0.25">
      <c r="B109" s="5">
        <v>24</v>
      </c>
      <c r="C109" s="1">
        <v>3.2</v>
      </c>
      <c r="D109" s="9" t="s">
        <v>195</v>
      </c>
      <c r="E109" s="9" t="s">
        <v>196</v>
      </c>
      <c r="F109" s="9">
        <v>2</v>
      </c>
      <c r="G109" s="6">
        <f t="shared" si="3"/>
        <v>20.8</v>
      </c>
    </row>
    <row r="110" spans="2:7" x14ac:dyDescent="0.25">
      <c r="B110" s="5">
        <v>36</v>
      </c>
      <c r="C110" s="1">
        <v>4.8</v>
      </c>
      <c r="D110" s="9" t="s">
        <v>197</v>
      </c>
      <c r="E110" s="9" t="s">
        <v>29</v>
      </c>
      <c r="F110" s="9">
        <v>3</v>
      </c>
      <c r="G110" s="6">
        <f t="shared" si="3"/>
        <v>31.2</v>
      </c>
    </row>
    <row r="111" spans="2:7" x14ac:dyDescent="0.25">
      <c r="B111" s="5"/>
      <c r="C111" s="1">
        <v>0</v>
      </c>
      <c r="D111" s="9" t="s">
        <v>26</v>
      </c>
      <c r="E111" s="9" t="s">
        <v>26</v>
      </c>
      <c r="F111" s="9" t="s">
        <v>26</v>
      </c>
      <c r="G111" s="6">
        <f t="shared" si="3"/>
        <v>0</v>
      </c>
    </row>
    <row r="112" spans="2:7" x14ac:dyDescent="0.25">
      <c r="B112" s="5">
        <v>0</v>
      </c>
      <c r="C112" s="1">
        <v>0</v>
      </c>
      <c r="D112" s="9" t="s">
        <v>26</v>
      </c>
      <c r="E112" s="9" t="s">
        <v>26</v>
      </c>
      <c r="F112" s="9" t="s">
        <v>26</v>
      </c>
      <c r="G112" s="6">
        <f t="shared" si="3"/>
        <v>0</v>
      </c>
    </row>
    <row r="113" spans="2:7" x14ac:dyDescent="0.25">
      <c r="B113" s="5">
        <v>0</v>
      </c>
      <c r="C113" s="1">
        <v>0</v>
      </c>
      <c r="D113" s="9" t="s">
        <v>26</v>
      </c>
      <c r="E113" s="9" t="s">
        <v>26</v>
      </c>
      <c r="F113" s="9" t="s">
        <v>26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26</v>
      </c>
      <c r="E114" s="9" t="s">
        <v>26</v>
      </c>
      <c r="F114" s="9" t="s">
        <v>26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26</v>
      </c>
      <c r="E115" s="9" t="s">
        <v>26</v>
      </c>
      <c r="F115" s="9" t="s">
        <v>26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26</v>
      </c>
      <c r="E116" s="9" t="s">
        <v>26</v>
      </c>
      <c r="F116" s="9" t="s">
        <v>26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26</v>
      </c>
      <c r="E117" s="9" t="s">
        <v>26</v>
      </c>
      <c r="F117" s="9" t="s">
        <v>26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26</v>
      </c>
      <c r="E118" s="9" t="s">
        <v>26</v>
      </c>
      <c r="F118" s="9" t="s">
        <v>26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26</v>
      </c>
      <c r="E119" s="9" t="s">
        <v>26</v>
      </c>
      <c r="F119" s="9" t="s">
        <v>26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26</v>
      </c>
      <c r="E120" s="9" t="s">
        <v>26</v>
      </c>
      <c r="F120" s="9" t="s">
        <v>26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26</v>
      </c>
      <c r="E121" s="9" t="s">
        <v>26</v>
      </c>
      <c r="F121" s="9" t="s">
        <v>26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26</v>
      </c>
      <c r="E122" s="9" t="s">
        <v>26</v>
      </c>
      <c r="F122" s="9" t="s">
        <v>26</v>
      </c>
      <c r="G122" s="10">
        <f t="shared" si="3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3"/>
        <v>0</v>
      </c>
    </row>
    <row r="124" spans="2:7" x14ac:dyDescent="0.25">
      <c r="B124" s="42" t="s">
        <v>6</v>
      </c>
      <c r="C124" s="42"/>
      <c r="D124" s="4"/>
      <c r="E124" s="4"/>
      <c r="F124" s="4"/>
      <c r="G124" s="2"/>
    </row>
    <row r="125" spans="2:7" x14ac:dyDescent="0.25">
      <c r="B125" s="12" t="s">
        <v>0</v>
      </c>
      <c r="C125" s="12">
        <f>SUM(Tabela4820[Valor Bruto])</f>
        <v>319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SUM(Tabela4820[Valor despesa])</f>
        <v>48.350000000000009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270.64999999999998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39" t="s">
        <v>198</v>
      </c>
      <c r="C129" s="40"/>
      <c r="D129" s="40"/>
      <c r="E129" s="40"/>
      <c r="F129" s="40"/>
      <c r="G129" s="41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10</v>
      </c>
      <c r="C131" s="1">
        <v>0</v>
      </c>
      <c r="D131" s="9">
        <v>433</v>
      </c>
      <c r="E131" s="9" t="s">
        <v>199</v>
      </c>
      <c r="F131" s="9">
        <v>0</v>
      </c>
      <c r="G131" s="6">
        <f t="shared" ref="G131:G154" si="4">SUM(B131-C131)</f>
        <v>10</v>
      </c>
    </row>
    <row r="132" spans="2:7" x14ac:dyDescent="0.25">
      <c r="B132" s="5">
        <v>56</v>
      </c>
      <c r="C132" s="1">
        <v>10.4</v>
      </c>
      <c r="D132" s="9" t="s">
        <v>200</v>
      </c>
      <c r="E132" s="9" t="s">
        <v>201</v>
      </c>
      <c r="F132" s="9">
        <v>3</v>
      </c>
      <c r="G132" s="6">
        <f t="shared" si="4"/>
        <v>45.6</v>
      </c>
    </row>
    <row r="133" spans="2:7" x14ac:dyDescent="0.25">
      <c r="B133" s="5">
        <v>20</v>
      </c>
      <c r="C133" s="1">
        <v>5.6</v>
      </c>
      <c r="D133" s="9">
        <v>2016</v>
      </c>
      <c r="E133" s="9" t="s">
        <v>170</v>
      </c>
      <c r="F133" s="9">
        <v>0</v>
      </c>
      <c r="G133" s="6">
        <f t="shared" si="4"/>
        <v>14.4</v>
      </c>
    </row>
    <row r="134" spans="2:7" x14ac:dyDescent="0.25">
      <c r="B134" s="5">
        <v>12</v>
      </c>
      <c r="C134" s="1">
        <v>1.6</v>
      </c>
      <c r="D134" s="9" t="s">
        <v>202</v>
      </c>
      <c r="E134" s="9" t="s">
        <v>36</v>
      </c>
      <c r="F134" s="9">
        <v>1</v>
      </c>
      <c r="G134" s="6">
        <f t="shared" si="4"/>
        <v>10.4</v>
      </c>
    </row>
    <row r="135" spans="2:7" x14ac:dyDescent="0.25">
      <c r="B135" s="5">
        <v>24</v>
      </c>
      <c r="C135" s="1">
        <v>3.2</v>
      </c>
      <c r="D135" s="9" t="s">
        <v>203</v>
      </c>
      <c r="E135" s="9" t="s">
        <v>27</v>
      </c>
      <c r="F135" s="9">
        <v>1</v>
      </c>
      <c r="G135" s="6">
        <f t="shared" si="4"/>
        <v>20.8</v>
      </c>
    </row>
    <row r="136" spans="2:7" x14ac:dyDescent="0.25">
      <c r="B136" s="5">
        <v>60</v>
      </c>
      <c r="C136" s="1">
        <v>8</v>
      </c>
      <c r="D136" s="9" t="s">
        <v>38</v>
      </c>
      <c r="E136" s="9" t="s">
        <v>28</v>
      </c>
      <c r="F136" s="9">
        <v>5</v>
      </c>
      <c r="G136" s="6">
        <f t="shared" si="4"/>
        <v>52</v>
      </c>
    </row>
    <row r="137" spans="2:7" x14ac:dyDescent="0.25">
      <c r="B137" s="5">
        <v>76</v>
      </c>
      <c r="C137" s="1">
        <v>3.2</v>
      </c>
      <c r="D137" s="9" t="s">
        <v>204</v>
      </c>
      <c r="E137" s="9" t="s">
        <v>205</v>
      </c>
      <c r="F137" s="9">
        <v>2</v>
      </c>
      <c r="G137" s="6">
        <f t="shared" si="4"/>
        <v>72.8</v>
      </c>
    </row>
    <row r="138" spans="2:7" x14ac:dyDescent="0.25">
      <c r="B138" s="5">
        <v>24</v>
      </c>
      <c r="C138" s="1">
        <v>3.2</v>
      </c>
      <c r="D138" s="9" t="s">
        <v>174</v>
      </c>
      <c r="E138" s="9" t="s">
        <v>29</v>
      </c>
      <c r="F138" s="9">
        <v>2</v>
      </c>
      <c r="G138" s="6">
        <f t="shared" si="4"/>
        <v>20.8</v>
      </c>
    </row>
    <row r="139" spans="2:7" x14ac:dyDescent="0.25">
      <c r="B139" s="5">
        <v>12</v>
      </c>
      <c r="C139" s="1">
        <v>1.6</v>
      </c>
      <c r="D139" s="9" t="s">
        <v>26</v>
      </c>
      <c r="E139" s="9" t="s">
        <v>26</v>
      </c>
      <c r="F139" s="9">
        <v>1</v>
      </c>
      <c r="G139" s="6">
        <f t="shared" si="4"/>
        <v>10.4</v>
      </c>
    </row>
    <row r="140" spans="2:7" x14ac:dyDescent="0.25">
      <c r="B140" s="5">
        <v>84</v>
      </c>
      <c r="C140" s="1">
        <v>11.2</v>
      </c>
      <c r="D140" s="9" t="s">
        <v>206</v>
      </c>
      <c r="E140" s="9" t="s">
        <v>28</v>
      </c>
      <c r="F140" s="9">
        <v>7</v>
      </c>
      <c r="G140" s="6">
        <f t="shared" si="4"/>
        <v>72.8</v>
      </c>
    </row>
    <row r="141" spans="2:7" x14ac:dyDescent="0.25">
      <c r="B141" s="5">
        <v>60</v>
      </c>
      <c r="C141" s="1">
        <v>30</v>
      </c>
      <c r="D141" s="9" t="s">
        <v>207</v>
      </c>
      <c r="E141" s="9" t="s">
        <v>159</v>
      </c>
      <c r="F141" s="9">
        <v>0</v>
      </c>
      <c r="G141" s="6">
        <f t="shared" si="4"/>
        <v>30</v>
      </c>
    </row>
    <row r="142" spans="2:7" x14ac:dyDescent="0.25">
      <c r="B142" s="5">
        <v>12</v>
      </c>
      <c r="C142" s="1">
        <v>1.6</v>
      </c>
      <c r="D142" s="9" t="s">
        <v>38</v>
      </c>
      <c r="E142" s="9" t="s">
        <v>208</v>
      </c>
      <c r="F142" s="9">
        <v>1</v>
      </c>
      <c r="G142" s="6">
        <f t="shared" si="4"/>
        <v>10.4</v>
      </c>
    </row>
    <row r="143" spans="2:7" x14ac:dyDescent="0.25">
      <c r="B143" s="5">
        <v>20</v>
      </c>
      <c r="C143" s="1">
        <v>5.6</v>
      </c>
      <c r="D143" s="9">
        <v>2032</v>
      </c>
      <c r="E143" s="31" t="s">
        <v>170</v>
      </c>
      <c r="F143" s="9">
        <v>0</v>
      </c>
      <c r="G143" s="6">
        <f t="shared" si="4"/>
        <v>14.4</v>
      </c>
    </row>
    <row r="144" spans="2:7" x14ac:dyDescent="0.25">
      <c r="B144" s="5">
        <v>0</v>
      </c>
      <c r="C144" s="1">
        <v>0</v>
      </c>
      <c r="D144" s="9" t="s">
        <v>26</v>
      </c>
      <c r="E144" s="9" t="s">
        <v>26</v>
      </c>
      <c r="F144" s="9" t="s">
        <v>26</v>
      </c>
      <c r="G144" s="6">
        <f t="shared" si="4"/>
        <v>0</v>
      </c>
    </row>
    <row r="145" spans="2:7" x14ac:dyDescent="0.25">
      <c r="B145" s="5">
        <v>0</v>
      </c>
      <c r="C145" s="1">
        <v>0</v>
      </c>
      <c r="D145" s="9" t="s">
        <v>26</v>
      </c>
      <c r="E145" s="9" t="s">
        <v>26</v>
      </c>
      <c r="F145" s="9" t="s">
        <v>26</v>
      </c>
      <c r="G145" s="6">
        <f t="shared" si="4"/>
        <v>0</v>
      </c>
    </row>
    <row r="146" spans="2:7" x14ac:dyDescent="0.25">
      <c r="B146" s="5">
        <v>0</v>
      </c>
      <c r="C146" s="1">
        <v>0</v>
      </c>
      <c r="D146" s="9" t="s">
        <v>26</v>
      </c>
      <c r="E146" s="9" t="s">
        <v>26</v>
      </c>
      <c r="F146" s="9" t="s">
        <v>26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26</v>
      </c>
      <c r="E147" s="9" t="s">
        <v>26</v>
      </c>
      <c r="F147" s="9" t="s">
        <v>26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26</v>
      </c>
      <c r="E148" s="9" t="s">
        <v>26</v>
      </c>
      <c r="F148" s="9" t="s">
        <v>26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26</v>
      </c>
      <c r="E149" s="9" t="s">
        <v>26</v>
      </c>
      <c r="F149" s="9" t="s">
        <v>26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26</v>
      </c>
      <c r="E150" s="9" t="s">
        <v>26</v>
      </c>
      <c r="F150" s="9" t="s">
        <v>26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26</v>
      </c>
      <c r="E151" s="9" t="s">
        <v>26</v>
      </c>
      <c r="F151" s="9" t="s">
        <v>26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26</v>
      </c>
      <c r="E152" s="9" t="s">
        <v>26</v>
      </c>
      <c r="F152" s="9" t="s">
        <v>26</v>
      </c>
      <c r="G152" s="6">
        <f t="shared" si="4"/>
        <v>0</v>
      </c>
    </row>
    <row r="153" spans="2:7" x14ac:dyDescent="0.25">
      <c r="B153" s="7">
        <v>0</v>
      </c>
      <c r="C153" s="8">
        <v>0</v>
      </c>
      <c r="D153" s="9" t="s">
        <v>26</v>
      </c>
      <c r="E153" s="9" t="s">
        <v>26</v>
      </c>
      <c r="F153" s="9" t="s">
        <v>26</v>
      </c>
      <c r="G153" s="10">
        <f t="shared" si="4"/>
        <v>0</v>
      </c>
    </row>
    <row r="154" spans="2:7" x14ac:dyDescent="0.25">
      <c r="B154" s="7">
        <v>0</v>
      </c>
      <c r="C154" s="8">
        <v>0</v>
      </c>
      <c r="D154" s="9"/>
      <c r="E154" s="9"/>
      <c r="F154" s="9"/>
      <c r="G154" s="10">
        <f t="shared" si="4"/>
        <v>0</v>
      </c>
    </row>
    <row r="155" spans="2:7" x14ac:dyDescent="0.25">
      <c r="B155" s="42" t="s">
        <v>6</v>
      </c>
      <c r="C155" s="42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SUM(Tabela4921[Valor Bruto])</f>
        <v>470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SUM(Tabela4921[Valor despesa])</f>
        <v>85.199999999999989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384.8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39">
        <v>44821</v>
      </c>
      <c r="C160" s="40"/>
      <c r="D160" s="40"/>
      <c r="E160" s="40"/>
      <c r="F160" s="40"/>
      <c r="G160" s="41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153</v>
      </c>
      <c r="C162" s="1">
        <v>0</v>
      </c>
      <c r="D162" s="9" t="s">
        <v>32</v>
      </c>
      <c r="E162" s="32" t="s">
        <v>102</v>
      </c>
      <c r="F162" s="9">
        <v>0</v>
      </c>
      <c r="G162" s="6">
        <f t="shared" ref="G162:G185" si="5">SUM(B162-C162)</f>
        <v>153</v>
      </c>
    </row>
    <row r="163" spans="2:7" x14ac:dyDescent="0.25">
      <c r="B163" s="5">
        <v>12</v>
      </c>
      <c r="C163" s="1">
        <v>1.6</v>
      </c>
      <c r="D163" s="9" t="s">
        <v>209</v>
      </c>
      <c r="E163" s="9" t="s">
        <v>27</v>
      </c>
      <c r="F163" s="9">
        <v>1</v>
      </c>
      <c r="G163" s="6">
        <f t="shared" si="5"/>
        <v>10.4</v>
      </c>
    </row>
    <row r="164" spans="2:7" x14ac:dyDescent="0.25">
      <c r="B164" s="5">
        <v>24</v>
      </c>
      <c r="C164" s="1">
        <v>3.2</v>
      </c>
      <c r="D164" s="9" t="s">
        <v>210</v>
      </c>
      <c r="E164" s="32" t="s">
        <v>28</v>
      </c>
      <c r="F164" s="9">
        <v>2</v>
      </c>
      <c r="G164" s="6">
        <f t="shared" si="5"/>
        <v>20.8</v>
      </c>
    </row>
    <row r="165" spans="2:7" x14ac:dyDescent="0.25">
      <c r="B165" s="5">
        <v>22</v>
      </c>
      <c r="C165" s="1">
        <v>12</v>
      </c>
      <c r="D165" s="9" t="s">
        <v>212</v>
      </c>
      <c r="E165" s="9" t="s">
        <v>190</v>
      </c>
      <c r="F165" s="9">
        <v>0</v>
      </c>
      <c r="G165" s="6">
        <f t="shared" si="5"/>
        <v>10</v>
      </c>
    </row>
    <row r="166" spans="2:7" x14ac:dyDescent="0.25">
      <c r="B166" s="5">
        <v>69</v>
      </c>
      <c r="C166" s="1">
        <v>8.1999999999999993</v>
      </c>
      <c r="D166" s="9" t="s">
        <v>97</v>
      </c>
      <c r="E166" s="9" t="s">
        <v>215</v>
      </c>
      <c r="F166" s="9">
        <v>2</v>
      </c>
      <c r="G166" s="6">
        <f t="shared" si="5"/>
        <v>60.8</v>
      </c>
    </row>
    <row r="167" spans="2:7" x14ac:dyDescent="0.25">
      <c r="B167" s="5">
        <v>80</v>
      </c>
      <c r="C167" s="1">
        <v>0</v>
      </c>
      <c r="D167" s="9" t="s">
        <v>32</v>
      </c>
      <c r="E167" s="9" t="s">
        <v>213</v>
      </c>
      <c r="F167" s="9">
        <v>0</v>
      </c>
      <c r="G167" s="6">
        <f t="shared" si="5"/>
        <v>80</v>
      </c>
    </row>
    <row r="168" spans="2:7" x14ac:dyDescent="0.25">
      <c r="B168" s="5">
        <v>80</v>
      </c>
      <c r="C168" s="1">
        <v>0</v>
      </c>
      <c r="D168" s="9" t="s">
        <v>32</v>
      </c>
      <c r="E168" s="9" t="s">
        <v>214</v>
      </c>
      <c r="F168" s="9">
        <v>0</v>
      </c>
      <c r="G168" s="6">
        <f t="shared" si="5"/>
        <v>80</v>
      </c>
    </row>
    <row r="169" spans="2:7" x14ac:dyDescent="0.25">
      <c r="B169" s="5">
        <v>110</v>
      </c>
      <c r="C169" s="1">
        <v>0</v>
      </c>
      <c r="D169" s="9" t="s">
        <v>32</v>
      </c>
      <c r="E169" s="32" t="s">
        <v>213</v>
      </c>
      <c r="F169" s="9">
        <v>0</v>
      </c>
      <c r="G169" s="6">
        <f t="shared" si="5"/>
        <v>110</v>
      </c>
    </row>
    <row r="170" spans="2:7" x14ac:dyDescent="0.25">
      <c r="B170" s="5">
        <v>70</v>
      </c>
      <c r="C170" s="1">
        <v>35</v>
      </c>
      <c r="D170" s="9" t="s">
        <v>216</v>
      </c>
      <c r="E170" s="9" t="s">
        <v>143</v>
      </c>
      <c r="F170" s="9">
        <v>0</v>
      </c>
      <c r="G170" s="6">
        <f t="shared" si="5"/>
        <v>35</v>
      </c>
    </row>
    <row r="171" spans="2:7" x14ac:dyDescent="0.25">
      <c r="B171" s="5">
        <v>60</v>
      </c>
      <c r="C171" s="1">
        <v>0</v>
      </c>
      <c r="D171" s="9" t="s">
        <v>32</v>
      </c>
      <c r="E171" s="32" t="s">
        <v>218</v>
      </c>
      <c r="F171" s="9">
        <v>0</v>
      </c>
      <c r="G171" s="6">
        <f t="shared" si="5"/>
        <v>60</v>
      </c>
    </row>
    <row r="172" spans="2:7" x14ac:dyDescent="0.25">
      <c r="B172" s="5">
        <v>12</v>
      </c>
      <c r="C172" s="1">
        <v>1.6</v>
      </c>
      <c r="D172" s="9" t="s">
        <v>217</v>
      </c>
      <c r="E172" s="9" t="s">
        <v>27</v>
      </c>
      <c r="F172" s="9">
        <v>1</v>
      </c>
      <c r="G172" s="6">
        <f t="shared" si="5"/>
        <v>10.4</v>
      </c>
    </row>
    <row r="173" spans="2:7" x14ac:dyDescent="0.25">
      <c r="B173" s="5">
        <v>78</v>
      </c>
      <c r="C173" s="1">
        <v>9.8000000000000007</v>
      </c>
      <c r="D173" s="9" t="s">
        <v>220</v>
      </c>
      <c r="E173" s="9" t="s">
        <v>221</v>
      </c>
      <c r="F173" s="9">
        <v>5</v>
      </c>
      <c r="G173" s="6">
        <f t="shared" si="5"/>
        <v>68.2</v>
      </c>
    </row>
    <row r="174" spans="2:7" x14ac:dyDescent="0.25">
      <c r="B174" s="5">
        <v>72</v>
      </c>
      <c r="C174" s="1">
        <v>9.6</v>
      </c>
      <c r="D174" s="9" t="s">
        <v>219</v>
      </c>
      <c r="E174" s="29" t="s">
        <v>211</v>
      </c>
      <c r="F174" s="9">
        <v>6</v>
      </c>
      <c r="G174" s="6">
        <f t="shared" si="5"/>
        <v>62.4</v>
      </c>
    </row>
    <row r="175" spans="2:7" x14ac:dyDescent="0.25">
      <c r="B175" s="5"/>
      <c r="C175" s="1">
        <v>0</v>
      </c>
      <c r="D175" s="9" t="s">
        <v>26</v>
      </c>
      <c r="E175" s="9" t="s">
        <v>26</v>
      </c>
      <c r="F175" s="9" t="s">
        <v>26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26</v>
      </c>
      <c r="E176" s="9" t="s">
        <v>26</v>
      </c>
      <c r="F176" s="9" t="s">
        <v>26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26</v>
      </c>
      <c r="E177" s="9" t="s">
        <v>26</v>
      </c>
      <c r="F177" s="9" t="s">
        <v>26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26</v>
      </c>
      <c r="E178" s="9" t="s">
        <v>26</v>
      </c>
      <c r="F178" s="9" t="s">
        <v>26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26</v>
      </c>
      <c r="E179" s="9" t="s">
        <v>26</v>
      </c>
      <c r="F179" s="9" t="s">
        <v>26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26</v>
      </c>
      <c r="E180" s="9" t="s">
        <v>26</v>
      </c>
      <c r="F180" s="9" t="s">
        <v>26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26</v>
      </c>
      <c r="E181" s="9" t="s">
        <v>26</v>
      </c>
      <c r="F181" s="9" t="s">
        <v>26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26</v>
      </c>
      <c r="E182" s="9" t="s">
        <v>26</v>
      </c>
      <c r="F182" s="9" t="s">
        <v>26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26</v>
      </c>
      <c r="E183" s="9" t="s">
        <v>26</v>
      </c>
      <c r="F183" s="9" t="s">
        <v>26</v>
      </c>
      <c r="G183" s="6">
        <f t="shared" si="5"/>
        <v>0</v>
      </c>
    </row>
    <row r="184" spans="2:7" x14ac:dyDescent="0.25">
      <c r="B184" s="7">
        <v>0</v>
      </c>
      <c r="C184" s="8">
        <v>0</v>
      </c>
      <c r="D184" s="9" t="s">
        <v>26</v>
      </c>
      <c r="E184" s="9" t="s">
        <v>26</v>
      </c>
      <c r="F184" s="9" t="s">
        <v>26</v>
      </c>
      <c r="G184" s="10">
        <f t="shared" si="5"/>
        <v>0</v>
      </c>
    </row>
    <row r="185" spans="2:7" x14ac:dyDescent="0.25">
      <c r="B185" s="7">
        <v>0</v>
      </c>
      <c r="C185" s="8">
        <v>0</v>
      </c>
      <c r="D185" s="9"/>
      <c r="E185" s="9"/>
      <c r="F185" s="9"/>
      <c r="G185" s="10">
        <f t="shared" si="5"/>
        <v>0</v>
      </c>
    </row>
    <row r="186" spans="2:7" x14ac:dyDescent="0.25">
      <c r="B186" s="42" t="s">
        <v>6</v>
      </c>
      <c r="C186" s="42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SUM(Tabela41022[Valor Bruto])</f>
        <v>842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SUM(Tabela41022[Valor despesa])</f>
        <v>81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761</v>
      </c>
      <c r="D189" s="4"/>
      <c r="E189" s="4"/>
      <c r="F189" s="4"/>
      <c r="G189" s="2"/>
    </row>
  </sheetData>
  <mergeCells count="13">
    <mergeCell ref="B186:C186"/>
    <mergeCell ref="B91:C91"/>
    <mergeCell ref="B98:G98"/>
    <mergeCell ref="B124:C124"/>
    <mergeCell ref="B129:G129"/>
    <mergeCell ref="B155:C155"/>
    <mergeCell ref="B160:G160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34" zoomScaleNormal="100" workbookViewId="0">
      <selection activeCell="B172" sqref="B172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2.7109375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9" t="s">
        <v>222</v>
      </c>
      <c r="C2" s="40"/>
      <c r="D2" s="40"/>
      <c r="E2" s="40"/>
      <c r="F2" s="40"/>
      <c r="G2" s="41"/>
      <c r="I2" s="43" t="s">
        <v>10</v>
      </c>
      <c r="J2" s="43"/>
      <c r="K2" s="43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54</v>
      </c>
      <c r="C4" s="1">
        <v>8.1999999999999993</v>
      </c>
      <c r="D4" s="9" t="s">
        <v>223</v>
      </c>
      <c r="E4" s="9" t="s">
        <v>224</v>
      </c>
      <c r="F4" s="9">
        <v>3</v>
      </c>
      <c r="G4" s="6">
        <f t="shared" ref="G4:G28" si="0">SUM(B4-C4)</f>
        <v>45.8</v>
      </c>
      <c r="I4" s="11">
        <f>SUM(C31,C62,C93,C126,C157,C188)</f>
        <v>3591</v>
      </c>
      <c r="J4" s="11">
        <f>SUM(C94,C127,C158,C189,C63,C32)</f>
        <v>668.82999999999993</v>
      </c>
      <c r="K4" s="22">
        <f>SUM(C33,C64,C95,C128,C159,C190)</f>
        <v>2922.1699999999996</v>
      </c>
    </row>
    <row r="5" spans="2:11" x14ac:dyDescent="0.25">
      <c r="B5" s="5">
        <v>12</v>
      </c>
      <c r="C5" s="1">
        <v>1.6</v>
      </c>
      <c r="D5" s="9" t="s">
        <v>37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150</v>
      </c>
      <c r="C6" s="1">
        <v>0</v>
      </c>
      <c r="D6" s="9" t="s">
        <v>32</v>
      </c>
      <c r="E6" s="9" t="s">
        <v>225</v>
      </c>
      <c r="F6" s="9">
        <v>0</v>
      </c>
      <c r="G6" s="6">
        <f t="shared" si="0"/>
        <v>150</v>
      </c>
    </row>
    <row r="7" spans="2:11" x14ac:dyDescent="0.25">
      <c r="B7" s="5">
        <v>48</v>
      </c>
      <c r="C7" s="1">
        <v>6.4</v>
      </c>
      <c r="D7" s="9" t="s">
        <v>226</v>
      </c>
      <c r="E7" s="9" t="s">
        <v>27</v>
      </c>
      <c r="F7" s="9">
        <v>4</v>
      </c>
      <c r="G7" s="6">
        <f t="shared" si="0"/>
        <v>41.6</v>
      </c>
    </row>
    <row r="8" spans="2:11" x14ac:dyDescent="0.25">
      <c r="B8" s="5">
        <v>48</v>
      </c>
      <c r="C8" s="1">
        <v>0</v>
      </c>
      <c r="D8" s="9" t="s">
        <v>68</v>
      </c>
      <c r="E8" s="9" t="s">
        <v>29</v>
      </c>
      <c r="F8" s="9">
        <v>4</v>
      </c>
      <c r="G8" s="6">
        <f t="shared" si="0"/>
        <v>48</v>
      </c>
    </row>
    <row r="9" spans="2:11" x14ac:dyDescent="0.25">
      <c r="B9" s="5">
        <v>99</v>
      </c>
      <c r="C9" s="1">
        <f>SUM(15+3.2)</f>
        <v>18.2</v>
      </c>
      <c r="D9" s="9" t="s">
        <v>227</v>
      </c>
      <c r="E9" s="9" t="s">
        <v>228</v>
      </c>
      <c r="F9" s="9">
        <v>2</v>
      </c>
      <c r="G9" s="6">
        <f t="shared" si="0"/>
        <v>80.8</v>
      </c>
    </row>
    <row r="10" spans="2:11" x14ac:dyDescent="0.25">
      <c r="B10" s="5">
        <v>120</v>
      </c>
      <c r="C10" s="1">
        <v>3.2</v>
      </c>
      <c r="D10" s="9" t="s">
        <v>229</v>
      </c>
      <c r="E10" s="9" t="s">
        <v>230</v>
      </c>
      <c r="F10" s="9">
        <v>0</v>
      </c>
      <c r="G10" s="6">
        <f t="shared" si="0"/>
        <v>116.8</v>
      </c>
    </row>
    <row r="11" spans="2:11" x14ac:dyDescent="0.25">
      <c r="B11" s="5">
        <v>24</v>
      </c>
      <c r="C11" s="1">
        <v>3.2</v>
      </c>
      <c r="D11" s="9" t="s">
        <v>231</v>
      </c>
      <c r="E11" s="9" t="s">
        <v>147</v>
      </c>
      <c r="F11" s="9">
        <v>2</v>
      </c>
      <c r="G11" s="6">
        <f t="shared" si="0"/>
        <v>20.8</v>
      </c>
    </row>
    <row r="12" spans="2:11" x14ac:dyDescent="0.25">
      <c r="B12" s="5">
        <v>36</v>
      </c>
      <c r="C12" s="1">
        <v>4.8</v>
      </c>
      <c r="D12" s="9" t="s">
        <v>232</v>
      </c>
      <c r="E12" s="9" t="s">
        <v>29</v>
      </c>
      <c r="F12" s="9">
        <v>3</v>
      </c>
      <c r="G12" s="6">
        <f t="shared" si="0"/>
        <v>31.2</v>
      </c>
    </row>
    <row r="13" spans="2:11" x14ac:dyDescent="0.25">
      <c r="B13" s="5">
        <v>190</v>
      </c>
      <c r="C13" s="1">
        <v>91.51</v>
      </c>
      <c r="D13" s="9" t="s">
        <v>233</v>
      </c>
      <c r="E13" s="9" t="s">
        <v>234</v>
      </c>
      <c r="F13" s="9">
        <v>0</v>
      </c>
      <c r="G13" s="6">
        <f t="shared" si="0"/>
        <v>98.49</v>
      </c>
    </row>
    <row r="14" spans="2:11" x14ac:dyDescent="0.25">
      <c r="B14" s="5">
        <v>100</v>
      </c>
      <c r="C14" s="1">
        <f>SUM(9*1.6+1.65)</f>
        <v>16.05</v>
      </c>
      <c r="D14" s="9" t="s">
        <v>235</v>
      </c>
      <c r="E14" s="9" t="s">
        <v>86</v>
      </c>
      <c r="F14" s="9">
        <v>9</v>
      </c>
      <c r="G14" s="6">
        <f t="shared" si="0"/>
        <v>83.95</v>
      </c>
    </row>
    <row r="15" spans="2:11" x14ac:dyDescent="0.25">
      <c r="B15" s="5">
        <v>12</v>
      </c>
      <c r="C15" s="1">
        <v>1.6</v>
      </c>
      <c r="D15" s="9" t="s">
        <v>232</v>
      </c>
      <c r="E15" s="9" t="s">
        <v>228</v>
      </c>
      <c r="F15" s="9">
        <v>0</v>
      </c>
      <c r="G15" s="6">
        <f t="shared" si="0"/>
        <v>10.4</v>
      </c>
    </row>
    <row r="16" spans="2:11" x14ac:dyDescent="0.25">
      <c r="B16" s="5">
        <v>48</v>
      </c>
      <c r="C16" s="1">
        <v>6.4</v>
      </c>
      <c r="D16" s="9" t="s">
        <v>236</v>
      </c>
      <c r="E16" s="9" t="s">
        <v>27</v>
      </c>
      <c r="F16" s="9">
        <v>4</v>
      </c>
      <c r="G16" s="6">
        <f t="shared" si="0"/>
        <v>41.6</v>
      </c>
    </row>
    <row r="17" spans="2:7" x14ac:dyDescent="0.25">
      <c r="B17" s="5">
        <v>0</v>
      </c>
      <c r="C17" s="1">
        <v>0</v>
      </c>
      <c r="D17" s="9" t="s">
        <v>26</v>
      </c>
      <c r="E17" s="9" t="s">
        <v>26</v>
      </c>
      <c r="F17" s="9" t="s">
        <v>26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26</v>
      </c>
      <c r="E18" s="9" t="s">
        <v>26</v>
      </c>
      <c r="F18" s="9" t="s">
        <v>26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26</v>
      </c>
      <c r="E19" s="9" t="s">
        <v>26</v>
      </c>
      <c r="F19" s="9" t="s">
        <v>26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26</v>
      </c>
      <c r="E20" s="9" t="s">
        <v>26</v>
      </c>
      <c r="F20" s="9" t="s">
        <v>26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26</v>
      </c>
      <c r="E21" s="9" t="s">
        <v>26</v>
      </c>
      <c r="F21" s="9" t="s">
        <v>26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26</v>
      </c>
      <c r="E22" s="9" t="s">
        <v>26</v>
      </c>
      <c r="F22" s="9" t="s">
        <v>26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26</v>
      </c>
      <c r="E23" s="9" t="s">
        <v>26</v>
      </c>
      <c r="F23" s="9" t="s">
        <v>26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26</v>
      </c>
      <c r="E24" s="9" t="s">
        <v>26</v>
      </c>
      <c r="F24" s="9" t="s">
        <v>26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26</v>
      </c>
      <c r="E25" s="9" t="s">
        <v>26</v>
      </c>
      <c r="F25" s="9" t="s">
        <v>26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26</v>
      </c>
      <c r="E26" s="9" t="s">
        <v>26</v>
      </c>
      <c r="F26" s="9" t="s">
        <v>26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B28" s="25">
        <v>0</v>
      </c>
      <c r="C28" s="26">
        <v>0</v>
      </c>
      <c r="D28" s="3" t="s">
        <v>26</v>
      </c>
      <c r="E28" s="3" t="s">
        <v>26</v>
      </c>
      <c r="F28" s="3" t="s">
        <v>26</v>
      </c>
      <c r="G28" s="27">
        <f t="shared" si="0"/>
        <v>0</v>
      </c>
    </row>
    <row r="29" spans="2:7" x14ac:dyDescent="0.25">
      <c r="D29" s="4"/>
      <c r="E29" s="4"/>
      <c r="F29" s="4"/>
      <c r="G29" s="2"/>
    </row>
    <row r="30" spans="2:7" x14ac:dyDescent="0.25">
      <c r="B30" s="42" t="s">
        <v>6</v>
      </c>
      <c r="C30" s="42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941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161.16000000000003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779.83999999999992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9" t="s">
        <v>237</v>
      </c>
      <c r="C35" s="40"/>
      <c r="D35" s="40"/>
      <c r="E35" s="40"/>
      <c r="F35" s="40"/>
      <c r="G35" s="41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20</v>
      </c>
      <c r="C37" s="1">
        <v>5.2</v>
      </c>
      <c r="D37" s="9">
        <v>2032</v>
      </c>
      <c r="E37" s="9" t="s">
        <v>170</v>
      </c>
      <c r="F37" s="9">
        <v>0</v>
      </c>
      <c r="G37" s="6">
        <f t="shared" ref="G37:G60" si="1">SUM(B37-C37)</f>
        <v>14.8</v>
      </c>
    </row>
    <row r="38" spans="2:7" x14ac:dyDescent="0.25">
      <c r="B38" s="5">
        <v>20</v>
      </c>
      <c r="C38" s="1">
        <v>5.2</v>
      </c>
      <c r="D38" s="9">
        <v>2032</v>
      </c>
      <c r="E38" s="9" t="s">
        <v>76</v>
      </c>
      <c r="F38" s="9">
        <v>0</v>
      </c>
      <c r="G38" s="6">
        <f t="shared" si="1"/>
        <v>14.8</v>
      </c>
    </row>
    <row r="39" spans="2:7" x14ac:dyDescent="0.25">
      <c r="B39" s="5">
        <v>30</v>
      </c>
      <c r="C39" s="1">
        <v>6</v>
      </c>
      <c r="D39" s="9" t="s">
        <v>238</v>
      </c>
      <c r="E39" s="9" t="s">
        <v>239</v>
      </c>
      <c r="F39" s="9">
        <v>1</v>
      </c>
      <c r="G39" s="6">
        <f t="shared" si="1"/>
        <v>24</v>
      </c>
    </row>
    <row r="40" spans="2:7" x14ac:dyDescent="0.25">
      <c r="B40" s="5">
        <v>20</v>
      </c>
      <c r="C40" s="1">
        <v>5.6</v>
      </c>
      <c r="D40" s="9" t="s">
        <v>116</v>
      </c>
      <c r="E40" s="9" t="s">
        <v>240</v>
      </c>
      <c r="F40" s="9">
        <v>0</v>
      </c>
      <c r="G40" s="6">
        <f t="shared" si="1"/>
        <v>14.4</v>
      </c>
    </row>
    <row r="41" spans="2:7" x14ac:dyDescent="0.25">
      <c r="B41" s="5">
        <v>12</v>
      </c>
      <c r="C41" s="1">
        <v>1.6</v>
      </c>
      <c r="D41" s="9" t="s">
        <v>241</v>
      </c>
      <c r="E41" s="9" t="s">
        <v>27</v>
      </c>
      <c r="F41" s="9">
        <v>1</v>
      </c>
      <c r="G41" s="6">
        <f t="shared" si="1"/>
        <v>10.4</v>
      </c>
    </row>
    <row r="42" spans="2:7" x14ac:dyDescent="0.25">
      <c r="B42" s="5">
        <v>35</v>
      </c>
      <c r="C42" s="1">
        <v>3.2</v>
      </c>
      <c r="D42" s="9" t="s">
        <v>70</v>
      </c>
      <c r="E42" s="9" t="s">
        <v>242</v>
      </c>
      <c r="F42" s="9">
        <v>2</v>
      </c>
      <c r="G42" s="6">
        <f t="shared" si="1"/>
        <v>31.8</v>
      </c>
    </row>
    <row r="43" spans="2:7" x14ac:dyDescent="0.25">
      <c r="B43" s="5">
        <v>300</v>
      </c>
      <c r="C43" s="1">
        <v>27.2</v>
      </c>
      <c r="D43" s="9" t="s">
        <v>32</v>
      </c>
      <c r="E43" s="9" t="s">
        <v>247</v>
      </c>
      <c r="F43" s="9">
        <v>0</v>
      </c>
      <c r="G43" s="6">
        <f t="shared" si="1"/>
        <v>272.8</v>
      </c>
    </row>
    <row r="44" spans="2:7" x14ac:dyDescent="0.25">
      <c r="B44" s="5">
        <v>96</v>
      </c>
      <c r="C44" s="1">
        <v>12.8</v>
      </c>
      <c r="D44" s="9" t="s">
        <v>245</v>
      </c>
      <c r="E44" s="29" t="s">
        <v>29</v>
      </c>
      <c r="F44" s="9">
        <v>8</v>
      </c>
      <c r="G44" s="6">
        <f t="shared" si="1"/>
        <v>83.2</v>
      </c>
    </row>
    <row r="45" spans="2:7" x14ac:dyDescent="0.25">
      <c r="B45" s="5">
        <v>32</v>
      </c>
      <c r="C45" s="1">
        <v>5.2</v>
      </c>
      <c r="D45" s="9" t="s">
        <v>243</v>
      </c>
      <c r="E45" s="9" t="s">
        <v>244</v>
      </c>
      <c r="F45" s="9">
        <v>1</v>
      </c>
      <c r="G45" s="6">
        <f t="shared" si="1"/>
        <v>26.8</v>
      </c>
    </row>
    <row r="46" spans="2:7" x14ac:dyDescent="0.25">
      <c r="B46" s="5">
        <v>60</v>
      </c>
      <c r="C46" s="1">
        <v>30</v>
      </c>
      <c r="D46" s="9" t="s">
        <v>104</v>
      </c>
      <c r="E46" s="9" t="s">
        <v>246</v>
      </c>
      <c r="F46" s="9">
        <v>0</v>
      </c>
      <c r="G46" s="6">
        <f t="shared" si="1"/>
        <v>30</v>
      </c>
    </row>
    <row r="47" spans="2:7" x14ac:dyDescent="0.25">
      <c r="B47" s="5">
        <v>120</v>
      </c>
      <c r="C47" s="1">
        <v>30</v>
      </c>
      <c r="D47" s="9" t="s">
        <v>249</v>
      </c>
      <c r="E47" s="9" t="s">
        <v>248</v>
      </c>
      <c r="F47" s="9">
        <v>0</v>
      </c>
      <c r="G47" s="6">
        <f t="shared" si="1"/>
        <v>90</v>
      </c>
    </row>
    <row r="48" spans="2:7" x14ac:dyDescent="0.25">
      <c r="B48" s="5">
        <v>24</v>
      </c>
      <c r="C48" s="1">
        <v>3.2</v>
      </c>
      <c r="D48" s="9" t="s">
        <v>250</v>
      </c>
      <c r="E48" s="9" t="s">
        <v>29</v>
      </c>
      <c r="F48" s="9">
        <v>2</v>
      </c>
      <c r="G48" s="6">
        <f t="shared" si="1"/>
        <v>20.8</v>
      </c>
    </row>
    <row r="49" spans="2:7" x14ac:dyDescent="0.25">
      <c r="B49" s="5">
        <v>12</v>
      </c>
      <c r="C49" s="1">
        <v>1.6</v>
      </c>
      <c r="D49" s="9" t="s">
        <v>206</v>
      </c>
      <c r="E49" s="9" t="s">
        <v>27</v>
      </c>
      <c r="F49" s="9">
        <v>1</v>
      </c>
      <c r="G49" s="6">
        <f t="shared" si="1"/>
        <v>10.4</v>
      </c>
    </row>
    <row r="50" spans="2:7" x14ac:dyDescent="0.25">
      <c r="B50" s="5">
        <v>24</v>
      </c>
      <c r="C50" s="1">
        <v>3.2</v>
      </c>
      <c r="D50" s="9" t="s">
        <v>251</v>
      </c>
      <c r="E50" s="9" t="s">
        <v>36</v>
      </c>
      <c r="F50" s="9">
        <v>2</v>
      </c>
      <c r="G50" s="6">
        <f t="shared" si="1"/>
        <v>20.8</v>
      </c>
    </row>
    <row r="51" spans="2:7" x14ac:dyDescent="0.25">
      <c r="B51" s="5">
        <v>48</v>
      </c>
      <c r="C51" s="1">
        <v>6.4</v>
      </c>
      <c r="D51" s="9" t="s">
        <v>252</v>
      </c>
      <c r="E51" s="9" t="s">
        <v>36</v>
      </c>
      <c r="F51" s="9">
        <v>4</v>
      </c>
      <c r="G51" s="6">
        <f t="shared" si="1"/>
        <v>41.6</v>
      </c>
    </row>
    <row r="52" spans="2:7" x14ac:dyDescent="0.25">
      <c r="B52" s="5">
        <v>36</v>
      </c>
      <c r="C52" s="1">
        <v>4.8</v>
      </c>
      <c r="D52" s="9" t="s">
        <v>253</v>
      </c>
      <c r="E52" s="9" t="s">
        <v>36</v>
      </c>
      <c r="F52" s="9">
        <v>3</v>
      </c>
      <c r="G52" s="6">
        <f t="shared" si="1"/>
        <v>31.2</v>
      </c>
    </row>
    <row r="53" spans="2:7" x14ac:dyDescent="0.25">
      <c r="B53" s="5">
        <v>160</v>
      </c>
      <c r="C53" s="1">
        <v>90</v>
      </c>
      <c r="D53" s="9" t="s">
        <v>32</v>
      </c>
      <c r="E53" s="9" t="s">
        <v>254</v>
      </c>
      <c r="F53" s="9">
        <v>0</v>
      </c>
      <c r="G53" s="6">
        <f t="shared" si="1"/>
        <v>70</v>
      </c>
    </row>
    <row r="54" spans="2:7" x14ac:dyDescent="0.25">
      <c r="B54" s="5">
        <v>10</v>
      </c>
      <c r="C54" s="1">
        <v>0</v>
      </c>
      <c r="D54" s="9" t="s">
        <v>26</v>
      </c>
      <c r="E54" s="9" t="s">
        <v>255</v>
      </c>
      <c r="F54" s="9">
        <v>0</v>
      </c>
      <c r="G54" s="6">
        <f t="shared" si="1"/>
        <v>10</v>
      </c>
    </row>
    <row r="55" spans="2:7" x14ac:dyDescent="0.25">
      <c r="B55" s="5">
        <v>0</v>
      </c>
      <c r="C55" s="1">
        <v>0</v>
      </c>
      <c r="D55" s="9" t="s">
        <v>26</v>
      </c>
      <c r="E55" s="9" t="s">
        <v>26</v>
      </c>
      <c r="F55" s="9" t="s">
        <v>26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26</v>
      </c>
      <c r="E56" s="9" t="s">
        <v>26</v>
      </c>
      <c r="F56" s="9" t="s">
        <v>26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26</v>
      </c>
      <c r="E57" s="9" t="s">
        <v>26</v>
      </c>
      <c r="F57" s="9" t="s">
        <v>26</v>
      </c>
      <c r="G57" s="6">
        <f t="shared" si="1"/>
        <v>0</v>
      </c>
    </row>
    <row r="58" spans="2:7" x14ac:dyDescent="0.25">
      <c r="B58" s="5">
        <v>0</v>
      </c>
      <c r="C58" s="1">
        <v>0</v>
      </c>
      <c r="D58" s="9" t="s">
        <v>26</v>
      </c>
      <c r="E58" s="9" t="s">
        <v>26</v>
      </c>
      <c r="F58" s="9" t="s">
        <v>26</v>
      </c>
      <c r="G58" s="6">
        <f t="shared" si="1"/>
        <v>0</v>
      </c>
    </row>
    <row r="59" spans="2:7" x14ac:dyDescent="0.25">
      <c r="B59" s="7">
        <v>0</v>
      </c>
      <c r="C59" s="8">
        <v>0</v>
      </c>
      <c r="D59" s="9" t="s">
        <v>26</v>
      </c>
      <c r="E59" s="9" t="s">
        <v>26</v>
      </c>
      <c r="F59" s="9" t="s">
        <v>26</v>
      </c>
      <c r="G59" s="10">
        <f t="shared" si="1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1"/>
        <v>0</v>
      </c>
    </row>
    <row r="61" spans="2:7" x14ac:dyDescent="0.25">
      <c r="B61" s="42" t="s">
        <v>6</v>
      </c>
      <c r="C61" s="42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1059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241.2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817.8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9" t="s">
        <v>256</v>
      </c>
      <c r="C66" s="40"/>
      <c r="D66" s="40"/>
      <c r="E66" s="40"/>
      <c r="F66" s="40"/>
      <c r="G66" s="41"/>
    </row>
    <row r="67" spans="2:7" ht="15.75" x14ac:dyDescent="0.25">
      <c r="B67" s="14" t="s">
        <v>0</v>
      </c>
      <c r="C67" s="15" t="s">
        <v>25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80</v>
      </c>
      <c r="C68" s="1">
        <v>0</v>
      </c>
      <c r="D68" s="9" t="s">
        <v>32</v>
      </c>
      <c r="E68" s="9" t="s">
        <v>102</v>
      </c>
      <c r="F68" s="9">
        <v>0</v>
      </c>
      <c r="G68" s="6">
        <f t="shared" ref="G68:G91" si="2">SUM(B68-C68)</f>
        <v>80</v>
      </c>
    </row>
    <row r="69" spans="2:7" x14ac:dyDescent="0.25">
      <c r="B69" s="5">
        <v>12</v>
      </c>
      <c r="C69" s="1">
        <v>1.6</v>
      </c>
      <c r="D69" s="9" t="s">
        <v>88</v>
      </c>
      <c r="E69" s="9" t="s">
        <v>27</v>
      </c>
      <c r="F69" s="9">
        <v>1</v>
      </c>
      <c r="G69" s="6">
        <f t="shared" si="2"/>
        <v>10.4</v>
      </c>
    </row>
    <row r="70" spans="2:7" x14ac:dyDescent="0.25">
      <c r="B70" s="5">
        <v>30</v>
      </c>
      <c r="C70" s="1">
        <v>5</v>
      </c>
      <c r="D70" s="9" t="s">
        <v>258</v>
      </c>
      <c r="E70" s="9" t="s">
        <v>257</v>
      </c>
      <c r="F70" s="9">
        <v>1</v>
      </c>
      <c r="G70" s="6">
        <f t="shared" si="2"/>
        <v>25</v>
      </c>
    </row>
    <row r="71" spans="2:7" x14ac:dyDescent="0.25">
      <c r="B71" s="5">
        <v>24</v>
      </c>
      <c r="C71" s="1">
        <v>3.2</v>
      </c>
      <c r="D71" s="9" t="s">
        <v>88</v>
      </c>
      <c r="E71" s="9" t="s">
        <v>28</v>
      </c>
      <c r="F71" s="9">
        <v>2</v>
      </c>
      <c r="G71" s="6">
        <f t="shared" si="2"/>
        <v>20.8</v>
      </c>
    </row>
    <row r="72" spans="2:7" x14ac:dyDescent="0.25">
      <c r="B72" s="5">
        <v>12</v>
      </c>
      <c r="C72" s="1">
        <v>1.6</v>
      </c>
      <c r="D72" s="9" t="s">
        <v>259</v>
      </c>
      <c r="E72" s="9" t="s">
        <v>36</v>
      </c>
      <c r="F72" s="9">
        <v>1</v>
      </c>
      <c r="G72" s="6">
        <f t="shared" si="2"/>
        <v>10.4</v>
      </c>
    </row>
    <row r="73" spans="2:7" x14ac:dyDescent="0.25">
      <c r="B73" s="5">
        <v>36</v>
      </c>
      <c r="C73" s="1">
        <v>4.8</v>
      </c>
      <c r="D73" s="9" t="s">
        <v>174</v>
      </c>
      <c r="E73" s="9" t="s">
        <v>27</v>
      </c>
      <c r="F73" s="9">
        <v>3</v>
      </c>
      <c r="G73" s="6">
        <f t="shared" si="2"/>
        <v>31.2</v>
      </c>
    </row>
    <row r="74" spans="2:7" x14ac:dyDescent="0.25">
      <c r="B74" s="5">
        <v>12</v>
      </c>
      <c r="C74" s="1">
        <v>1.6</v>
      </c>
      <c r="D74" s="9" t="s">
        <v>37</v>
      </c>
      <c r="E74" s="9" t="s">
        <v>27</v>
      </c>
      <c r="F74" s="9">
        <v>1</v>
      </c>
      <c r="G74" s="6">
        <f t="shared" si="2"/>
        <v>10.4</v>
      </c>
    </row>
    <row r="75" spans="2:7" x14ac:dyDescent="0.25">
      <c r="B75" s="5">
        <v>250</v>
      </c>
      <c r="C75" s="1">
        <v>82.17</v>
      </c>
      <c r="D75" s="9" t="s">
        <v>32</v>
      </c>
      <c r="E75" s="9" t="s">
        <v>260</v>
      </c>
      <c r="F75" s="9">
        <v>0</v>
      </c>
      <c r="G75" s="6">
        <f t="shared" si="2"/>
        <v>167.82999999999998</v>
      </c>
    </row>
    <row r="76" spans="2:7" x14ac:dyDescent="0.25">
      <c r="B76" s="5">
        <v>15</v>
      </c>
      <c r="C76" s="1">
        <v>3.6</v>
      </c>
      <c r="D76" s="9">
        <v>2016</v>
      </c>
      <c r="E76" s="9" t="s">
        <v>76</v>
      </c>
      <c r="F76" s="9">
        <v>0</v>
      </c>
      <c r="G76" s="6">
        <f t="shared" si="2"/>
        <v>11.4</v>
      </c>
    </row>
    <row r="77" spans="2:7" x14ac:dyDescent="0.25">
      <c r="B77" s="5">
        <v>0</v>
      </c>
      <c r="C77" s="1">
        <v>0</v>
      </c>
      <c r="D77" s="9" t="s">
        <v>26</v>
      </c>
      <c r="E77" s="9" t="s">
        <v>26</v>
      </c>
      <c r="F77" s="9" t="s">
        <v>26</v>
      </c>
      <c r="G77" s="6">
        <f t="shared" si="2"/>
        <v>0</v>
      </c>
    </row>
    <row r="78" spans="2:7" x14ac:dyDescent="0.25">
      <c r="B78" s="5">
        <v>0</v>
      </c>
      <c r="C78" s="1">
        <v>0</v>
      </c>
      <c r="D78" s="9" t="s">
        <v>26</v>
      </c>
      <c r="E78" s="9" t="s">
        <v>26</v>
      </c>
      <c r="F78" s="9" t="s">
        <v>26</v>
      </c>
      <c r="G78" s="6">
        <f t="shared" si="2"/>
        <v>0</v>
      </c>
    </row>
    <row r="79" spans="2:7" x14ac:dyDescent="0.25">
      <c r="B79" s="5">
        <v>0</v>
      </c>
      <c r="C79" s="1">
        <v>0</v>
      </c>
      <c r="D79" s="9" t="s">
        <v>26</v>
      </c>
      <c r="E79" s="9" t="s">
        <v>26</v>
      </c>
      <c r="F79" s="9" t="s">
        <v>26</v>
      </c>
      <c r="G79" s="6">
        <f t="shared" si="2"/>
        <v>0</v>
      </c>
    </row>
    <row r="80" spans="2:7" x14ac:dyDescent="0.25">
      <c r="B80" s="5">
        <v>0</v>
      </c>
      <c r="C80" s="1">
        <v>0</v>
      </c>
      <c r="D80" s="9" t="s">
        <v>26</v>
      </c>
      <c r="E80" s="9" t="s">
        <v>26</v>
      </c>
      <c r="F80" s="9" t="s">
        <v>26</v>
      </c>
      <c r="G80" s="6">
        <f t="shared" si="2"/>
        <v>0</v>
      </c>
    </row>
    <row r="81" spans="2:7" x14ac:dyDescent="0.25">
      <c r="B81" s="5">
        <v>0</v>
      </c>
      <c r="C81" s="1">
        <v>0</v>
      </c>
      <c r="D81" s="9" t="s">
        <v>26</v>
      </c>
      <c r="E81" s="9" t="s">
        <v>26</v>
      </c>
      <c r="F81" s="9" t="s">
        <v>26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26</v>
      </c>
      <c r="E82" s="9" t="s">
        <v>26</v>
      </c>
      <c r="F82" s="9" t="s">
        <v>26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26</v>
      </c>
      <c r="E83" s="9" t="s">
        <v>26</v>
      </c>
      <c r="F83" s="9" t="s">
        <v>26</v>
      </c>
      <c r="G83" s="6">
        <f t="shared" si="2"/>
        <v>0</v>
      </c>
    </row>
    <row r="84" spans="2:7" x14ac:dyDescent="0.25">
      <c r="B84" s="5">
        <v>0</v>
      </c>
      <c r="C84" s="1">
        <v>0</v>
      </c>
      <c r="D84" s="9" t="s">
        <v>26</v>
      </c>
      <c r="E84" s="9" t="s">
        <v>26</v>
      </c>
      <c r="F84" s="9" t="s">
        <v>26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26</v>
      </c>
      <c r="E85" s="9" t="s">
        <v>26</v>
      </c>
      <c r="F85" s="9" t="s">
        <v>26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26</v>
      </c>
      <c r="E86" s="9" t="s">
        <v>26</v>
      </c>
      <c r="F86" s="9" t="s">
        <v>26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26</v>
      </c>
      <c r="E87" s="9" t="s">
        <v>26</v>
      </c>
      <c r="F87" s="9" t="s">
        <v>26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26</v>
      </c>
      <c r="E88" s="9" t="s">
        <v>26</v>
      </c>
      <c r="F88" s="9" t="s">
        <v>26</v>
      </c>
      <c r="G88" s="6">
        <f t="shared" si="2"/>
        <v>0</v>
      </c>
    </row>
    <row r="89" spans="2:7" x14ac:dyDescent="0.25">
      <c r="B89" s="5">
        <v>0</v>
      </c>
      <c r="C89" s="1">
        <v>0</v>
      </c>
      <c r="D89" s="9" t="s">
        <v>26</v>
      </c>
      <c r="E89" s="9" t="s">
        <v>26</v>
      </c>
      <c r="F89" s="9" t="s">
        <v>26</v>
      </c>
      <c r="G89" s="6">
        <f t="shared" si="2"/>
        <v>0</v>
      </c>
    </row>
    <row r="90" spans="2:7" x14ac:dyDescent="0.25">
      <c r="B90" s="7">
        <v>0</v>
      </c>
      <c r="C90" s="8">
        <v>0</v>
      </c>
      <c r="D90" s="9" t="s">
        <v>26</v>
      </c>
      <c r="E90" s="9" t="s">
        <v>26</v>
      </c>
      <c r="F90" s="9" t="s">
        <v>26</v>
      </c>
      <c r="G90" s="10">
        <f t="shared" si="2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2"/>
        <v>0</v>
      </c>
    </row>
    <row r="92" spans="2:7" x14ac:dyDescent="0.25">
      <c r="B92" s="42" t="s">
        <v>6</v>
      </c>
      <c r="C92" s="42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471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103.57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367.43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9" t="s">
        <v>261</v>
      </c>
      <c r="C99" s="40"/>
      <c r="D99" s="40"/>
      <c r="E99" s="40"/>
      <c r="F99" s="40"/>
      <c r="G99" s="41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24</v>
      </c>
      <c r="C101" s="1">
        <v>3.2</v>
      </c>
      <c r="D101" s="9" t="s">
        <v>263</v>
      </c>
      <c r="E101" s="9" t="s">
        <v>36</v>
      </c>
      <c r="F101" s="9">
        <v>2</v>
      </c>
      <c r="G101" s="6">
        <f t="shared" ref="G101:G124" si="3">SUM(B101-C101)</f>
        <v>20.8</v>
      </c>
    </row>
    <row r="102" spans="2:7" x14ac:dyDescent="0.25">
      <c r="B102" s="5">
        <v>96</v>
      </c>
      <c r="C102" s="1">
        <v>14.8</v>
      </c>
      <c r="D102" s="9" t="s">
        <v>264</v>
      </c>
      <c r="E102" s="9" t="s">
        <v>265</v>
      </c>
      <c r="F102" s="9">
        <v>5</v>
      </c>
      <c r="G102" s="6">
        <f t="shared" si="3"/>
        <v>81.2</v>
      </c>
    </row>
    <row r="103" spans="2:7" x14ac:dyDescent="0.25">
      <c r="B103" s="5">
        <v>60</v>
      </c>
      <c r="C103" s="1">
        <v>30</v>
      </c>
      <c r="D103" s="9" t="s">
        <v>267</v>
      </c>
      <c r="E103" s="9" t="s">
        <v>266</v>
      </c>
      <c r="F103" s="9" t="s">
        <v>26</v>
      </c>
      <c r="G103" s="6">
        <f t="shared" si="3"/>
        <v>30</v>
      </c>
    </row>
    <row r="104" spans="2:7" x14ac:dyDescent="0.25">
      <c r="B104" s="5">
        <v>14</v>
      </c>
      <c r="C104" s="1">
        <v>0</v>
      </c>
      <c r="D104" s="9" t="s">
        <v>268</v>
      </c>
      <c r="E104" s="9" t="s">
        <v>269</v>
      </c>
      <c r="F104" s="9">
        <v>1</v>
      </c>
      <c r="G104" s="6">
        <f t="shared" si="3"/>
        <v>14</v>
      </c>
    </row>
    <row r="105" spans="2:7" x14ac:dyDescent="0.25">
      <c r="B105" s="5">
        <v>12</v>
      </c>
      <c r="C105" s="1">
        <v>1.6</v>
      </c>
      <c r="D105" s="9" t="s">
        <v>195</v>
      </c>
      <c r="E105" s="9" t="s">
        <v>28</v>
      </c>
      <c r="F105" s="9">
        <v>1</v>
      </c>
      <c r="G105" s="6">
        <f t="shared" si="3"/>
        <v>10.4</v>
      </c>
    </row>
    <row r="106" spans="2:7" x14ac:dyDescent="0.25">
      <c r="B106" s="5">
        <v>30</v>
      </c>
      <c r="C106" s="1">
        <v>5</v>
      </c>
      <c r="D106" s="9" t="s">
        <v>270</v>
      </c>
      <c r="E106" s="9" t="s">
        <v>271</v>
      </c>
      <c r="F106" s="9">
        <v>1</v>
      </c>
      <c r="G106" s="6">
        <f t="shared" si="3"/>
        <v>25</v>
      </c>
    </row>
    <row r="107" spans="2:7" x14ac:dyDescent="0.25">
      <c r="B107" s="5">
        <v>12</v>
      </c>
      <c r="C107" s="1">
        <v>1.6</v>
      </c>
      <c r="D107" s="9" t="s">
        <v>272</v>
      </c>
      <c r="E107" s="9" t="s">
        <v>208</v>
      </c>
      <c r="F107" s="9">
        <v>1</v>
      </c>
      <c r="G107" s="6">
        <f t="shared" si="3"/>
        <v>10.4</v>
      </c>
    </row>
    <row r="108" spans="2:7" x14ac:dyDescent="0.25">
      <c r="B108" s="5">
        <v>0</v>
      </c>
      <c r="C108" s="1">
        <v>0</v>
      </c>
      <c r="D108" s="9" t="s">
        <v>26</v>
      </c>
      <c r="E108" s="9" t="s">
        <v>26</v>
      </c>
      <c r="F108" s="9" t="s">
        <v>26</v>
      </c>
      <c r="G108" s="6">
        <f t="shared" si="3"/>
        <v>0</v>
      </c>
    </row>
    <row r="109" spans="2:7" x14ac:dyDescent="0.25">
      <c r="B109" s="5">
        <v>0</v>
      </c>
      <c r="C109" s="1">
        <v>0</v>
      </c>
      <c r="D109" s="9" t="s">
        <v>26</v>
      </c>
      <c r="E109" s="9" t="s">
        <v>26</v>
      </c>
      <c r="F109" s="9" t="s">
        <v>26</v>
      </c>
      <c r="G109" s="6">
        <f t="shared" si="3"/>
        <v>0</v>
      </c>
    </row>
    <row r="110" spans="2:7" x14ac:dyDescent="0.25">
      <c r="B110" s="5">
        <v>0</v>
      </c>
      <c r="C110" s="1">
        <v>0</v>
      </c>
      <c r="D110" s="9" t="s">
        <v>26</v>
      </c>
      <c r="E110" s="9" t="s">
        <v>26</v>
      </c>
      <c r="F110" s="9" t="s">
        <v>26</v>
      </c>
      <c r="G110" s="6">
        <f t="shared" si="3"/>
        <v>0</v>
      </c>
    </row>
    <row r="111" spans="2:7" x14ac:dyDescent="0.25">
      <c r="B111" s="5">
        <v>0</v>
      </c>
      <c r="C111" s="1">
        <v>0</v>
      </c>
      <c r="D111" s="9" t="s">
        <v>26</v>
      </c>
      <c r="E111" s="9" t="s">
        <v>26</v>
      </c>
      <c r="F111" s="9" t="s">
        <v>26</v>
      </c>
      <c r="G111" s="6">
        <f t="shared" si="3"/>
        <v>0</v>
      </c>
    </row>
    <row r="112" spans="2:7" x14ac:dyDescent="0.25">
      <c r="B112" s="5">
        <v>0</v>
      </c>
      <c r="C112" s="1">
        <v>0</v>
      </c>
      <c r="D112" s="9" t="s">
        <v>26</v>
      </c>
      <c r="E112" s="9" t="s">
        <v>26</v>
      </c>
      <c r="F112" s="9" t="s">
        <v>26</v>
      </c>
      <c r="G112" s="6">
        <f t="shared" si="3"/>
        <v>0</v>
      </c>
    </row>
    <row r="113" spans="2:7" x14ac:dyDescent="0.25">
      <c r="B113" s="5">
        <v>0</v>
      </c>
      <c r="C113" s="1">
        <v>0</v>
      </c>
      <c r="D113" s="9" t="s">
        <v>26</v>
      </c>
      <c r="E113" s="9" t="s">
        <v>26</v>
      </c>
      <c r="F113" s="9" t="s">
        <v>26</v>
      </c>
      <c r="G113" s="6">
        <f t="shared" si="3"/>
        <v>0</v>
      </c>
    </row>
    <row r="114" spans="2:7" x14ac:dyDescent="0.25">
      <c r="B114" s="5">
        <v>0</v>
      </c>
      <c r="C114" s="1">
        <v>0</v>
      </c>
      <c r="D114" s="9" t="s">
        <v>26</v>
      </c>
      <c r="E114" s="9" t="s">
        <v>26</v>
      </c>
      <c r="F114" s="9" t="s">
        <v>26</v>
      </c>
      <c r="G114" s="6">
        <f t="shared" si="3"/>
        <v>0</v>
      </c>
    </row>
    <row r="115" spans="2:7" x14ac:dyDescent="0.25">
      <c r="B115" s="5">
        <v>0</v>
      </c>
      <c r="C115" s="1">
        <v>0</v>
      </c>
      <c r="D115" s="9" t="s">
        <v>26</v>
      </c>
      <c r="E115" s="9" t="s">
        <v>26</v>
      </c>
      <c r="F115" s="9" t="s">
        <v>26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26</v>
      </c>
      <c r="E116" s="9" t="s">
        <v>26</v>
      </c>
      <c r="F116" s="9" t="s">
        <v>26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26</v>
      </c>
      <c r="E117" s="9" t="s">
        <v>26</v>
      </c>
      <c r="F117" s="9" t="s">
        <v>26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26</v>
      </c>
      <c r="E118" s="9" t="s">
        <v>26</v>
      </c>
      <c r="F118" s="9" t="s">
        <v>26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26</v>
      </c>
      <c r="E119" s="9" t="s">
        <v>26</v>
      </c>
      <c r="F119" s="9" t="s">
        <v>26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26</v>
      </c>
      <c r="E120" s="9" t="s">
        <v>26</v>
      </c>
      <c r="F120" s="9" t="s">
        <v>26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26</v>
      </c>
      <c r="E121" s="9" t="s">
        <v>26</v>
      </c>
      <c r="F121" s="9" t="s">
        <v>26</v>
      </c>
      <c r="G121" s="6">
        <f t="shared" si="3"/>
        <v>0</v>
      </c>
    </row>
    <row r="122" spans="2:7" x14ac:dyDescent="0.25">
      <c r="B122" s="5">
        <v>0</v>
      </c>
      <c r="C122" s="1">
        <v>0</v>
      </c>
      <c r="D122" s="9" t="s">
        <v>26</v>
      </c>
      <c r="E122" s="9" t="s">
        <v>26</v>
      </c>
      <c r="F122" s="9" t="s">
        <v>26</v>
      </c>
      <c r="G122" s="6">
        <f t="shared" si="3"/>
        <v>0</v>
      </c>
    </row>
    <row r="123" spans="2:7" x14ac:dyDescent="0.25">
      <c r="B123" s="7">
        <v>0</v>
      </c>
      <c r="C123" s="8">
        <v>0</v>
      </c>
      <c r="D123" s="9" t="s">
        <v>26</v>
      </c>
      <c r="E123" s="9" t="s">
        <v>26</v>
      </c>
      <c r="F123" s="9" t="s">
        <v>26</v>
      </c>
      <c r="G123" s="10">
        <f t="shared" si="3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3"/>
        <v>0</v>
      </c>
    </row>
    <row r="125" spans="2:7" x14ac:dyDescent="0.25">
      <c r="B125" s="42" t="s">
        <v>6</v>
      </c>
      <c r="C125" s="42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248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56.2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191.8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9" t="s">
        <v>262</v>
      </c>
      <c r="C130" s="40"/>
      <c r="D130" s="40"/>
      <c r="E130" s="40"/>
      <c r="F130" s="40"/>
      <c r="G130" s="41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36</v>
      </c>
      <c r="C132" s="1">
        <v>4.8</v>
      </c>
      <c r="D132" s="9" t="s">
        <v>273</v>
      </c>
      <c r="E132" s="9" t="s">
        <v>28</v>
      </c>
      <c r="F132" s="9">
        <v>3</v>
      </c>
      <c r="G132" s="6">
        <f t="shared" ref="G132:G155" si="4">SUM(B132-C132)</f>
        <v>31.2</v>
      </c>
    </row>
    <row r="133" spans="2:7" x14ac:dyDescent="0.25">
      <c r="B133" s="5">
        <v>12</v>
      </c>
      <c r="C133" s="1">
        <v>1.6</v>
      </c>
      <c r="D133" s="9" t="s">
        <v>38</v>
      </c>
      <c r="E133" s="29" t="s">
        <v>27</v>
      </c>
      <c r="F133" s="9">
        <v>1</v>
      </c>
      <c r="G133" s="6">
        <f t="shared" si="4"/>
        <v>10.4</v>
      </c>
    </row>
    <row r="134" spans="2:7" x14ac:dyDescent="0.25">
      <c r="B134" s="5">
        <v>66</v>
      </c>
      <c r="C134" s="1">
        <v>9.8000000000000007</v>
      </c>
      <c r="D134" s="9" t="s">
        <v>274</v>
      </c>
      <c r="E134" s="9" t="s">
        <v>276</v>
      </c>
      <c r="F134" s="9">
        <v>4</v>
      </c>
      <c r="G134" s="6">
        <f t="shared" si="4"/>
        <v>56.2</v>
      </c>
    </row>
    <row r="135" spans="2:7" x14ac:dyDescent="0.25">
      <c r="B135" s="5">
        <v>12</v>
      </c>
      <c r="C135" s="1">
        <v>1.6</v>
      </c>
      <c r="D135" s="9" t="s">
        <v>71</v>
      </c>
      <c r="E135" s="9" t="s">
        <v>36</v>
      </c>
      <c r="F135" s="9">
        <v>1</v>
      </c>
      <c r="G135" s="6">
        <f t="shared" si="4"/>
        <v>10.4</v>
      </c>
    </row>
    <row r="136" spans="2:7" x14ac:dyDescent="0.25">
      <c r="B136" s="5">
        <v>20</v>
      </c>
      <c r="C136" s="1">
        <v>5.2</v>
      </c>
      <c r="D136" s="9">
        <v>2032</v>
      </c>
      <c r="E136" s="9" t="s">
        <v>170</v>
      </c>
      <c r="F136" s="9">
        <v>0</v>
      </c>
      <c r="G136" s="6">
        <f t="shared" si="4"/>
        <v>14.8</v>
      </c>
    </row>
    <row r="137" spans="2:7" x14ac:dyDescent="0.25">
      <c r="B137" s="5">
        <v>36</v>
      </c>
      <c r="C137" s="1">
        <v>3.2</v>
      </c>
      <c r="D137" s="9" t="s">
        <v>26</v>
      </c>
      <c r="E137" s="32" t="s">
        <v>27</v>
      </c>
      <c r="F137" s="9">
        <v>2</v>
      </c>
      <c r="G137" s="6">
        <f t="shared" si="4"/>
        <v>32.799999999999997</v>
      </c>
    </row>
    <row r="138" spans="2:7" x14ac:dyDescent="0.25">
      <c r="B138" s="5">
        <v>12</v>
      </c>
      <c r="C138" s="1"/>
      <c r="D138" s="9">
        <v>1</v>
      </c>
      <c r="E138" s="9" t="s">
        <v>277</v>
      </c>
      <c r="F138" s="9">
        <v>1</v>
      </c>
      <c r="G138" s="6">
        <f t="shared" si="4"/>
        <v>12</v>
      </c>
    </row>
    <row r="139" spans="2:7" x14ac:dyDescent="0.25">
      <c r="B139" s="5">
        <v>12</v>
      </c>
      <c r="C139" s="1">
        <v>1.6</v>
      </c>
      <c r="D139" s="9" t="s">
        <v>31</v>
      </c>
      <c r="E139" s="9" t="s">
        <v>28</v>
      </c>
      <c r="F139" s="9">
        <v>1</v>
      </c>
      <c r="G139" s="6">
        <f t="shared" si="4"/>
        <v>10.4</v>
      </c>
    </row>
    <row r="140" spans="2:7" x14ac:dyDescent="0.25">
      <c r="B140" s="5">
        <v>26</v>
      </c>
      <c r="C140" s="1">
        <v>4.3</v>
      </c>
      <c r="D140" s="9" t="s">
        <v>131</v>
      </c>
      <c r="E140" s="9" t="s">
        <v>39</v>
      </c>
      <c r="F140" s="9">
        <v>2</v>
      </c>
      <c r="G140" s="6">
        <f t="shared" si="4"/>
        <v>21.7</v>
      </c>
    </row>
    <row r="141" spans="2:7" x14ac:dyDescent="0.25">
      <c r="B141" s="5">
        <v>140</v>
      </c>
      <c r="C141" s="1">
        <v>3.2</v>
      </c>
      <c r="D141" s="9" t="s">
        <v>258</v>
      </c>
      <c r="E141" s="9" t="s">
        <v>278</v>
      </c>
      <c r="F141" s="9">
        <v>0</v>
      </c>
      <c r="G141" s="6">
        <f t="shared" si="4"/>
        <v>136.80000000000001</v>
      </c>
    </row>
    <row r="142" spans="2:7" x14ac:dyDescent="0.25">
      <c r="B142" s="5">
        <v>0</v>
      </c>
      <c r="C142" s="1">
        <v>0</v>
      </c>
      <c r="D142" s="9" t="s">
        <v>26</v>
      </c>
      <c r="E142" s="9" t="s">
        <v>26</v>
      </c>
      <c r="F142" s="9" t="s">
        <v>26</v>
      </c>
      <c r="G142" s="6">
        <f t="shared" si="4"/>
        <v>0</v>
      </c>
    </row>
    <row r="143" spans="2:7" x14ac:dyDescent="0.25">
      <c r="B143" s="5">
        <v>0</v>
      </c>
      <c r="C143" s="1">
        <v>0</v>
      </c>
      <c r="D143" s="9" t="s">
        <v>26</v>
      </c>
      <c r="E143" s="9" t="s">
        <v>26</v>
      </c>
      <c r="F143" s="9" t="s">
        <v>26</v>
      </c>
      <c r="G143" s="6">
        <f t="shared" si="4"/>
        <v>0</v>
      </c>
    </row>
    <row r="144" spans="2:7" x14ac:dyDescent="0.25">
      <c r="B144" s="5">
        <v>0</v>
      </c>
      <c r="C144" s="1">
        <v>0</v>
      </c>
      <c r="D144" s="9" t="s">
        <v>26</v>
      </c>
      <c r="E144" s="9" t="s">
        <v>26</v>
      </c>
      <c r="F144" s="9" t="s">
        <v>26</v>
      </c>
      <c r="G144" s="6">
        <f t="shared" si="4"/>
        <v>0</v>
      </c>
    </row>
    <row r="145" spans="2:7" x14ac:dyDescent="0.25">
      <c r="B145" s="5">
        <v>0</v>
      </c>
      <c r="C145" s="1">
        <v>0</v>
      </c>
      <c r="D145" s="9" t="s">
        <v>26</v>
      </c>
      <c r="E145" s="9" t="s">
        <v>26</v>
      </c>
      <c r="F145" s="9" t="s">
        <v>26</v>
      </c>
      <c r="G145" s="6">
        <f t="shared" si="4"/>
        <v>0</v>
      </c>
    </row>
    <row r="146" spans="2:7" x14ac:dyDescent="0.25">
      <c r="B146" s="5">
        <v>0</v>
      </c>
      <c r="C146" s="1">
        <v>0</v>
      </c>
      <c r="D146" s="9" t="s">
        <v>26</v>
      </c>
      <c r="E146" s="9" t="s">
        <v>26</v>
      </c>
      <c r="F146" s="9" t="s">
        <v>26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26</v>
      </c>
      <c r="E147" s="9" t="s">
        <v>26</v>
      </c>
      <c r="F147" s="9" t="s">
        <v>26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26</v>
      </c>
      <c r="E148" s="9" t="s">
        <v>26</v>
      </c>
      <c r="F148" s="9" t="s">
        <v>26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26</v>
      </c>
      <c r="E149" s="9" t="s">
        <v>26</v>
      </c>
      <c r="F149" s="9" t="s">
        <v>26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26</v>
      </c>
      <c r="E150" s="9" t="s">
        <v>26</v>
      </c>
      <c r="F150" s="9" t="s">
        <v>26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26</v>
      </c>
      <c r="E151" s="9" t="s">
        <v>26</v>
      </c>
      <c r="F151" s="9" t="s">
        <v>26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26</v>
      </c>
      <c r="E152" s="9" t="s">
        <v>26</v>
      </c>
      <c r="F152" s="9" t="s">
        <v>26</v>
      </c>
      <c r="G152" s="6">
        <f t="shared" si="4"/>
        <v>0</v>
      </c>
    </row>
    <row r="153" spans="2:7" x14ac:dyDescent="0.25">
      <c r="B153" s="5">
        <v>0</v>
      </c>
      <c r="C153" s="1">
        <v>0</v>
      </c>
      <c r="D153" s="9" t="s">
        <v>26</v>
      </c>
      <c r="E153" s="9" t="s">
        <v>26</v>
      </c>
      <c r="F153" s="9" t="s">
        <v>26</v>
      </c>
      <c r="G153" s="6">
        <f t="shared" si="4"/>
        <v>0</v>
      </c>
    </row>
    <row r="154" spans="2:7" x14ac:dyDescent="0.25">
      <c r="B154" s="7">
        <v>0</v>
      </c>
      <c r="C154" s="8">
        <v>0</v>
      </c>
      <c r="D154" s="9" t="s">
        <v>26</v>
      </c>
      <c r="E154" s="9" t="s">
        <v>26</v>
      </c>
      <c r="F154" s="9" t="s">
        <v>26</v>
      </c>
      <c r="G154" s="10">
        <f t="shared" si="4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4"/>
        <v>0</v>
      </c>
    </row>
    <row r="156" spans="2:7" x14ac:dyDescent="0.25">
      <c r="B156" s="42" t="s">
        <v>6</v>
      </c>
      <c r="C156" s="42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372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35.300000000000004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336.7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9" t="s">
        <v>275</v>
      </c>
      <c r="C161" s="40"/>
      <c r="D161" s="40"/>
      <c r="E161" s="40"/>
      <c r="F161" s="40"/>
      <c r="G161" s="41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24</v>
      </c>
      <c r="C163" s="1">
        <v>3.2</v>
      </c>
      <c r="D163" s="9" t="s">
        <v>279</v>
      </c>
      <c r="E163" s="9" t="s">
        <v>280</v>
      </c>
      <c r="F163" s="9">
        <v>2</v>
      </c>
      <c r="G163" s="6">
        <f t="shared" ref="G163:G186" si="5">SUM(B163-C163)</f>
        <v>20.8</v>
      </c>
    </row>
    <row r="164" spans="2:7" x14ac:dyDescent="0.25">
      <c r="B164" s="5">
        <v>12</v>
      </c>
      <c r="C164" s="1">
        <v>1.6</v>
      </c>
      <c r="D164" s="9" t="s">
        <v>281</v>
      </c>
      <c r="E164" s="9" t="s">
        <v>280</v>
      </c>
      <c r="F164" s="9">
        <v>1</v>
      </c>
      <c r="G164" s="6">
        <f t="shared" si="5"/>
        <v>10.4</v>
      </c>
    </row>
    <row r="165" spans="2:7" x14ac:dyDescent="0.25">
      <c r="B165" s="5">
        <v>70</v>
      </c>
      <c r="C165" s="1">
        <v>10</v>
      </c>
      <c r="D165" s="9" t="s">
        <v>282</v>
      </c>
      <c r="E165" s="9" t="s">
        <v>283</v>
      </c>
      <c r="F165" s="9">
        <v>2</v>
      </c>
      <c r="G165" s="6">
        <f t="shared" si="5"/>
        <v>60</v>
      </c>
    </row>
    <row r="166" spans="2:7" x14ac:dyDescent="0.25">
      <c r="B166" s="5">
        <v>20</v>
      </c>
      <c r="C166" s="1">
        <v>5.6</v>
      </c>
      <c r="D166" s="9" t="s">
        <v>284</v>
      </c>
      <c r="E166" s="9" t="s">
        <v>240</v>
      </c>
      <c r="F166" s="9">
        <v>0</v>
      </c>
      <c r="G166" s="6">
        <f t="shared" si="5"/>
        <v>14.4</v>
      </c>
    </row>
    <row r="167" spans="2:7" x14ac:dyDescent="0.25">
      <c r="B167" s="5">
        <v>24</v>
      </c>
      <c r="C167" s="1">
        <v>3.2</v>
      </c>
      <c r="D167" s="9" t="s">
        <v>285</v>
      </c>
      <c r="E167" s="9" t="s">
        <v>208</v>
      </c>
      <c r="F167" s="9">
        <v>2</v>
      </c>
      <c r="G167" s="6">
        <f t="shared" si="5"/>
        <v>20.8</v>
      </c>
    </row>
    <row r="168" spans="2:7" x14ac:dyDescent="0.25">
      <c r="B168" s="5">
        <v>20</v>
      </c>
      <c r="C168" s="1">
        <v>5.6</v>
      </c>
      <c r="D168" s="9" t="s">
        <v>284</v>
      </c>
      <c r="E168" s="9" t="s">
        <v>240</v>
      </c>
      <c r="F168" s="9">
        <v>0</v>
      </c>
      <c r="G168" s="6">
        <f t="shared" si="5"/>
        <v>14.4</v>
      </c>
    </row>
    <row r="169" spans="2:7" x14ac:dyDescent="0.25">
      <c r="B169" s="5">
        <v>140</v>
      </c>
      <c r="C169" s="1">
        <v>35</v>
      </c>
      <c r="D169" s="9" t="s">
        <v>286</v>
      </c>
      <c r="E169" s="9" t="s">
        <v>287</v>
      </c>
      <c r="F169" s="9">
        <v>1</v>
      </c>
      <c r="G169" s="6">
        <f t="shared" si="5"/>
        <v>105</v>
      </c>
    </row>
    <row r="170" spans="2:7" x14ac:dyDescent="0.25">
      <c r="B170" s="5">
        <v>30</v>
      </c>
      <c r="C170" s="1">
        <v>7.2</v>
      </c>
      <c r="D170" s="9">
        <v>2016</v>
      </c>
      <c r="E170" s="9" t="s">
        <v>76</v>
      </c>
      <c r="F170" s="9">
        <v>0</v>
      </c>
      <c r="G170" s="6">
        <f t="shared" si="5"/>
        <v>22.8</v>
      </c>
    </row>
    <row r="171" spans="2:7" x14ac:dyDescent="0.25">
      <c r="B171" s="5">
        <v>160</v>
      </c>
      <c r="C171" s="1">
        <v>0</v>
      </c>
      <c r="D171" s="9" t="s">
        <v>288</v>
      </c>
      <c r="E171" s="9" t="s">
        <v>289</v>
      </c>
      <c r="F171" s="9">
        <v>0</v>
      </c>
      <c r="G171" s="6">
        <f t="shared" si="5"/>
        <v>160</v>
      </c>
    </row>
    <row r="172" spans="2:7" x14ac:dyDescent="0.25">
      <c r="B172" s="5">
        <v>0</v>
      </c>
      <c r="C172" s="1">
        <v>0</v>
      </c>
      <c r="D172" s="9" t="s">
        <v>26</v>
      </c>
      <c r="E172" s="9" t="s">
        <v>26</v>
      </c>
      <c r="F172" s="9" t="s">
        <v>26</v>
      </c>
      <c r="G172" s="6">
        <f t="shared" si="5"/>
        <v>0</v>
      </c>
    </row>
    <row r="173" spans="2:7" x14ac:dyDescent="0.25">
      <c r="B173" s="5">
        <v>0</v>
      </c>
      <c r="C173" s="1">
        <v>0</v>
      </c>
      <c r="D173" s="9" t="s">
        <v>26</v>
      </c>
      <c r="E173" s="9" t="s">
        <v>26</v>
      </c>
      <c r="F173" s="9" t="s">
        <v>26</v>
      </c>
      <c r="G173" s="6">
        <f t="shared" si="5"/>
        <v>0</v>
      </c>
    </row>
    <row r="174" spans="2:7" x14ac:dyDescent="0.25">
      <c r="B174" s="5">
        <v>0</v>
      </c>
      <c r="C174" s="1">
        <v>0</v>
      </c>
      <c r="D174" s="9" t="s">
        <v>26</v>
      </c>
      <c r="E174" s="9" t="s">
        <v>26</v>
      </c>
      <c r="F174" s="9" t="s">
        <v>26</v>
      </c>
      <c r="G174" s="6">
        <f t="shared" si="5"/>
        <v>0</v>
      </c>
    </row>
    <row r="175" spans="2:7" x14ac:dyDescent="0.25">
      <c r="B175" s="5">
        <v>0</v>
      </c>
      <c r="C175" s="1">
        <v>0</v>
      </c>
      <c r="D175" s="9" t="s">
        <v>26</v>
      </c>
      <c r="E175" s="9" t="s">
        <v>26</v>
      </c>
      <c r="F175" s="9" t="s">
        <v>26</v>
      </c>
      <c r="G175" s="6">
        <f t="shared" si="5"/>
        <v>0</v>
      </c>
    </row>
    <row r="176" spans="2:7" x14ac:dyDescent="0.25">
      <c r="B176" s="5">
        <v>0</v>
      </c>
      <c r="C176" s="1">
        <v>0</v>
      </c>
      <c r="D176" s="9" t="s">
        <v>26</v>
      </c>
      <c r="E176" s="9" t="s">
        <v>26</v>
      </c>
      <c r="F176" s="9" t="s">
        <v>26</v>
      </c>
      <c r="G176" s="6">
        <f t="shared" si="5"/>
        <v>0</v>
      </c>
    </row>
    <row r="177" spans="2:7" x14ac:dyDescent="0.25">
      <c r="B177" s="5">
        <v>0</v>
      </c>
      <c r="C177" s="1">
        <v>0</v>
      </c>
      <c r="D177" s="9" t="s">
        <v>26</v>
      </c>
      <c r="E177" s="9" t="s">
        <v>26</v>
      </c>
      <c r="F177" s="9" t="s">
        <v>26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26</v>
      </c>
      <c r="E178" s="9" t="s">
        <v>26</v>
      </c>
      <c r="F178" s="9" t="s">
        <v>26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26</v>
      </c>
      <c r="E179" s="9" t="s">
        <v>26</v>
      </c>
      <c r="F179" s="9" t="s">
        <v>26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26</v>
      </c>
      <c r="E180" s="9" t="s">
        <v>26</v>
      </c>
      <c r="F180" s="9" t="s">
        <v>26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26</v>
      </c>
      <c r="E181" s="9" t="s">
        <v>26</v>
      </c>
      <c r="F181" s="9" t="s">
        <v>26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26</v>
      </c>
      <c r="E182" s="9" t="s">
        <v>26</v>
      </c>
      <c r="F182" s="9" t="s">
        <v>26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26</v>
      </c>
      <c r="E183" s="9" t="s">
        <v>26</v>
      </c>
      <c r="F183" s="9" t="s">
        <v>26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9" t="s">
        <v>26</v>
      </c>
      <c r="E184" s="9" t="s">
        <v>26</v>
      </c>
      <c r="F184" s="9" t="s">
        <v>26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9" t="s">
        <v>26</v>
      </c>
      <c r="E185" s="9" t="s">
        <v>26</v>
      </c>
      <c r="F185" s="9" t="s">
        <v>26</v>
      </c>
      <c r="G185" s="10">
        <f t="shared" si="5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5"/>
        <v>0</v>
      </c>
    </row>
    <row r="187" spans="2:7" x14ac:dyDescent="0.25">
      <c r="B187" s="42" t="s">
        <v>6</v>
      </c>
      <c r="C187" s="42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500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71.399999999999991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428.6</v>
      </c>
      <c r="D190" s="4"/>
      <c r="E190" s="4"/>
      <c r="F190" s="4"/>
      <c r="G190" s="2"/>
    </row>
  </sheetData>
  <mergeCells count="13">
    <mergeCell ref="B187:C187"/>
    <mergeCell ref="B92:C92"/>
    <mergeCell ref="B99:G99"/>
    <mergeCell ref="B125:C125"/>
    <mergeCell ref="B130:G130"/>
    <mergeCell ref="B156:C156"/>
    <mergeCell ref="B161:G161"/>
    <mergeCell ref="B66:G66"/>
    <mergeCell ref="B2:G2"/>
    <mergeCell ref="I2:K2"/>
    <mergeCell ref="B30:C30"/>
    <mergeCell ref="B35:G35"/>
    <mergeCell ref="B61:C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62"/>
  <sheetViews>
    <sheetView workbookViewId="0">
      <selection activeCell="B137" sqref="B137:G143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31.855468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9" t="s">
        <v>290</v>
      </c>
      <c r="C2" s="44"/>
      <c r="D2" s="44"/>
      <c r="E2" s="44"/>
      <c r="F2" s="44"/>
      <c r="G2" s="45"/>
      <c r="I2" s="43" t="s">
        <v>10</v>
      </c>
      <c r="J2" s="43"/>
      <c r="K2" s="43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9" t="s">
        <v>194</v>
      </c>
      <c r="E4" s="9" t="s">
        <v>291</v>
      </c>
      <c r="F4" s="9">
        <v>1</v>
      </c>
      <c r="G4" s="6">
        <f t="shared" ref="G4:G28" si="0">SUM(B4-C4)</f>
        <v>10.4</v>
      </c>
      <c r="I4" s="11">
        <f>SUM(C30,C62,C85,C104,C131,C158)</f>
        <v>2163</v>
      </c>
      <c r="J4" s="11">
        <f>SUM(C86,C63,C31,C105,C132,C159)</f>
        <v>279.04999999999995</v>
      </c>
      <c r="K4" s="22">
        <f>SUM(C32,C64,C87,C106,C133,C160)</f>
        <v>1883.9499999999998</v>
      </c>
    </row>
    <row r="5" spans="2:11" x14ac:dyDescent="0.25">
      <c r="B5" s="5">
        <v>12</v>
      </c>
      <c r="C5" s="1">
        <v>1.6</v>
      </c>
      <c r="D5" s="9" t="s">
        <v>293</v>
      </c>
      <c r="E5" s="9" t="s">
        <v>29</v>
      </c>
      <c r="F5" s="9">
        <v>1</v>
      </c>
      <c r="G5" s="6">
        <f t="shared" si="0"/>
        <v>10.4</v>
      </c>
      <c r="K5" t="s">
        <v>41</v>
      </c>
    </row>
    <row r="6" spans="2:11" x14ac:dyDescent="0.25">
      <c r="B6" s="5">
        <v>12</v>
      </c>
      <c r="C6" s="1">
        <v>1.6</v>
      </c>
      <c r="D6" s="9" t="s">
        <v>292</v>
      </c>
      <c r="E6" s="9" t="s">
        <v>291</v>
      </c>
      <c r="F6" s="9">
        <v>1</v>
      </c>
      <c r="G6" s="6">
        <f t="shared" si="0"/>
        <v>10.4</v>
      </c>
    </row>
    <row r="7" spans="2:11" x14ac:dyDescent="0.25">
      <c r="B7" s="5">
        <v>60</v>
      </c>
      <c r="C7" s="1">
        <v>8</v>
      </c>
      <c r="D7" s="9" t="s">
        <v>294</v>
      </c>
      <c r="E7" s="9" t="s">
        <v>28</v>
      </c>
      <c r="F7" s="9">
        <v>5</v>
      </c>
      <c r="G7" s="6">
        <f t="shared" si="0"/>
        <v>52</v>
      </c>
    </row>
    <row r="8" spans="2:11" x14ac:dyDescent="0.25">
      <c r="B8" s="5">
        <v>60</v>
      </c>
      <c r="C8" s="1">
        <v>0</v>
      </c>
      <c r="D8" s="9" t="s">
        <v>32</v>
      </c>
      <c r="E8" s="9" t="s">
        <v>295</v>
      </c>
      <c r="F8" s="9">
        <v>0</v>
      </c>
      <c r="G8" s="6">
        <f t="shared" si="0"/>
        <v>60</v>
      </c>
    </row>
    <row r="9" spans="2:11" x14ac:dyDescent="0.25">
      <c r="B9" s="5">
        <v>0</v>
      </c>
      <c r="C9" s="1">
        <v>0</v>
      </c>
      <c r="D9" s="9" t="s">
        <v>26</v>
      </c>
      <c r="E9" s="9" t="s">
        <v>26</v>
      </c>
      <c r="F9" s="9" t="s">
        <v>26</v>
      </c>
      <c r="G9" s="6">
        <f t="shared" si="0"/>
        <v>0</v>
      </c>
    </row>
    <row r="10" spans="2:11" x14ac:dyDescent="0.25">
      <c r="B10" s="5">
        <v>0</v>
      </c>
      <c r="C10" s="1">
        <v>0</v>
      </c>
      <c r="D10" s="9" t="s">
        <v>26</v>
      </c>
      <c r="E10" s="9" t="s">
        <v>26</v>
      </c>
      <c r="F10" s="9" t="s">
        <v>26</v>
      </c>
      <c r="G10" s="6">
        <f t="shared" si="0"/>
        <v>0</v>
      </c>
    </row>
    <row r="11" spans="2:11" x14ac:dyDescent="0.25">
      <c r="B11" s="5">
        <v>0</v>
      </c>
      <c r="C11" s="1">
        <v>0</v>
      </c>
      <c r="D11" s="9" t="s">
        <v>26</v>
      </c>
      <c r="E11" s="9" t="s">
        <v>26</v>
      </c>
      <c r="F11" s="9" t="s">
        <v>26</v>
      </c>
      <c r="G11" s="6">
        <f t="shared" si="0"/>
        <v>0</v>
      </c>
    </row>
    <row r="12" spans="2:11" x14ac:dyDescent="0.25">
      <c r="B12" s="5">
        <v>0</v>
      </c>
      <c r="C12" s="1">
        <v>0</v>
      </c>
      <c r="D12" s="9" t="s">
        <v>26</v>
      </c>
      <c r="E12" s="9" t="s">
        <v>26</v>
      </c>
      <c r="F12" s="9" t="s">
        <v>26</v>
      </c>
      <c r="G12" s="6">
        <f t="shared" si="0"/>
        <v>0</v>
      </c>
    </row>
    <row r="13" spans="2:11" x14ac:dyDescent="0.25">
      <c r="B13" s="5">
        <v>0</v>
      </c>
      <c r="C13" s="1">
        <v>0</v>
      </c>
      <c r="D13" s="9" t="s">
        <v>26</v>
      </c>
      <c r="E13" s="9" t="s">
        <v>26</v>
      </c>
      <c r="F13" s="9" t="s">
        <v>26</v>
      </c>
      <c r="G13" s="6">
        <f t="shared" si="0"/>
        <v>0</v>
      </c>
    </row>
    <row r="14" spans="2:11" x14ac:dyDescent="0.25">
      <c r="B14" s="5">
        <v>0</v>
      </c>
      <c r="C14" s="1">
        <v>0</v>
      </c>
      <c r="D14" s="9" t="s">
        <v>26</v>
      </c>
      <c r="E14" s="9" t="s">
        <v>26</v>
      </c>
      <c r="F14" s="9" t="s">
        <v>26</v>
      </c>
      <c r="G14" s="6">
        <f t="shared" si="0"/>
        <v>0</v>
      </c>
    </row>
    <row r="15" spans="2:11" x14ac:dyDescent="0.25">
      <c r="B15" s="5">
        <v>0</v>
      </c>
      <c r="C15" s="1">
        <v>0</v>
      </c>
      <c r="D15" s="9" t="s">
        <v>26</v>
      </c>
      <c r="E15" s="9" t="s">
        <v>26</v>
      </c>
      <c r="F15" s="9" t="s">
        <v>26</v>
      </c>
      <c r="G15" s="6">
        <f t="shared" si="0"/>
        <v>0</v>
      </c>
    </row>
    <row r="16" spans="2:11" x14ac:dyDescent="0.25">
      <c r="B16" s="5">
        <v>0</v>
      </c>
      <c r="C16" s="1">
        <v>0</v>
      </c>
      <c r="D16" s="9" t="s">
        <v>26</v>
      </c>
      <c r="E16" s="9" t="s">
        <v>26</v>
      </c>
      <c r="F16" s="9" t="s">
        <v>26</v>
      </c>
      <c r="G16" s="6">
        <f t="shared" si="0"/>
        <v>0</v>
      </c>
    </row>
    <row r="17" spans="2:7" x14ac:dyDescent="0.25">
      <c r="B17" s="5">
        <v>0</v>
      </c>
      <c r="C17" s="1">
        <v>0</v>
      </c>
      <c r="D17" s="9" t="s">
        <v>26</v>
      </c>
      <c r="E17" s="9" t="s">
        <v>26</v>
      </c>
      <c r="F17" s="9" t="s">
        <v>26</v>
      </c>
      <c r="G17" s="6">
        <f t="shared" si="0"/>
        <v>0</v>
      </c>
    </row>
    <row r="18" spans="2:7" x14ac:dyDescent="0.25">
      <c r="B18" s="5">
        <v>0</v>
      </c>
      <c r="C18" s="1">
        <v>0</v>
      </c>
      <c r="D18" s="9" t="s">
        <v>26</v>
      </c>
      <c r="E18" s="9" t="s">
        <v>26</v>
      </c>
      <c r="F18" s="9" t="s">
        <v>26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26</v>
      </c>
      <c r="E19" s="9" t="s">
        <v>26</v>
      </c>
      <c r="F19" s="9" t="s">
        <v>26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26</v>
      </c>
      <c r="E20" s="9" t="s">
        <v>26</v>
      </c>
      <c r="F20" s="9" t="s">
        <v>26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26</v>
      </c>
      <c r="E21" s="9" t="s">
        <v>26</v>
      </c>
      <c r="F21" s="9" t="s">
        <v>26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26</v>
      </c>
      <c r="E22" s="9" t="s">
        <v>26</v>
      </c>
      <c r="F22" s="9" t="s">
        <v>26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26</v>
      </c>
      <c r="E23" s="9" t="s">
        <v>26</v>
      </c>
      <c r="F23" s="9" t="s">
        <v>26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26</v>
      </c>
      <c r="E24" s="9" t="s">
        <v>26</v>
      </c>
      <c r="F24" s="9" t="s">
        <v>26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26</v>
      </c>
      <c r="E25" s="9" t="s">
        <v>26</v>
      </c>
      <c r="F25" s="9" t="s">
        <v>26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26</v>
      </c>
      <c r="E26" s="9" t="s">
        <v>26</v>
      </c>
      <c r="F26" s="9" t="s">
        <v>26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B28" s="25">
        <v>0</v>
      </c>
      <c r="C28" s="26">
        <v>0</v>
      </c>
      <c r="D28" s="3" t="s">
        <v>26</v>
      </c>
      <c r="E28" s="3" t="s">
        <v>26</v>
      </c>
      <c r="F28" s="3" t="s">
        <v>26</v>
      </c>
      <c r="G28" s="27">
        <f t="shared" si="0"/>
        <v>0</v>
      </c>
    </row>
    <row r="29" spans="2:7" x14ac:dyDescent="0.25">
      <c r="B29" s="46" t="s">
        <v>6</v>
      </c>
      <c r="C29" s="47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156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12.8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143.19999999999999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9" t="s">
        <v>40</v>
      </c>
      <c r="C34" s="40"/>
      <c r="D34" s="40"/>
      <c r="E34" s="40"/>
      <c r="F34" s="40"/>
      <c r="G34" s="41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f>SUM(25+12)</f>
        <v>37</v>
      </c>
      <c r="C36" s="1">
        <v>7.6</v>
      </c>
      <c r="D36" s="9" t="s">
        <v>296</v>
      </c>
      <c r="E36" s="9" t="s">
        <v>298</v>
      </c>
      <c r="F36" s="9">
        <v>1</v>
      </c>
      <c r="G36" s="6">
        <f t="shared" ref="G36:G60" si="1">SUM(B36-C36)</f>
        <v>29.4</v>
      </c>
    </row>
    <row r="37" spans="2:7" x14ac:dyDescent="0.25">
      <c r="B37" s="5">
        <v>12</v>
      </c>
      <c r="C37" s="1"/>
      <c r="D37" s="9" t="s">
        <v>297</v>
      </c>
      <c r="E37" s="9" t="s">
        <v>27</v>
      </c>
      <c r="F37" s="9">
        <v>1</v>
      </c>
      <c r="G37" s="6">
        <f t="shared" si="1"/>
        <v>12</v>
      </c>
    </row>
    <row r="38" spans="2:7" x14ac:dyDescent="0.25">
      <c r="B38" s="5">
        <v>24</v>
      </c>
      <c r="C38" s="1">
        <v>3.2</v>
      </c>
      <c r="D38" s="9" t="s">
        <v>299</v>
      </c>
      <c r="E38" s="9" t="s">
        <v>27</v>
      </c>
      <c r="F38" s="9">
        <v>2</v>
      </c>
      <c r="G38" s="6">
        <f t="shared" si="1"/>
        <v>20.8</v>
      </c>
    </row>
    <row r="39" spans="2:7" x14ac:dyDescent="0.25">
      <c r="B39" s="5">
        <v>60</v>
      </c>
      <c r="C39" s="1">
        <v>0</v>
      </c>
      <c r="D39" s="9" t="s">
        <v>32</v>
      </c>
      <c r="E39" s="9" t="s">
        <v>300</v>
      </c>
      <c r="F39" s="9">
        <v>0</v>
      </c>
      <c r="G39" s="6">
        <f t="shared" si="1"/>
        <v>60</v>
      </c>
    </row>
    <row r="40" spans="2:7" x14ac:dyDescent="0.25">
      <c r="B40" s="5">
        <v>12</v>
      </c>
      <c r="C40" s="1">
        <v>1.6</v>
      </c>
      <c r="D40" s="9" t="s">
        <v>301</v>
      </c>
      <c r="E40" s="9" t="s">
        <v>28</v>
      </c>
      <c r="F40" s="9">
        <v>1</v>
      </c>
      <c r="G40" s="6">
        <f t="shared" si="1"/>
        <v>10.4</v>
      </c>
    </row>
    <row r="41" spans="2:7" x14ac:dyDescent="0.25">
      <c r="B41" s="5">
        <v>42</v>
      </c>
      <c r="C41" s="1">
        <v>7.6</v>
      </c>
      <c r="D41" s="9" t="s">
        <v>302</v>
      </c>
      <c r="E41" s="9" t="s">
        <v>303</v>
      </c>
      <c r="F41" s="9">
        <v>2</v>
      </c>
      <c r="G41" s="6">
        <f t="shared" si="1"/>
        <v>34.4</v>
      </c>
    </row>
    <row r="42" spans="2:7" x14ac:dyDescent="0.25">
      <c r="B42" s="5">
        <v>12</v>
      </c>
      <c r="C42" s="1">
        <v>1.6</v>
      </c>
      <c r="D42" s="9" t="s">
        <v>304</v>
      </c>
      <c r="E42" s="9" t="s">
        <v>36</v>
      </c>
      <c r="F42" s="9">
        <v>1</v>
      </c>
      <c r="G42" s="6">
        <f t="shared" si="1"/>
        <v>10.4</v>
      </c>
    </row>
    <row r="43" spans="2:7" x14ac:dyDescent="0.25">
      <c r="B43" s="5">
        <v>20</v>
      </c>
      <c r="C43" s="1">
        <v>5.2</v>
      </c>
      <c r="D43" s="9">
        <v>2032</v>
      </c>
      <c r="E43" s="9" t="s">
        <v>305</v>
      </c>
      <c r="F43" s="9">
        <v>0</v>
      </c>
      <c r="G43" s="6">
        <f t="shared" si="1"/>
        <v>14.8</v>
      </c>
    </row>
    <row r="44" spans="2:7" x14ac:dyDescent="0.25">
      <c r="B44" s="5">
        <v>24</v>
      </c>
      <c r="C44" s="1">
        <v>1.6</v>
      </c>
      <c r="D44" s="9" t="s">
        <v>306</v>
      </c>
      <c r="E44" s="32" t="s">
        <v>208</v>
      </c>
      <c r="F44" s="9">
        <v>2</v>
      </c>
      <c r="G44" s="6">
        <f t="shared" si="1"/>
        <v>22.4</v>
      </c>
    </row>
    <row r="45" spans="2:7" x14ac:dyDescent="0.25">
      <c r="B45" s="5">
        <v>24</v>
      </c>
      <c r="C45" s="1">
        <v>3.2</v>
      </c>
      <c r="D45" s="9" t="s">
        <v>74</v>
      </c>
      <c r="E45" s="32" t="s">
        <v>27</v>
      </c>
      <c r="F45" s="9">
        <v>2</v>
      </c>
      <c r="G45" s="6">
        <f t="shared" si="1"/>
        <v>20.8</v>
      </c>
    </row>
    <row r="46" spans="2:7" x14ac:dyDescent="0.25">
      <c r="B46" s="5">
        <v>12</v>
      </c>
      <c r="C46" s="1">
        <v>1.6</v>
      </c>
      <c r="D46" s="9" t="s">
        <v>307</v>
      </c>
      <c r="E46" s="9" t="s">
        <v>27</v>
      </c>
      <c r="F46" s="9">
        <v>1</v>
      </c>
      <c r="G46" s="6">
        <f t="shared" si="1"/>
        <v>10.4</v>
      </c>
    </row>
    <row r="47" spans="2:7" x14ac:dyDescent="0.25">
      <c r="B47" s="5">
        <v>24</v>
      </c>
      <c r="C47" s="1">
        <v>3.2</v>
      </c>
      <c r="D47" s="9" t="s">
        <v>308</v>
      </c>
      <c r="E47" s="9" t="s">
        <v>145</v>
      </c>
      <c r="F47" s="9">
        <v>2</v>
      </c>
      <c r="G47" s="6">
        <f t="shared" si="1"/>
        <v>20.8</v>
      </c>
    </row>
    <row r="48" spans="2:7" x14ac:dyDescent="0.25">
      <c r="B48" s="5">
        <v>36</v>
      </c>
      <c r="C48" s="1">
        <v>4.8</v>
      </c>
      <c r="D48" s="9" t="s">
        <v>88</v>
      </c>
      <c r="E48" s="9" t="s">
        <v>309</v>
      </c>
      <c r="F48" s="9">
        <v>3</v>
      </c>
      <c r="G48" s="6">
        <f t="shared" si="1"/>
        <v>31.2</v>
      </c>
    </row>
    <row r="49" spans="2:7" x14ac:dyDescent="0.25">
      <c r="B49" s="5">
        <v>0</v>
      </c>
      <c r="C49" s="1">
        <v>0</v>
      </c>
      <c r="D49" s="9" t="s">
        <v>26</v>
      </c>
      <c r="E49" s="9" t="s">
        <v>26</v>
      </c>
      <c r="F49" s="9" t="s">
        <v>26</v>
      </c>
      <c r="G49" s="6">
        <f t="shared" si="1"/>
        <v>0</v>
      </c>
    </row>
    <row r="50" spans="2:7" x14ac:dyDescent="0.25">
      <c r="B50" s="5">
        <v>0</v>
      </c>
      <c r="C50" s="1">
        <v>0</v>
      </c>
      <c r="D50" s="9" t="s">
        <v>26</v>
      </c>
      <c r="E50" s="9" t="s">
        <v>26</v>
      </c>
      <c r="F50" s="9" t="s">
        <v>26</v>
      </c>
      <c r="G50" s="6">
        <f t="shared" si="1"/>
        <v>0</v>
      </c>
    </row>
    <row r="51" spans="2:7" x14ac:dyDescent="0.25">
      <c r="B51" s="5">
        <v>0</v>
      </c>
      <c r="C51" s="1">
        <v>0</v>
      </c>
      <c r="D51" s="9" t="s">
        <v>26</v>
      </c>
      <c r="E51" s="9" t="s">
        <v>26</v>
      </c>
      <c r="F51" s="9" t="s">
        <v>26</v>
      </c>
      <c r="G51" s="6">
        <f t="shared" si="1"/>
        <v>0</v>
      </c>
    </row>
    <row r="52" spans="2:7" x14ac:dyDescent="0.25">
      <c r="B52" s="5">
        <v>0</v>
      </c>
      <c r="C52" s="1">
        <v>0</v>
      </c>
      <c r="D52" s="9" t="s">
        <v>26</v>
      </c>
      <c r="E52" s="9" t="s">
        <v>26</v>
      </c>
      <c r="F52" s="9" t="s">
        <v>26</v>
      </c>
      <c r="G52" s="6">
        <f t="shared" si="1"/>
        <v>0</v>
      </c>
    </row>
    <row r="53" spans="2:7" x14ac:dyDescent="0.25">
      <c r="B53" s="5">
        <v>0</v>
      </c>
      <c r="C53" s="1">
        <v>0</v>
      </c>
      <c r="D53" s="9" t="s">
        <v>26</v>
      </c>
      <c r="E53" s="9" t="s">
        <v>26</v>
      </c>
      <c r="F53" s="9" t="s">
        <v>26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26</v>
      </c>
      <c r="E54" s="9" t="s">
        <v>26</v>
      </c>
      <c r="F54" s="9" t="s">
        <v>26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26</v>
      </c>
      <c r="E55" s="9" t="s">
        <v>26</v>
      </c>
      <c r="F55" s="9" t="s">
        <v>26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26</v>
      </c>
      <c r="E56" s="9" t="s">
        <v>26</v>
      </c>
      <c r="F56" s="9" t="s">
        <v>26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26</v>
      </c>
      <c r="E57" s="9" t="s">
        <v>26</v>
      </c>
      <c r="F57" s="9" t="s">
        <v>26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26</v>
      </c>
      <c r="E58" s="9" t="s">
        <v>26</v>
      </c>
      <c r="F58" s="9" t="s">
        <v>26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25">
        <v>0</v>
      </c>
      <c r="C60" s="26">
        <v>0</v>
      </c>
      <c r="D60" s="3" t="s">
        <v>26</v>
      </c>
      <c r="E60" s="3" t="s">
        <v>26</v>
      </c>
      <c r="F60" s="3" t="s">
        <v>26</v>
      </c>
      <c r="G60" s="27">
        <f t="shared" si="1"/>
        <v>0</v>
      </c>
    </row>
    <row r="61" spans="2:7" x14ac:dyDescent="0.25">
      <c r="B61" s="42" t="s">
        <v>6</v>
      </c>
      <c r="C61" s="42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339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41.2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297.8</v>
      </c>
      <c r="D64" s="4"/>
      <c r="E64" s="4"/>
      <c r="F64" s="4"/>
      <c r="G64" s="2"/>
    </row>
    <row r="66" spans="2:7" ht="15.75" x14ac:dyDescent="0.25">
      <c r="B66" s="39" t="s">
        <v>310</v>
      </c>
      <c r="C66" s="40"/>
      <c r="D66" s="40"/>
      <c r="E66" s="40"/>
      <c r="F66" s="40"/>
      <c r="G66" s="41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170</v>
      </c>
      <c r="C68" s="1">
        <v>55</v>
      </c>
      <c r="D68" s="9" t="s">
        <v>311</v>
      </c>
      <c r="E68" s="9" t="s">
        <v>312</v>
      </c>
      <c r="F68" s="9">
        <v>0</v>
      </c>
      <c r="G68" s="6">
        <f t="shared" ref="G68:G83" si="2">SUM(B68-C68)</f>
        <v>115</v>
      </c>
    </row>
    <row r="69" spans="2:7" x14ac:dyDescent="0.25">
      <c r="B69" s="5">
        <v>90</v>
      </c>
      <c r="C69" s="1">
        <v>20</v>
      </c>
      <c r="D69" s="9" t="s">
        <v>32</v>
      </c>
      <c r="E69" s="9" t="s">
        <v>313</v>
      </c>
      <c r="F69" s="9">
        <v>0</v>
      </c>
      <c r="G69" s="6">
        <f t="shared" si="2"/>
        <v>70</v>
      </c>
    </row>
    <row r="70" spans="2:7" x14ac:dyDescent="0.25">
      <c r="B70" s="5">
        <v>12</v>
      </c>
      <c r="C70" s="1">
        <v>1.6</v>
      </c>
      <c r="D70" s="9" t="s">
        <v>314</v>
      </c>
      <c r="E70" s="9" t="s">
        <v>27</v>
      </c>
      <c r="F70" s="9">
        <v>1</v>
      </c>
      <c r="G70" s="6">
        <f t="shared" si="2"/>
        <v>10.4</v>
      </c>
    </row>
    <row r="71" spans="2:7" x14ac:dyDescent="0.25">
      <c r="B71" s="5">
        <v>24</v>
      </c>
      <c r="C71" s="1">
        <v>3.2</v>
      </c>
      <c r="D71" s="9" t="s">
        <v>315</v>
      </c>
      <c r="E71" s="9" t="s">
        <v>27</v>
      </c>
      <c r="F71" s="9">
        <v>2</v>
      </c>
      <c r="G71" s="6">
        <f t="shared" si="2"/>
        <v>20.8</v>
      </c>
    </row>
    <row r="72" spans="2:7" x14ac:dyDescent="0.25">
      <c r="B72" s="5">
        <v>90</v>
      </c>
      <c r="C72" s="1">
        <v>20</v>
      </c>
      <c r="D72" s="9" t="s">
        <v>316</v>
      </c>
      <c r="E72" s="9" t="s">
        <v>317</v>
      </c>
      <c r="F72" s="9">
        <v>1</v>
      </c>
      <c r="G72" s="6">
        <f t="shared" si="2"/>
        <v>70</v>
      </c>
    </row>
    <row r="73" spans="2:7" x14ac:dyDescent="0.25">
      <c r="B73" s="5">
        <v>144</v>
      </c>
      <c r="C73" s="1">
        <v>19.2</v>
      </c>
      <c r="D73" s="9" t="s">
        <v>70</v>
      </c>
      <c r="E73" s="29" t="s">
        <v>27</v>
      </c>
      <c r="F73" s="9">
        <v>12</v>
      </c>
      <c r="G73" s="6">
        <f t="shared" si="2"/>
        <v>124.8</v>
      </c>
    </row>
    <row r="74" spans="2:7" x14ac:dyDescent="0.25">
      <c r="B74" s="5">
        <v>110</v>
      </c>
      <c r="C74" s="1">
        <v>0</v>
      </c>
      <c r="D74" s="9" t="s">
        <v>318</v>
      </c>
      <c r="E74" s="29" t="s">
        <v>60</v>
      </c>
      <c r="F74" s="9">
        <v>0</v>
      </c>
      <c r="G74" s="6">
        <f t="shared" si="2"/>
        <v>110</v>
      </c>
    </row>
    <row r="75" spans="2:7" x14ac:dyDescent="0.25">
      <c r="B75" s="5">
        <v>36</v>
      </c>
      <c r="C75" s="1">
        <v>4.8</v>
      </c>
      <c r="D75" s="9" t="s">
        <v>131</v>
      </c>
      <c r="E75" s="9" t="s">
        <v>29</v>
      </c>
      <c r="F75" s="9">
        <v>3</v>
      </c>
      <c r="G75" s="6">
        <f t="shared" si="2"/>
        <v>31.2</v>
      </c>
    </row>
    <row r="76" spans="2:7" x14ac:dyDescent="0.25">
      <c r="B76" s="5">
        <v>12</v>
      </c>
      <c r="C76" s="1">
        <v>1.6</v>
      </c>
      <c r="D76" s="9" t="s">
        <v>175</v>
      </c>
      <c r="E76" s="9" t="s">
        <v>28</v>
      </c>
      <c r="F76" s="9">
        <v>1</v>
      </c>
      <c r="G76" s="6">
        <f t="shared" si="2"/>
        <v>10.4</v>
      </c>
    </row>
    <row r="77" spans="2:7" x14ac:dyDescent="0.25">
      <c r="B77" s="5">
        <v>13</v>
      </c>
      <c r="C77" s="1">
        <f>SUM(4.6+0.55)</f>
        <v>5.1499999999999995</v>
      </c>
      <c r="D77" s="9" t="s">
        <v>195</v>
      </c>
      <c r="E77" s="9" t="s">
        <v>319</v>
      </c>
      <c r="F77" s="9">
        <v>1</v>
      </c>
      <c r="G77" s="6">
        <f t="shared" si="2"/>
        <v>7.8500000000000005</v>
      </c>
    </row>
    <row r="78" spans="2:7" x14ac:dyDescent="0.25">
      <c r="B78" s="5">
        <v>32</v>
      </c>
      <c r="C78" s="1">
        <f>SUM(5+1.6)</f>
        <v>6.6</v>
      </c>
      <c r="D78" s="9" t="s">
        <v>320</v>
      </c>
      <c r="E78" s="9" t="s">
        <v>321</v>
      </c>
      <c r="F78" s="9">
        <v>2</v>
      </c>
      <c r="G78" s="6">
        <f t="shared" si="2"/>
        <v>25.4</v>
      </c>
    </row>
    <row r="79" spans="2:7" x14ac:dyDescent="0.25">
      <c r="B79" s="5">
        <v>24</v>
      </c>
      <c r="C79" s="1">
        <v>3.2</v>
      </c>
      <c r="D79" s="9" t="s">
        <v>174</v>
      </c>
      <c r="E79" s="9" t="s">
        <v>29</v>
      </c>
      <c r="F79" s="9">
        <v>2</v>
      </c>
      <c r="G79" s="6">
        <f t="shared" si="2"/>
        <v>20.8</v>
      </c>
    </row>
    <row r="80" spans="2:7" x14ac:dyDescent="0.25">
      <c r="B80" s="5">
        <v>24</v>
      </c>
      <c r="C80" s="1">
        <v>3.2</v>
      </c>
      <c r="D80" s="9" t="s">
        <v>322</v>
      </c>
      <c r="E80" s="9" t="s">
        <v>28</v>
      </c>
      <c r="F80" s="9">
        <v>2</v>
      </c>
      <c r="G80" s="6">
        <f t="shared" si="2"/>
        <v>20.8</v>
      </c>
    </row>
    <row r="81" spans="2:7" x14ac:dyDescent="0.25">
      <c r="B81" s="5">
        <v>0</v>
      </c>
      <c r="C81" s="1">
        <v>0</v>
      </c>
      <c r="D81" s="9" t="s">
        <v>26</v>
      </c>
      <c r="E81" s="9" t="s">
        <v>26</v>
      </c>
      <c r="F81" s="9" t="s">
        <v>26</v>
      </c>
      <c r="G81" s="6">
        <f t="shared" si="2"/>
        <v>0</v>
      </c>
    </row>
    <row r="82" spans="2:7" x14ac:dyDescent="0.25">
      <c r="B82" s="5">
        <v>0</v>
      </c>
      <c r="C82" s="1">
        <v>0</v>
      </c>
      <c r="D82" s="9" t="s">
        <v>26</v>
      </c>
      <c r="E82" s="9" t="s">
        <v>26</v>
      </c>
      <c r="F82" s="9" t="s">
        <v>26</v>
      </c>
      <c r="G82" s="6">
        <f t="shared" si="2"/>
        <v>0</v>
      </c>
    </row>
    <row r="83" spans="2:7" x14ac:dyDescent="0.25">
      <c r="B83" s="5">
        <v>0</v>
      </c>
      <c r="C83" s="1">
        <v>0</v>
      </c>
      <c r="D83" s="9" t="s">
        <v>26</v>
      </c>
      <c r="E83" s="9" t="s">
        <v>26</v>
      </c>
      <c r="F83" s="9" t="s">
        <v>26</v>
      </c>
      <c r="G83" s="6">
        <f t="shared" si="2"/>
        <v>0</v>
      </c>
    </row>
    <row r="84" spans="2:7" x14ac:dyDescent="0.25">
      <c r="B84" s="42" t="s">
        <v>6</v>
      </c>
      <c r="C84" s="42"/>
      <c r="D84" s="4"/>
      <c r="E84" s="4"/>
      <c r="F84" s="4"/>
      <c r="G84" s="2"/>
    </row>
    <row r="85" spans="2:7" x14ac:dyDescent="0.25">
      <c r="B85" s="12" t="s">
        <v>0</v>
      </c>
      <c r="C85" s="12">
        <f>SUM(B68:B83)</f>
        <v>781</v>
      </c>
      <c r="D85" s="4"/>
      <c r="E85" s="4"/>
      <c r="F85" s="4"/>
      <c r="G85" s="2"/>
    </row>
    <row r="86" spans="2:7" x14ac:dyDescent="0.25">
      <c r="B86" s="13" t="s">
        <v>7</v>
      </c>
      <c r="C86" s="24">
        <f>SUM(C68:C83)</f>
        <v>143.54999999999995</v>
      </c>
      <c r="D86" s="4"/>
      <c r="E86" s="4"/>
      <c r="F86" s="4"/>
      <c r="G86" s="2"/>
    </row>
    <row r="87" spans="2:7" x14ac:dyDescent="0.25">
      <c r="B87" s="12" t="s">
        <v>8</v>
      </c>
      <c r="C87" s="12">
        <f>SUM(C85-C86)</f>
        <v>637.45000000000005</v>
      </c>
      <c r="D87" s="4"/>
      <c r="E87" s="4"/>
      <c r="F87" s="4"/>
      <c r="G87" s="2"/>
    </row>
    <row r="89" spans="2:7" ht="15.75" x14ac:dyDescent="0.25">
      <c r="B89" s="39" t="s">
        <v>334</v>
      </c>
      <c r="C89" s="40"/>
      <c r="D89" s="40"/>
      <c r="E89" s="40"/>
      <c r="F89" s="40"/>
      <c r="G89" s="41"/>
    </row>
    <row r="90" spans="2:7" ht="15.75" x14ac:dyDescent="0.25">
      <c r="B90" s="14" t="s">
        <v>0</v>
      </c>
      <c r="C90" s="15" t="s">
        <v>1</v>
      </c>
      <c r="D90" s="15" t="s">
        <v>2</v>
      </c>
      <c r="E90" s="15" t="s">
        <v>5</v>
      </c>
      <c r="F90" s="15" t="s">
        <v>3</v>
      </c>
      <c r="G90" s="16" t="s">
        <v>4</v>
      </c>
    </row>
    <row r="91" spans="2:7" x14ac:dyDescent="0.25">
      <c r="B91" s="5">
        <v>12</v>
      </c>
      <c r="C91" s="1">
        <v>1.6</v>
      </c>
      <c r="D91" s="9" t="s">
        <v>323</v>
      </c>
      <c r="E91" s="9" t="s">
        <v>29</v>
      </c>
      <c r="F91" s="9">
        <v>1</v>
      </c>
      <c r="G91" s="6">
        <f>SUM(B91-C91)</f>
        <v>10.4</v>
      </c>
    </row>
    <row r="92" spans="2:7" x14ac:dyDescent="0.25">
      <c r="B92" s="5"/>
      <c r="C92" s="1"/>
      <c r="D92" s="9"/>
      <c r="E92" s="34"/>
      <c r="F92" s="9"/>
      <c r="G92" s="6">
        <f t="shared" ref="G92:G99" si="3">SUM(B92-C92)</f>
        <v>0</v>
      </c>
    </row>
    <row r="93" spans="2:7" x14ac:dyDescent="0.25">
      <c r="B93" s="5">
        <v>60</v>
      </c>
      <c r="C93" s="1">
        <v>18</v>
      </c>
      <c r="D93" s="9" t="s">
        <v>325</v>
      </c>
      <c r="E93" s="9" t="s">
        <v>60</v>
      </c>
      <c r="F93" s="9">
        <v>0</v>
      </c>
      <c r="G93" s="6">
        <f t="shared" si="3"/>
        <v>42</v>
      </c>
    </row>
    <row r="94" spans="2:7" x14ac:dyDescent="0.25">
      <c r="B94" s="5">
        <v>12</v>
      </c>
      <c r="C94" s="1">
        <v>1.6</v>
      </c>
      <c r="D94" s="9" t="s">
        <v>326</v>
      </c>
      <c r="E94" s="9" t="s">
        <v>211</v>
      </c>
      <c r="F94" s="9">
        <v>1</v>
      </c>
      <c r="G94" s="6">
        <f t="shared" si="3"/>
        <v>10.4</v>
      </c>
    </row>
    <row r="95" spans="2:7" x14ac:dyDescent="0.25">
      <c r="B95" s="5">
        <v>12</v>
      </c>
      <c r="C95" s="1">
        <v>1.6</v>
      </c>
      <c r="D95" s="9" t="s">
        <v>327</v>
      </c>
      <c r="E95" s="9" t="s">
        <v>27</v>
      </c>
      <c r="F95" s="9">
        <v>1</v>
      </c>
      <c r="G95" s="6">
        <f t="shared" si="3"/>
        <v>10.4</v>
      </c>
    </row>
    <row r="96" spans="2:7" x14ac:dyDescent="0.25">
      <c r="B96" s="5">
        <v>24</v>
      </c>
      <c r="C96" s="1">
        <v>3.2</v>
      </c>
      <c r="D96" s="9" t="s">
        <v>328</v>
      </c>
      <c r="E96" s="9" t="s">
        <v>29</v>
      </c>
      <c r="F96" s="9">
        <v>2</v>
      </c>
      <c r="G96" s="6">
        <f t="shared" si="3"/>
        <v>20.8</v>
      </c>
    </row>
    <row r="97" spans="2:7" ht="15.75" customHeight="1" x14ac:dyDescent="0.25">
      <c r="B97" s="7">
        <v>90</v>
      </c>
      <c r="C97" s="8">
        <v>0</v>
      </c>
      <c r="D97" s="9" t="s">
        <v>32</v>
      </c>
      <c r="E97" s="9" t="s">
        <v>329</v>
      </c>
      <c r="F97" s="9">
        <v>0</v>
      </c>
      <c r="G97" s="10">
        <f t="shared" si="3"/>
        <v>90</v>
      </c>
    </row>
    <row r="98" spans="2:7" ht="15.75" customHeight="1" x14ac:dyDescent="0.25">
      <c r="B98" s="7">
        <v>110</v>
      </c>
      <c r="C98" s="8"/>
      <c r="D98" s="9" t="s">
        <v>330</v>
      </c>
      <c r="E98" s="9" t="s">
        <v>331</v>
      </c>
      <c r="F98" s="9">
        <v>0</v>
      </c>
      <c r="G98" s="10">
        <f t="shared" si="3"/>
        <v>110</v>
      </c>
    </row>
    <row r="99" spans="2:7" ht="15" customHeight="1" x14ac:dyDescent="0.25">
      <c r="B99" s="25">
        <v>35</v>
      </c>
      <c r="C99" s="26">
        <v>1.6</v>
      </c>
      <c r="D99" s="3" t="s">
        <v>332</v>
      </c>
      <c r="E99" s="3" t="s">
        <v>324</v>
      </c>
      <c r="F99" s="3">
        <v>1</v>
      </c>
      <c r="G99" s="27">
        <f t="shared" si="3"/>
        <v>33.4</v>
      </c>
    </row>
    <row r="100" spans="2:7" ht="15" customHeight="1" x14ac:dyDescent="0.25">
      <c r="B100" s="35">
        <v>115</v>
      </c>
      <c r="C100" s="36">
        <v>15</v>
      </c>
      <c r="D100" s="9" t="s">
        <v>32</v>
      </c>
      <c r="E100" s="9" t="s">
        <v>333</v>
      </c>
      <c r="F100" s="9">
        <v>0</v>
      </c>
      <c r="G100" s="37">
        <f>SUM(B100-C100)</f>
        <v>100</v>
      </c>
    </row>
    <row r="101" spans="2:7" ht="15" customHeight="1" x14ac:dyDescent="0.25">
      <c r="B101" s="35"/>
      <c r="C101" s="36"/>
      <c r="D101" s="9"/>
      <c r="E101" s="9"/>
      <c r="F101" s="9"/>
      <c r="G101" s="37">
        <f>SUM(B101-C101)</f>
        <v>0</v>
      </c>
    </row>
    <row r="102" spans="2:7" ht="15" customHeight="1" x14ac:dyDescent="0.25">
      <c r="B102" s="35"/>
      <c r="C102" s="36"/>
      <c r="D102" s="9"/>
      <c r="E102" s="9"/>
      <c r="F102" s="9"/>
      <c r="G102" s="37">
        <f>SUM(B102-C102)</f>
        <v>0</v>
      </c>
    </row>
    <row r="103" spans="2:7" ht="15" customHeight="1" x14ac:dyDescent="0.25">
      <c r="B103" s="42" t="s">
        <v>6</v>
      </c>
      <c r="C103" s="42"/>
      <c r="D103" s="4"/>
      <c r="E103" s="4"/>
      <c r="F103" s="4"/>
      <c r="G103" s="2"/>
    </row>
    <row r="104" spans="2:7" ht="15" customHeight="1" x14ac:dyDescent="0.25">
      <c r="B104" s="12" t="s">
        <v>0</v>
      </c>
      <c r="C104" s="12">
        <f>SUM(B91:B100)</f>
        <v>470</v>
      </c>
      <c r="D104" s="4"/>
      <c r="E104" s="4"/>
      <c r="F104" s="4"/>
      <c r="G104" s="2"/>
    </row>
    <row r="105" spans="2:7" ht="15" customHeight="1" x14ac:dyDescent="0.25">
      <c r="B105" s="13" t="s">
        <v>7</v>
      </c>
      <c r="C105" s="24">
        <f>SUM(C91:C102)</f>
        <v>42.600000000000009</v>
      </c>
      <c r="D105" s="4"/>
      <c r="E105" s="4"/>
      <c r="F105" s="4"/>
      <c r="G105" s="2"/>
    </row>
    <row r="106" spans="2:7" ht="15" customHeight="1" x14ac:dyDescent="0.25">
      <c r="B106" s="12" t="s">
        <v>8</v>
      </c>
      <c r="C106" s="12">
        <f>SUM(C104-C105)</f>
        <v>427.4</v>
      </c>
    </row>
    <row r="107" spans="2:7" ht="15" customHeight="1" x14ac:dyDescent="0.25"/>
    <row r="108" spans="2:7" ht="15" customHeight="1" x14ac:dyDescent="0.25">
      <c r="B108" s="39" t="s">
        <v>335</v>
      </c>
      <c r="C108" s="44"/>
      <c r="D108" s="44"/>
      <c r="E108" s="44"/>
      <c r="F108" s="44"/>
      <c r="G108" s="45"/>
    </row>
    <row r="109" spans="2:7" ht="15" customHeight="1" x14ac:dyDescent="0.25">
      <c r="B109" s="14" t="s">
        <v>0</v>
      </c>
      <c r="C109" s="15" t="s">
        <v>1</v>
      </c>
      <c r="D109" s="15" t="s">
        <v>2</v>
      </c>
      <c r="E109" s="15" t="s">
        <v>5</v>
      </c>
      <c r="F109" s="15" t="s">
        <v>3</v>
      </c>
      <c r="G109" s="16" t="s">
        <v>4</v>
      </c>
    </row>
    <row r="110" spans="2:7" ht="15" customHeight="1" x14ac:dyDescent="0.25">
      <c r="B110" s="5">
        <v>12</v>
      </c>
      <c r="C110" s="1">
        <v>1.6</v>
      </c>
      <c r="D110" s="9" t="s">
        <v>71</v>
      </c>
      <c r="E110" s="9" t="s">
        <v>36</v>
      </c>
      <c r="F110" s="9">
        <v>1</v>
      </c>
      <c r="G110" s="6">
        <f t="shared" ref="G110:G129" si="4">SUM(B110-C110)</f>
        <v>10.4</v>
      </c>
    </row>
    <row r="111" spans="2:7" ht="15" customHeight="1" x14ac:dyDescent="0.25">
      <c r="B111" s="5">
        <v>24</v>
      </c>
      <c r="C111" s="1">
        <v>3.2</v>
      </c>
      <c r="D111" s="9" t="s">
        <v>336</v>
      </c>
      <c r="E111" s="9" t="s">
        <v>36</v>
      </c>
      <c r="F111" s="9">
        <v>2</v>
      </c>
      <c r="G111" s="6">
        <f t="shared" si="4"/>
        <v>20.8</v>
      </c>
    </row>
    <row r="112" spans="2:7" ht="15" customHeight="1" x14ac:dyDescent="0.25">
      <c r="B112" s="5">
        <v>12</v>
      </c>
      <c r="C112" s="1">
        <v>1.6</v>
      </c>
      <c r="D112" s="9" t="s">
        <v>194</v>
      </c>
      <c r="E112" s="9" t="s">
        <v>155</v>
      </c>
      <c r="F112" s="9">
        <v>1</v>
      </c>
      <c r="G112" s="6">
        <f t="shared" si="4"/>
        <v>10.4</v>
      </c>
    </row>
    <row r="113" spans="2:7" ht="15" customHeight="1" x14ac:dyDescent="0.25">
      <c r="B113" s="5">
        <v>24</v>
      </c>
      <c r="C113" s="1">
        <v>3.2</v>
      </c>
      <c r="D113" s="9" t="s">
        <v>337</v>
      </c>
      <c r="E113" s="9" t="s">
        <v>196</v>
      </c>
      <c r="F113" s="9">
        <v>1</v>
      </c>
      <c r="G113" s="6">
        <f t="shared" si="4"/>
        <v>20.8</v>
      </c>
    </row>
    <row r="114" spans="2:7" ht="15" customHeight="1" x14ac:dyDescent="0.25">
      <c r="B114" s="5">
        <v>12</v>
      </c>
      <c r="C114" s="1">
        <v>1.6</v>
      </c>
      <c r="D114" s="9" t="s">
        <v>154</v>
      </c>
      <c r="E114" s="9" t="s">
        <v>155</v>
      </c>
      <c r="F114" s="9">
        <v>1</v>
      </c>
      <c r="G114" s="6">
        <f t="shared" si="4"/>
        <v>10.4</v>
      </c>
    </row>
    <row r="115" spans="2:7" ht="15" customHeight="1" x14ac:dyDescent="0.25">
      <c r="B115" s="5">
        <v>25</v>
      </c>
      <c r="C115" s="1">
        <v>3.7</v>
      </c>
      <c r="D115" s="9" t="s">
        <v>338</v>
      </c>
      <c r="E115" s="9" t="s">
        <v>339</v>
      </c>
      <c r="F115" s="9">
        <v>1</v>
      </c>
      <c r="G115" s="6">
        <f t="shared" si="4"/>
        <v>21.3</v>
      </c>
    </row>
    <row r="116" spans="2:7" ht="15" customHeight="1" x14ac:dyDescent="0.25">
      <c r="B116" s="5">
        <v>72</v>
      </c>
      <c r="C116" s="1">
        <v>9.6</v>
      </c>
      <c r="D116" s="9" t="s">
        <v>340</v>
      </c>
      <c r="E116" s="9" t="s">
        <v>27</v>
      </c>
      <c r="F116" s="9">
        <v>6</v>
      </c>
      <c r="G116" s="6">
        <f t="shared" si="4"/>
        <v>62.4</v>
      </c>
    </row>
    <row r="117" spans="2:7" ht="15" customHeight="1" x14ac:dyDescent="0.25">
      <c r="B117" s="5">
        <v>24</v>
      </c>
      <c r="C117" s="1"/>
      <c r="D117" s="9" t="s">
        <v>341</v>
      </c>
      <c r="E117" s="9" t="s">
        <v>28</v>
      </c>
      <c r="F117" s="9">
        <v>2</v>
      </c>
      <c r="G117" s="6">
        <f t="shared" si="4"/>
        <v>24</v>
      </c>
    </row>
    <row r="118" spans="2:7" ht="15" customHeight="1" x14ac:dyDescent="0.25">
      <c r="B118" s="5">
        <v>38</v>
      </c>
      <c r="C118" s="1">
        <v>3.2</v>
      </c>
      <c r="D118" s="9" t="s">
        <v>71</v>
      </c>
      <c r="E118" s="32" t="s">
        <v>342</v>
      </c>
      <c r="F118" s="9">
        <v>2</v>
      </c>
      <c r="G118" s="6">
        <f t="shared" si="4"/>
        <v>34.799999999999997</v>
      </c>
    </row>
    <row r="119" spans="2:7" ht="15" customHeight="1" x14ac:dyDescent="0.25">
      <c r="B119" s="5">
        <v>36</v>
      </c>
      <c r="C119" s="1">
        <v>4.8</v>
      </c>
      <c r="D119" s="9" t="s">
        <v>194</v>
      </c>
      <c r="E119" s="9" t="s">
        <v>29</v>
      </c>
      <c r="F119" s="9">
        <v>3</v>
      </c>
      <c r="G119" s="6">
        <f t="shared" si="4"/>
        <v>31.2</v>
      </c>
    </row>
    <row r="120" spans="2:7" ht="15" customHeight="1" x14ac:dyDescent="0.25">
      <c r="B120" s="5">
        <v>48</v>
      </c>
      <c r="C120" s="1">
        <v>6.4</v>
      </c>
      <c r="D120" s="9" t="s">
        <v>343</v>
      </c>
      <c r="E120" s="9" t="s">
        <v>29</v>
      </c>
      <c r="F120" s="9">
        <v>4</v>
      </c>
      <c r="G120" s="6">
        <f t="shared" si="4"/>
        <v>41.6</v>
      </c>
    </row>
    <row r="121" spans="2:7" ht="15" customHeight="1" x14ac:dyDescent="0.25">
      <c r="B121" s="5">
        <v>90</v>
      </c>
      <c r="C121" s="1">
        <v>0</v>
      </c>
      <c r="D121" s="9" t="s">
        <v>32</v>
      </c>
      <c r="E121" s="9" t="s">
        <v>344</v>
      </c>
      <c r="F121" s="9">
        <v>0</v>
      </c>
      <c r="G121" s="6">
        <f t="shared" si="4"/>
        <v>90</v>
      </c>
    </row>
    <row r="122" spans="2:7" ht="15" customHeight="1" x14ac:dyDescent="0.25">
      <c r="B122" s="5">
        <v>0</v>
      </c>
      <c r="C122" s="1">
        <v>0</v>
      </c>
      <c r="D122" s="9" t="s">
        <v>26</v>
      </c>
      <c r="E122" s="9" t="s">
        <v>26</v>
      </c>
      <c r="F122" s="9" t="s">
        <v>26</v>
      </c>
      <c r="G122" s="6">
        <f t="shared" si="4"/>
        <v>0</v>
      </c>
    </row>
    <row r="123" spans="2:7" ht="15" customHeight="1" x14ac:dyDescent="0.25">
      <c r="B123" s="5">
        <v>0</v>
      </c>
      <c r="C123" s="1">
        <v>0</v>
      </c>
      <c r="D123" s="9" t="s">
        <v>26</v>
      </c>
      <c r="E123" s="9" t="s">
        <v>26</v>
      </c>
      <c r="F123" s="9" t="s">
        <v>26</v>
      </c>
      <c r="G123" s="6">
        <f t="shared" si="4"/>
        <v>0</v>
      </c>
    </row>
    <row r="124" spans="2:7" ht="15" customHeight="1" x14ac:dyDescent="0.25">
      <c r="B124" s="5">
        <v>0</v>
      </c>
      <c r="C124" s="1">
        <v>0</v>
      </c>
      <c r="D124" s="9" t="s">
        <v>26</v>
      </c>
      <c r="E124" s="9" t="s">
        <v>26</v>
      </c>
      <c r="F124" s="9" t="s">
        <v>26</v>
      </c>
      <c r="G124" s="6">
        <f t="shared" si="4"/>
        <v>0</v>
      </c>
    </row>
    <row r="125" spans="2:7" ht="15" customHeight="1" x14ac:dyDescent="0.25">
      <c r="B125" s="5">
        <v>0</v>
      </c>
      <c r="C125" s="1">
        <v>0</v>
      </c>
      <c r="D125" s="9" t="s">
        <v>26</v>
      </c>
      <c r="E125" s="9" t="s">
        <v>26</v>
      </c>
      <c r="F125" s="9" t="s">
        <v>26</v>
      </c>
      <c r="G125" s="6">
        <f t="shared" si="4"/>
        <v>0</v>
      </c>
    </row>
    <row r="126" spans="2:7" ht="15" customHeight="1" x14ac:dyDescent="0.25">
      <c r="B126" s="5">
        <v>0</v>
      </c>
      <c r="C126" s="1">
        <v>0</v>
      </c>
      <c r="D126" s="9" t="s">
        <v>26</v>
      </c>
      <c r="E126" s="9" t="s">
        <v>26</v>
      </c>
      <c r="F126" s="9" t="s">
        <v>26</v>
      </c>
      <c r="G126" s="6">
        <f t="shared" si="4"/>
        <v>0</v>
      </c>
    </row>
    <row r="127" spans="2:7" ht="15" customHeight="1" x14ac:dyDescent="0.25">
      <c r="B127" s="7">
        <v>0</v>
      </c>
      <c r="C127" s="8">
        <v>0</v>
      </c>
      <c r="D127" s="9" t="s">
        <v>26</v>
      </c>
      <c r="E127" s="9" t="s">
        <v>26</v>
      </c>
      <c r="F127" s="9" t="s">
        <v>26</v>
      </c>
      <c r="G127" s="10">
        <f t="shared" si="4"/>
        <v>0</v>
      </c>
    </row>
    <row r="128" spans="2:7" x14ac:dyDescent="0.25">
      <c r="B128" s="7">
        <v>0</v>
      </c>
      <c r="C128" s="8">
        <v>0</v>
      </c>
      <c r="D128" s="9"/>
      <c r="E128" s="9"/>
      <c r="F128" s="9"/>
      <c r="G128" s="10">
        <f t="shared" si="4"/>
        <v>0</v>
      </c>
    </row>
    <row r="129" spans="2:7" x14ac:dyDescent="0.25">
      <c r="B129" s="25">
        <v>0</v>
      </c>
      <c r="C129" s="26">
        <v>0</v>
      </c>
      <c r="D129" s="3" t="s">
        <v>26</v>
      </c>
      <c r="E129" s="3" t="s">
        <v>26</v>
      </c>
      <c r="F129" s="3" t="s">
        <v>26</v>
      </c>
      <c r="G129" s="27">
        <f t="shared" si="4"/>
        <v>0</v>
      </c>
    </row>
    <row r="130" spans="2:7" x14ac:dyDescent="0.25">
      <c r="B130" s="46" t="s">
        <v>6</v>
      </c>
      <c r="C130" s="47"/>
      <c r="D130" s="4"/>
      <c r="E130" s="4"/>
      <c r="F130" s="4"/>
      <c r="G130" s="2"/>
    </row>
    <row r="131" spans="2:7" x14ac:dyDescent="0.25">
      <c r="B131" s="12" t="s">
        <v>0</v>
      </c>
      <c r="C131" s="24">
        <f>SUM(B110:B129)</f>
        <v>417</v>
      </c>
      <c r="D131" s="4"/>
      <c r="E131" s="4"/>
      <c r="F131" s="4"/>
      <c r="G131" s="2"/>
    </row>
    <row r="132" spans="2:7" x14ac:dyDescent="0.25">
      <c r="B132" s="13" t="s">
        <v>7</v>
      </c>
      <c r="C132" s="24">
        <f>SUM(C110:C129)</f>
        <v>38.9</v>
      </c>
      <c r="D132" s="4"/>
      <c r="E132" s="4"/>
      <c r="F132" s="4"/>
      <c r="G132" s="2"/>
    </row>
    <row r="133" spans="2:7" x14ac:dyDescent="0.25">
      <c r="B133" s="12" t="s">
        <v>8</v>
      </c>
      <c r="C133" s="12">
        <f>SUM(C131-C132)</f>
        <v>378.1</v>
      </c>
      <c r="D133" s="4"/>
      <c r="E133" s="4"/>
      <c r="F133" s="4"/>
      <c r="G133" s="2"/>
    </row>
    <row r="134" spans="2:7" x14ac:dyDescent="0.25">
      <c r="B134" s="28"/>
      <c r="C134" s="28"/>
      <c r="D134" s="28"/>
      <c r="E134" s="28"/>
      <c r="F134" s="28"/>
      <c r="G134" s="28"/>
    </row>
    <row r="135" spans="2:7" ht="15.75" x14ac:dyDescent="0.25">
      <c r="B135" s="39" t="s">
        <v>345</v>
      </c>
      <c r="C135" s="44"/>
      <c r="D135" s="44"/>
      <c r="E135" s="44"/>
      <c r="F135" s="44"/>
      <c r="G135" s="45"/>
    </row>
    <row r="136" spans="2:7" ht="15.75" x14ac:dyDescent="0.25">
      <c r="B136" s="14" t="s">
        <v>0</v>
      </c>
      <c r="C136" s="15" t="s">
        <v>1</v>
      </c>
      <c r="D136" s="15" t="s">
        <v>2</v>
      </c>
      <c r="E136" s="15" t="s">
        <v>5</v>
      </c>
      <c r="F136" s="15" t="s">
        <v>3</v>
      </c>
      <c r="G136" s="16" t="s">
        <v>4</v>
      </c>
    </row>
    <row r="137" spans="2:7" x14ac:dyDescent="0.25">
      <c r="B137" s="5"/>
      <c r="C137" s="1"/>
      <c r="D137" s="9"/>
      <c r="E137" s="9"/>
      <c r="F137" s="9"/>
      <c r="G137" s="6"/>
    </row>
    <row r="138" spans="2:7" x14ac:dyDescent="0.25">
      <c r="B138" s="5"/>
      <c r="C138" s="1"/>
      <c r="D138" s="9"/>
      <c r="E138" s="9"/>
      <c r="F138" s="9"/>
      <c r="G138" s="6"/>
    </row>
    <row r="139" spans="2:7" x14ac:dyDescent="0.25">
      <c r="B139" s="5"/>
      <c r="C139" s="1"/>
      <c r="D139" s="9"/>
      <c r="E139" s="9"/>
      <c r="F139" s="9"/>
      <c r="G139" s="6"/>
    </row>
    <row r="140" spans="2:7" x14ac:dyDescent="0.25">
      <c r="B140" s="5"/>
      <c r="C140" s="1"/>
      <c r="D140" s="9"/>
      <c r="E140" s="32"/>
      <c r="F140" s="9"/>
      <c r="G140" s="6"/>
    </row>
    <row r="141" spans="2:7" x14ac:dyDescent="0.25">
      <c r="B141" s="5"/>
      <c r="C141" s="1"/>
      <c r="D141" s="9"/>
      <c r="E141" s="32"/>
      <c r="F141" s="9"/>
      <c r="G141" s="6"/>
    </row>
    <row r="142" spans="2:7" x14ac:dyDescent="0.25">
      <c r="B142" s="5"/>
      <c r="C142" s="1"/>
      <c r="D142" s="9"/>
      <c r="E142" s="9"/>
      <c r="F142" s="9"/>
      <c r="G142" s="6"/>
    </row>
    <row r="143" spans="2:7" x14ac:dyDescent="0.25">
      <c r="B143" s="5"/>
      <c r="C143" s="1"/>
      <c r="D143" s="9"/>
      <c r="E143" s="9"/>
      <c r="F143" s="9"/>
      <c r="G143" s="6"/>
    </row>
    <row r="144" spans="2:7" x14ac:dyDescent="0.25">
      <c r="B144" s="5">
        <v>0</v>
      </c>
      <c r="C144" s="1">
        <v>0</v>
      </c>
      <c r="D144" s="9" t="s">
        <v>26</v>
      </c>
      <c r="E144" s="9" t="s">
        <v>26</v>
      </c>
      <c r="F144" s="9" t="s">
        <v>26</v>
      </c>
      <c r="G144" s="6">
        <f t="shared" ref="G137:G156" si="5">SUM(B144-C144)</f>
        <v>0</v>
      </c>
    </row>
    <row r="145" spans="2:7" x14ac:dyDescent="0.25">
      <c r="B145" s="5">
        <v>0</v>
      </c>
      <c r="C145" s="1">
        <v>0</v>
      </c>
      <c r="D145" s="9" t="s">
        <v>26</v>
      </c>
      <c r="E145" s="9" t="s">
        <v>26</v>
      </c>
      <c r="F145" s="9" t="s">
        <v>26</v>
      </c>
      <c r="G145" s="6">
        <f t="shared" si="5"/>
        <v>0</v>
      </c>
    </row>
    <row r="146" spans="2:7" x14ac:dyDescent="0.25">
      <c r="B146" s="5">
        <v>0</v>
      </c>
      <c r="C146" s="1">
        <v>0</v>
      </c>
      <c r="D146" s="9" t="s">
        <v>26</v>
      </c>
      <c r="E146" s="9" t="s">
        <v>26</v>
      </c>
      <c r="F146" s="9" t="s">
        <v>26</v>
      </c>
      <c r="G146" s="6">
        <f t="shared" si="5"/>
        <v>0</v>
      </c>
    </row>
    <row r="147" spans="2:7" x14ac:dyDescent="0.25">
      <c r="B147" s="5">
        <v>0</v>
      </c>
      <c r="C147" s="1">
        <v>0</v>
      </c>
      <c r="D147" s="9" t="s">
        <v>26</v>
      </c>
      <c r="E147" s="9" t="s">
        <v>26</v>
      </c>
      <c r="F147" s="9" t="s">
        <v>26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26</v>
      </c>
      <c r="E148" s="9" t="s">
        <v>26</v>
      </c>
      <c r="F148" s="9" t="s">
        <v>26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26</v>
      </c>
      <c r="E149" s="9" t="s">
        <v>26</v>
      </c>
      <c r="F149" s="9" t="s">
        <v>26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26</v>
      </c>
      <c r="E150" s="9" t="s">
        <v>26</v>
      </c>
      <c r="F150" s="9" t="s">
        <v>26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26</v>
      </c>
      <c r="E151" s="9" t="s">
        <v>26</v>
      </c>
      <c r="F151" s="9" t="s">
        <v>26</v>
      </c>
      <c r="G151" s="6">
        <f t="shared" si="5"/>
        <v>0</v>
      </c>
    </row>
    <row r="152" spans="2:7" x14ac:dyDescent="0.25">
      <c r="B152" s="5">
        <v>0</v>
      </c>
      <c r="C152" s="1">
        <v>0</v>
      </c>
      <c r="D152" s="9" t="s">
        <v>26</v>
      </c>
      <c r="E152" s="9" t="s">
        <v>26</v>
      </c>
      <c r="F152" s="9" t="s">
        <v>26</v>
      </c>
      <c r="G152" s="6">
        <f t="shared" si="5"/>
        <v>0</v>
      </c>
    </row>
    <row r="153" spans="2:7" x14ac:dyDescent="0.25">
      <c r="B153" s="5">
        <v>0</v>
      </c>
      <c r="C153" s="1">
        <v>0</v>
      </c>
      <c r="D153" s="9" t="s">
        <v>26</v>
      </c>
      <c r="E153" s="9" t="s">
        <v>26</v>
      </c>
      <c r="F153" s="9" t="s">
        <v>26</v>
      </c>
      <c r="G153" s="6">
        <f t="shared" si="5"/>
        <v>0</v>
      </c>
    </row>
    <row r="154" spans="2:7" x14ac:dyDescent="0.25">
      <c r="B154" s="7">
        <v>0</v>
      </c>
      <c r="C154" s="8">
        <v>0</v>
      </c>
      <c r="D154" s="9" t="s">
        <v>26</v>
      </c>
      <c r="E154" s="9" t="s">
        <v>26</v>
      </c>
      <c r="F154" s="9" t="s">
        <v>26</v>
      </c>
      <c r="G154" s="10">
        <f t="shared" si="5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5"/>
        <v>0</v>
      </c>
    </row>
    <row r="156" spans="2:7" x14ac:dyDescent="0.25">
      <c r="B156" s="25">
        <v>0</v>
      </c>
      <c r="C156" s="26">
        <v>0</v>
      </c>
      <c r="D156" s="3" t="s">
        <v>26</v>
      </c>
      <c r="E156" s="3" t="s">
        <v>26</v>
      </c>
      <c r="F156" s="3" t="s">
        <v>26</v>
      </c>
      <c r="G156" s="27">
        <f t="shared" si="5"/>
        <v>0</v>
      </c>
    </row>
    <row r="157" spans="2:7" x14ac:dyDescent="0.25">
      <c r="B157" s="46" t="s">
        <v>6</v>
      </c>
      <c r="C157" s="47"/>
      <c r="D157" s="4"/>
      <c r="E157" s="4"/>
      <c r="F157" s="4"/>
      <c r="G157" s="2"/>
    </row>
    <row r="158" spans="2:7" x14ac:dyDescent="0.25">
      <c r="B158" s="12" t="s">
        <v>0</v>
      </c>
      <c r="C158" s="24">
        <f>SUM(B137:B156)</f>
        <v>0</v>
      </c>
      <c r="D158" s="4"/>
      <c r="E158" s="4"/>
      <c r="F158" s="4"/>
      <c r="G158" s="2"/>
    </row>
    <row r="159" spans="2:7" x14ac:dyDescent="0.25">
      <c r="B159" s="13" t="s">
        <v>7</v>
      </c>
      <c r="C159" s="24">
        <f>SUM(C137:C156)</f>
        <v>0</v>
      </c>
      <c r="D159" s="4"/>
      <c r="E159" s="4"/>
      <c r="F159" s="4"/>
      <c r="G159" s="2"/>
    </row>
    <row r="160" spans="2:7" x14ac:dyDescent="0.25">
      <c r="B160" s="12" t="s">
        <v>8</v>
      </c>
      <c r="C160" s="12">
        <f>SUM(C158-C159)</f>
        <v>0</v>
      </c>
      <c r="D160" s="4"/>
      <c r="E160" s="4"/>
      <c r="F160" s="4"/>
      <c r="G160" s="2"/>
    </row>
    <row r="161" spans="2:7" x14ac:dyDescent="0.25">
      <c r="B161" s="28"/>
      <c r="C161" s="28"/>
      <c r="D161" s="28"/>
      <c r="E161" s="28"/>
      <c r="F161" s="28"/>
      <c r="G161" s="28"/>
    </row>
    <row r="162" spans="2:7" x14ac:dyDescent="0.25">
      <c r="B162" s="28"/>
      <c r="C162" s="28"/>
      <c r="D162" s="28"/>
      <c r="E162" s="28"/>
      <c r="F162" s="28"/>
      <c r="G162" s="28"/>
    </row>
  </sheetData>
  <mergeCells count="13">
    <mergeCell ref="I2:K2"/>
    <mergeCell ref="B29:C29"/>
    <mergeCell ref="B34:G34"/>
    <mergeCell ref="B61:C61"/>
    <mergeCell ref="B84:C84"/>
    <mergeCell ref="B66:G66"/>
    <mergeCell ref="B2:G2"/>
    <mergeCell ref="B135:G135"/>
    <mergeCell ref="B157:C157"/>
    <mergeCell ref="B108:G108"/>
    <mergeCell ref="B130:C130"/>
    <mergeCell ref="B89:G89"/>
    <mergeCell ref="B103:C10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0"/>
  <sheetViews>
    <sheetView tabSelected="1" workbookViewId="0">
      <selection activeCell="M7" sqref="M7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24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23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35.92</v>
      </c>
      <c r="C3" s="23">
        <v>317.60000000000002</v>
      </c>
      <c r="D3" s="23">
        <v>45</v>
      </c>
      <c r="E3" s="23">
        <v>79.989999999999995</v>
      </c>
      <c r="F3" s="23">
        <v>461.23</v>
      </c>
      <c r="G3" s="23">
        <v>277</v>
      </c>
      <c r="H3" s="23">
        <v>325</v>
      </c>
      <c r="I3" s="23">
        <v>16</v>
      </c>
      <c r="K3" s="18">
        <f>SUM('Semana 1'!I4,'Semana 2'!I4,'Semana 3'!I4,'Semana 4'!I4,'Semena 5'!I4)</f>
        <v>13719.76</v>
      </c>
      <c r="L3" s="18">
        <f>SUM(B3:I19)</f>
        <v>7761.71</v>
      </c>
      <c r="M3" s="18">
        <f>SUM('Semana 1'!K4,'Semana 3'!K4,'Semana 2'!K4,'Semena 5'!K4,'Semana 4'!K4)</f>
        <v>11393.72</v>
      </c>
      <c r="N3" s="18">
        <f>SUM(B3:I6,'Semena 5'!J4,'Semana 4'!J4,'Semana 3'!J4,'Semana 2'!J4,'Semana 1'!J4)</f>
        <v>6076.08</v>
      </c>
      <c r="P3" s="18">
        <f>SUM(M3-L3)</f>
        <v>3632.0099999999993</v>
      </c>
    </row>
    <row r="4" spans="2:16" x14ac:dyDescent="0.25">
      <c r="B4" s="23">
        <v>23.53</v>
      </c>
      <c r="C4" s="23">
        <v>160</v>
      </c>
      <c r="D4" s="23">
        <v>36.4</v>
      </c>
      <c r="E4" s="23">
        <v>53.07</v>
      </c>
      <c r="F4" s="23">
        <v>906</v>
      </c>
      <c r="G4" s="23"/>
      <c r="H4" s="23">
        <v>50</v>
      </c>
      <c r="I4" s="23">
        <v>42.8</v>
      </c>
    </row>
    <row r="5" spans="2:16" x14ac:dyDescent="0.25">
      <c r="B5" s="23">
        <v>354</v>
      </c>
      <c r="C5" s="23">
        <v>32</v>
      </c>
      <c r="D5" s="23"/>
      <c r="E5" s="23">
        <v>65.599999999999994</v>
      </c>
      <c r="F5" s="23"/>
      <c r="G5" s="23"/>
      <c r="H5" s="23">
        <v>50</v>
      </c>
      <c r="I5" s="23">
        <v>39.9</v>
      </c>
    </row>
    <row r="6" spans="2:16" x14ac:dyDescent="0.25">
      <c r="B6" s="23">
        <v>21</v>
      </c>
      <c r="C6" s="23">
        <v>210</v>
      </c>
      <c r="D6" s="23"/>
      <c r="E6" s="23">
        <v>56</v>
      </c>
      <c r="F6" s="23"/>
      <c r="G6" s="23"/>
      <c r="H6" s="23">
        <v>20</v>
      </c>
      <c r="I6" s="23">
        <v>72</v>
      </c>
    </row>
    <row r="7" spans="2:16" x14ac:dyDescent="0.25">
      <c r="B7" s="23">
        <v>48.84</v>
      </c>
      <c r="C7" s="23">
        <v>224</v>
      </c>
      <c r="D7" s="23"/>
      <c r="E7" s="23">
        <v>89.9</v>
      </c>
      <c r="F7" s="23"/>
      <c r="G7" s="23"/>
      <c r="H7" s="23">
        <v>50</v>
      </c>
      <c r="I7" s="23">
        <v>16</v>
      </c>
      <c r="M7" s="38">
        <f>SUM(M3*0.1/2)</f>
        <v>569.68600000000004</v>
      </c>
    </row>
    <row r="8" spans="2:16" x14ac:dyDescent="0.25">
      <c r="B8" s="23">
        <v>28</v>
      </c>
      <c r="C8" s="23">
        <v>519.20000000000005</v>
      </c>
      <c r="D8" s="23"/>
      <c r="E8" s="23">
        <v>59.95</v>
      </c>
      <c r="F8" s="23"/>
      <c r="G8" s="23"/>
      <c r="H8" s="23"/>
      <c r="I8" s="23">
        <v>110</v>
      </c>
    </row>
    <row r="9" spans="2:16" x14ac:dyDescent="0.25">
      <c r="B9" s="23">
        <v>320</v>
      </c>
      <c r="C9" s="23"/>
      <c r="D9" s="23"/>
      <c r="E9" s="23">
        <v>96.84</v>
      </c>
      <c r="F9" s="23"/>
      <c r="G9" s="23"/>
      <c r="H9" s="23"/>
      <c r="I9" s="23">
        <v>98</v>
      </c>
    </row>
    <row r="10" spans="2:16" x14ac:dyDescent="0.25">
      <c r="B10" s="23">
        <v>34.14</v>
      </c>
      <c r="C10" s="23"/>
      <c r="D10" s="23"/>
      <c r="E10" s="23">
        <v>88.35</v>
      </c>
      <c r="F10" s="23"/>
      <c r="G10" s="23"/>
      <c r="H10" s="23"/>
      <c r="I10" s="23">
        <v>72.45</v>
      </c>
    </row>
    <row r="11" spans="2:16" x14ac:dyDescent="0.25">
      <c r="B11" s="23">
        <v>49</v>
      </c>
      <c r="C11" s="23"/>
      <c r="D11" s="23"/>
      <c r="E11" s="23">
        <v>863</v>
      </c>
      <c r="F11" s="23"/>
      <c r="G11" s="23"/>
      <c r="H11" s="23"/>
      <c r="I11" s="23">
        <v>16</v>
      </c>
    </row>
    <row r="12" spans="2:16" x14ac:dyDescent="0.25">
      <c r="B12" s="23"/>
      <c r="C12" s="23"/>
      <c r="D12" s="23"/>
      <c r="E12" s="23">
        <v>484</v>
      </c>
      <c r="F12" s="23"/>
      <c r="G12" s="23"/>
      <c r="H12" s="23"/>
      <c r="I12" s="23">
        <v>549</v>
      </c>
    </row>
    <row r="13" spans="2:16" x14ac:dyDescent="0.25">
      <c r="B13" s="23"/>
      <c r="C13" s="23"/>
      <c r="D13" s="23"/>
      <c r="E13" s="23"/>
      <c r="F13" s="23"/>
      <c r="G13" s="23"/>
      <c r="H13" s="23"/>
      <c r="I13" s="23">
        <v>16</v>
      </c>
    </row>
    <row r="14" spans="2:16" x14ac:dyDescent="0.25">
      <c r="B14" s="23"/>
      <c r="C14" s="23"/>
      <c r="D14" s="23"/>
      <c r="E14" s="23"/>
      <c r="F14" s="23"/>
      <c r="G14" s="23"/>
      <c r="H14" s="23"/>
      <c r="I14" s="23">
        <v>50</v>
      </c>
    </row>
    <row r="15" spans="2:16" x14ac:dyDescent="0.25">
      <c r="B15" s="23"/>
      <c r="C15" s="23"/>
      <c r="D15" s="23"/>
      <c r="E15" s="23"/>
      <c r="F15" s="23"/>
      <c r="G15" s="23"/>
      <c r="H15" s="23"/>
      <c r="I15" s="23">
        <v>79</v>
      </c>
    </row>
    <row r="16" spans="2:16" x14ac:dyDescent="0.25">
      <c r="B16" s="23"/>
      <c r="C16" s="23"/>
      <c r="D16" s="23"/>
      <c r="E16" s="23"/>
      <c r="F16" s="23"/>
      <c r="G16" s="23"/>
      <c r="H16" s="23"/>
      <c r="I16" s="23">
        <v>50</v>
      </c>
    </row>
    <row r="17" spans="2:9" x14ac:dyDescent="0.25">
      <c r="B17" s="23"/>
      <c r="C17" s="23"/>
      <c r="D17" s="23"/>
      <c r="E17" s="23"/>
      <c r="F17" s="23"/>
      <c r="G17" s="23"/>
      <c r="H17" s="23"/>
      <c r="I17" s="23"/>
    </row>
    <row r="18" spans="2:9" x14ac:dyDescent="0.25">
      <c r="B18" s="23"/>
      <c r="C18" s="23"/>
      <c r="D18" s="23"/>
      <c r="E18" s="23"/>
      <c r="F18" s="23"/>
      <c r="G18" s="23"/>
      <c r="H18" s="23"/>
      <c r="I18" s="23"/>
    </row>
    <row r="19" spans="2:9" x14ac:dyDescent="0.25">
      <c r="B19" s="23"/>
      <c r="C19" s="23"/>
      <c r="D19" s="23"/>
      <c r="E19" s="23"/>
      <c r="F19" s="23"/>
      <c r="G19" s="23"/>
      <c r="H19" s="23"/>
      <c r="I19" s="23"/>
    </row>
    <row r="20" spans="2:9" x14ac:dyDescent="0.25">
      <c r="B20" s="33">
        <f>SUM(B3:B18)</f>
        <v>914.43</v>
      </c>
      <c r="C20" s="33">
        <f>SUM(C3:C18)</f>
        <v>1462.8000000000002</v>
      </c>
      <c r="D20" s="33">
        <f t="shared" ref="D20:I20" si="0">SUM(D3:D18)</f>
        <v>81.400000000000006</v>
      </c>
      <c r="E20" s="33">
        <f t="shared" si="0"/>
        <v>1936.7</v>
      </c>
      <c r="F20" s="33">
        <f t="shared" si="0"/>
        <v>1367.23</v>
      </c>
      <c r="G20" s="33">
        <f t="shared" si="0"/>
        <v>277</v>
      </c>
      <c r="H20" s="33">
        <f t="shared" si="0"/>
        <v>495</v>
      </c>
      <c r="I20" s="33">
        <f t="shared" si="0"/>
        <v>1227.1500000000001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2022-10-06T18:29:38Z</dcterms:modified>
</cp:coreProperties>
</file>