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8.xml" ContentType="application/vnd.openxmlformats-officedocument.spreadsheetml.worksheet+xml"/>
  <Override PartName="/xl/drawings/drawing3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hage\Downloads\"/>
    </mc:Choice>
  </mc:AlternateContent>
  <xr:revisionPtr revIDLastSave="0" documentId="13_ncr:1_{F24D9F90-F59B-4A46-AF04-855BB0541721}" xr6:coauthVersionLast="47" xr6:coauthVersionMax="47" xr10:uidLastSave="{00000000-0000-0000-0000-000000000000}"/>
  <bookViews>
    <workbookView xWindow="5415" yWindow="5415" windowWidth="25725" windowHeight="15345" firstSheet="1" activeTab="0" xr2:uid="{769889F2-D9F7-4CFD-975F-EC4FAE00A2A0}"/>
  </bookViews>
  <sheets>
    <sheet name="Graded Summary Report" sheetId="14" r:id="rId14"/>
    <sheet name="Documentation" sheetId="1" r:id="rId1"/>
    <sheet name="Scenario PivotTable" sheetId="10" r:id="rId2"/>
    <sheet name="Scenario Summary" sheetId="11" r:id="rId3"/>
    <sheet name="Income" sheetId="6" r:id="rId4"/>
    <sheet name="Product Mix Report" sheetId="13" r:id="rId5"/>
    <sheet name="Product Mix" sheetId="7" r:id="rId6"/>
    <sheet name="Terms and Definitions" sheetId="4" r:id="rId7"/>
  </sheets>
  <definedNames>
    <definedName name="Miscellaneous">Income!$B$21</definedName>
    <definedName name="Net_Income">Income!$B$27</definedName>
    <definedName name="Salaries_and_Benefits">Income!$B$18</definedName>
    <definedName name="Sales_Price_per_Unit">Income!$B$6</definedName>
    <definedName name="Shipping_and_Distribution">Income!$B$19</definedName>
    <definedName name="solver_adj" localSheetId="6" hidden="1">'Product Mix'!$B$11:$E$11</definedName>
    <definedName name="solver_cvg" localSheetId="6" hidden="1">0.0001</definedName>
    <definedName name="solver_drv" localSheetId="6" hidden="1">1</definedName>
    <definedName name="solver_eng" localSheetId="1" hidden="1">1</definedName>
    <definedName name="solver_eng" localSheetId="4" hidden="1">1</definedName>
    <definedName name="solver_eng" localSheetId="6" hidden="1">1</definedName>
    <definedName name="solver_est" localSheetId="6" hidden="1">1</definedName>
    <definedName name="solver_itr" localSheetId="6" hidden="1">2147483647</definedName>
    <definedName name="solver_lhs0" localSheetId="6" hidden="1">'Product Mix'!$J$28:$J$45</definedName>
    <definedName name="solver_lhs1" localSheetId="6" hidden="1">'Product Mix'!$B$11:$E$11</definedName>
    <definedName name="solver_lhs2" localSheetId="6" hidden="1">'Product Mix'!$B$11:$E$11</definedName>
    <definedName name="solver_lhs3" localSheetId="6" hidden="1">'Product Mix'!$C$19</definedName>
    <definedName name="solver_lhs4" localSheetId="6" hidden="1">'Product Mix'!$J$28:$J$46</definedName>
    <definedName name="solver_lhs5" localSheetId="6" hidden="1">'Product Mix'!$I$28:$I$46</definedName>
    <definedName name="solver_lhs6" localSheetId="6" hidden="1">'Product Mix'!$J$28:$J$35</definedName>
    <definedName name="solver_lin" localSheetId="6" hidden="1">2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1" hidden="1">1</definedName>
    <definedName name="solver_neg" localSheetId="4" hidden="1">1</definedName>
    <definedName name="solver_neg" localSheetId="6" hidden="1">1</definedName>
    <definedName name="solver_nod" localSheetId="6" hidden="1">2147483647</definedName>
    <definedName name="solver_num" localSheetId="1" hidden="1">0</definedName>
    <definedName name="solver_num" localSheetId="4" hidden="1">0</definedName>
    <definedName name="solver_num" localSheetId="6" hidden="1">4</definedName>
    <definedName name="solver_nwt" localSheetId="6" hidden="1">1</definedName>
    <definedName name="solver_opt" localSheetId="1" hidden="1">Documentation!$B$3</definedName>
    <definedName name="solver_opt" localSheetId="4" hidden="1">Income!$A$1</definedName>
    <definedName name="solver_opt" localSheetId="6" hidden="1">'Product Mix'!$E$24</definedName>
    <definedName name="solver_pre" localSheetId="6" hidden="1">0.000001</definedName>
    <definedName name="solver_rbv" localSheetId="6" hidden="1">1</definedName>
    <definedName name="solver_rel0" localSheetId="6" hidden="1">3</definedName>
    <definedName name="solver_rel1" localSheetId="6" hidden="1">3</definedName>
    <definedName name="solver_rel2" localSheetId="6" hidden="1">4</definedName>
    <definedName name="solver_rel3" localSheetId="6" hidden="1">2</definedName>
    <definedName name="solver_rel4" localSheetId="6" hidden="1">3</definedName>
    <definedName name="solver_rel5" localSheetId="6" hidden="1">3</definedName>
    <definedName name="solver_rel6" localSheetId="6" hidden="1">3</definedName>
    <definedName name="solver_rhs0" localSheetId="6" hidden="1">0</definedName>
    <definedName name="solver_rhs1" localSheetId="6" hidden="1">2000</definedName>
    <definedName name="solver_rhs2" localSheetId="6" hidden="1">"integer"</definedName>
    <definedName name="solver_rhs3" localSheetId="6" hidden="1">12000</definedName>
    <definedName name="solver_rhs4" localSheetId="6" hidden="1">0</definedName>
    <definedName name="solver_rhs5" localSheetId="6" hidden="1">0</definedName>
    <definedName name="solver_rhs6" localSheetId="6" hidden="1">0</definedName>
    <definedName name="solver_rlx" localSheetId="6" hidden="1">2</definedName>
    <definedName name="solver_rsd" localSheetId="6" hidden="1">0</definedName>
    <definedName name="solver_scl" localSheetId="6" hidden="1">1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1" hidden="1">1</definedName>
    <definedName name="solver_typ" localSheetId="4" hidden="1">1</definedName>
    <definedName name="solver_typ" localSheetId="6" hidden="1">1</definedName>
    <definedName name="solver_val" localSheetId="1" hidden="1">0</definedName>
    <definedName name="solver_val" localSheetId="4" hidden="1">0</definedName>
    <definedName name="solver_val" localSheetId="6" hidden="1">0</definedName>
    <definedName name="solver_ver" localSheetId="1" hidden="1">3</definedName>
    <definedName name="solver_ver" localSheetId="4" hidden="1">3</definedName>
    <definedName name="solver_ver" localSheetId="6" hidden="1">3</definedName>
    <definedName name="Stocking_and_Storage">Income!$B$20</definedName>
    <definedName name="Total_Expenses">Income!$B$26</definedName>
    <definedName name="Total_Revenue">Income!$B$25</definedName>
    <definedName name="Units_Sold">Income!$B$5</definedName>
  </definedNames>
  <calcPr calcId="18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4" i="7" l="1"/>
  <c r="A43" i="7"/>
  <c r="A42" i="7" a="1"/>
  <c r="A40" i="7" a="1"/>
  <c r="A40" i="7" s="1"/>
  <c r="A39" i="7" a="1"/>
  <c r="A39" i="7" s="1"/>
  <c r="A38" i="7"/>
  <c r="A34" i="7"/>
  <c r="A33" i="7"/>
  <c r="A32" i="7" a="1"/>
  <c r="A30" i="7" a="1"/>
  <c r="A30" i="7" s="1"/>
  <c r="A29" i="7" a="1"/>
  <c r="A29" i="7" s="1"/>
  <c r="A28" i="7"/>
  <c r="D5" i="6"/>
  <c r="B4" i="1"/>
  <c r="I46" i="7"/>
  <c r="J46" i="7" s="1"/>
  <c r="I45" i="7"/>
  <c r="J45" i="7" s="1"/>
  <c r="I44" i="7"/>
  <c r="J44" i="7" s="1"/>
  <c r="I43" i="7"/>
  <c r="J43" i="7" s="1"/>
  <c r="I42" i="7"/>
  <c r="J42" i="7" s="1"/>
  <c r="I41" i="7"/>
  <c r="J41" i="7" s="1"/>
  <c r="I40" i="7"/>
  <c r="J40" i="7" s="1"/>
  <c r="I39" i="7"/>
  <c r="J39" i="7" s="1"/>
  <c r="I38" i="7"/>
  <c r="J38" i="7" s="1"/>
  <c r="I37" i="7"/>
  <c r="J37" i="7" s="1"/>
  <c r="I36" i="7"/>
  <c r="J36" i="7" s="1"/>
  <c r="I35" i="7"/>
  <c r="J35" i="7" s="1"/>
  <c r="I34" i="7"/>
  <c r="J34" i="7" s="1"/>
  <c r="I33" i="7"/>
  <c r="J33" i="7" s="1"/>
  <c r="I32" i="7"/>
  <c r="J32" i="7" s="1"/>
  <c r="I31" i="7"/>
  <c r="J31" i="7" s="1"/>
  <c r="I30" i="7"/>
  <c r="J30" i="7" s="1"/>
  <c r="I29" i="7"/>
  <c r="J29" i="7" s="1"/>
  <c r="I28" i="7"/>
  <c r="J28" i="7" s="1"/>
  <c r="D23" i="7"/>
  <c r="E23" i="7" s="1"/>
  <c r="C22" i="7"/>
  <c r="B22" i="7"/>
  <c r="C21" i="7"/>
  <c r="A37" i="7" s="1"/>
  <c r="B21" i="7"/>
  <c r="C19" i="7"/>
  <c r="D19" i="7" s="1"/>
  <c r="E19" i="7" s="1"/>
  <c r="B19" i="7"/>
  <c r="E15" i="7"/>
  <c r="D15" i="7"/>
  <c r="C15" i="7"/>
  <c r="B15" i="7"/>
  <c r="E14" i="7"/>
  <c r="D14" i="7"/>
  <c r="C14" i="7"/>
  <c r="B14" i="7"/>
  <c r="E12" i="7"/>
  <c r="D12" i="7"/>
  <c r="C12" i="7"/>
  <c r="B12" i="7"/>
  <c r="A41" i="7" l="1"/>
  <c r="A42" i="7"/>
  <c r="A31" i="7"/>
  <c r="A32" i="7"/>
  <c r="C16" i="7"/>
  <c r="D16" i="7"/>
  <c r="D21" i="7"/>
  <c r="E21" i="7" s="1"/>
  <c r="D22" i="7"/>
  <c r="E22" i="7" s="1"/>
  <c r="C20" i="7"/>
  <c r="C24" i="7" s="1"/>
  <c r="B16" i="7"/>
  <c r="E16" i="7"/>
  <c r="B20" i="7"/>
  <c r="B24" i="7" s="1"/>
  <c r="D24" i="7" l="1"/>
  <c r="E24" i="7" s="1"/>
  <c r="A27" i="7" s="1"/>
  <c r="D20" i="7"/>
  <c r="E20" i="7" s="1"/>
  <c r="B22" i="6" l="1"/>
  <c r="B10" i="6"/>
  <c r="B14" i="6" s="1"/>
  <c r="B7" i="6"/>
  <c r="B25" i="6" s="1"/>
  <c r="E5" i="6" s="1"/>
  <c r="B12" i="6" l="1"/>
  <c r="B15" i="6" s="1"/>
  <c r="B26" i="6" s="1"/>
  <c r="B27" i="6" l="1"/>
  <c r="F5" i="6"/>
  <c r="G5" i="6" l="1"/>
  <c r="I5" i="6"/>
</calcChain>
</file>

<file path=xl/sharedStrings.xml><?xml version="1.0" encoding="utf-8"?>
<sst xmlns="http://schemas.openxmlformats.org/spreadsheetml/2006/main" count="376" uniqueCount="262">
  <si>
    <t>Athena Cycles</t>
  </si>
  <si>
    <t>Author</t>
  </si>
  <si>
    <t>Date</t>
  </si>
  <si>
    <t>Purpose</t>
  </si>
  <si>
    <t>Income Analysis for the Athena I Bicycle</t>
  </si>
  <si>
    <t>Revenue</t>
  </si>
  <si>
    <t>Net Income</t>
  </si>
  <si>
    <t>Units Produced and Sold</t>
  </si>
  <si>
    <t>Total Revenue</t>
  </si>
  <si>
    <t>Variable Expenses</t>
  </si>
  <si>
    <t>Units Produced</t>
  </si>
  <si>
    <t>Total Material Cost</t>
  </si>
  <si>
    <t>Total Manufacturing Cost</t>
  </si>
  <si>
    <t>Total Variable Expenses</t>
  </si>
  <si>
    <t>Fixed Expenses</t>
  </si>
  <si>
    <t>Salaries and Benefits</t>
  </si>
  <si>
    <t>Shipping and Distribution</t>
  </si>
  <si>
    <t>Stocking and Storage</t>
  </si>
  <si>
    <t>Miscellaneous</t>
  </si>
  <si>
    <t>Total Fixed Expenses</t>
  </si>
  <si>
    <t>Summary</t>
  </si>
  <si>
    <t>Total Expenses</t>
  </si>
  <si>
    <t>Product Mix Analysis</t>
  </si>
  <si>
    <t>Parts Required for Each Unit</t>
  </si>
  <si>
    <t>Athena Racer</t>
  </si>
  <si>
    <t>Athena I</t>
  </si>
  <si>
    <t>Athena II</t>
  </si>
  <si>
    <t>Athena III</t>
  </si>
  <si>
    <t>Part</t>
  </si>
  <si>
    <t>Sales Price per Unit</t>
  </si>
  <si>
    <t>Carbon Frame</t>
  </si>
  <si>
    <t>Material Cost per Unit</t>
  </si>
  <si>
    <t>UltraLite Carbon Frame</t>
  </si>
  <si>
    <t>Manufacturing Cost per Unit</t>
  </si>
  <si>
    <t>Ultraforce Shifters</t>
  </si>
  <si>
    <t>Ultraforce II Shifters</t>
  </si>
  <si>
    <t>Even Product Mix (Units)</t>
  </si>
  <si>
    <t>High Response Shifters</t>
  </si>
  <si>
    <t>Optimal Product (Units)</t>
  </si>
  <si>
    <t>Front Derailleur X2</t>
  </si>
  <si>
    <t>Change</t>
  </si>
  <si>
    <t>Front Derailleur X3</t>
  </si>
  <si>
    <t>Rear Derailleur X2</t>
  </si>
  <si>
    <t>Revenue (Even Mix)</t>
  </si>
  <si>
    <t>Rear Derailleur X3</t>
  </si>
  <si>
    <t>Revenue (Optimal Mix)</t>
  </si>
  <si>
    <t>Standard Crank Arm</t>
  </si>
  <si>
    <t>Extended Crank Arm</t>
  </si>
  <si>
    <t>LightTouch Pedals</t>
  </si>
  <si>
    <t>SpeedRacer Pedals</t>
  </si>
  <si>
    <t>FirmControl Brakes</t>
  </si>
  <si>
    <t>Sensor Brakes</t>
  </si>
  <si>
    <t>Standard Wheelset</t>
  </si>
  <si>
    <t>Chain Ring Kit</t>
  </si>
  <si>
    <t>Casset Kit</t>
  </si>
  <si>
    <t>Drivetrain Kit</t>
  </si>
  <si>
    <t>Parts Available</t>
  </si>
  <si>
    <t>Available</t>
  </si>
  <si>
    <t>Used</t>
  </si>
  <si>
    <t>Remaining</t>
  </si>
  <si>
    <t>Terms and Definitions</t>
  </si>
  <si>
    <t>Term</t>
  </si>
  <si>
    <t>Definition</t>
  </si>
  <si>
    <t>Cost-Volume-Profit Analysis</t>
  </si>
  <si>
    <t>A branch of financial analysis that studies the relationship between expenses, sales volume, and profitability</t>
  </si>
  <si>
    <t>The total income generated from sales of a product or service</t>
  </si>
  <si>
    <t>Expenses that change in proportion to the volume of production</t>
  </si>
  <si>
    <t>Expenses that must be paid regardless of sales volume</t>
  </si>
  <si>
    <t>Break-Even Point</t>
  </si>
  <si>
    <t>The point where total revenue equals total expenses</t>
  </si>
  <si>
    <t>Product Mix</t>
  </si>
  <si>
    <t>The combination of different products offered by the company to the consumer</t>
  </si>
  <si>
    <t>Optimal Product Mix</t>
  </si>
  <si>
    <t>The product mix that maximizes profits subject to constraints on production and consumer choice</t>
  </si>
  <si>
    <t>Even Mix</t>
  </si>
  <si>
    <t>Optimal Mix</t>
  </si>
  <si>
    <t>Difference</t>
  </si>
  <si>
    <t>% Difference</t>
  </si>
  <si>
    <t>Units Sold</t>
  </si>
  <si>
    <t>To perform a break-even analysis of Athena I bicycle sales and to determine the product mix that optimizes company profits among four Athena bicycle models</t>
  </si>
  <si>
    <t>Khagendra Khatri</t>
  </si>
  <si>
    <t>Break-Even Analysis</t>
  </si>
  <si>
    <t>Expenses</t>
  </si>
  <si>
    <t>Net Income Analysis</t>
  </si>
  <si>
    <t>Sales Price</t>
  </si>
  <si>
    <t>Units_Sold</t>
  </si>
  <si>
    <t>Sales_Price_per_Unit</t>
  </si>
  <si>
    <t>Salaries_and_Benefits</t>
  </si>
  <si>
    <t>Shipping_and_Distribution</t>
  </si>
  <si>
    <t>Stocking_and_Storage</t>
  </si>
  <si>
    <t>Total_Revenue</t>
  </si>
  <si>
    <t>Total_Expenses</t>
  </si>
  <si>
    <t>Status Quo</t>
  </si>
  <si>
    <t>Scenario assuming no change</t>
  </si>
  <si>
    <t>Expanded Operations</t>
  </si>
  <si>
    <t>Scenario assuming expanded operations</t>
  </si>
  <si>
    <t>Reduced Operations</t>
  </si>
  <si>
    <t>Scenario assuming reduced operations</t>
  </si>
  <si>
    <t>Reduced Pricing</t>
  </si>
  <si>
    <t>Scenario assuming a price reduction
Modified by Khagendra Khatri on 11/9/2022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</si>
  <si>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</si>
  <si>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</si>
  <si>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</si>
  <si>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</si>
  <si>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</si>
  <si>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</si>
  <si>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</si>
  <si>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Row Labels</t>
  </si>
  <si>
    <t>Net_Income</t>
  </si>
  <si>
    <t>Scenario PivotTable</t>
  </si>
  <si>
    <t>Microsoft Excel 16.0 Answer Report</t>
  </si>
  <si>
    <t>Result: Solver found a solution.  All Constraints and optimality conditions are satisfied.</t>
  </si>
  <si>
    <t>Solver Engine</t>
  </si>
  <si>
    <t>Engine: GRG Nonlinear</t>
  </si>
  <si>
    <t>Solver Options</t>
  </si>
  <si>
    <t>Max Time Unlimited,  Iterations Unlimited, Precision 0.000001, Use Automatic Scaling</t>
  </si>
  <si>
    <t xml:space="preserve"> Convergence 0.0001, Population Size 100, Random Seed 0, Derivatives Forward, Require Bounds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</si>
  <si>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</si>
  <si>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</si>
  <si>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</si>
  <si>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</si>
  <si>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</si>
  <si>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</si>
  <si>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</si>
  <si>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</si>
  <si>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</si>
  <si>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</si>
  <si>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</si>
  <si>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</si>
  <si>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</si>
  <si>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$E$24</t>
  </si>
  <si>
    <t>Net Income % Difference</t>
  </si>
  <si>
    <t>$B$11</t>
  </si>
  <si>
    <t>Optimal Product (Units) Athena I</t>
  </si>
  <si>
    <t>$C$11</t>
  </si>
  <si>
    <t>Optimal Product (Units) Athena II</t>
  </si>
  <si>
    <t>$D$11</t>
  </si>
  <si>
    <t>Optimal Product (Units) Athena III</t>
  </si>
  <si>
    <t>$E$11</t>
  </si>
  <si>
    <t>Optimal Product (Units) Athena Racer</t>
  </si>
  <si>
    <t>$C$19</t>
  </si>
  <si>
    <t>Units Produced and Sold Optimal Mix</t>
  </si>
  <si>
    <t>$C$19=12000</t>
  </si>
  <si>
    <t>Binding</t>
  </si>
  <si>
    <t>Not Binding</t>
  </si>
  <si>
    <t>$B$11&gt;=2000</t>
  </si>
  <si>
    <t>$C$11&gt;=2000</t>
  </si>
  <si>
    <t>$D$11&gt;=2000</t>
  </si>
  <si>
    <t>$E$11&gt;=2000</t>
  </si>
  <si>
    <t>$B$11:$E$11=Integer</t>
  </si>
  <si>
    <t>$B$11:$E$11</t>
  </si>
  <si>
    <t>$B$11:$E$11 &gt;= 2000</t>
  </si>
  <si>
    <t>Maximum Net Income</t>
  </si>
  <si>
    <t>Minimum Material Cost</t>
  </si>
  <si>
    <t>Worksheet: [NP_EX_8_Athena_KhagendraKhatri.xlsx]Product Mix</t>
  </si>
  <si>
    <t>Report Created: 11/13/2022 12:46:22 PM</t>
  </si>
  <si>
    <t>Solution Time: 0.016 Seconds.</t>
  </si>
  <si>
    <t>Iterations: 0 Subproblems: 0</t>
  </si>
  <si>
    <t>$J$28</t>
  </si>
  <si>
    <t>Carbon Frame Remaining</t>
  </si>
  <si>
    <t>$J$28&gt;=0</t>
  </si>
  <si>
    <t>$J$29</t>
  </si>
  <si>
    <t>UltraLite Carbon Frame Remaining</t>
  </si>
  <si>
    <t>$J$29&gt;=0</t>
  </si>
  <si>
    <t>$J$30</t>
  </si>
  <si>
    <t>Ultraforce Shifters Remaining</t>
  </si>
  <si>
    <t>$J$30&gt;=0</t>
  </si>
  <si>
    <t>$J$31</t>
  </si>
  <si>
    <t>Ultraforce II Shifters Remaining</t>
  </si>
  <si>
    <t>$J$31&gt;=0</t>
  </si>
  <si>
    <t>$J$32</t>
  </si>
  <si>
    <t>High Response Shifters Remaining</t>
  </si>
  <si>
    <t>$J$32&gt;=0</t>
  </si>
  <si>
    <t>$J$33</t>
  </si>
  <si>
    <t>Front Derailleur X2 Remaining</t>
  </si>
  <si>
    <t>$J$33&gt;=0</t>
  </si>
  <si>
    <t>$J$34</t>
  </si>
  <si>
    <t>Front Derailleur X3 Remaining</t>
  </si>
  <si>
    <t>$J$34&gt;=0</t>
  </si>
  <si>
    <t>$J$35</t>
  </si>
  <si>
    <t>Rear Derailleur X2 Remaining</t>
  </si>
  <si>
    <t>$J$35&gt;=0</t>
  </si>
  <si>
    <t>$J$36</t>
  </si>
  <si>
    <t>Rear Derailleur X3 Remaining</t>
  </si>
  <si>
    <t>$J$36&gt;=0</t>
  </si>
  <si>
    <t>$J$37</t>
  </si>
  <si>
    <t>Standard Crank Arm Remaining</t>
  </si>
  <si>
    <t>$J$37&gt;=0</t>
  </si>
  <si>
    <t>$J$38</t>
  </si>
  <si>
    <t>Extended Crank Arm Remaining</t>
  </si>
  <si>
    <t>$J$38&gt;=0</t>
  </si>
  <si>
    <t>$J$39</t>
  </si>
  <si>
    <t>LightTouch Pedals Remaining</t>
  </si>
  <si>
    <t>$J$39&gt;=0</t>
  </si>
  <si>
    <t>$J$40</t>
  </si>
  <si>
    <t>SpeedRacer Pedals Remaining</t>
  </si>
  <si>
    <t>$J$40&gt;=0</t>
  </si>
  <si>
    <t>$J$41</t>
  </si>
  <si>
    <t>FirmControl Brakes Remaining</t>
  </si>
  <si>
    <t>$J$41&gt;=0</t>
  </si>
  <si>
    <t>$J$42</t>
  </si>
  <si>
    <t>Sensor Brakes Remaining</t>
  </si>
  <si>
    <t>$J$42&gt;=0</t>
  </si>
  <si>
    <t>$J$43</t>
  </si>
  <si>
    <t>Standard Wheelset Remaining</t>
  </si>
  <si>
    <t>$J$43&gt;=0</t>
  </si>
  <si>
    <t>$J$44</t>
  </si>
  <si>
    <t>Chain Ring Kit Remaining</t>
  </si>
  <si>
    <t>$J$44&gt;=0</t>
  </si>
  <si>
    <t>$J$45</t>
  </si>
  <si>
    <t>Casset Kit Remaining</t>
  </si>
  <si>
    <t>$J$45&gt;=0</t>
  </si>
  <si>
    <t>$J$46</t>
  </si>
  <si>
    <t>Drivetrain Kit Remaining</t>
  </si>
  <si>
    <t>$J$46&gt;=0</t>
  </si>
  <si>
    <t>$J$28:$J$46 &gt;= 0</t>
  </si>
  <si>
    <t/>
  </si>
  <si>
    <t>Khagendra Khatri</t>
  </si>
  <si>
    <t>New Perspectives Excel 2019 | Module 8: Textbook Project</t>
  </si>
  <si>
    <r>
      <rPr>
        <sz val="11"/>
        <color rgb="FF4B4C4C"/>
        <rFont val="Century Gothic"/>
        <family val="2"/>
      </rPr>
      <t xml:space="preserve">SUBMISSION #3 | SCORE IS: </t>
    </r>
    <r>
      <rPr>
        <b/>
        <sz val="11"/>
        <color rgb="FF4B4C4C"/>
        <rFont val="Century Gothic"/>
        <family val="2"/>
      </rPr>
      <t>100</t>
    </r>
    <r>
      <rPr>
        <sz val="11"/>
        <color rgb="FF4B4C4C"/>
        <rFont val="Century Gothic"/>
        <family val="2"/>
      </rPr>
      <t xml:space="preserve"> OUT OF </t>
    </r>
    <r>
      <rPr>
        <b/>
        <sz val="11"/>
        <color rgb="FF4B4C4C"/>
        <rFont val="Century Gothic"/>
        <family val="2"/>
      </rPr>
      <t>100</t>
    </r>
  </si>
  <si>
    <t>GE ver. 14.0.0-rc0000</t>
  </si>
  <si>
    <t>1.</t>
  </si>
  <si>
    <t>Non-graded - Understanding Cost-Volume Relationships</t>
  </si>
  <si>
    <t>2.</t>
  </si>
  <si>
    <r>
      <rPr>
        <sz val="11"/>
        <color rgb="FF000000"/>
        <rFont val="Century Gothic"/>
      </rPr>
      <t xml:space="preserve">Working with Data Tables</t>
    </r>
  </si>
  <si>
    <t>4/4</t>
  </si>
  <si>
    <t>To set up the one-variable data table to examine the impact of changing sales volume</t>
  </si>
  <si>
    <t>4/4</t>
  </si>
  <si>
    <t>To complete the one-variable data table</t>
  </si>
  <si>
    <t>4/4</t>
  </si>
  <si>
    <t>To create the CVP chart of the data table</t>
  </si>
  <si>
    <t>3.</t>
  </si>
  <si>
    <r>
      <rPr>
        <sz val="11"/>
        <color rgb="FF000000"/>
        <rFont val="Century Gothic"/>
      </rPr>
      <t xml:space="preserve">Creating a Two-Variable Data Table</t>
    </r>
  </si>
  <si>
    <t>4/4</t>
  </si>
  <si>
    <t>To set up a two-variable data table</t>
  </si>
  <si>
    <t>4/4</t>
  </si>
  <si>
    <t>To generate the result values</t>
  </si>
  <si>
    <t>4/4</t>
  </si>
  <si>
    <t>To apply a custom number format</t>
  </si>
  <si>
    <t>4/4</t>
  </si>
  <si>
    <t>To create a chart of the two-variable data table</t>
  </si>
  <si>
    <t>4/4</t>
  </si>
  <si>
    <t>To edit the chart series names</t>
  </si>
  <si>
    <t>4.</t>
  </si>
  <si>
    <r>
      <rPr>
        <sz val="11"/>
        <color rgb="FF000000"/>
        <rFont val="Century Gothic"/>
      </rPr>
      <t xml:space="preserve">Exploring Financial Scenarios with Scenario Manager</t>
    </r>
  </si>
  <si>
    <t>4/4</t>
  </si>
  <si>
    <t>To add the Status Quo scenario</t>
  </si>
  <si>
    <t>4/4</t>
  </si>
  <si>
    <t>To specify the changing cells for the Status Quo scenario</t>
  </si>
  <si>
    <t>5/5</t>
  </si>
  <si>
    <t>To add the remaining scenarios</t>
  </si>
  <si>
    <t>5.</t>
  </si>
  <si>
    <r>
      <rPr>
        <sz val="11"/>
        <color rgb="FF000000"/>
        <rFont val="Century Gothic"/>
      </rPr>
      <t xml:space="preserve">Creating Scenario Summary Reports</t>
    </r>
  </si>
  <si>
    <t>5/5</t>
  </si>
  <si>
    <t>To create the Scenario Summary report</t>
  </si>
  <si>
    <t>5/5</t>
  </si>
  <si>
    <t>To create the Scenario PivotTable report</t>
  </si>
  <si>
    <t>5/5</t>
  </si>
  <si>
    <t>To edit and format the PivotTable report</t>
  </si>
  <si>
    <t>5/5</t>
  </si>
  <si>
    <t>To create a PivotChart with the scenario results</t>
  </si>
  <si>
    <t>6.</t>
  </si>
  <si>
    <t>Non-graded - Optimizing a Product Mix</t>
  </si>
  <si>
    <t>7.</t>
  </si>
  <si>
    <r>
      <rPr>
        <sz val="11"/>
        <color rgb="FF000000"/>
        <rFont val="Century Gothic"/>
      </rPr>
      <t xml:space="preserve">Finding the Optimal Solution with Solver</t>
    </r>
  </si>
  <si>
    <t>5/5</t>
  </si>
  <si>
    <t>To set up the Solver model</t>
  </si>
  <si>
    <t>5/5</t>
  </si>
  <si>
    <t>To add the units sold constraint to the Solver model</t>
  </si>
  <si>
    <t>5/5</t>
  </si>
  <si>
    <t>To add more constraints to the model</t>
  </si>
  <si>
    <t>5/5</t>
  </si>
  <si>
    <t>To add a constraint limiting the product mix to the available parts</t>
  </si>
  <si>
    <t>8.</t>
  </si>
  <si>
    <r>
      <rPr>
        <sz val="11"/>
        <color rgb="FF000000"/>
        <rFont val="Century Gothic"/>
      </rPr>
      <t xml:space="preserve">Exploring the Iterative Process</t>
    </r>
  </si>
  <si>
    <t>5/5</t>
  </si>
  <si>
    <t>To create an answer report for the optimal product mix</t>
  </si>
  <si>
    <t>9.</t>
  </si>
  <si>
    <r>
      <rPr>
        <sz val="11"/>
        <color rgb="FF000000"/>
        <rFont val="Century Gothic"/>
      </rPr>
      <t xml:space="preserve">Saving and Loading Solver Models</t>
    </r>
  </si>
  <si>
    <t>5/5</t>
  </si>
  <si>
    <t>To save the current Solver model</t>
  </si>
  <si>
    <t>5/5</t>
  </si>
  <si>
    <t>To save the model to minimize material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</si>
</sst>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&quot;$&quot;#,##0"/>
    <numFmt numFmtId="167" formatCode="_(&quot;$&quot;* #,##0_);[Red]_(&quot;$&quot;* \(#,##0\);_(&quot;$&quot;* &quot;-&quot;??_);_(@_)"/>
    <numFmt numFmtId="168" formatCode="0_);[Red]\(0\)"/>
    <numFmt numFmtId="169" formatCode="&quot;$&quot;#,##0.00"/>
    <numFmt numFmtId="170" formatCode="0.00%;[Red]\(0.00%\)"/>
    <numFmt numFmtId="171" formatCode="&quot;Units Sold&quot;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9" tint="-0.249977111117893"/>
      <name val="Copperplate Gothic Light"/>
      <family val="2"/>
    </font>
    <font>
      <sz val="12"/>
      <color theme="0" tint="-4.9989318521683403E-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2"/>
      <color theme="9" tint="-0.249977111117893"/>
      <name val="Copperplate Gothic Light"/>
      <family val="2"/>
    </font>
    <font>
      <sz val="12"/>
      <color theme="9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rgb="FF000000"/>
      <name val="Century Gothic"/>
      <family val="2"/>
    </font>
    <font>
      <i/>
      <sz val="11"/>
      <color rgb="FF000000"/>
      <name val="Century Gothic"/>
      <family val="2"/>
    </font>
    <font>
      <sz val="28"/>
      <color rgb="FF0070C0"/>
      <name val="Century Gothic"/>
      <family val="2"/>
    </font>
    <font>
      <sz val="11"/>
      <color rgb="FFFFFFFF"/>
      <name val="Century Gothic"/>
      <family val="2"/>
    </font>
    <font>
      <sz val="11"/>
      <color rgb="FF4B4C4C"/>
      <name val="Century Gothic"/>
      <family val="2"/>
    </font>
    <font>
      <sz val="8"/>
      <color rgb="FF000000"/>
      <name val="Century Gothic"/>
      <family val="2"/>
    </font>
    <font>
      <sz val="11"/>
      <color rgb="FFFF0000"/>
      <name val="Century Gothic"/>
      <family val="2"/>
    </font>
  </fonts>
  <fills count="2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3460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/>
      </left>
      <right/>
      <top style="thin">
        <color theme="9"/>
      </top>
      <bottom style="double">
        <color theme="9"/>
      </bottom>
      <diagonal/>
    </border>
    <border>
      <left/>
      <right/>
      <top style="thin">
        <color theme="9"/>
      </top>
      <bottom style="double">
        <color theme="9"/>
      </bottom>
      <diagonal/>
    </border>
    <border>
      <left style="medium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medium">
        <color theme="4"/>
      </left>
      <right/>
      <top/>
      <bottom/>
      <diagonal/>
    </border>
    <border>
      <left style="medium">
        <color theme="9"/>
      </left>
      <right/>
      <top style="double">
        <color theme="9"/>
      </top>
      <bottom style="medium">
        <color theme="9"/>
      </bottom>
      <diagonal/>
    </border>
    <border>
      <left/>
      <right/>
      <top style="double">
        <color theme="9"/>
      </top>
      <bottom style="medium">
        <color theme="9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9"/>
      </left>
      <right/>
      <top/>
      <bottom style="double">
        <color theme="9"/>
      </bottom>
      <diagonal/>
    </border>
    <border>
      <left/>
      <right/>
      <top/>
      <bottom style="double">
        <color theme="9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rgb="FF93A5B2"/>
      </bottom>
      <diagonal/>
    </border>
    <border>
      <left/>
      <right/>
      <top style="thick">
        <color rgb="FF93A5B2"/>
      </top>
      <bottom/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12" fillId="0" borderId="16" applyNumberFormat="0" applyFill="0" applyAlignment="0" applyProtection="0"/>
    <xf numFmtId="0" fontId="1" fillId="14" borderId="0" applyNumberFormat="0" applyBorder="0" applyAlignment="0" applyProtection="0"/>
    <xf numFmtId="0" fontId="5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</cellStyleXfs>
  <cellXfs count="131">
    <xf numFmtId="0" fontId="0" fillId="0" borderId="0" xfId="0"/>
    <xf numFmtId="0" fontId="6" fillId="0" borderId="0" xfId="4" applyFont="1" applyAlignment="1">
      <alignment horizontal="left" vertical="center"/>
    </xf>
    <xf numFmtId="0" fontId="7" fillId="4" borderId="3" xfId="7" applyFont="1" applyFill="1" applyBorder="1" applyAlignment="1">
      <alignment vertical="top"/>
    </xf>
    <xf numFmtId="0" fontId="8" fillId="0" borderId="3" xfId="0" applyFont="1" applyBorder="1" applyAlignment="1">
      <alignment vertical="top"/>
    </xf>
    <xf numFmtId="14" fontId="8" fillId="0" borderId="3" xfId="0" applyNumberFormat="1" applyFont="1" applyBorder="1" applyAlignment="1">
      <alignment vertical="top"/>
    </xf>
    <xf numFmtId="0" fontId="8" fillId="0" borderId="3" xfId="0" applyFont="1" applyBorder="1" applyAlignment="1">
      <alignment vertical="top" wrapText="1"/>
    </xf>
    <xf numFmtId="0" fontId="9" fillId="0" borderId="0" xfId="4" applyFont="1" applyAlignment="1">
      <alignment horizontal="left" vertical="center"/>
    </xf>
    <xf numFmtId="0" fontId="3" fillId="0" borderId="0" xfId="5" applyBorder="1"/>
    <xf numFmtId="0" fontId="5" fillId="4" borderId="0" xfId="0" applyFont="1" applyFill="1"/>
    <xf numFmtId="164" fontId="0" fillId="0" borderId="0" xfId="1" applyNumberFormat="1" applyFont="1"/>
    <xf numFmtId="166" fontId="0" fillId="0" borderId="0" xfId="2" applyNumberFormat="1" applyFont="1"/>
    <xf numFmtId="38" fontId="0" fillId="0" borderId="0" xfId="1" applyNumberFormat="1" applyFont="1"/>
    <xf numFmtId="0" fontId="1" fillId="6" borderId="5" xfId="6" applyFont="1" applyFill="1" applyBorder="1"/>
    <xf numFmtId="165" fontId="1" fillId="6" borderId="6" xfId="2" applyNumberFormat="1" applyFont="1" applyFill="1" applyBorder="1"/>
    <xf numFmtId="164" fontId="0" fillId="0" borderId="0" xfId="0" applyNumberFormat="1"/>
    <xf numFmtId="0" fontId="0" fillId="6" borderId="0" xfId="0" applyFill="1"/>
    <xf numFmtId="164" fontId="0" fillId="6" borderId="0" xfId="0" applyNumberFormat="1" applyFill="1"/>
    <xf numFmtId="0" fontId="1" fillId="6" borderId="6" xfId="6" applyFont="1" applyFill="1" applyBorder="1"/>
    <xf numFmtId="165" fontId="0" fillId="0" borderId="0" xfId="2" applyNumberFormat="1" applyFont="1"/>
    <xf numFmtId="167" fontId="1" fillId="6" borderId="6" xfId="2" applyNumberFormat="1" applyFont="1" applyFill="1" applyBorder="1"/>
    <xf numFmtId="0" fontId="10" fillId="0" borderId="0" xfId="0" applyFont="1"/>
    <xf numFmtId="0" fontId="5" fillId="4" borderId="4" xfId="0" applyFont="1" applyFill="1" applyBorder="1"/>
    <xf numFmtId="0" fontId="5" fillId="4" borderId="4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168" fontId="0" fillId="0" borderId="0" xfId="0" applyNumberFormat="1"/>
    <xf numFmtId="166" fontId="0" fillId="0" borderId="0" xfId="1" applyNumberFormat="1" applyFont="1"/>
    <xf numFmtId="0" fontId="0" fillId="6" borderId="4" xfId="0" applyFill="1" applyBorder="1"/>
    <xf numFmtId="168" fontId="0" fillId="0" borderId="4" xfId="0" applyNumberFormat="1" applyBorder="1"/>
    <xf numFmtId="0" fontId="0" fillId="5" borderId="7" xfId="0" applyFill="1" applyBorder="1"/>
    <xf numFmtId="164" fontId="0" fillId="5" borderId="8" xfId="1" applyNumberFormat="1" applyFont="1" applyFill="1" applyBorder="1"/>
    <xf numFmtId="0" fontId="0" fillId="7" borderId="9" xfId="0" applyFill="1" applyBorder="1"/>
    <xf numFmtId="164" fontId="0" fillId="7" borderId="0" xfId="1" applyNumberFormat="1" applyFont="1" applyFill="1" applyBorder="1"/>
    <xf numFmtId="0" fontId="0" fillId="0" borderId="10" xfId="0" applyBorder="1"/>
    <xf numFmtId="38" fontId="0" fillId="0" borderId="11" xfId="1" applyNumberFormat="1" applyFont="1" applyFill="1" applyBorder="1"/>
    <xf numFmtId="0" fontId="0" fillId="5" borderId="2" xfId="6" applyFont="1" applyFill="1"/>
    <xf numFmtId="165" fontId="1" fillId="5" borderId="2" xfId="2" applyNumberFormat="1" applyFont="1" applyFill="1" applyBorder="1"/>
    <xf numFmtId="0" fontId="0" fillId="7" borderId="12" xfId="6" applyFont="1" applyFill="1" applyBorder="1"/>
    <xf numFmtId="164" fontId="1" fillId="7" borderId="12" xfId="1" applyNumberFormat="1" applyFont="1" applyFill="1" applyBorder="1"/>
    <xf numFmtId="0" fontId="0" fillId="6" borderId="13" xfId="0" applyFill="1" applyBorder="1"/>
    <xf numFmtId="168" fontId="0" fillId="0" borderId="13" xfId="0" applyNumberFormat="1" applyBorder="1"/>
    <xf numFmtId="38" fontId="0" fillId="0" borderId="11" xfId="2" applyNumberFormat="1" applyFont="1" applyFill="1" applyBorder="1"/>
    <xf numFmtId="0" fontId="0" fillId="0" borderId="4" xfId="0" applyBorder="1"/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164" fontId="0" fillId="5" borderId="0" xfId="1" applyNumberFormat="1" applyFont="1" applyFill="1"/>
    <xf numFmtId="164" fontId="0" fillId="7" borderId="0" xfId="1" applyNumberFormat="1" applyFont="1" applyFill="1"/>
    <xf numFmtId="38" fontId="0" fillId="6" borderId="0" xfId="1" applyNumberFormat="1" applyFont="1" applyFill="1"/>
    <xf numFmtId="164" fontId="0" fillId="0" borderId="0" xfId="1" applyNumberFormat="1" applyFont="1" applyBorder="1"/>
    <xf numFmtId="38" fontId="0" fillId="0" borderId="0" xfId="1" applyNumberFormat="1" applyFont="1" applyBorder="1"/>
    <xf numFmtId="164" fontId="0" fillId="0" borderId="4" xfId="1" applyNumberFormat="1" applyFont="1" applyBorder="1"/>
    <xf numFmtId="38" fontId="0" fillId="0" borderId="4" xfId="1" applyNumberFormat="1" applyFont="1" applyBorder="1"/>
    <xf numFmtId="164" fontId="0" fillId="0" borderId="4" xfId="1" applyNumberFormat="1" applyFont="1" applyFill="1" applyBorder="1"/>
    <xf numFmtId="0" fontId="5" fillId="3" borderId="3" xfId="8" applyBorder="1"/>
    <xf numFmtId="0" fontId="11" fillId="13" borderId="3" xfId="0" applyFont="1" applyFill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169" fontId="0" fillId="0" borderId="0" xfId="0" applyNumberFormat="1"/>
    <xf numFmtId="44" fontId="0" fillId="0" borderId="0" xfId="0" applyNumberFormat="1"/>
    <xf numFmtId="170" fontId="0" fillId="12" borderId="0" xfId="3" applyNumberFormat="1" applyFont="1" applyFill="1"/>
    <xf numFmtId="165" fontId="0" fillId="5" borderId="4" xfId="2" applyNumberFormat="1" applyFont="1" applyFill="1" applyBorder="1"/>
    <xf numFmtId="165" fontId="0" fillId="7" borderId="4" xfId="2" applyNumberFormat="1" applyFont="1" applyFill="1" applyBorder="1"/>
    <xf numFmtId="38" fontId="0" fillId="6" borderId="4" xfId="2" applyNumberFormat="1" applyFont="1" applyFill="1" applyBorder="1"/>
    <xf numFmtId="170" fontId="0" fillId="12" borderId="4" xfId="3" applyNumberFormat="1" applyFont="1" applyFill="1" applyBorder="1"/>
    <xf numFmtId="164" fontId="0" fillId="5" borderId="4" xfId="1" applyNumberFormat="1" applyFont="1" applyFill="1" applyBorder="1"/>
    <xf numFmtId="164" fontId="0" fillId="7" borderId="4" xfId="1" applyNumberFormat="1" applyFont="1" applyFill="1" applyBorder="1"/>
    <xf numFmtId="38" fontId="0" fillId="6" borderId="4" xfId="1" applyNumberFormat="1" applyFont="1" applyFill="1" applyBorder="1"/>
    <xf numFmtId="0" fontId="0" fillId="0" borderId="14" xfId="6" applyFont="1" applyFill="1" applyBorder="1"/>
    <xf numFmtId="165" fontId="1" fillId="5" borderId="15" xfId="2" applyNumberFormat="1" applyFont="1" applyFill="1" applyBorder="1"/>
    <xf numFmtId="165" fontId="1" fillId="7" borderId="15" xfId="2" applyNumberFormat="1" applyFont="1" applyFill="1" applyBorder="1"/>
    <xf numFmtId="38" fontId="1" fillId="6" borderId="15" xfId="2" applyNumberFormat="1" applyFont="1" applyFill="1" applyBorder="1"/>
    <xf numFmtId="170" fontId="1" fillId="12" borderId="15" xfId="3" applyNumberFormat="1" applyFont="1" applyFill="1" applyBorder="1"/>
    <xf numFmtId="0" fontId="12" fillId="0" borderId="16" xfId="9"/>
    <xf numFmtId="0" fontId="5" fillId="15" borderId="0" xfId="11"/>
    <xf numFmtId="171" fontId="0" fillId="0" borderId="0" xfId="0" applyNumberFormat="1"/>
    <xf numFmtId="166" fontId="0" fillId="0" borderId="0" xfId="0" applyNumberFormat="1"/>
    <xf numFmtId="165" fontId="0" fillId="0" borderId="0" xfId="0" applyNumberFormat="1"/>
    <xf numFmtId="38" fontId="0" fillId="0" borderId="0" xfId="0" applyNumberFormat="1"/>
    <xf numFmtId="167" fontId="0" fillId="0" borderId="19" xfId="0" applyNumberFormat="1" applyBorder="1"/>
    <xf numFmtId="0" fontId="13" fillId="18" borderId="4" xfId="0" applyFont="1" applyFill="1" applyBorder="1" applyAlignment="1">
      <alignment horizontal="left"/>
    </xf>
    <xf numFmtId="0" fontId="13" fillId="18" borderId="18" xfId="0" applyFont="1" applyFill="1" applyBorder="1" applyAlignment="1">
      <alignment horizontal="left"/>
    </xf>
    <xf numFmtId="0" fontId="0" fillId="0" borderId="20" xfId="0" applyBorder="1"/>
    <xf numFmtId="0" fontId="14" fillId="19" borderId="0" xfId="0" applyFont="1" applyFill="1" applyAlignment="1">
      <alignment horizontal="left"/>
    </xf>
    <xf numFmtId="0" fontId="15" fillId="19" borderId="20" xfId="0" applyFont="1" applyFill="1" applyBorder="1" applyAlignment="1">
      <alignment horizontal="left"/>
    </xf>
    <xf numFmtId="0" fontId="14" fillId="19" borderId="19" xfId="0" applyFont="1" applyFill="1" applyBorder="1" applyAlignment="1">
      <alignment horizontal="left"/>
    </xf>
    <xf numFmtId="0" fontId="16" fillId="18" borderId="18" xfId="0" applyFont="1" applyFill="1" applyBorder="1" applyAlignment="1">
      <alignment horizontal="right"/>
    </xf>
    <xf numFmtId="0" fontId="16" fillId="18" borderId="4" xfId="0" applyFont="1" applyFill="1" applyBorder="1" applyAlignment="1">
      <alignment horizontal="right"/>
    </xf>
    <xf numFmtId="164" fontId="0" fillId="20" borderId="0" xfId="0" applyNumberFormat="1" applyFill="1"/>
    <xf numFmtId="166" fontId="0" fillId="20" borderId="0" xfId="0" applyNumberFormat="1" applyFill="1"/>
    <xf numFmtId="165" fontId="0" fillId="20" borderId="0" xfId="0" applyNumberFormat="1" applyFill="1"/>
    <xf numFmtId="0" fontId="17" fillId="0" borderId="0" xfId="0" applyFont="1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6" fontId="0" fillId="0" borderId="0" xfId="0" applyNumberFormat="1"/>
    <xf numFmtId="0" fontId="2" fillId="0" borderId="0" xfId="4"/>
    <xf numFmtId="0" fontId="4" fillId="0" borderId="0" xfId="0" applyFont="1"/>
    <xf numFmtId="170" fontId="0" fillId="0" borderId="0" xfId="0" applyNumberFormat="1"/>
    <xf numFmtId="0" fontId="1" fillId="17" borderId="0" xfId="13"/>
    <xf numFmtId="0" fontId="1" fillId="16" borderId="0" xfId="12"/>
    <xf numFmtId="164" fontId="1" fillId="14" borderId="4" xfId="10" applyNumberFormat="1" applyBorder="1"/>
    <xf numFmtId="165" fontId="1" fillId="14" borderId="4" xfId="10" applyNumberFormat="1" applyBorder="1"/>
    <xf numFmtId="164" fontId="1" fillId="14" borderId="24" xfId="10" applyNumberFormat="1" applyBorder="1"/>
    <xf numFmtId="0" fontId="0" fillId="0" borderId="22" xfId="0" applyBorder="1"/>
    <xf numFmtId="0" fontId="15" fillId="0" borderId="21" xfId="0" applyFont="1" applyBorder="1" applyAlignment="1">
      <alignment horizontal="center"/>
    </xf>
    <xf numFmtId="0" fontId="0" fillId="0" borderId="23" xfId="0" applyBorder="1"/>
    <xf numFmtId="170" fontId="0" fillId="0" borderId="22" xfId="0" applyNumberFormat="1" applyBorder="1"/>
    <xf numFmtId="164" fontId="0" fillId="0" borderId="23" xfId="0" applyNumberFormat="1" applyBorder="1"/>
    <xf numFmtId="164" fontId="0" fillId="0" borderId="22" xfId="0" applyNumberFormat="1" applyBorder="1"/>
    <xf numFmtId="38" fontId="0" fillId="0" borderId="23" xfId="0" applyNumberFormat="1" applyBorder="1"/>
    <xf numFmtId="0" fontId="15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8" fillId="0" borderId="23" xfId="0" applyFont="1" applyBorder="1" applyAlignment="1">
      <alignment horizontal="left"/>
    </xf>
    <xf numFmtId="0" fontId="12" fillId="0" borderId="16" xfId="9" applyAlignment="1">
      <alignment horizontal="center"/>
    </xf>
    <xf numFmtId="0" fontId="5" fillId="15" borderId="17" xfId="11" applyBorder="1" applyAlignment="1">
      <alignment horizontal="center"/>
    </xf>
    <xf numFmtId="6" fontId="1" fillId="14" borderId="4" xfId="10" applyNumberFormat="1" applyBorder="1"/>
    <xf fontId="19" fillId="21" borderId="0" xfId="0" applyFont="1" applyFill="1" applyAlignment="1">
      <alignment vertical="top" horizontal="left"/>
    </xf>
    <xf fontId="19" fillId="22" borderId="0" xfId="0" applyFont="1" applyFill="1" applyAlignment="1">
      <alignment vertical="top" horizontal="left"/>
    </xf>
    <xf fontId="19" fillId="23" borderId="0" xfId="0" applyFont="1" applyFill="1" applyAlignment="1">
      <alignment vertical="top" horizontal="left"/>
    </xf>
    <xf fontId="22" fillId="21" borderId="0" xfId="0" applyFont="1" applyFill="1" applyAlignment="1">
      <alignment vertical="top" horizontal="left"/>
    </xf>
    <xf fontId="23" fillId="23" borderId="0" xfId="0" applyFont="1" applyFill="1" applyAlignment="1">
      <alignment vertical="bottom" horizontal="left"/>
    </xf>
    <xf fontId="24" fillId="21" borderId="0" xfId="0" applyFont="1" applyFill="1" applyAlignment="1">
      <alignment vertical="top" horizontal="left"/>
    </xf>
    <xf fontId="25" fillId="21" borderId="0" xfId="0" applyFont="1" applyFill="1" applyAlignment="1">
      <alignment vertical="bottom" horizontal="left"/>
    </xf>
    <xf fontId="19" fillId="21" borderId="25" xfId="0" applyFont="1" applyFill="1" applyBorder="1" applyAlignment="1">
      <alignment vertical="top" horizontal="left"/>
    </xf>
    <xf fontId="19" fillId="21" borderId="26" xfId="0" applyFont="1" applyFill="1" applyBorder="1" applyAlignment="1">
      <alignment vertical="top" horizontal="left"/>
    </xf>
    <xf fontId="20" fillId="21" borderId="0" xfId="0" applyFont="1" applyFill="1" applyAlignment="1">
      <alignment vertical="top" horizontal="right"/>
    </xf>
    <xf fontId="19" fillId="21" borderId="0" xfId="0" applyFont="1" applyFill="1" applyAlignment="1">
      <alignment vertical="top" horizontal="right"/>
    </xf>
    <xf fontId="20" fillId="21" borderId="0" xfId="0" applyFont="1" applyFill="1" applyAlignment="1">
      <alignment vertical="top" horizontal="left" readingOrder="1" wrapText="1"/>
    </xf>
    <xf fontId="19" fillId="21" borderId="0" xfId="0" applyFont="1" applyFill="1" applyAlignment="1">
      <alignment vertical="top" horizontal="left" readingOrder="1" wrapText="1"/>
    </xf>
    <xf fontId="26" fillId="21" borderId="0" xfId="0" applyFont="1" applyFill="1" applyAlignment="1">
      <alignment vertical="top" horizontal="left" readingOrder="1" wrapText="1"/>
    </xf>
    <xf fontId="21" fillId="21" borderId="0" xfId="0" applyFont="1" applyFill="1" applyAlignment="1">
      <alignment vertical="top" horizontal="right"/>
    </xf>
    <xf fontId="21" fillId="21" borderId="0" xfId="0" applyFont="1" applyFill="1" applyAlignment="1">
      <alignment vertical="top" horizontal="left" readingOrder="1" wrapText="1"/>
    </xf>
  </cellXfs>
  <cellStyles count="14">
    <cellStyle name="40% - Accent1" xfId="10" builtinId="31"/>
    <cellStyle name="40% - Accent2" xfId="12" builtinId="35"/>
    <cellStyle name="40% - Accent4" xfId="13" builtinId="43"/>
    <cellStyle name="Accent1" xfId="7" builtinId="29"/>
    <cellStyle name="Accent2" xfId="11" builtinId="33"/>
    <cellStyle name="Accent6" xfId="8" builtinId="49"/>
    <cellStyle name="Comma" xfId="1" builtinId="3"/>
    <cellStyle name="Currency" xfId="2" builtinId="4"/>
    <cellStyle name="Heading 1" xfId="5" builtinId="16"/>
    <cellStyle name="Heading 3" xfId="9" builtinId="18"/>
    <cellStyle name="Normal" xfId="0" builtinId="0"/>
    <cellStyle name="Percent" xfId="3" builtinId="5"/>
    <cellStyle name="Title" xfId="4" builtinId="15"/>
    <cellStyle name="Total" xfId="6" builtinId="25"/>
  </cellStyles>
  <dxfs count="1"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8" Type="http://schemas.openxmlformats.org/officeDocument/2006/relationships/pivotCacheDefinition" Target="pivotCache/pivotCacheDefinition1.xml" />
  <Relationship Id="rId13" Type="http://schemas.openxmlformats.org/officeDocument/2006/relationships/customXml" Target="../customXml/item1.xml" />
  <Relationship Id="rId3" Type="http://schemas.openxmlformats.org/officeDocument/2006/relationships/worksheet" Target="worksheets/sheet3.xml" />
  <Relationship Id="rId7" Type="http://schemas.openxmlformats.org/officeDocument/2006/relationships/worksheet" Target="worksheets/sheet7.xml" />
  <Relationship Id="rId12" Type="http://schemas.openxmlformats.org/officeDocument/2006/relationships/calcChain" Target="calcChain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worksheet" Target="worksheets/sheet6.xml" />
  <Relationship Id="rId11" Type="http://schemas.openxmlformats.org/officeDocument/2006/relationships/sharedStrings" Target="sharedStrings.xml" />
  <Relationship Id="rId5" Type="http://schemas.openxmlformats.org/officeDocument/2006/relationships/worksheet" Target="worksheets/sheet5.xml" />
  <Relationship Id="rId10" Type="http://schemas.openxmlformats.org/officeDocument/2006/relationships/styles" Target="styles.xml" />
  <Relationship Id="rId4" Type="http://schemas.openxmlformats.org/officeDocument/2006/relationships/worksheet" Target="worksheets/sheet4.xml" />
  <Relationship Id="rId9" Type="http://schemas.openxmlformats.org/officeDocument/2006/relationships/theme" Target="theme/theme1.xml" />
  <Relationship Id="rId14" Type="http://schemas.openxmlformats.org/officeDocument/2006/relationships/worksheet" Target="worksheets/sheet8.xml" />
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[NP_EX_8_Athena_KhagendraKhatri.xlsx]Scenario PivotTable!PivotTable2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'Scenario PivotTable'!$B$3</c:f>
              <c:strCache>
                <c:ptCount val="1"/>
                <c:pt idx="0">
                  <c:v>Total_Revenue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'Scenario PivotTable'!$A$4:$A$7</c:f>
              <c:strCache>
                <c:ptCount val="4"/>
                <c:pt idx="0">
                  <c:v>Expanded Operations</c:v>
                </c:pt>
                <c:pt idx="1">
                  <c:v>Reduced Operations</c:v>
                </c:pt>
                <c:pt idx="2">
                  <c:v>Reduced Pricing</c:v>
                </c:pt>
                <c:pt idx="3">
                  <c:v>Status Quo</c:v>
                </c:pt>
              </c:strCache>
            </c:strRef>
          </c:cat>
          <c:val>
            <c:numRef>
              <c:f>'Scenario PivotTable'!$B$4:$B$7</c:f>
              <c:numCache>
                <c:formatCode>"$"#,##0_);[Red]\("$"#,##0\)</c:formatCode>
                <c:ptCount val="4"/>
                <c:pt idx="0">
                  <c:v>4900000</c:v>
                </c:pt>
                <c:pt idx="1">
                  <c:v>3150000</c:v>
                </c:pt>
                <c:pt idx="2">
                  <c:v>4940000</c:v>
                </c:pt>
                <c:pt idx="3">
                  <c:v>4200000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01-4A06-9FA4-A397C2770229}"/>
            </c:ext>
          </c:extLst>
        </c:ser>
        <c:ser>
          <c:idx val="1"/>
          <c:order val="1"/>
          <c:tx>
            <c:strRef>
              <c:f>'Scenario PivotTable'!$C$3</c:f>
              <c:strCache>
                <c:ptCount val="1"/>
                <c:pt idx="0">
                  <c:v>Total_Expenses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'Scenario PivotTable'!$A$4:$A$7</c:f>
              <c:strCache>
                <c:ptCount val="4"/>
                <c:pt idx="0">
                  <c:v>Expanded Operations</c:v>
                </c:pt>
                <c:pt idx="1">
                  <c:v>Reduced Operations</c:v>
                </c:pt>
                <c:pt idx="2">
                  <c:v>Reduced Pricing</c:v>
                </c:pt>
                <c:pt idx="3">
                  <c:v>Status Quo</c:v>
                </c:pt>
              </c:strCache>
            </c:strRef>
          </c:cat>
          <c:val>
            <c:numRef>
              <c:f>'Scenario PivotTable'!$C$4:$C$7</c:f>
              <c:numCache>
                <c:formatCode>"$"#,##0_);[Red]\("$"#,##0\)</c:formatCode>
                <c:ptCount val="4"/>
                <c:pt idx="0">
                  <c:v>4740000</c:v>
                </c:pt>
                <c:pt idx="1">
                  <c:v>3167500</c:v>
                </c:pt>
                <c:pt idx="2">
                  <c:v>4806500</c:v>
                </c:pt>
                <c:pt idx="3">
                  <c:v>4006500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01-4A06-9FA4-A397C2770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7249120"/>
        <c:axId val="477251416"/>
      </c:barChart>
      <c:lineChart>
        <c:grouping val="standard"/>
        <c:varyColors val="0"/>
        <c:ser>
          <c:idx val="2"/>
          <c:order val="2"/>
          <c:tx>
            <c:strRef>
              <c:f>'Scenario PivotTable'!$D$3</c:f>
              <c:strCache>
                <c:ptCount val="1"/>
                <c:pt idx="0">
                  <c:v>Net_Income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'Scenario PivotTable'!$A$4:$A$7</c:f>
              <c:strCache>
                <c:ptCount val="4"/>
                <c:pt idx="0">
                  <c:v>Expanded Operations</c:v>
                </c:pt>
                <c:pt idx="1">
                  <c:v>Reduced Operations</c:v>
                </c:pt>
                <c:pt idx="2">
                  <c:v>Reduced Pricing</c:v>
                </c:pt>
                <c:pt idx="3">
                  <c:v>Status Quo</c:v>
                </c:pt>
              </c:strCache>
            </c:strRef>
          </c:cat>
          <c:val>
            <c:numRef>
              <c:f>'Scenario PivotTable'!$D$4:$D$7</c:f>
              <c:numCache>
                <c:formatCode>"$"#,##0_);[Red]\("$"#,##0\)</c:formatCode>
                <c:ptCount val="4"/>
                <c:pt idx="0">
                  <c:v>160000</c:v>
                </c:pt>
                <c:pt idx="1">
                  <c:v>-17500</c:v>
                </c:pt>
                <c:pt idx="2">
                  <c:v>133500</c:v>
                </c:pt>
                <c:pt idx="3">
                  <c:v>193500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01-4A06-9FA4-A397C2770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253384"/>
        <c:axId val="477253056"/>
      </c:lineChart>
      <c:catAx>
        <c:axId val="47724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1416"/>
        <c:crosses val="autoZero"/>
        <c:auto val="1"/>
        <c:lblAlgn val="ctr"/>
        <c:lblOffset val="100"/>
        <c:noMultiLvlLbl val="0"/>
      </c:catAx>
      <c:valAx>
        <c:axId val="477251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49120"/>
        <c:crosses val="autoZero"/>
        <c:crossBetween val="between"/>
      </c:valAx>
      <c:valAx>
        <c:axId val="477253056"/>
        <c:scaling>
          <c:orientation val="minMax"/>
        </c:scaling>
        <c:delete val="0"/>
        <c:axPos val="r"/>
        <c:numFmt formatCode="&quot;$&quot;#,##0_);[Red]\(&quot;$&quot;#,##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3384"/>
        <c:crosses val="max"/>
        <c:crossBetween val="between"/>
      </c:valAx>
      <c:catAx>
        <c:axId val="477253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72530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Income!$E$4</c:f>
              <c:strCache>
                <c:ptCount val="1"/>
                <c:pt idx="0">
                  <c:v>Revenue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Income!$D$5:$D$14</c:f>
              <c:numCache>
                <c:formatCode>_(* #,##0_);_(* \(#,##0\);_(* "-"??_);_(@_)</c:formatCode>
                <c:ptCount val="10"/>
                <c:pt idx="0">
                  <c:v>3000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Income!$E$5:$E$14</c:f>
              <c:numCache>
                <c:formatCode>#,##0_);[Red]\(#,##0\)</c:formatCode>
                <c:ptCount val="10"/>
                <c:pt idx="0" formatCode="_(&quot;$&quot;* #,##0_);_(&quot;$&quot;* \(#,##0\);_(&quot;$&quot;* &quot;-&quot;??_);_(@_)">
                  <c:v>4200000</c:v>
                </c:pt>
                <c:pt idx="1">
                  <c:v>1400000</c:v>
                </c:pt>
                <c:pt idx="2">
                  <c:v>2100000</c:v>
                </c:pt>
                <c:pt idx="3">
                  <c:v>2800000</c:v>
                </c:pt>
                <c:pt idx="4">
                  <c:v>3500000</c:v>
                </c:pt>
                <c:pt idx="5">
                  <c:v>4200000</c:v>
                </c:pt>
                <c:pt idx="6">
                  <c:v>4900000</c:v>
                </c:pt>
                <c:pt idx="7">
                  <c:v>5600000</c:v>
                </c:pt>
                <c:pt idx="8">
                  <c:v>6300000</c:v>
                </c:pt>
                <c:pt idx="9">
                  <c:v>7000000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E7-47C3-9D3D-F8B5A9C8FE82}"/>
            </c:ext>
          </c:extLst>
        </c:ser>
        <c:ser>
          <c:idx val="1"/>
          <c:order val="1"/>
          <c:tx>
            <c:strRef>
              <c:f>Income!$F$4</c:f>
              <c:strCache>
                <c:ptCount val="1"/>
                <c:pt idx="0">
                  <c:v>Expenses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Income!$D$5:$D$14</c:f>
              <c:numCache>
                <c:formatCode>_(* #,##0_);_(* \(#,##0\);_(* "-"??_);_(@_)</c:formatCode>
                <c:ptCount val="10"/>
                <c:pt idx="0">
                  <c:v>3000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Income!$F$5:$F$14</c:f>
              <c:numCache>
                <c:formatCode>#,##0_);[Red]\(#,##0\)</c:formatCode>
                <c:ptCount val="10"/>
                <c:pt idx="0" formatCode="_(&quot;$&quot;* #,##0_);_(&quot;$&quot;* \(#,##0\);_(&quot;$&quot;* &quot;-&quot;??_);_(@_)">
                  <c:v>4006500</c:v>
                </c:pt>
                <c:pt idx="1">
                  <c:v>2106500</c:v>
                </c:pt>
                <c:pt idx="2">
                  <c:v>2581500</c:v>
                </c:pt>
                <c:pt idx="3">
                  <c:v>3056500</c:v>
                </c:pt>
                <c:pt idx="4">
                  <c:v>3531500</c:v>
                </c:pt>
                <c:pt idx="5">
                  <c:v>4006500</c:v>
                </c:pt>
                <c:pt idx="6">
                  <c:v>4481500</c:v>
                </c:pt>
                <c:pt idx="7">
                  <c:v>4956500</c:v>
                </c:pt>
                <c:pt idx="8">
                  <c:v>5431500</c:v>
                </c:pt>
                <c:pt idx="9">
                  <c:v>5906500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E7-47C3-9D3D-F8B5A9C8FE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555848"/>
        <c:axId val="543048712"/>
      </c:scatterChart>
      <c:valAx>
        <c:axId val="538555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48712"/>
        <c:crosses val="autoZero"/>
        <c:crossBetween val="midCat"/>
      </c:valAx>
      <c:valAx>
        <c:axId val="543048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555848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Income!$J$5</c:f>
              <c:strCache>
                <c:ptCount val="1"/>
                <c:pt idx="0">
                  <c:v>$1,000 </c:v>
                </c:pt>
              </c:strCache>
            </c:strRef>
          </c:tx>
          <c:spPr>
            <a:ln w="19050" cap="rnd">
              <a:solidFill>
                <a:schemeClr val="accent3">
                  <a:tint val="5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Income!$I$6:$I$14</c:f>
              <c:numCache>
                <c:formatCode>_(* #,##0_);_(* \(#,##0\);_(* "-"??_);_(@_)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xVal>
          <c:yVal>
            <c:numRef>
              <c:f>Income!$J$6:$J$14</c:f>
              <c:numCache>
                <c:formatCode>#,##0_);[Red]\(#,##0\)</c:formatCode>
                <c:ptCount val="9"/>
                <c:pt idx="0">
                  <c:v>-1106500</c:v>
                </c:pt>
                <c:pt idx="1">
                  <c:v>-1081500</c:v>
                </c:pt>
                <c:pt idx="2">
                  <c:v>-1056500</c:v>
                </c:pt>
                <c:pt idx="3">
                  <c:v>-1031500</c:v>
                </c:pt>
                <c:pt idx="4">
                  <c:v>-1006500</c:v>
                </c:pt>
                <c:pt idx="5">
                  <c:v>-981500</c:v>
                </c:pt>
                <c:pt idx="6">
                  <c:v>-956500</c:v>
                </c:pt>
                <c:pt idx="7">
                  <c:v>-931500</c:v>
                </c:pt>
                <c:pt idx="8">
                  <c:v>-906500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0F-4467-BE9E-0A27BAA8AD50}"/>
            </c:ext>
          </c:extLst>
        </c:ser>
        <c:ser>
          <c:idx val="1"/>
          <c:order val="1"/>
          <c:tx>
            <c:strRef>
              <c:f>Income!$K$5</c:f>
              <c:strCache>
                <c:ptCount val="1"/>
                <c:pt idx="0">
                  <c:v>$1,200 </c:v>
                </c:pt>
              </c:strCache>
            </c:strRef>
          </c:tx>
          <c:spPr>
            <a:ln w="19050" cap="rnd">
              <a:solidFill>
                <a:schemeClr val="accent3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Income!$I$6:$I$14</c:f>
              <c:numCache>
                <c:formatCode>_(* #,##0_);_(* \(#,##0\);_(* "-"??_);_(@_)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xVal>
          <c:yVal>
            <c:numRef>
              <c:f>Income!$K$6:$K$14</c:f>
              <c:numCache>
                <c:formatCode>#,##0_);[Red]\(#,##0\)</c:formatCode>
                <c:ptCount val="9"/>
                <c:pt idx="0">
                  <c:v>-906500</c:v>
                </c:pt>
                <c:pt idx="1">
                  <c:v>-781500</c:v>
                </c:pt>
                <c:pt idx="2">
                  <c:v>-656500</c:v>
                </c:pt>
                <c:pt idx="3">
                  <c:v>-531500</c:v>
                </c:pt>
                <c:pt idx="4">
                  <c:v>-406500</c:v>
                </c:pt>
                <c:pt idx="5">
                  <c:v>-281500</c:v>
                </c:pt>
                <c:pt idx="6">
                  <c:v>-156500</c:v>
                </c:pt>
                <c:pt idx="7">
                  <c:v>-31500</c:v>
                </c:pt>
                <c:pt idx="8">
                  <c:v>93500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0F-4467-BE9E-0A27BAA8AD50}"/>
            </c:ext>
          </c:extLst>
        </c:ser>
        <c:ser>
          <c:idx val="2"/>
          <c:order val="2"/>
          <c:tx>
            <c:strRef>
              <c:f>Income!$L$5</c:f>
              <c:strCache>
                <c:ptCount val="1"/>
                <c:pt idx="0">
                  <c:v>$1,400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Income!$I$6:$I$14</c:f>
              <c:numCache>
                <c:formatCode>_(* #,##0_);_(* \(#,##0\);_(* "-"??_);_(@_)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xVal>
          <c:yVal>
            <c:numRef>
              <c:f>Income!$L$6:$L$14</c:f>
              <c:numCache>
                <c:formatCode>#,##0_);[Red]\(#,##0\)</c:formatCode>
                <c:ptCount val="9"/>
                <c:pt idx="0">
                  <c:v>-706500</c:v>
                </c:pt>
                <c:pt idx="1">
                  <c:v>-481500</c:v>
                </c:pt>
                <c:pt idx="2">
                  <c:v>-256500</c:v>
                </c:pt>
                <c:pt idx="3">
                  <c:v>-31500</c:v>
                </c:pt>
                <c:pt idx="4">
                  <c:v>193500</c:v>
                </c:pt>
                <c:pt idx="5">
                  <c:v>418500</c:v>
                </c:pt>
                <c:pt idx="6">
                  <c:v>643500</c:v>
                </c:pt>
                <c:pt idx="7">
                  <c:v>868500</c:v>
                </c:pt>
                <c:pt idx="8">
                  <c:v>1093500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0F-4467-BE9E-0A27BAA8AD50}"/>
            </c:ext>
          </c:extLst>
        </c:ser>
        <c:ser>
          <c:idx val="3"/>
          <c:order val="3"/>
          <c:tx>
            <c:strRef>
              <c:f>Income!$M$5</c:f>
              <c:strCache>
                <c:ptCount val="1"/>
                <c:pt idx="0">
                  <c:v>$1,600 </c:v>
                </c:pt>
              </c:strCache>
            </c:strRef>
          </c:tx>
          <c:spPr>
            <a:ln w="19050" cap="rnd">
              <a:solidFill>
                <a:schemeClr val="accent3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Income!$I$6:$I$14</c:f>
              <c:numCache>
                <c:formatCode>_(* #,##0_);_(* \(#,##0\);_(* "-"??_);_(@_)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xVal>
          <c:yVal>
            <c:numRef>
              <c:f>Income!$M$6:$M$14</c:f>
              <c:numCache>
                <c:formatCode>#,##0_);[Red]\(#,##0\)</c:formatCode>
                <c:ptCount val="9"/>
                <c:pt idx="0">
                  <c:v>-506500</c:v>
                </c:pt>
                <c:pt idx="1">
                  <c:v>-181500</c:v>
                </c:pt>
                <c:pt idx="2">
                  <c:v>143500</c:v>
                </c:pt>
                <c:pt idx="3">
                  <c:v>468500</c:v>
                </c:pt>
                <c:pt idx="4">
                  <c:v>793500</c:v>
                </c:pt>
                <c:pt idx="5">
                  <c:v>1118500</c:v>
                </c:pt>
                <c:pt idx="6">
                  <c:v>1443500</c:v>
                </c:pt>
                <c:pt idx="7">
                  <c:v>1768500</c:v>
                </c:pt>
                <c:pt idx="8">
                  <c:v>2093500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20F-4467-BE9E-0A27BAA8AD50}"/>
            </c:ext>
          </c:extLst>
        </c:ser>
        <c:ser>
          <c:idx val="4"/>
          <c:order val="4"/>
          <c:tx>
            <c:strRef>
              <c:f>Income!$N$5</c:f>
              <c:strCache>
                <c:ptCount val="1"/>
                <c:pt idx="0">
                  <c:v>$1,800 </c:v>
                </c:pt>
              </c:strCache>
            </c:strRef>
          </c:tx>
          <c:spPr>
            <a:ln w="19050" cap="rnd">
              <a:solidFill>
                <a:schemeClr val="accent3">
                  <a:shade val="5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Income!$I$6:$I$14</c:f>
              <c:numCache>
                <c:formatCode>_(* #,##0_);_(* \(#,##0\);_(* "-"??_);_(@_)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xVal>
          <c:yVal>
            <c:numRef>
              <c:f>Income!$N$6:$N$14</c:f>
              <c:numCache>
                <c:formatCode>#,##0_);[Red]\(#,##0\)</c:formatCode>
                <c:ptCount val="9"/>
                <c:pt idx="0">
                  <c:v>-306500</c:v>
                </c:pt>
                <c:pt idx="1">
                  <c:v>118500</c:v>
                </c:pt>
                <c:pt idx="2">
                  <c:v>543500</c:v>
                </c:pt>
                <c:pt idx="3">
                  <c:v>968500</c:v>
                </c:pt>
                <c:pt idx="4">
                  <c:v>1393500</c:v>
                </c:pt>
                <c:pt idx="5">
                  <c:v>1818500</c:v>
                </c:pt>
                <c:pt idx="6">
                  <c:v>2243500</c:v>
                </c:pt>
                <c:pt idx="7">
                  <c:v>2668500</c:v>
                </c:pt>
                <c:pt idx="8">
                  <c:v>3093500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20F-4467-BE9E-0A27BAA8A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950960"/>
        <c:axId val="538951288"/>
      </c:scatterChart>
      <c:valAx>
        <c:axId val="538950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951288"/>
        <c:crosses val="autoZero"/>
        <c:crossBetween val="midCat"/>
      </c:valAx>
      <c:valAx>
        <c:axId val="538951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95096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&#65279;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  <Relationship Id="rId2" Type="http://schemas.openxmlformats.org/officeDocument/2006/relationships/image" Target="../media/image2.png" />
  <Relationship Id="rId3" Type="http://schemas.openxmlformats.org/officeDocument/2006/relationships/image" Target="../media/image3.png" />
  <Relationship Id="rId4" Type="http://schemas.openxmlformats.org/officeDocument/2006/relationships/image" Target="../media/image4.png" />
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4</xdr:col>
      <xdr:colOff>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85C625-18E8-9908-8F01-E01257796C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13</xdr:row>
      <xdr:rowOff>188118</xdr:rowOff>
    </xdr:from>
    <xdr:to>
      <xdr:col>7</xdr:col>
      <xdr:colOff>7937</xdr:colOff>
      <xdr:row>27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3B015E-0D69-F055-A505-FB48D7FD90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190499</xdr:colOff>
      <xdr:row>14</xdr:row>
      <xdr:rowOff>0</xdr:rowOff>
    </xdr:from>
    <xdr:to>
      <xdr:col>13</xdr:col>
      <xdr:colOff>849312</xdr:colOff>
      <xdr:row>27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D11554-6267-3F7F-75E1-0094728459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-1782839</xdr:colOff>
      <xdr:row>0</xdr:row>
      <xdr:rowOff>1</xdr:rowOff>
    </xdr:from>
    <xdr:to>
      <xdr:col>5</xdr:col>
      <xdr:colOff>0</xdr:colOff>
      <xdr:row>3</xdr:row>
      <xdr:rowOff>1</xdr:rowOff>
    </xdr:to>
    <xdr:pic>
      <xdr:nvPicPr>
        <xdr:cNvPr id="71" name="SAM picture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3061" y="1"/>
          <a:ext cx="1782839" cy="4572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981074</xdr:colOff>
      <xdr:row>7</xdr:row>
      <xdr:rowOff>203931</xdr:rowOff>
    </xdr:to>
    <xdr:grpSp>
      <xdr:nvGrpSpPr>
        <xdr:cNvPr id="69" name="SAM Group"/>
        <xdr:cNvGrpSpPr/>
      </xdr:nvGrpSpPr>
      <xdr:grpSpPr>
        <a:xfrm>
          <a:off x="0" y="0"/>
          <a:ext cx="981074" cy="1804670"/>
          <a:chOff x="0" y="0"/>
          <a:chExt cx="689775" cy="1804670"/>
        </a:xfrm>
      </xdr:grpSpPr>
      <xdr:pic>
        <xdr:nvPicPr>
          <xdr:cNvPr id="70" name="SAM Blue Stroke" descr="SAM Blue Stroke"/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3445"/>
          <a:stretch/>
        </xdr:blipFill>
        <xdr:spPr bwMode="auto">
          <a:xfrm>
            <a:off x="0" y="0"/>
            <a:ext cx="689775" cy="1804670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71" name="SAM Textbook Text Box"/>
          <xdr:cNvSpPr txBox="1"/>
        </xdr:nvSpPr>
        <xdr:spPr>
          <a:xfrm rot="10800000">
            <a:off x="43358" y="396815"/>
            <a:ext cx="483079" cy="1207698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rot="0" spcFirstLastPara="0" vert="eaVert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algn="ctr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1800">
                <a:effectLst/>
                <a:latin typeface="Tw Cen MT" charset="0"/>
                <a:ea typeface="Calibri" panose="020F0502020204030204" pitchFamily="34" charset="0"/>
                <a:cs typeface="Times New Roman" panose="02020603050405020304" pitchFamily="18" charset="0"/>
                <a:solidFill>
                  <a:srgbClr val="FFFFFF"/>
                </a:solidFill>
              </a:rPr>
              <a:t>Textbook</a:t>
            </a:r>
            <a:endPara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sp macro="" textlink="">
      <xdr:nvSpPr>
        <xdr:cNvPr id="2" name="SAM Red Rectangle"/>
        <xdr:cNvSpPr/>
      </xdr:nvSpPr>
      <xdr:spPr>
        <a:xfrm>
          <a:off x="0" y="0"/>
          <a:ext cx="1000125" cy="457200"/>
        </a:xfrm>
        <a:prstGeom prst="rect">
          <a:avLst/>
        </a:prstGeom>
        <a:solidFill>
          <a:srgbClr val="E3460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53515</xdr:colOff>
      <xdr:row>9</xdr:row>
      <xdr:rowOff>17584</xdr:rowOff>
    </xdr:from>
    <xdr:to>
      <xdr:col>1</xdr:col>
      <xdr:colOff>300403</xdr:colOff>
      <xdr:row>9</xdr:row>
      <xdr:rowOff>198857</xdr:rowOff>
    </xdr:to>
    <xdr:pic>
      <xdr:nvPicPr>
        <xdr:cNvPr id="2" name="Picture 2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10</xdr:row>
      <xdr:rowOff>17584</xdr:rowOff>
    </xdr:from>
    <xdr:to>
      <xdr:col>1</xdr:col>
      <xdr:colOff>300403</xdr:colOff>
      <xdr:row>10</xdr:row>
      <xdr:rowOff>198857</xdr:rowOff>
    </xdr:to>
    <xdr:pic>
      <xdr:nvPicPr>
        <xdr:cNvPr id="3" name="Picture 3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11</xdr:row>
      <xdr:rowOff>17584</xdr:rowOff>
    </xdr:from>
    <xdr:to>
      <xdr:col>1</xdr:col>
      <xdr:colOff>300403</xdr:colOff>
      <xdr:row>11</xdr:row>
      <xdr:rowOff>198857</xdr:rowOff>
    </xdr:to>
    <xdr:pic>
      <xdr:nvPicPr>
        <xdr:cNvPr id="4" name="Picture 4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13</xdr:row>
      <xdr:rowOff>17584</xdr:rowOff>
    </xdr:from>
    <xdr:to>
      <xdr:col>1</xdr:col>
      <xdr:colOff>300403</xdr:colOff>
      <xdr:row>13</xdr:row>
      <xdr:rowOff>198857</xdr:rowOff>
    </xdr:to>
    <xdr:pic>
      <xdr:nvPicPr>
        <xdr:cNvPr id="5" name="Picture 5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14</xdr:row>
      <xdr:rowOff>17584</xdr:rowOff>
    </xdr:from>
    <xdr:to>
      <xdr:col>1</xdr:col>
      <xdr:colOff>300403</xdr:colOff>
      <xdr:row>14</xdr:row>
      <xdr:rowOff>198857</xdr:rowOff>
    </xdr:to>
    <xdr:pic>
      <xdr:nvPicPr>
        <xdr:cNvPr id="6" name="Picture 6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15</xdr:row>
      <xdr:rowOff>17584</xdr:rowOff>
    </xdr:from>
    <xdr:to>
      <xdr:col>1</xdr:col>
      <xdr:colOff>300403</xdr:colOff>
      <xdr:row>15</xdr:row>
      <xdr:rowOff>198857</xdr:rowOff>
    </xdr:to>
    <xdr:pic>
      <xdr:nvPicPr>
        <xdr:cNvPr id="7" name="Picture 7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16</xdr:row>
      <xdr:rowOff>17584</xdr:rowOff>
    </xdr:from>
    <xdr:to>
      <xdr:col>1</xdr:col>
      <xdr:colOff>300403</xdr:colOff>
      <xdr:row>16</xdr:row>
      <xdr:rowOff>198857</xdr:rowOff>
    </xdr:to>
    <xdr:pic>
      <xdr:nvPicPr>
        <xdr:cNvPr id="8" name="Picture 8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17</xdr:row>
      <xdr:rowOff>17584</xdr:rowOff>
    </xdr:from>
    <xdr:to>
      <xdr:col>1</xdr:col>
      <xdr:colOff>300403</xdr:colOff>
      <xdr:row>17</xdr:row>
      <xdr:rowOff>198857</xdr:rowOff>
    </xdr:to>
    <xdr:pic>
      <xdr:nvPicPr>
        <xdr:cNvPr id="9" name="Picture 9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19</xdr:row>
      <xdr:rowOff>17584</xdr:rowOff>
    </xdr:from>
    <xdr:to>
      <xdr:col>1</xdr:col>
      <xdr:colOff>300403</xdr:colOff>
      <xdr:row>19</xdr:row>
      <xdr:rowOff>198857</xdr:rowOff>
    </xdr:to>
    <xdr:pic>
      <xdr:nvPicPr>
        <xdr:cNvPr id="10" name="Picture 10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20</xdr:row>
      <xdr:rowOff>17584</xdr:rowOff>
    </xdr:from>
    <xdr:to>
      <xdr:col>1</xdr:col>
      <xdr:colOff>300403</xdr:colOff>
      <xdr:row>20</xdr:row>
      <xdr:rowOff>198857</xdr:rowOff>
    </xdr:to>
    <xdr:pic>
      <xdr:nvPicPr>
        <xdr:cNvPr id="11" name="Picture 11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21</xdr:row>
      <xdr:rowOff>17584</xdr:rowOff>
    </xdr:from>
    <xdr:to>
      <xdr:col>1</xdr:col>
      <xdr:colOff>300403</xdr:colOff>
      <xdr:row>21</xdr:row>
      <xdr:rowOff>198857</xdr:rowOff>
    </xdr:to>
    <xdr:pic>
      <xdr:nvPicPr>
        <xdr:cNvPr id="12" name="Picture 12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23</xdr:row>
      <xdr:rowOff>17584</xdr:rowOff>
    </xdr:from>
    <xdr:to>
      <xdr:col>1</xdr:col>
      <xdr:colOff>300403</xdr:colOff>
      <xdr:row>23</xdr:row>
      <xdr:rowOff>198857</xdr:rowOff>
    </xdr:to>
    <xdr:pic>
      <xdr:nvPicPr>
        <xdr:cNvPr id="13" name="Picture 13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24</xdr:row>
      <xdr:rowOff>17584</xdr:rowOff>
    </xdr:from>
    <xdr:to>
      <xdr:col>1</xdr:col>
      <xdr:colOff>300403</xdr:colOff>
      <xdr:row>24</xdr:row>
      <xdr:rowOff>198857</xdr:rowOff>
    </xdr:to>
    <xdr:pic>
      <xdr:nvPicPr>
        <xdr:cNvPr id="14" name="Picture 14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25</xdr:row>
      <xdr:rowOff>17584</xdr:rowOff>
    </xdr:from>
    <xdr:to>
      <xdr:col>1</xdr:col>
      <xdr:colOff>300403</xdr:colOff>
      <xdr:row>25</xdr:row>
      <xdr:rowOff>198857</xdr:rowOff>
    </xdr:to>
    <xdr:pic>
      <xdr:nvPicPr>
        <xdr:cNvPr id="15" name="Picture 15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26</xdr:row>
      <xdr:rowOff>17584</xdr:rowOff>
    </xdr:from>
    <xdr:to>
      <xdr:col>1</xdr:col>
      <xdr:colOff>300403</xdr:colOff>
      <xdr:row>26</xdr:row>
      <xdr:rowOff>198857</xdr:rowOff>
    </xdr:to>
    <xdr:pic>
      <xdr:nvPicPr>
        <xdr:cNvPr id="16" name="Picture 16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29</xdr:row>
      <xdr:rowOff>17584</xdr:rowOff>
    </xdr:from>
    <xdr:to>
      <xdr:col>1</xdr:col>
      <xdr:colOff>300403</xdr:colOff>
      <xdr:row>29</xdr:row>
      <xdr:rowOff>198857</xdr:rowOff>
    </xdr:to>
    <xdr:pic>
      <xdr:nvPicPr>
        <xdr:cNvPr id="17" name="Picture 17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30</xdr:row>
      <xdr:rowOff>17584</xdr:rowOff>
    </xdr:from>
    <xdr:to>
      <xdr:col>1</xdr:col>
      <xdr:colOff>300403</xdr:colOff>
      <xdr:row>30</xdr:row>
      <xdr:rowOff>198857</xdr:rowOff>
    </xdr:to>
    <xdr:pic>
      <xdr:nvPicPr>
        <xdr:cNvPr id="18" name="Picture 18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31</xdr:row>
      <xdr:rowOff>17584</xdr:rowOff>
    </xdr:from>
    <xdr:to>
      <xdr:col>1</xdr:col>
      <xdr:colOff>300403</xdr:colOff>
      <xdr:row>31</xdr:row>
      <xdr:rowOff>198857</xdr:rowOff>
    </xdr:to>
    <xdr:pic>
      <xdr:nvPicPr>
        <xdr:cNvPr id="19" name="Picture 19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32</xdr:row>
      <xdr:rowOff>17584</xdr:rowOff>
    </xdr:from>
    <xdr:to>
      <xdr:col>1</xdr:col>
      <xdr:colOff>300403</xdr:colOff>
      <xdr:row>32</xdr:row>
      <xdr:rowOff>198857</xdr:rowOff>
    </xdr:to>
    <xdr:pic>
      <xdr:nvPicPr>
        <xdr:cNvPr id="20" name="Picture 20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34</xdr:row>
      <xdr:rowOff>17584</xdr:rowOff>
    </xdr:from>
    <xdr:to>
      <xdr:col>1</xdr:col>
      <xdr:colOff>300403</xdr:colOff>
      <xdr:row>34</xdr:row>
      <xdr:rowOff>198857</xdr:rowOff>
    </xdr:to>
    <xdr:pic>
      <xdr:nvPicPr>
        <xdr:cNvPr id="21" name="Picture 21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36</xdr:row>
      <xdr:rowOff>17584</xdr:rowOff>
    </xdr:from>
    <xdr:to>
      <xdr:col>1</xdr:col>
      <xdr:colOff>300403</xdr:colOff>
      <xdr:row>36</xdr:row>
      <xdr:rowOff>198857</xdr:rowOff>
    </xdr:to>
    <xdr:pic>
      <xdr:nvPicPr>
        <xdr:cNvPr id="22" name="Picture 22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37</xdr:row>
      <xdr:rowOff>17584</xdr:rowOff>
    </xdr:from>
    <xdr:to>
      <xdr:col>1</xdr:col>
      <xdr:colOff>300403</xdr:colOff>
      <xdr:row>37</xdr:row>
      <xdr:rowOff>198857</xdr:rowOff>
    </xdr:to>
    <xdr:pic>
      <xdr:nvPicPr>
        <xdr:cNvPr id="23" name="Picture 23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hagendra Khatri" refreshedDate="44874.830834722219" createdVersion="8" refreshedVersion="8" minRefreshableVersion="3" recordCount="4" xr:uid="{6666C8D8-F434-44D2-8724-6BBCB8198BBE}">
  <cacheSource type="scenario"/>
  <cacheFields count="5">
    <cacheField name="$B$5:$B$6,$B$18:$B$21" numFmtId="0">
      <sharedItems containsNonDate="0" count="4">
        <s v="Status Quo"/>
        <s v="Expanded Operations"/>
        <s v="Reduced Operations"/>
        <s v="Reduced Pricing"/>
      </sharedItems>
    </cacheField>
    <cacheField name="$B$5:$B$6,$B$18:$B$21 by" numFmtId="0">
      <sharedItems containsNonDate="0" count="1">
        <s v="Khagendra Khatri"/>
      </sharedItems>
    </cacheField>
    <cacheField name="res Total_Revenue" numFmtId="0">
      <sharedItems containsSemiMixedTypes="0" containsNonDate="0" containsString="0" containsNumber="1" containsInteger="1" minValue="3150000" maxValue="4940000" count="4">
        <n v="4200000"/>
        <n v="4900000"/>
        <n v="3150000"/>
        <n v="4940000"/>
      </sharedItems>
    </cacheField>
    <cacheField name="res Total_Expenses" numFmtId="0">
      <sharedItems containsSemiMixedTypes="0" containsNonDate="0" containsString="0" containsNumber="1" containsInteger="1" minValue="3167500" maxValue="4806500" count="4">
        <n v="4006500"/>
        <n v="4740000"/>
        <n v="3167500"/>
        <n v="4806500"/>
      </sharedItems>
    </cacheField>
    <cacheField name="res Net_Income" numFmtId="0">
      <sharedItems containsSemiMixedTypes="0" containsNonDate="0" containsString="0" containsNumber="1" containsInteger="1" minValue="-17500" maxValue="193500" count="4">
        <n v="193500"/>
        <n v="160000"/>
        <n v="-17500"/>
        <n v="1335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E72301-D43A-42F8-A7BE-505FB21EABD5}" name="PivotTable2" cacheId="0" applyNumberFormats="0" applyBorderFormats="0" applyFontFormats="0" applyPatternFormats="0" applyAlignmentFormats="0" applyWidthHeightFormats="1" dataCaption="Result Cells" updatedVersion="8" minRefreshableVersion="3" useAutoFormatting="1" rowGrandTotals="0" colGrandTotals="0" itemPrintTitles="1" createdVersion="8" indent="0" outline="1" outlineData="1" multipleFieldFilters="0" chartFormat="1" fieldListSortAscending="1">
  <location ref="A3:D7" firstHeaderRow="0" firstDataRow="1" firstDataCol="1"/>
  <pivotFields count="5">
    <pivotField axis="axisRow" showAll="0" defaultSubtotal="0">
      <items count="4">
        <item x="1"/>
        <item x="2"/>
        <item x="3"/>
        <item x="0"/>
      </items>
    </pivotField>
    <pivotField showAll="0">
      <items count="2">
        <item x="0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>
      <x v="3"/>
    </i>
  </rowItems>
  <colFields count="1">
    <field x="-2"/>
  </colFields>
  <colItems count="3">
    <i>
      <x/>
    </i>
    <i i="1">
      <x v="1"/>
    </i>
    <i i="2">
      <x v="2"/>
    </i>
  </colItems>
  <dataFields count="3">
    <dataField name="Total_Revenue" fld="2" baseField="0" baseItem="0" numFmtId="6"/>
    <dataField name="Total_Expenses" fld="3" baseField="0" baseItem="0" numFmtId="6"/>
    <dataField name="Net_Income" fld="4" baseField="0" baseItem="0" numFmtId="6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&#65279;<?xml version="1.0" encoding="utf-8" standalone="yes"?>
<Relationships xmlns="http://schemas.openxmlformats.org/package/2006/relationships">
  <Relationship Id="rId1" Type="http://schemas.openxmlformats.org/officeDocument/2006/relationships/drawing" Target="../drawings/drawing3.xml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A3CA-9063-4020-9D35-91D5EF083C88}">
  <sheetPr>
    <pageSetUpPr fitToPage="1"/>
  </sheetPr>
  <dimension ref="A1:B5"/>
  <sheetViews>
    <sheetView zoomScale="120" zoomScaleNormal="120" workbookViewId="0">
      <selection activeCell="B5" sqref="B5"/>
    </sheetView>
  </sheetViews>
  <sheetFormatPr defaultRowHeight="15" x14ac:dyDescent="0.25"/>
  <cols>
    <col min="1" max="1" width="12.85546875" customWidth="1"/>
    <col min="2" max="2" width="50.5703125" customWidth="1"/>
  </cols>
  <sheetData>
    <row r="1" spans="1:2" ht="37.5" customHeight="1" x14ac:dyDescent="0.25">
      <c r="A1" s="1" t="s">
        <v>0</v>
      </c>
    </row>
    <row r="3" spans="1:2" ht="15.75" x14ac:dyDescent="0.25">
      <c r="A3" s="2" t="s">
        <v>1</v>
      </c>
      <c r="B3" s="3" t="s">
        <v>80</v>
      </c>
    </row>
    <row r="4" spans="1:2" ht="15.75" x14ac:dyDescent="0.25">
      <c r="A4" s="2" t="s">
        <v>2</v>
      </c>
      <c r="B4" s="4">
        <f ca="1">TODAY()</f>
        <v>44878</v>
      </c>
    </row>
    <row r="5" spans="1:2" ht="45" x14ac:dyDescent="0.25">
      <c r="A5" s="2" t="s">
        <v>3</v>
      </c>
      <c r="B5" s="5" t="s">
        <v>79</v>
      </c>
    </row>
  </sheetData>
  <dataValidations count="1">
    <dataValidation allowBlank="1" error="pavI8MeUFtEyxX2I4tky9c0873a6-ae67-4230-99a2-c8e6d6101902" sqref="A1:B5" xr:uid="{00000000-0002-0000-0000-000000000000}"/>
  </dataValidations>
  <pageMargins left="0.7" right="0.7" top="0.75" bottom="0.75" header="0.3" footer="0.3"/>
  <pageSetup orientation="portrait" horizontalDpi="4294967295" verticalDpi="4294967295" r:id="rId1"/>
  <headerFooter>
    <oddHeader>&amp;R&amp;D</oddHeader>
    <oddFooter>&amp;L&amp;F&amp;CPage &amp;P&amp;R&amp;A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F5472-55F5-4CCD-9FB8-0B21757CAF0B}">
  <dimension ref="A1:D7"/>
  <sheetViews>
    <sheetView workbookViewId="0">
      <selection activeCell="D26" sqref="D26"/>
    </sheetView>
  </sheetViews>
  <sheetFormatPr defaultRowHeight="15" x14ac:dyDescent="0.25"/>
  <cols>
    <col min="1" max="1" width="20.28515625" bestFit="1" customWidth="1"/>
    <col min="2" max="2" width="14.42578125" bestFit="1" customWidth="1"/>
    <col min="3" max="3" width="14.85546875" bestFit="1" customWidth="1"/>
    <col min="4" max="4" width="11.85546875" bestFit="1" customWidth="1"/>
  </cols>
  <sheetData>
    <row r="1" spans="1:4" ht="23.25" x14ac:dyDescent="0.35">
      <c r="A1" s="94" t="s">
        <v>109</v>
      </c>
    </row>
    <row r="3" spans="1:4" x14ac:dyDescent="0.25">
      <c r="A3" s="91" t="s">
        <v>107</v>
      </c>
      <c r="B3" t="s">
        <v>90</v>
      </c>
      <c r="C3" t="s">
        <v>91</v>
      </c>
      <c r="D3" t="s">
        <v>108</v>
      </c>
    </row>
    <row r="4" spans="1:4" x14ac:dyDescent="0.25">
      <c r="A4" s="92" t="s">
        <v>94</v>
      </c>
      <c r="B4" s="93">
        <v>4900000</v>
      </c>
      <c r="C4" s="93">
        <v>4740000</v>
      </c>
      <c r="D4" s="93">
        <v>160000</v>
      </c>
    </row>
    <row r="5" spans="1:4" x14ac:dyDescent="0.25">
      <c r="A5" s="92" t="s">
        <v>96</v>
      </c>
      <c r="B5" s="93">
        <v>3150000</v>
      </c>
      <c r="C5" s="93">
        <v>3167500</v>
      </c>
      <c r="D5" s="93">
        <v>-17500</v>
      </c>
    </row>
    <row r="6" spans="1:4" x14ac:dyDescent="0.25">
      <c r="A6" s="92" t="s">
        <v>98</v>
      </c>
      <c r="B6" s="93">
        <v>4940000</v>
      </c>
      <c r="C6" s="93">
        <v>4806500</v>
      </c>
      <c r="D6" s="93">
        <v>133500</v>
      </c>
    </row>
    <row r="7" spans="1:4" x14ac:dyDescent="0.25">
      <c r="A7" s="92" t="s">
        <v>92</v>
      </c>
      <c r="B7" s="93">
        <v>4200000</v>
      </c>
      <c r="C7" s="93">
        <v>4006500</v>
      </c>
      <c r="D7" s="93">
        <v>193500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2ACB-029A-4417-BB73-0B5A39736874}">
  <sheetPr>
    <outlinePr summaryBelow="0"/>
  </sheetPr>
  <dimension ref="B1:H18"/>
  <sheetViews>
    <sheetView showGridLines="0" workbookViewId="0"/>
  </sheetViews>
  <sheetFormatPr defaultRowHeight="15" outlineLevelRow="1" outlineLevelCol="1" x14ac:dyDescent="0.25"/>
  <cols>
    <col min="3" max="3" width="25" bestFit="1" customWidth="1"/>
    <col min="4" max="8" width="18.140625" bestFit="1" customWidth="1" outlineLevel="1"/>
  </cols>
  <sheetData>
    <row r="1" spans="2:8" ht="15.75" thickBot="1" x14ac:dyDescent="0.3"/>
    <row r="2" spans="2:8" ht="15.75" x14ac:dyDescent="0.25">
      <c r="B2" s="80" t="s">
        <v>100</v>
      </c>
      <c r="C2" s="80"/>
      <c r="D2" s="85"/>
      <c r="E2" s="85"/>
      <c r="F2" s="85"/>
      <c r="G2" s="85"/>
      <c r="H2" s="85"/>
    </row>
    <row r="3" spans="2:8" ht="15.75" collapsed="1" x14ac:dyDescent="0.25">
      <c r="B3" s="79"/>
      <c r="C3" s="79"/>
      <c r="D3" s="86" t="s">
        <v>102</v>
      </c>
      <c r="E3" s="86" t="s">
        <v>92</v>
      </c>
      <c r="F3" s="86" t="s">
        <v>94</v>
      </c>
      <c r="G3" s="86" t="s">
        <v>96</v>
      </c>
      <c r="H3" s="86" t="s">
        <v>98</v>
      </c>
    </row>
    <row r="4" spans="2:8" ht="45" hidden="1" outlineLevel="1" x14ac:dyDescent="0.25">
      <c r="B4" s="82"/>
      <c r="C4" s="82"/>
      <c r="E4" s="90" t="s">
        <v>93</v>
      </c>
      <c r="F4" s="90" t="s">
        <v>95</v>
      </c>
      <c r="G4" s="90" t="s">
        <v>97</v>
      </c>
      <c r="H4" s="90" t="s">
        <v>99</v>
      </c>
    </row>
    <row r="5" spans="2:8" x14ac:dyDescent="0.25">
      <c r="B5" s="83" t="s">
        <v>101</v>
      </c>
      <c r="C5" s="83"/>
      <c r="D5" s="81"/>
      <c r="E5" s="81"/>
      <c r="F5" s="81"/>
      <c r="G5" s="81"/>
      <c r="H5" s="81"/>
    </row>
    <row r="6" spans="2:8" outlineLevel="1" x14ac:dyDescent="0.25">
      <c r="B6" s="82"/>
      <c r="C6" s="82" t="s">
        <v>85</v>
      </c>
      <c r="D6" s="14">
        <v>3000</v>
      </c>
      <c r="E6" s="87">
        <v>3000</v>
      </c>
      <c r="F6" s="87">
        <v>3500</v>
      </c>
      <c r="G6" s="87">
        <v>2250</v>
      </c>
      <c r="H6" s="87">
        <v>3800</v>
      </c>
    </row>
    <row r="7" spans="2:8" outlineLevel="1" x14ac:dyDescent="0.25">
      <c r="B7" s="82"/>
      <c r="C7" s="82" t="s">
        <v>86</v>
      </c>
      <c r="D7" s="75">
        <v>1400</v>
      </c>
      <c r="E7" s="88">
        <v>1400</v>
      </c>
      <c r="F7" s="88">
        <v>1400</v>
      </c>
      <c r="G7" s="88">
        <v>1400</v>
      </c>
      <c r="H7" s="88">
        <v>1300</v>
      </c>
    </row>
    <row r="8" spans="2:8" outlineLevel="1" x14ac:dyDescent="0.25">
      <c r="B8" s="82"/>
      <c r="C8" s="82" t="s">
        <v>87</v>
      </c>
      <c r="D8" s="76">
        <v>616500</v>
      </c>
      <c r="E8" s="89">
        <v>616500</v>
      </c>
      <c r="F8" s="89">
        <v>755000</v>
      </c>
      <c r="G8" s="89">
        <v>575000</v>
      </c>
      <c r="H8" s="89">
        <v>616500</v>
      </c>
    </row>
    <row r="9" spans="2:8" outlineLevel="1" x14ac:dyDescent="0.25">
      <c r="B9" s="82"/>
      <c r="C9" s="82" t="s">
        <v>88</v>
      </c>
      <c r="D9" s="14">
        <v>180000</v>
      </c>
      <c r="E9" s="87">
        <v>180000</v>
      </c>
      <c r="F9" s="87">
        <v>235000</v>
      </c>
      <c r="G9" s="87">
        <v>150000</v>
      </c>
      <c r="H9" s="87">
        <v>190000</v>
      </c>
    </row>
    <row r="10" spans="2:8" outlineLevel="1" x14ac:dyDescent="0.25">
      <c r="B10" s="82"/>
      <c r="C10" s="82" t="s">
        <v>89</v>
      </c>
      <c r="D10" s="14">
        <v>150000</v>
      </c>
      <c r="E10" s="87">
        <v>150000</v>
      </c>
      <c r="F10" s="87">
        <v>200000</v>
      </c>
      <c r="G10" s="87">
        <v>125000</v>
      </c>
      <c r="H10" s="87">
        <v>160000</v>
      </c>
    </row>
    <row r="11" spans="2:8" outlineLevel="1" x14ac:dyDescent="0.25">
      <c r="B11" s="82"/>
      <c r="C11" s="82" t="s">
        <v>18</v>
      </c>
      <c r="D11" s="14">
        <v>210000</v>
      </c>
      <c r="E11" s="87">
        <v>210000</v>
      </c>
      <c r="F11" s="87">
        <v>225000</v>
      </c>
      <c r="G11" s="87">
        <v>180000</v>
      </c>
      <c r="H11" s="87">
        <v>230000</v>
      </c>
    </row>
    <row r="12" spans="2:8" x14ac:dyDescent="0.25">
      <c r="B12" s="83" t="s">
        <v>103</v>
      </c>
      <c r="C12" s="83"/>
      <c r="D12" s="81"/>
      <c r="E12" s="81"/>
      <c r="F12" s="81"/>
      <c r="G12" s="81"/>
      <c r="H12" s="81"/>
    </row>
    <row r="13" spans="2:8" outlineLevel="1" x14ac:dyDescent="0.25">
      <c r="B13" s="82"/>
      <c r="C13" s="82" t="s">
        <v>90</v>
      </c>
      <c r="D13" s="77">
        <v>4200000</v>
      </c>
      <c r="E13" s="77">
        <v>4200000</v>
      </c>
      <c r="F13" s="77">
        <v>4900000</v>
      </c>
      <c r="G13" s="77">
        <v>3150000</v>
      </c>
      <c r="H13" s="77">
        <v>4940000</v>
      </c>
    </row>
    <row r="14" spans="2:8" outlineLevel="1" x14ac:dyDescent="0.25">
      <c r="B14" s="82"/>
      <c r="C14" s="82" t="s">
        <v>91</v>
      </c>
      <c r="D14" s="77">
        <v>4006500</v>
      </c>
      <c r="E14" s="77">
        <v>4006500</v>
      </c>
      <c r="F14" s="77">
        <v>4740000</v>
      </c>
      <c r="G14" s="77">
        <v>3167500</v>
      </c>
      <c r="H14" s="77">
        <v>4806500</v>
      </c>
    </row>
    <row r="15" spans="2:8" ht="15.75" outlineLevel="1" thickBot="1" x14ac:dyDescent="0.3">
      <c r="B15" s="84"/>
      <c r="C15" s="84" t="s">
        <v>108</v>
      </c>
      <c r="D15" s="78">
        <v>193500</v>
      </c>
      <c r="E15" s="78">
        <v>193500</v>
      </c>
      <c r="F15" s="78">
        <v>160000</v>
      </c>
      <c r="G15" s="78">
        <v>-17500</v>
      </c>
      <c r="H15" s="78">
        <v>133500</v>
      </c>
    </row>
    <row r="16" spans="2:8" x14ac:dyDescent="0.25">
      <c r="B16" t="s">
        <v>104</v>
      </c>
    </row>
    <row r="17" spans="2:2" x14ac:dyDescent="0.25">
      <c r="B17" t="s">
        <v>105</v>
      </c>
    </row>
    <row r="18" spans="2:2" x14ac:dyDescent="0.25">
      <c r="B18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90451-83DE-483E-B033-BCE18ED5B3E0}">
  <sheetPr>
    <pageSetUpPr fitToPage="1"/>
  </sheetPr>
  <dimension ref="A1:N28"/>
  <sheetViews>
    <sheetView tabSelected="0" topLeftCell="F1" zoomScale="120" zoomScaleNormal="120" workbookViewId="0">
      <selection activeCell="J9" sqref="J9"/>
    </sheetView>
  </sheetViews>
  <sheetFormatPr defaultRowHeight="15" x14ac:dyDescent="0.25"/>
  <cols>
    <col min="1" max="1" width="31" customWidth="1"/>
    <col min="2" max="2" width="25.7109375" customWidth="1"/>
    <col min="3" max="3" width="3.7109375" customWidth="1"/>
    <col min="4" max="4" width="14.140625" customWidth="1"/>
    <col min="5" max="7" width="16.28515625" customWidth="1"/>
    <col min="8" max="8" width="2.85546875" customWidth="1"/>
    <col min="9" max="14" width="12.7109375" customWidth="1"/>
  </cols>
  <sheetData>
    <row r="1" spans="1:14" ht="37.5" customHeight="1" x14ac:dyDescent="0.25">
      <c r="A1" s="1" t="s">
        <v>0</v>
      </c>
    </row>
    <row r="2" spans="1:14" ht="15" customHeight="1" x14ac:dyDescent="0.25">
      <c r="A2" s="6" t="s">
        <v>4</v>
      </c>
    </row>
    <row r="3" spans="1:14" ht="15" customHeight="1" thickBot="1" x14ac:dyDescent="0.35">
      <c r="A3" s="7"/>
      <c r="D3" s="72" t="s">
        <v>81</v>
      </c>
      <c r="E3" s="72"/>
      <c r="F3" s="72"/>
      <c r="G3" s="72"/>
      <c r="I3" s="112" t="s">
        <v>83</v>
      </c>
      <c r="J3" s="112"/>
      <c r="K3" s="112"/>
      <c r="L3" s="112"/>
      <c r="M3" s="112"/>
      <c r="N3" s="112"/>
    </row>
    <row r="4" spans="1:14" ht="15" customHeight="1" x14ac:dyDescent="0.25">
      <c r="A4" s="8" t="s">
        <v>5</v>
      </c>
      <c r="B4" s="8"/>
      <c r="D4" s="73" t="s">
        <v>78</v>
      </c>
      <c r="E4" s="73" t="s">
        <v>5</v>
      </c>
      <c r="F4" s="73" t="s">
        <v>82</v>
      </c>
      <c r="G4" s="73" t="s">
        <v>6</v>
      </c>
      <c r="I4" s="113" t="s">
        <v>84</v>
      </c>
      <c r="J4" s="113"/>
      <c r="K4" s="113"/>
      <c r="L4" s="113"/>
      <c r="M4" s="113"/>
      <c r="N4" s="113"/>
    </row>
    <row r="5" spans="1:14" x14ac:dyDescent="0.25">
      <c r="A5" t="s">
        <v>78</v>
      </c>
      <c r="B5" s="9">
        <v>3000</v>
      </c>
      <c r="D5" s="99">
        <f>B5</f>
        <v>3000</v>
      </c>
      <c r="E5" s="100">
        <f>B25</f>
        <v>4200000</v>
      </c>
      <c r="F5" s="100">
        <f>B26</f>
        <v>4006500</v>
      </c>
      <c r="G5" s="100">
        <f>B27</f>
        <v>193500</v>
      </c>
      <c r="I5" s="74">
        <f>B27</f>
        <v>193500</v>
      </c>
      <c r="J5" s="114">
        <v>1000</v>
      </c>
      <c r="K5" s="114">
        <v>1200</v>
      </c>
      <c r="L5" s="114">
        <v>1400</v>
      </c>
      <c r="M5" s="114">
        <v>1600</v>
      </c>
      <c r="N5" s="114">
        <v>1800</v>
      </c>
    </row>
    <row r="6" spans="1:14" x14ac:dyDescent="0.25">
      <c r="A6" t="s">
        <v>29</v>
      </c>
      <c r="B6" s="10">
        <v>1400</v>
      </c>
      <c r="D6" s="9">
        <v>1000</v>
      </c>
      <c r="E6" s="11">
        <f t="dataTable" ref="E6:G14" dt2D="0" dtr="0" r1="B5" ca="1"/>
        <v>1400000</v>
      </c>
      <c r="F6" s="11">
        <v>2106500</v>
      </c>
      <c r="G6" s="11">
        <v>-706500</v>
      </c>
      <c r="I6" s="101">
        <v>1000</v>
      </c>
      <c r="J6" s="11">
        <f t="dataTable" ref="J6:N14" dt2D="1" dtr="1" r1="B6" r2="B5"/>
        <v>-1106500</v>
      </c>
      <c r="K6" s="11">
        <v>-906500</v>
      </c>
      <c r="L6" s="11">
        <v>-706500</v>
      </c>
      <c r="M6" s="11">
        <v>-506500</v>
      </c>
      <c r="N6" s="11">
        <v>-306500</v>
      </c>
    </row>
    <row r="7" spans="1:14" ht="15.75" thickBot="1" x14ac:dyDescent="0.3">
      <c r="A7" s="12" t="s">
        <v>8</v>
      </c>
      <c r="B7" s="13">
        <f>B5*B6</f>
        <v>4200000</v>
      </c>
      <c r="D7" s="9">
        <v>1500</v>
      </c>
      <c r="E7" s="11">
        <v>2100000</v>
      </c>
      <c r="F7" s="11">
        <v>2581500</v>
      </c>
      <c r="G7" s="11">
        <v>-481500</v>
      </c>
      <c r="I7" s="101">
        <v>1500</v>
      </c>
      <c r="J7" s="11">
        <v>-1081500</v>
      </c>
      <c r="K7" s="11">
        <v>-781500</v>
      </c>
      <c r="L7" s="11">
        <v>-481500</v>
      </c>
      <c r="M7" s="11">
        <v>-181500</v>
      </c>
      <c r="N7" s="11">
        <v>118500</v>
      </c>
    </row>
    <row r="8" spans="1:14" ht="15.75" thickTop="1" x14ac:dyDescent="0.25">
      <c r="B8" s="14"/>
      <c r="D8" s="9">
        <v>2000</v>
      </c>
      <c r="E8" s="11">
        <v>2800000</v>
      </c>
      <c r="F8" s="11">
        <v>3056500</v>
      </c>
      <c r="G8" s="11">
        <v>-256500</v>
      </c>
      <c r="I8" s="101">
        <v>2000</v>
      </c>
      <c r="J8" s="11">
        <v>-1056500</v>
      </c>
      <c r="K8" s="11">
        <v>-656500</v>
      </c>
      <c r="L8" s="11">
        <v>-256500</v>
      </c>
      <c r="M8" s="11">
        <v>143500</v>
      </c>
      <c r="N8" s="11">
        <v>543500</v>
      </c>
    </row>
    <row r="9" spans="1:14" x14ac:dyDescent="0.25">
      <c r="A9" s="8" t="s">
        <v>9</v>
      </c>
      <c r="B9" s="8"/>
      <c r="D9" s="9">
        <v>2500</v>
      </c>
      <c r="E9" s="11">
        <v>3500000</v>
      </c>
      <c r="F9" s="11">
        <v>3531500</v>
      </c>
      <c r="G9" s="11">
        <v>-31500</v>
      </c>
      <c r="I9" s="101">
        <v>2500</v>
      </c>
      <c r="J9" s="11">
        <v>-1031500</v>
      </c>
      <c r="K9" s="11">
        <v>-531500</v>
      </c>
      <c r="L9" s="11">
        <v>-31500</v>
      </c>
      <c r="M9" s="11">
        <v>468500</v>
      </c>
      <c r="N9" s="11">
        <v>968500</v>
      </c>
    </row>
    <row r="10" spans="1:14" x14ac:dyDescent="0.25">
      <c r="A10" t="s">
        <v>10</v>
      </c>
      <c r="B10" s="9">
        <f>B5</f>
        <v>3000</v>
      </c>
      <c r="D10" s="9">
        <v>3000</v>
      </c>
      <c r="E10" s="11">
        <v>4200000</v>
      </c>
      <c r="F10" s="11">
        <v>4006500</v>
      </c>
      <c r="G10" s="11">
        <v>193500</v>
      </c>
      <c r="I10" s="101">
        <v>3000</v>
      </c>
      <c r="J10" s="11">
        <v>-1006500</v>
      </c>
      <c r="K10" s="11">
        <v>-406500</v>
      </c>
      <c r="L10" s="11">
        <v>193500</v>
      </c>
      <c r="M10" s="11">
        <v>793500</v>
      </c>
      <c r="N10" s="11">
        <v>1393500</v>
      </c>
    </row>
    <row r="11" spans="1:14" x14ac:dyDescent="0.25">
      <c r="A11" t="s">
        <v>31</v>
      </c>
      <c r="B11" s="10">
        <v>740</v>
      </c>
      <c r="D11" s="9">
        <v>3500</v>
      </c>
      <c r="E11" s="11">
        <v>4900000</v>
      </c>
      <c r="F11" s="11">
        <v>4481500</v>
      </c>
      <c r="G11" s="11">
        <v>418500</v>
      </c>
      <c r="I11" s="101">
        <v>3500</v>
      </c>
      <c r="J11" s="11">
        <v>-981500</v>
      </c>
      <c r="K11" s="11">
        <v>-281500</v>
      </c>
      <c r="L11" s="11">
        <v>418500</v>
      </c>
      <c r="M11" s="11">
        <v>1118500</v>
      </c>
      <c r="N11" s="11">
        <v>1818500</v>
      </c>
    </row>
    <row r="12" spans="1:14" x14ac:dyDescent="0.25">
      <c r="A12" s="15" t="s">
        <v>11</v>
      </c>
      <c r="B12" s="16">
        <f>B10*B11</f>
        <v>2220000</v>
      </c>
      <c r="D12" s="9">
        <v>4000</v>
      </c>
      <c r="E12" s="11">
        <v>5600000</v>
      </c>
      <c r="F12" s="11">
        <v>4956500</v>
      </c>
      <c r="G12" s="11">
        <v>643500</v>
      </c>
      <c r="I12" s="101">
        <v>4000</v>
      </c>
      <c r="J12" s="11">
        <v>-956500</v>
      </c>
      <c r="K12" s="11">
        <v>-156500</v>
      </c>
      <c r="L12" s="11">
        <v>643500</v>
      </c>
      <c r="M12" s="11">
        <v>1443500</v>
      </c>
      <c r="N12" s="11">
        <v>2243500</v>
      </c>
    </row>
    <row r="13" spans="1:14" x14ac:dyDescent="0.25">
      <c r="A13" t="s">
        <v>33</v>
      </c>
      <c r="B13" s="10">
        <v>210</v>
      </c>
      <c r="D13" s="9">
        <v>4500</v>
      </c>
      <c r="E13" s="11">
        <v>6300000</v>
      </c>
      <c r="F13" s="11">
        <v>5431500</v>
      </c>
      <c r="G13" s="11">
        <v>868500</v>
      </c>
      <c r="I13" s="101">
        <v>4500</v>
      </c>
      <c r="J13" s="11">
        <v>-931500</v>
      </c>
      <c r="K13" s="11">
        <v>-31500</v>
      </c>
      <c r="L13" s="11">
        <v>868500</v>
      </c>
      <c r="M13" s="11">
        <v>1768500</v>
      </c>
      <c r="N13" s="11">
        <v>2668500</v>
      </c>
    </row>
    <row r="14" spans="1:14" x14ac:dyDescent="0.25">
      <c r="A14" s="15" t="s">
        <v>12</v>
      </c>
      <c r="B14" s="16">
        <f>B10*B13</f>
        <v>630000</v>
      </c>
      <c r="D14" s="9">
        <v>5000</v>
      </c>
      <c r="E14" s="11">
        <v>7000000</v>
      </c>
      <c r="F14" s="11">
        <v>5906500</v>
      </c>
      <c r="G14" s="11">
        <v>1093500</v>
      </c>
      <c r="I14" s="101">
        <v>5000</v>
      </c>
      <c r="J14" s="11">
        <v>-906500</v>
      </c>
      <c r="K14" s="11">
        <v>93500</v>
      </c>
      <c r="L14" s="11">
        <v>1093500</v>
      </c>
      <c r="M14" s="11">
        <v>2093500</v>
      </c>
      <c r="N14" s="11">
        <v>3093500</v>
      </c>
    </row>
    <row r="15" spans="1:14" ht="15.75" thickBot="1" x14ac:dyDescent="0.3">
      <c r="A15" s="17" t="s">
        <v>13</v>
      </c>
      <c r="B15" s="13">
        <f>B12+B14</f>
        <v>2850000</v>
      </c>
    </row>
    <row r="16" spans="1:14" ht="15.75" thickTop="1" x14ac:dyDescent="0.25">
      <c r="B16" s="14"/>
    </row>
    <row r="17" spans="1:5" x14ac:dyDescent="0.25">
      <c r="A17" s="8" t="s">
        <v>14</v>
      </c>
      <c r="B17" s="8"/>
      <c r="E17" s="57"/>
    </row>
    <row r="18" spans="1:5" x14ac:dyDescent="0.25">
      <c r="A18" t="s">
        <v>15</v>
      </c>
      <c r="B18" s="18">
        <v>616500</v>
      </c>
    </row>
    <row r="19" spans="1:5" x14ac:dyDescent="0.25">
      <c r="A19" t="s">
        <v>16</v>
      </c>
      <c r="B19" s="14">
        <v>180000</v>
      </c>
      <c r="E19" s="58"/>
    </row>
    <row r="20" spans="1:5" x14ac:dyDescent="0.25">
      <c r="A20" t="s">
        <v>17</v>
      </c>
      <c r="B20" s="14">
        <v>150000</v>
      </c>
    </row>
    <row r="21" spans="1:5" x14ac:dyDescent="0.25">
      <c r="A21" t="s">
        <v>18</v>
      </c>
      <c r="B21" s="14">
        <v>210000</v>
      </c>
    </row>
    <row r="22" spans="1:5" ht="15.75" thickBot="1" x14ac:dyDescent="0.3">
      <c r="A22" s="17" t="s">
        <v>19</v>
      </c>
      <c r="B22" s="13">
        <f>SUM(B18:B21)</f>
        <v>1156500</v>
      </c>
    </row>
    <row r="23" spans="1:5" ht="15.75" thickTop="1" x14ac:dyDescent="0.25">
      <c r="B23" s="14"/>
    </row>
    <row r="24" spans="1:5" x14ac:dyDescent="0.25">
      <c r="A24" s="8" t="s">
        <v>20</v>
      </c>
      <c r="B24" s="8"/>
    </row>
    <row r="25" spans="1:5" x14ac:dyDescent="0.25">
      <c r="A25" t="s">
        <v>8</v>
      </c>
      <c r="B25" s="11">
        <f>B7</f>
        <v>4200000</v>
      </c>
    </row>
    <row r="26" spans="1:5" x14ac:dyDescent="0.25">
      <c r="A26" t="s">
        <v>21</v>
      </c>
      <c r="B26" s="11">
        <f>B15+B22</f>
        <v>4006500</v>
      </c>
    </row>
    <row r="27" spans="1:5" ht="15.75" thickBot="1" x14ac:dyDescent="0.3">
      <c r="A27" s="17" t="s">
        <v>6</v>
      </c>
      <c r="B27" s="19">
        <f>B25-B26</f>
        <v>193500</v>
      </c>
    </row>
    <row r="28" spans="1:5" ht="15.75" thickTop="1" x14ac:dyDescent="0.25"/>
  </sheetData>
  <scenarios current="0" show="0" sqref="B25:B27">
    <scenario name="Status Quo" locked="1" count="6" user="Khagendra Khatri" comment="Scenario assuming no change">
      <inputCells r="B5" val="3000" numFmtId="164"/>
      <inputCells r="B6" val="1400" numFmtId="166"/>
      <inputCells r="B18" val="616500" numFmtId="165"/>
      <inputCells r="B19" val="180000" numFmtId="164"/>
      <inputCells r="B20" val="150000" numFmtId="164"/>
      <inputCells r="B21" val="210000" numFmtId="164"/>
    </scenario>
    <scenario name="Expanded Operations" locked="1" count="6" user="Khagendra Khatri" comment="Scenario assuming expanded operations">
      <inputCells r="B5" val="3500" numFmtId="164"/>
      <inputCells r="B6" val="1400" numFmtId="166"/>
      <inputCells r="B18" val="755000" numFmtId="165"/>
      <inputCells r="B19" val="235000" numFmtId="164"/>
      <inputCells r="B20" val="200000" numFmtId="164"/>
      <inputCells r="B21" val="225000" numFmtId="164"/>
    </scenario>
    <scenario name="Reduced Operations" locked="1" count="6" user="Khagendra Khatri" comment="Scenario assuming reduced operations">
      <inputCells r="B5" val="2250" numFmtId="164"/>
      <inputCells r="B6" val="1400" numFmtId="166"/>
      <inputCells r="B18" val="575000" numFmtId="165"/>
      <inputCells r="B19" val="150000" numFmtId="164"/>
      <inputCells r="B20" val="125000" numFmtId="164"/>
      <inputCells r="B21" val="180000" numFmtId="164"/>
    </scenario>
    <scenario name="Reduced Pricing" locked="1" count="6" user="Khagendra Khatri" comment="Scenario assuming a price reduction_x000a_Modified by Khagendra Khatri on 11/9/2022">
      <inputCells r="B5" val="3800" numFmtId="164"/>
      <inputCells r="B6" val="1300" numFmtId="166"/>
      <inputCells r="B18" val="616500" numFmtId="165"/>
      <inputCells r="B19" val="190000" numFmtId="164"/>
      <inputCells r="B20" val="160000" numFmtId="164"/>
      <inputCells r="B21" val="230000" numFmtId="164"/>
    </scenario>
  </scenarios>
  <mergeCells count="2">
    <mergeCell ref="I3:N3"/>
    <mergeCell ref="I4:N4"/>
  </mergeCells>
  <dataValidations count="1">
    <dataValidation allowBlank="1" error="pavI8MeUFtEyxX2I4tky9c0873a6-ae67-4230-99a2-c8e6d6101902" sqref="D13 A6:C28 D7 D15:D28 D9 D11 A1:I5 J1:N2 E6:H28 J5:N28 I15:I28 I13 I7 I9 I11" xr:uid="{00000000-0002-0000-0100-000000000000}"/>
  </dataValidations>
  <pageMargins left="0.7" right="0.7" top="0.75" bottom="0.75" header="0.3" footer="0.3"/>
  <pageSetup scale="60" orientation="landscape" horizontalDpi="4294967295" verticalDpi="4294967295" r:id="rId1"/>
  <headerFooter>
    <oddFooter>&amp;R&amp;F &amp;A &amp;D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2393F-DE6D-4DE5-8986-01F12E540E98}">
  <dimension ref="A1:G59"/>
  <sheetViews>
    <sheetView showGridLines="0" workbookViewId="0">
      <selection activeCell="F76" sqref="F76"/>
    </sheetView>
  </sheetViews>
  <sheetFormatPr defaultRowHeight="15" outlineLevelRow="1" x14ac:dyDescent="0.25"/>
  <cols>
    <col min="1" max="1" width="2.28515625" customWidth="1"/>
    <col min="2" max="2" width="19.42578125" bestFit="1" customWidth="1"/>
    <col min="3" max="3" width="34.85546875" bestFit="1" customWidth="1"/>
    <col min="4" max="4" width="13.7109375" bestFit="1" customWidth="1"/>
    <col min="5" max="5" width="12.28515625" bestFit="1" customWidth="1"/>
    <col min="6" max="6" width="11.42578125" bestFit="1" customWidth="1"/>
    <col min="7" max="7" width="7" bestFit="1" customWidth="1"/>
  </cols>
  <sheetData>
    <row r="1" spans="1:5" x14ac:dyDescent="0.25">
      <c r="A1" s="95" t="s">
        <v>110</v>
      </c>
    </row>
    <row r="2" spans="1:5" x14ac:dyDescent="0.25">
      <c r="A2" s="95" t="s">
        <v>154</v>
      </c>
    </row>
    <row r="3" spans="1:5" x14ac:dyDescent="0.25">
      <c r="A3" s="95" t="s">
        <v>155</v>
      </c>
    </row>
    <row r="4" spans="1:5" x14ac:dyDescent="0.25">
      <c r="A4" s="95" t="s">
        <v>111</v>
      </c>
    </row>
    <row r="5" spans="1:5" x14ac:dyDescent="0.25">
      <c r="A5" s="95" t="s">
        <v>112</v>
      </c>
    </row>
    <row r="6" spans="1:5" hidden="1" outlineLevel="1" x14ac:dyDescent="0.25">
      <c r="A6" s="95"/>
      <c r="B6" t="s">
        <v>113</v>
      </c>
    </row>
    <row r="7" spans="1:5" hidden="1" outlineLevel="1" x14ac:dyDescent="0.25">
      <c r="A7" s="95"/>
      <c r="B7" t="s">
        <v>156</v>
      </c>
    </row>
    <row r="8" spans="1:5" hidden="1" outlineLevel="1" x14ac:dyDescent="0.25">
      <c r="A8" s="95"/>
      <c r="B8" t="s">
        <v>157</v>
      </c>
    </row>
    <row r="9" spans="1:5" collapsed="1" x14ac:dyDescent="0.25">
      <c r="A9" s="95" t="s">
        <v>114</v>
      </c>
    </row>
    <row r="10" spans="1:5" hidden="1" outlineLevel="1" x14ac:dyDescent="0.25">
      <c r="B10" t="s">
        <v>115</v>
      </c>
    </row>
    <row r="11" spans="1:5" hidden="1" outlineLevel="1" x14ac:dyDescent="0.25">
      <c r="B11" t="s">
        <v>116</v>
      </c>
    </row>
    <row r="12" spans="1:5" hidden="1" outlineLevel="1" x14ac:dyDescent="0.25">
      <c r="B12" t="s">
        <v>117</v>
      </c>
    </row>
    <row r="13" spans="1:5" collapsed="1" x14ac:dyDescent="0.25"/>
    <row r="14" spans="1:5" ht="15.75" thickBot="1" x14ac:dyDescent="0.3">
      <c r="A14" t="s">
        <v>118</v>
      </c>
    </row>
    <row r="15" spans="1:5" ht="15.75" thickBot="1" x14ac:dyDescent="0.3">
      <c r="B15" s="103" t="s">
        <v>119</v>
      </c>
      <c r="C15" s="103" t="s">
        <v>120</v>
      </c>
      <c r="D15" s="103" t="s">
        <v>121</v>
      </c>
      <c r="E15" s="103" t="s">
        <v>122</v>
      </c>
    </row>
    <row r="16" spans="1:5" ht="15.75" thickBot="1" x14ac:dyDescent="0.3">
      <c r="B16" s="102" t="s">
        <v>130</v>
      </c>
      <c r="C16" s="102" t="s">
        <v>131</v>
      </c>
      <c r="D16" s="105">
        <v>3.5095588235294115E-2</v>
      </c>
      <c r="E16" s="105">
        <v>3.5095588235294115E-2</v>
      </c>
    </row>
    <row r="19" spans="1:7" ht="15.75" thickBot="1" x14ac:dyDescent="0.3">
      <c r="A19" t="s">
        <v>123</v>
      </c>
    </row>
    <row r="20" spans="1:7" ht="15.75" thickBot="1" x14ac:dyDescent="0.3">
      <c r="B20" s="103" t="s">
        <v>119</v>
      </c>
      <c r="C20" s="103" t="s">
        <v>120</v>
      </c>
      <c r="D20" s="103" t="s">
        <v>121</v>
      </c>
      <c r="E20" s="103" t="s">
        <v>122</v>
      </c>
      <c r="F20" s="103" t="s">
        <v>124</v>
      </c>
    </row>
    <row r="21" spans="1:7" x14ac:dyDescent="0.25">
      <c r="B21" s="110" t="s">
        <v>150</v>
      </c>
      <c r="C21" s="109"/>
      <c r="D21" s="109"/>
      <c r="E21" s="109"/>
      <c r="F21" s="109"/>
    </row>
    <row r="22" spans="1:7" outlineLevel="1" x14ac:dyDescent="0.25">
      <c r="B22" s="104" t="s">
        <v>132</v>
      </c>
      <c r="C22" s="104" t="s">
        <v>133</v>
      </c>
      <c r="D22" s="106">
        <v>2809</v>
      </c>
      <c r="E22" s="106">
        <v>2809</v>
      </c>
      <c r="F22" s="104" t="s">
        <v>124</v>
      </c>
    </row>
    <row r="23" spans="1:7" outlineLevel="1" x14ac:dyDescent="0.25">
      <c r="B23" s="104" t="s">
        <v>134</v>
      </c>
      <c r="C23" s="104" t="s">
        <v>135</v>
      </c>
      <c r="D23" s="106">
        <v>3381</v>
      </c>
      <c r="E23" s="106">
        <v>3381</v>
      </c>
      <c r="F23" s="104" t="s">
        <v>124</v>
      </c>
    </row>
    <row r="24" spans="1:7" outlineLevel="1" x14ac:dyDescent="0.25">
      <c r="B24" s="104" t="s">
        <v>136</v>
      </c>
      <c r="C24" s="104" t="s">
        <v>137</v>
      </c>
      <c r="D24" s="106">
        <v>2422</v>
      </c>
      <c r="E24" s="106">
        <v>2422</v>
      </c>
      <c r="F24" s="104" t="s">
        <v>124</v>
      </c>
    </row>
    <row r="25" spans="1:7" ht="15.75" outlineLevel="1" thickBot="1" x14ac:dyDescent="0.3">
      <c r="B25" s="102" t="s">
        <v>138</v>
      </c>
      <c r="C25" s="102" t="s">
        <v>139</v>
      </c>
      <c r="D25" s="107">
        <v>3388</v>
      </c>
      <c r="E25" s="107">
        <v>3388</v>
      </c>
      <c r="F25" s="102" t="s">
        <v>124</v>
      </c>
    </row>
    <row r="26" spans="1:7" x14ac:dyDescent="0.25">
      <c r="D26" s="14"/>
      <c r="E26" s="14"/>
    </row>
    <row r="29" spans="1:7" ht="15.75" thickBot="1" x14ac:dyDescent="0.3">
      <c r="A29" t="s">
        <v>125</v>
      </c>
    </row>
    <row r="30" spans="1:7" ht="15.75" thickBot="1" x14ac:dyDescent="0.3">
      <c r="B30" s="103" t="s">
        <v>119</v>
      </c>
      <c r="C30" s="103" t="s">
        <v>120</v>
      </c>
      <c r="D30" s="103" t="s">
        <v>126</v>
      </c>
      <c r="E30" s="103" t="s">
        <v>127</v>
      </c>
      <c r="F30" s="103" t="s">
        <v>128</v>
      </c>
      <c r="G30" s="103" t="s">
        <v>129</v>
      </c>
    </row>
    <row r="31" spans="1:7" x14ac:dyDescent="0.25">
      <c r="B31" s="104" t="s">
        <v>140</v>
      </c>
      <c r="C31" s="104" t="s">
        <v>141</v>
      </c>
      <c r="D31" s="106">
        <v>12000</v>
      </c>
      <c r="E31" s="104" t="s">
        <v>142</v>
      </c>
      <c r="F31" s="104" t="s">
        <v>143</v>
      </c>
      <c r="G31" s="104">
        <v>0</v>
      </c>
    </row>
    <row r="32" spans="1:7" x14ac:dyDescent="0.25">
      <c r="B32" s="111" t="s">
        <v>215</v>
      </c>
      <c r="C32" s="104"/>
      <c r="D32" s="106"/>
      <c r="E32" s="104"/>
      <c r="F32" s="104"/>
      <c r="G32" s="104"/>
    </row>
    <row r="33" spans="2:7" outlineLevel="1" x14ac:dyDescent="0.25">
      <c r="B33" s="104" t="s">
        <v>158</v>
      </c>
      <c r="C33" s="104" t="s">
        <v>159</v>
      </c>
      <c r="D33" s="108">
        <v>223</v>
      </c>
      <c r="E33" s="104" t="s">
        <v>160</v>
      </c>
      <c r="F33" s="104" t="s">
        <v>144</v>
      </c>
      <c r="G33" s="108">
        <v>223</v>
      </c>
    </row>
    <row r="34" spans="2:7" outlineLevel="1" x14ac:dyDescent="0.25">
      <c r="B34" s="104" t="s">
        <v>161</v>
      </c>
      <c r="C34" s="104" t="s">
        <v>162</v>
      </c>
      <c r="D34" s="108">
        <v>502</v>
      </c>
      <c r="E34" s="104" t="s">
        <v>163</v>
      </c>
      <c r="F34" s="104" t="s">
        <v>144</v>
      </c>
      <c r="G34" s="108">
        <v>502</v>
      </c>
    </row>
    <row r="35" spans="2:7" outlineLevel="1" x14ac:dyDescent="0.25">
      <c r="B35" s="104" t="s">
        <v>164</v>
      </c>
      <c r="C35" s="104" t="s">
        <v>165</v>
      </c>
      <c r="D35" s="108">
        <v>0</v>
      </c>
      <c r="E35" s="104" t="s">
        <v>166</v>
      </c>
      <c r="F35" s="104" t="s">
        <v>143</v>
      </c>
      <c r="G35" s="108">
        <v>0</v>
      </c>
    </row>
    <row r="36" spans="2:7" outlineLevel="1" x14ac:dyDescent="0.25">
      <c r="B36" s="104" t="s">
        <v>167</v>
      </c>
      <c r="C36" s="104" t="s">
        <v>168</v>
      </c>
      <c r="D36" s="108">
        <v>0</v>
      </c>
      <c r="E36" s="104" t="s">
        <v>169</v>
      </c>
      <c r="F36" s="104" t="s">
        <v>143</v>
      </c>
      <c r="G36" s="108">
        <v>0</v>
      </c>
    </row>
    <row r="37" spans="2:7" outlineLevel="1" x14ac:dyDescent="0.25">
      <c r="B37" s="104" t="s">
        <v>170</v>
      </c>
      <c r="C37" s="104" t="s">
        <v>171</v>
      </c>
      <c r="D37" s="108">
        <v>494</v>
      </c>
      <c r="E37" s="104" t="s">
        <v>172</v>
      </c>
      <c r="F37" s="104" t="s">
        <v>144</v>
      </c>
      <c r="G37" s="108">
        <v>494</v>
      </c>
    </row>
    <row r="38" spans="2:7" outlineLevel="1" x14ac:dyDescent="0.25">
      <c r="B38" s="104" t="s">
        <v>173</v>
      </c>
      <c r="C38" s="104" t="s">
        <v>174</v>
      </c>
      <c r="D38" s="108">
        <v>1069</v>
      </c>
      <c r="E38" s="104" t="s">
        <v>175</v>
      </c>
      <c r="F38" s="104" t="s">
        <v>144</v>
      </c>
      <c r="G38" s="108">
        <v>1069</v>
      </c>
    </row>
    <row r="39" spans="2:7" outlineLevel="1" x14ac:dyDescent="0.25">
      <c r="B39" s="104" t="s">
        <v>176</v>
      </c>
      <c r="C39" s="104" t="s">
        <v>177</v>
      </c>
      <c r="D39" s="108">
        <v>0</v>
      </c>
      <c r="E39" s="104" t="s">
        <v>178</v>
      </c>
      <c r="F39" s="104" t="s">
        <v>143</v>
      </c>
      <c r="G39" s="108">
        <v>0</v>
      </c>
    </row>
    <row r="40" spans="2:7" outlineLevel="1" x14ac:dyDescent="0.25">
      <c r="B40" s="104" t="s">
        <v>179</v>
      </c>
      <c r="C40" s="104" t="s">
        <v>180</v>
      </c>
      <c r="D40" s="108">
        <v>1219</v>
      </c>
      <c r="E40" s="104" t="s">
        <v>181</v>
      </c>
      <c r="F40" s="104" t="s">
        <v>144</v>
      </c>
      <c r="G40" s="108">
        <v>1219</v>
      </c>
    </row>
    <row r="41" spans="2:7" outlineLevel="1" x14ac:dyDescent="0.25">
      <c r="B41" s="104" t="s">
        <v>182</v>
      </c>
      <c r="C41" s="104" t="s">
        <v>183</v>
      </c>
      <c r="D41" s="108">
        <v>334</v>
      </c>
      <c r="E41" s="104" t="s">
        <v>184</v>
      </c>
      <c r="F41" s="104" t="s">
        <v>144</v>
      </c>
      <c r="G41" s="108">
        <v>334</v>
      </c>
    </row>
    <row r="42" spans="2:7" outlineLevel="1" x14ac:dyDescent="0.25">
      <c r="B42" s="104" t="s">
        <v>185</v>
      </c>
      <c r="C42" s="104" t="s">
        <v>186</v>
      </c>
      <c r="D42" s="108">
        <v>1592</v>
      </c>
      <c r="E42" s="104" t="s">
        <v>187</v>
      </c>
      <c r="F42" s="104" t="s">
        <v>144</v>
      </c>
      <c r="G42" s="108">
        <v>1592</v>
      </c>
    </row>
    <row r="43" spans="2:7" outlineLevel="1" x14ac:dyDescent="0.25">
      <c r="B43" s="104" t="s">
        <v>188</v>
      </c>
      <c r="C43" s="104" t="s">
        <v>189</v>
      </c>
      <c r="D43" s="108">
        <v>112</v>
      </c>
      <c r="E43" s="104" t="s">
        <v>190</v>
      </c>
      <c r="F43" s="104" t="s">
        <v>144</v>
      </c>
      <c r="G43" s="108">
        <v>112</v>
      </c>
    </row>
    <row r="44" spans="2:7" outlineLevel="1" x14ac:dyDescent="0.25">
      <c r="B44" s="104" t="s">
        <v>191</v>
      </c>
      <c r="C44" s="104" t="s">
        <v>192</v>
      </c>
      <c r="D44" s="108">
        <v>2810</v>
      </c>
      <c r="E44" s="104" t="s">
        <v>193</v>
      </c>
      <c r="F44" s="104" t="s">
        <v>144</v>
      </c>
      <c r="G44" s="108">
        <v>2810</v>
      </c>
    </row>
    <row r="45" spans="2:7" outlineLevel="1" x14ac:dyDescent="0.25">
      <c r="B45" s="104" t="s">
        <v>194</v>
      </c>
      <c r="C45" s="104" t="s">
        <v>195</v>
      </c>
      <c r="D45" s="108">
        <v>1990</v>
      </c>
      <c r="E45" s="104" t="s">
        <v>196</v>
      </c>
      <c r="F45" s="104" t="s">
        <v>144</v>
      </c>
      <c r="G45" s="108">
        <v>1990</v>
      </c>
    </row>
    <row r="46" spans="2:7" outlineLevel="1" x14ac:dyDescent="0.25">
      <c r="B46" s="104" t="s">
        <v>197</v>
      </c>
      <c r="C46" s="104" t="s">
        <v>198</v>
      </c>
      <c r="D46" s="108">
        <v>1699</v>
      </c>
      <c r="E46" s="104" t="s">
        <v>199</v>
      </c>
      <c r="F46" s="104" t="s">
        <v>144</v>
      </c>
      <c r="G46" s="108">
        <v>1699</v>
      </c>
    </row>
    <row r="47" spans="2:7" outlineLevel="1" x14ac:dyDescent="0.25">
      <c r="B47" s="104" t="s">
        <v>200</v>
      </c>
      <c r="C47" s="104" t="s">
        <v>201</v>
      </c>
      <c r="D47" s="108">
        <v>29</v>
      </c>
      <c r="E47" s="104" t="s">
        <v>202</v>
      </c>
      <c r="F47" s="104" t="s">
        <v>144</v>
      </c>
      <c r="G47" s="108">
        <v>29</v>
      </c>
    </row>
    <row r="48" spans="2:7" outlineLevel="1" x14ac:dyDescent="0.25">
      <c r="B48" s="104" t="s">
        <v>203</v>
      </c>
      <c r="C48" s="104" t="s">
        <v>204</v>
      </c>
      <c r="D48" s="108">
        <v>1108</v>
      </c>
      <c r="E48" s="104" t="s">
        <v>205</v>
      </c>
      <c r="F48" s="104" t="s">
        <v>144</v>
      </c>
      <c r="G48" s="108">
        <v>1108</v>
      </c>
    </row>
    <row r="49" spans="2:7" outlineLevel="1" x14ac:dyDescent="0.25">
      <c r="B49" s="104" t="s">
        <v>206</v>
      </c>
      <c r="C49" s="104" t="s">
        <v>207</v>
      </c>
      <c r="D49" s="108">
        <v>2688</v>
      </c>
      <c r="E49" s="104" t="s">
        <v>208</v>
      </c>
      <c r="F49" s="104" t="s">
        <v>144</v>
      </c>
      <c r="G49" s="108">
        <v>2688</v>
      </c>
    </row>
    <row r="50" spans="2:7" outlineLevel="1" x14ac:dyDescent="0.25">
      <c r="B50" s="104" t="s">
        <v>209</v>
      </c>
      <c r="C50" s="104" t="s">
        <v>210</v>
      </c>
      <c r="D50" s="108">
        <v>1409</v>
      </c>
      <c r="E50" s="104" t="s">
        <v>211</v>
      </c>
      <c r="F50" s="104" t="s">
        <v>144</v>
      </c>
      <c r="G50" s="108">
        <v>1409</v>
      </c>
    </row>
    <row r="51" spans="2:7" outlineLevel="1" x14ac:dyDescent="0.25">
      <c r="B51" s="104" t="s">
        <v>212</v>
      </c>
      <c r="C51" s="104" t="s">
        <v>213</v>
      </c>
      <c r="D51" s="108">
        <v>1944</v>
      </c>
      <c r="E51" s="104" t="s">
        <v>214</v>
      </c>
      <c r="F51" s="104" t="s">
        <v>144</v>
      </c>
      <c r="G51" s="108">
        <v>1944</v>
      </c>
    </row>
    <row r="52" spans="2:7" x14ac:dyDescent="0.25">
      <c r="B52" s="104"/>
      <c r="C52" s="104"/>
      <c r="D52" s="108"/>
      <c r="E52" s="104"/>
      <c r="F52" s="104"/>
      <c r="G52" s="108"/>
    </row>
    <row r="53" spans="2:7" x14ac:dyDescent="0.25">
      <c r="B53" s="111" t="s">
        <v>151</v>
      </c>
      <c r="C53" s="104"/>
      <c r="D53" s="108"/>
      <c r="E53" s="104"/>
      <c r="F53" s="104"/>
      <c r="G53" s="108"/>
    </row>
    <row r="54" spans="2:7" outlineLevel="1" x14ac:dyDescent="0.25">
      <c r="B54" s="104" t="s">
        <v>132</v>
      </c>
      <c r="C54" s="104" t="s">
        <v>133</v>
      </c>
      <c r="D54" s="106">
        <v>2809</v>
      </c>
      <c r="E54" s="104" t="s">
        <v>145</v>
      </c>
      <c r="F54" s="104" t="s">
        <v>144</v>
      </c>
      <c r="G54" s="106">
        <v>809.00000000000023</v>
      </c>
    </row>
    <row r="55" spans="2:7" outlineLevel="1" x14ac:dyDescent="0.25">
      <c r="B55" s="104" t="s">
        <v>134</v>
      </c>
      <c r="C55" s="104" t="s">
        <v>135</v>
      </c>
      <c r="D55" s="106">
        <v>3381</v>
      </c>
      <c r="E55" s="104" t="s">
        <v>146</v>
      </c>
      <c r="F55" s="104" t="s">
        <v>144</v>
      </c>
      <c r="G55" s="106">
        <v>1380.9999999999998</v>
      </c>
    </row>
    <row r="56" spans="2:7" outlineLevel="1" x14ac:dyDescent="0.25">
      <c r="B56" s="104" t="s">
        <v>136</v>
      </c>
      <c r="C56" s="104" t="s">
        <v>137</v>
      </c>
      <c r="D56" s="106">
        <v>2422</v>
      </c>
      <c r="E56" s="104" t="s">
        <v>147</v>
      </c>
      <c r="F56" s="104" t="s">
        <v>144</v>
      </c>
      <c r="G56" s="106">
        <v>422.00000000000023</v>
      </c>
    </row>
    <row r="57" spans="2:7" outlineLevel="1" x14ac:dyDescent="0.25">
      <c r="B57" s="104" t="s">
        <v>138</v>
      </c>
      <c r="C57" s="104" t="s">
        <v>139</v>
      </c>
      <c r="D57" s="106">
        <v>3388</v>
      </c>
      <c r="E57" s="104" t="s">
        <v>148</v>
      </c>
      <c r="F57" s="104" t="s">
        <v>144</v>
      </c>
      <c r="G57" s="106">
        <v>1388</v>
      </c>
    </row>
    <row r="58" spans="2:7" x14ac:dyDescent="0.25">
      <c r="B58" s="104"/>
      <c r="C58" s="104"/>
      <c r="D58" s="106"/>
      <c r="E58" s="104"/>
      <c r="F58" s="104"/>
      <c r="G58" s="106"/>
    </row>
    <row r="59" spans="2:7" ht="15.75" thickBot="1" x14ac:dyDescent="0.3">
      <c r="B59" s="102" t="s">
        <v>149</v>
      </c>
      <c r="C59" s="102"/>
      <c r="D59" s="102"/>
      <c r="E59" s="102"/>
      <c r="F59" s="102"/>
      <c r="G59" s="10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5DC4-F15F-4DF7-B168-02F6EEF0732D}">
  <sheetPr>
    <pageSetUpPr fitToPage="1"/>
  </sheetPr>
  <dimension ref="A1:K46"/>
  <sheetViews>
    <sheetView zoomScaleNormal="100" workbookViewId="0">
      <selection activeCell="I29" sqref="I29"/>
    </sheetView>
  </sheetViews>
  <sheetFormatPr defaultRowHeight="15" x14ac:dyDescent="0.25"/>
  <cols>
    <col min="1" max="1" width="26" customWidth="1"/>
    <col min="2" max="4" width="14" customWidth="1"/>
    <col min="5" max="5" width="15" customWidth="1"/>
    <col min="6" max="6" width="2.140625" customWidth="1"/>
    <col min="7" max="7" width="22.140625" customWidth="1"/>
    <col min="8" max="10" width="11.140625" customWidth="1"/>
    <col min="11" max="11" width="12.7109375" customWidth="1"/>
  </cols>
  <sheetData>
    <row r="1" spans="1:11" ht="30" customHeight="1" x14ac:dyDescent="0.25">
      <c r="A1" s="1" t="s">
        <v>0</v>
      </c>
    </row>
    <row r="2" spans="1:11" x14ac:dyDescent="0.25">
      <c r="A2" s="6" t="s">
        <v>22</v>
      </c>
    </row>
    <row r="4" spans="1:11" ht="15.75" x14ac:dyDescent="0.25">
      <c r="G4" s="20" t="s">
        <v>23</v>
      </c>
    </row>
    <row r="5" spans="1:11" x14ac:dyDescent="0.25">
      <c r="A5" s="21" t="s">
        <v>22</v>
      </c>
      <c r="B5" s="22" t="s">
        <v>25</v>
      </c>
      <c r="C5" s="22" t="s">
        <v>26</v>
      </c>
      <c r="D5" s="22" t="s">
        <v>27</v>
      </c>
      <c r="E5" s="22" t="s">
        <v>24</v>
      </c>
      <c r="G5" s="8" t="s">
        <v>28</v>
      </c>
      <c r="H5" s="23" t="s">
        <v>25</v>
      </c>
      <c r="I5" s="23" t="s">
        <v>26</v>
      </c>
      <c r="J5" s="23" t="s">
        <v>27</v>
      </c>
      <c r="K5" s="23" t="s">
        <v>24</v>
      </c>
    </row>
    <row r="6" spans="1:11" x14ac:dyDescent="0.25">
      <c r="A6" t="s">
        <v>29</v>
      </c>
      <c r="B6" s="10">
        <v>1400</v>
      </c>
      <c r="C6" s="10">
        <v>1800</v>
      </c>
      <c r="D6" s="10">
        <v>2200</v>
      </c>
      <c r="E6" s="10">
        <v>3000</v>
      </c>
      <c r="G6" s="15" t="s">
        <v>30</v>
      </c>
      <c r="H6" s="24">
        <v>1</v>
      </c>
      <c r="I6" s="24">
        <v>1</v>
      </c>
      <c r="J6" s="24">
        <v>0</v>
      </c>
      <c r="K6" s="24">
        <v>0</v>
      </c>
    </row>
    <row r="7" spans="1:11" x14ac:dyDescent="0.25">
      <c r="A7" t="s">
        <v>31</v>
      </c>
      <c r="B7" s="25">
        <v>740</v>
      </c>
      <c r="C7" s="25">
        <v>934</v>
      </c>
      <c r="D7" s="25">
        <v>1388</v>
      </c>
      <c r="E7" s="25">
        <v>2004</v>
      </c>
      <c r="F7" s="18"/>
      <c r="G7" s="26" t="s">
        <v>32</v>
      </c>
      <c r="H7" s="27">
        <v>0</v>
      </c>
      <c r="I7" s="27">
        <v>0</v>
      </c>
      <c r="J7" s="27">
        <v>1</v>
      </c>
      <c r="K7" s="27">
        <v>1</v>
      </c>
    </row>
    <row r="8" spans="1:11" x14ac:dyDescent="0.25">
      <c r="A8" t="s">
        <v>33</v>
      </c>
      <c r="B8" s="25">
        <v>210</v>
      </c>
      <c r="C8" s="25">
        <v>378</v>
      </c>
      <c r="D8" s="25">
        <v>488</v>
      </c>
      <c r="E8" s="25">
        <v>648</v>
      </c>
      <c r="F8" s="18"/>
      <c r="G8" s="15" t="s">
        <v>34</v>
      </c>
      <c r="H8" s="24">
        <v>1</v>
      </c>
      <c r="I8" s="24">
        <v>0</v>
      </c>
      <c r="J8" s="24">
        <v>0</v>
      </c>
      <c r="K8" s="24">
        <v>0</v>
      </c>
    </row>
    <row r="9" spans="1:11" x14ac:dyDescent="0.25">
      <c r="G9" s="15" t="s">
        <v>35</v>
      </c>
      <c r="H9" s="24">
        <v>0</v>
      </c>
      <c r="I9" s="24">
        <v>1</v>
      </c>
      <c r="J9" s="24">
        <v>0</v>
      </c>
      <c r="K9" s="24">
        <v>0</v>
      </c>
    </row>
    <row r="10" spans="1:11" x14ac:dyDescent="0.25">
      <c r="A10" s="28" t="s">
        <v>36</v>
      </c>
      <c r="B10" s="29">
        <v>3000</v>
      </c>
      <c r="C10" s="29">
        <v>3000</v>
      </c>
      <c r="D10" s="29">
        <v>3000</v>
      </c>
      <c r="E10" s="29">
        <v>3000</v>
      </c>
      <c r="G10" s="26" t="s">
        <v>37</v>
      </c>
      <c r="H10" s="27">
        <v>0</v>
      </c>
      <c r="I10" s="27">
        <v>0</v>
      </c>
      <c r="J10" s="27">
        <v>1</v>
      </c>
      <c r="K10" s="27">
        <v>1</v>
      </c>
    </row>
    <row r="11" spans="1:11" ht="15.75" thickBot="1" x14ac:dyDescent="0.3">
      <c r="A11" s="30" t="s">
        <v>38</v>
      </c>
      <c r="B11" s="31">
        <v>2809</v>
      </c>
      <c r="C11" s="31">
        <v>3381</v>
      </c>
      <c r="D11" s="31">
        <v>2422</v>
      </c>
      <c r="E11" s="31">
        <v>3388</v>
      </c>
      <c r="G11" s="15" t="s">
        <v>39</v>
      </c>
      <c r="H11" s="24">
        <v>1</v>
      </c>
      <c r="I11" s="24">
        <v>1</v>
      </c>
      <c r="J11" s="24">
        <v>1</v>
      </c>
      <c r="K11" s="24">
        <v>0</v>
      </c>
    </row>
    <row r="12" spans="1:11" ht="16.5" thickTop="1" thickBot="1" x14ac:dyDescent="0.3">
      <c r="A12" s="32" t="s">
        <v>40</v>
      </c>
      <c r="B12" s="33">
        <f>B11-B10</f>
        <v>-191</v>
      </c>
      <c r="C12" s="33">
        <f>C11-C10</f>
        <v>381</v>
      </c>
      <c r="D12" s="33">
        <f>D11-D10</f>
        <v>-578</v>
      </c>
      <c r="E12" s="33">
        <f>E11-E10</f>
        <v>388</v>
      </c>
      <c r="G12" s="26" t="s">
        <v>41</v>
      </c>
      <c r="H12" s="27">
        <v>0</v>
      </c>
      <c r="I12" s="27">
        <v>0</v>
      </c>
      <c r="J12" s="27">
        <v>0</v>
      </c>
      <c r="K12" s="27">
        <v>1</v>
      </c>
    </row>
    <row r="13" spans="1:11" x14ac:dyDescent="0.25">
      <c r="G13" s="15" t="s">
        <v>42</v>
      </c>
      <c r="H13" s="24">
        <v>1</v>
      </c>
      <c r="I13" s="24">
        <v>1</v>
      </c>
      <c r="J13" s="24">
        <v>1</v>
      </c>
      <c r="K13" s="24">
        <v>0</v>
      </c>
    </row>
    <row r="14" spans="1:11" ht="15.75" thickBot="1" x14ac:dyDescent="0.3">
      <c r="A14" s="34" t="s">
        <v>43</v>
      </c>
      <c r="B14" s="35">
        <f>B10*B6</f>
        <v>4200000</v>
      </c>
      <c r="C14" s="35">
        <f>C10*C6</f>
        <v>5400000</v>
      </c>
      <c r="D14" s="35">
        <f>D10*D6</f>
        <v>6600000</v>
      </c>
      <c r="E14" s="35">
        <f>E10*E6</f>
        <v>9000000</v>
      </c>
      <c r="G14" s="26" t="s">
        <v>44</v>
      </c>
      <c r="H14" s="27">
        <v>0</v>
      </c>
      <c r="I14" s="27">
        <v>0</v>
      </c>
      <c r="J14" s="27">
        <v>0</v>
      </c>
      <c r="K14" s="27">
        <v>1</v>
      </c>
    </row>
    <row r="15" spans="1:11" ht="16.5" thickTop="1" thickBot="1" x14ac:dyDescent="0.3">
      <c r="A15" s="36" t="s">
        <v>45</v>
      </c>
      <c r="B15" s="37">
        <f>B11*B6</f>
        <v>3932600</v>
      </c>
      <c r="C15" s="37">
        <f>C11*C6</f>
        <v>6085800</v>
      </c>
      <c r="D15" s="37">
        <f>D11*D6</f>
        <v>5328400</v>
      </c>
      <c r="E15" s="37">
        <f>E11*E6</f>
        <v>10164000</v>
      </c>
      <c r="G15" s="38" t="s">
        <v>46</v>
      </c>
      <c r="H15" s="39">
        <v>1</v>
      </c>
      <c r="I15" s="39">
        <v>1</v>
      </c>
      <c r="J15" s="39">
        <v>1</v>
      </c>
      <c r="K15" s="39">
        <v>0</v>
      </c>
    </row>
    <row r="16" spans="1:11" ht="16.5" thickTop="1" thickBot="1" x14ac:dyDescent="0.3">
      <c r="A16" s="32" t="s">
        <v>40</v>
      </c>
      <c r="B16" s="40">
        <f>B15-B14</f>
        <v>-267400</v>
      </c>
      <c r="C16" s="40">
        <f>C15-C14</f>
        <v>685800</v>
      </c>
      <c r="D16" s="40">
        <f>D15-D14</f>
        <v>-1271600</v>
      </c>
      <c r="E16" s="40">
        <f>E15-E14</f>
        <v>1164000</v>
      </c>
      <c r="G16" s="26" t="s">
        <v>47</v>
      </c>
      <c r="H16" s="27">
        <v>0</v>
      </c>
      <c r="I16" s="27">
        <v>0</v>
      </c>
      <c r="J16" s="27">
        <v>0</v>
      </c>
      <c r="K16" s="27">
        <v>1</v>
      </c>
    </row>
    <row r="17" spans="1:11" x14ac:dyDescent="0.25">
      <c r="G17" s="38" t="s">
        <v>48</v>
      </c>
      <c r="H17" s="39">
        <v>1</v>
      </c>
      <c r="I17" s="39">
        <v>1</v>
      </c>
      <c r="J17" s="39">
        <v>0</v>
      </c>
      <c r="K17" s="39">
        <v>0</v>
      </c>
    </row>
    <row r="18" spans="1:11" x14ac:dyDescent="0.25">
      <c r="A18" s="41" t="s">
        <v>20</v>
      </c>
      <c r="B18" s="42" t="s">
        <v>74</v>
      </c>
      <c r="C18" s="43" t="s">
        <v>75</v>
      </c>
      <c r="D18" s="44" t="s">
        <v>76</v>
      </c>
      <c r="E18" s="45" t="s">
        <v>77</v>
      </c>
      <c r="G18" s="26" t="s">
        <v>49</v>
      </c>
      <c r="H18" s="27">
        <v>0</v>
      </c>
      <c r="I18" s="27">
        <v>0</v>
      </c>
      <c r="J18" s="27">
        <v>1</v>
      </c>
      <c r="K18" s="27">
        <v>1</v>
      </c>
    </row>
    <row r="19" spans="1:11" x14ac:dyDescent="0.25">
      <c r="A19" t="s">
        <v>7</v>
      </c>
      <c r="B19" s="46">
        <f>SUM(B10:E10)</f>
        <v>12000</v>
      </c>
      <c r="C19" s="47">
        <f>SUM(B11:E11)</f>
        <v>12000</v>
      </c>
      <c r="D19" s="48">
        <f t="shared" ref="D19:D24" si="0">C19-B19</f>
        <v>0</v>
      </c>
      <c r="E19" s="59">
        <f t="shared" ref="E19:E24" si="1">D19/B19</f>
        <v>0</v>
      </c>
      <c r="G19" s="15" t="s">
        <v>50</v>
      </c>
      <c r="H19" s="24">
        <v>1</v>
      </c>
      <c r="I19" s="24">
        <v>1</v>
      </c>
      <c r="J19" s="24">
        <v>1</v>
      </c>
      <c r="K19" s="24">
        <v>0</v>
      </c>
    </row>
    <row r="20" spans="1:11" x14ac:dyDescent="0.25">
      <c r="A20" s="41" t="s">
        <v>8</v>
      </c>
      <c r="B20" s="60">
        <f>SUM(B14:E14)</f>
        <v>25200000</v>
      </c>
      <c r="C20" s="61">
        <f>SUM(B15:E15)</f>
        <v>25510800</v>
      </c>
      <c r="D20" s="62">
        <f t="shared" si="0"/>
        <v>310800</v>
      </c>
      <c r="E20" s="63">
        <f t="shared" si="1"/>
        <v>1.2333333333333333E-2</v>
      </c>
      <c r="G20" s="26" t="s">
        <v>51</v>
      </c>
      <c r="H20" s="27">
        <v>0</v>
      </c>
      <c r="I20" s="27">
        <v>0</v>
      </c>
      <c r="J20" s="27">
        <v>0</v>
      </c>
      <c r="K20" s="27">
        <v>1</v>
      </c>
    </row>
    <row r="21" spans="1:11" x14ac:dyDescent="0.25">
      <c r="A21" t="s">
        <v>11</v>
      </c>
      <c r="B21" s="46">
        <f>SUMPRODUCT(B10:E10,B7:E7)</f>
        <v>15198000</v>
      </c>
      <c r="C21" s="47">
        <f>SUMPRODUCT(B11:E11,B7:E7)</f>
        <v>15387802</v>
      </c>
      <c r="D21" s="48">
        <f t="shared" si="0"/>
        <v>189802</v>
      </c>
      <c r="E21" s="59">
        <f t="shared" si="1"/>
        <v>1.2488616923279379E-2</v>
      </c>
      <c r="G21" s="15" t="s">
        <v>52</v>
      </c>
      <c r="H21" s="24">
        <v>2</v>
      </c>
      <c r="I21" s="24">
        <v>2</v>
      </c>
      <c r="J21" s="24">
        <v>2</v>
      </c>
      <c r="K21" s="24">
        <v>2</v>
      </c>
    </row>
    <row r="22" spans="1:11" x14ac:dyDescent="0.25">
      <c r="A22" t="s">
        <v>12</v>
      </c>
      <c r="B22" s="46">
        <f>SUMPRODUCT(B10:E10,B8:E8)</f>
        <v>5172000</v>
      </c>
      <c r="C22" s="47">
        <f>SUMPRODUCT(B11:E11,B8:E8)</f>
        <v>5245268</v>
      </c>
      <c r="D22" s="48">
        <f t="shared" si="0"/>
        <v>73268</v>
      </c>
      <c r="E22" s="59">
        <f t="shared" si="1"/>
        <v>1.4166279969064192E-2</v>
      </c>
      <c r="G22" s="15" t="s">
        <v>53</v>
      </c>
      <c r="H22" s="24">
        <v>1</v>
      </c>
      <c r="I22" s="24">
        <v>1</v>
      </c>
      <c r="J22" s="24">
        <v>1</v>
      </c>
      <c r="K22" s="24">
        <v>1</v>
      </c>
    </row>
    <row r="23" spans="1:11" x14ac:dyDescent="0.25">
      <c r="A23" s="41" t="s">
        <v>19</v>
      </c>
      <c r="B23" s="64">
        <v>3470000</v>
      </c>
      <c r="C23" s="65">
        <v>3470000</v>
      </c>
      <c r="D23" s="66">
        <f t="shared" si="0"/>
        <v>0</v>
      </c>
      <c r="E23" s="63">
        <f t="shared" si="1"/>
        <v>0</v>
      </c>
      <c r="G23" s="15" t="s">
        <v>54</v>
      </c>
      <c r="H23" s="24">
        <v>1</v>
      </c>
      <c r="I23" s="24">
        <v>1</v>
      </c>
      <c r="J23" s="24">
        <v>1</v>
      </c>
      <c r="K23" s="24">
        <v>1</v>
      </c>
    </row>
    <row r="24" spans="1:11" ht="15.75" thickBot="1" x14ac:dyDescent="0.3">
      <c r="A24" s="67" t="s">
        <v>6</v>
      </c>
      <c r="B24" s="68">
        <f>B20-(B21+B22+B23)</f>
        <v>1360000</v>
      </c>
      <c r="C24" s="69">
        <f>C20-(C21+C22+C23)</f>
        <v>1407730</v>
      </c>
      <c r="D24" s="70">
        <f t="shared" si="0"/>
        <v>47730</v>
      </c>
      <c r="E24" s="71">
        <f t="shared" si="1"/>
        <v>3.5095588235294115E-2</v>
      </c>
      <c r="G24" s="26" t="s">
        <v>55</v>
      </c>
      <c r="H24" s="27">
        <v>1</v>
      </c>
      <c r="I24" s="27">
        <v>1</v>
      </c>
      <c r="J24" s="27">
        <v>1</v>
      </c>
      <c r="K24" s="27">
        <v>1</v>
      </c>
    </row>
    <row r="25" spans="1:11" ht="15.75" thickTop="1" x14ac:dyDescent="0.25"/>
    <row r="26" spans="1:11" ht="15.75" x14ac:dyDescent="0.25">
      <c r="A26" s="97" t="s">
        <v>152</v>
      </c>
      <c r="G26" s="20" t="s">
        <v>56</v>
      </c>
    </row>
    <row r="27" spans="1:11" x14ac:dyDescent="0.25">
      <c r="A27" s="96">
        <f>MAX($E$24)</f>
        <v>3.5095588235294115E-2</v>
      </c>
      <c r="G27" s="8" t="s">
        <v>28</v>
      </c>
      <c r="H27" s="23" t="s">
        <v>57</v>
      </c>
      <c r="I27" s="23" t="s">
        <v>58</v>
      </c>
      <c r="J27" s="23" t="s">
        <v>59</v>
      </c>
    </row>
    <row r="28" spans="1:11" x14ac:dyDescent="0.25">
      <c r="A28">
        <f>COUNT($B$11:$E$11)</f>
        <v>4</v>
      </c>
      <c r="G28" s="15" t="s">
        <v>30</v>
      </c>
      <c r="H28" s="49">
        <v>6413</v>
      </c>
      <c r="I28" s="49">
        <f>SUMPRODUCT(H6:K6,$B$11:$E$11)</f>
        <v>6190</v>
      </c>
      <c r="J28" s="50">
        <f>H28-I28</f>
        <v>223</v>
      </c>
    </row>
    <row r="29" spans="1:11" x14ac:dyDescent="0.25">
      <c r="A29" t="b">
        <f t="array" ref="A29">$B$11:$E$11=INT($B$11:$E$11)</f>
        <v>1</v>
      </c>
      <c r="G29" s="26" t="s">
        <v>32</v>
      </c>
      <c r="H29" s="51">
        <v>6312</v>
      </c>
      <c r="I29" s="51">
        <f t="shared" ref="I29:I46" si="2">SUMPRODUCT(H7:K7,$B$11:$E$11)</f>
        <v>5810</v>
      </c>
      <c r="J29" s="52">
        <f t="shared" ref="J29:J46" si="3">H29-I29</f>
        <v>502</v>
      </c>
    </row>
    <row r="30" spans="1:11" x14ac:dyDescent="0.25">
      <c r="A30" t="b">
        <f t="array" ref="A30">$B$11:$E$11&gt;=2000</f>
        <v>1</v>
      </c>
      <c r="G30" s="15" t="s">
        <v>34</v>
      </c>
      <c r="H30" s="49">
        <v>2809</v>
      </c>
      <c r="I30" s="49">
        <f t="shared" si="2"/>
        <v>2809</v>
      </c>
      <c r="J30" s="50">
        <f t="shared" si="3"/>
        <v>0</v>
      </c>
    </row>
    <row r="31" spans="1:11" x14ac:dyDescent="0.25">
      <c r="A31" t="b">
        <f>$C$19=12000</f>
        <v>1</v>
      </c>
      <c r="G31" s="15" t="s">
        <v>35</v>
      </c>
      <c r="H31" s="49">
        <v>3381</v>
      </c>
      <c r="I31" s="49">
        <f t="shared" si="2"/>
        <v>3381</v>
      </c>
      <c r="J31" s="50">
        <f t="shared" si="3"/>
        <v>0</v>
      </c>
    </row>
    <row r="32" spans="1:11" x14ac:dyDescent="0.25">
      <c r="A32" t="b">
        <f t="array" ref="A32">$I$28:$I$46&gt;=0</f>
        <v>1</v>
      </c>
      <c r="G32" s="26" t="s">
        <v>37</v>
      </c>
      <c r="H32" s="51">
        <v>6304</v>
      </c>
      <c r="I32" s="51">
        <f t="shared" si="2"/>
        <v>5810</v>
      </c>
      <c r="J32" s="52">
        <f t="shared" si="3"/>
        <v>494</v>
      </c>
    </row>
    <row r="33" spans="1:10" x14ac:dyDescent="0.25">
      <c r="A33">
        <f>{32767,32767,0.000001,0.01,FALSE,FALSE,TRUE,1,1,1,0.0001,TRUE}</f>
        <v>32767</v>
      </c>
      <c r="G33" s="15" t="s">
        <v>39</v>
      </c>
      <c r="H33" s="49">
        <v>9681</v>
      </c>
      <c r="I33" s="49">
        <f t="shared" si="2"/>
        <v>8612</v>
      </c>
      <c r="J33" s="50">
        <f t="shared" si="3"/>
        <v>1069</v>
      </c>
    </row>
    <row r="34" spans="1:10" x14ac:dyDescent="0.25">
      <c r="A34">
        <f>{0,0,1,100,0,FALSE,TRUE,0.075,0,0,FALSE,30}</f>
        <v>0</v>
      </c>
      <c r="G34" s="26" t="s">
        <v>41</v>
      </c>
      <c r="H34" s="51">
        <v>3388</v>
      </c>
      <c r="I34" s="51">
        <f t="shared" si="2"/>
        <v>3388</v>
      </c>
      <c r="J34" s="52">
        <f t="shared" si="3"/>
        <v>0</v>
      </c>
    </row>
    <row r="35" spans="1:10" x14ac:dyDescent="0.25">
      <c r="G35" s="15" t="s">
        <v>42</v>
      </c>
      <c r="H35" s="49">
        <v>9831</v>
      </c>
      <c r="I35" s="49">
        <f t="shared" si="2"/>
        <v>8612</v>
      </c>
      <c r="J35" s="50">
        <f t="shared" si="3"/>
        <v>1219</v>
      </c>
    </row>
    <row r="36" spans="1:10" x14ac:dyDescent="0.25">
      <c r="A36" s="98" t="s">
        <v>153</v>
      </c>
      <c r="G36" s="26" t="s">
        <v>44</v>
      </c>
      <c r="H36" s="51">
        <v>3722</v>
      </c>
      <c r="I36" s="51">
        <f t="shared" si="2"/>
        <v>3388</v>
      </c>
      <c r="J36" s="52">
        <f t="shared" si="3"/>
        <v>334</v>
      </c>
    </row>
    <row r="37" spans="1:10" x14ac:dyDescent="0.25">
      <c r="A37" s="14">
        <f>MIN($C$21)</f>
        <v>15387802</v>
      </c>
      <c r="G37" s="15" t="s">
        <v>46</v>
      </c>
      <c r="H37" s="49">
        <v>10204</v>
      </c>
      <c r="I37" s="49">
        <f t="shared" si="2"/>
        <v>8612</v>
      </c>
      <c r="J37" s="50">
        <f t="shared" si="3"/>
        <v>1592</v>
      </c>
    </row>
    <row r="38" spans="1:10" x14ac:dyDescent="0.25">
      <c r="A38">
        <f>COUNT($B$11:$E$11)</f>
        <v>4</v>
      </c>
      <c r="G38" s="26" t="s">
        <v>47</v>
      </c>
      <c r="H38" s="51">
        <v>3500</v>
      </c>
      <c r="I38" s="51">
        <f t="shared" si="2"/>
        <v>3388</v>
      </c>
      <c r="J38" s="52">
        <f t="shared" si="3"/>
        <v>112</v>
      </c>
    </row>
    <row r="39" spans="1:10" x14ac:dyDescent="0.25">
      <c r="A39" t="b">
        <f t="array" ref="A39">$B$11:$E$11=INT($B$11:$E$11)</f>
        <v>1</v>
      </c>
      <c r="G39" s="15" t="s">
        <v>48</v>
      </c>
      <c r="H39" s="49">
        <v>9000</v>
      </c>
      <c r="I39" s="49">
        <f t="shared" si="2"/>
        <v>6190</v>
      </c>
      <c r="J39" s="50">
        <f t="shared" si="3"/>
        <v>2810</v>
      </c>
    </row>
    <row r="40" spans="1:10" x14ac:dyDescent="0.25">
      <c r="A40" t="b">
        <f t="array" ref="A40">$B$11:$E$11&gt;=2000</f>
        <v>1</v>
      </c>
      <c r="G40" s="26" t="s">
        <v>49</v>
      </c>
      <c r="H40" s="51">
        <v>7800</v>
      </c>
      <c r="I40" s="51">
        <f t="shared" si="2"/>
        <v>5810</v>
      </c>
      <c r="J40" s="52">
        <f t="shared" si="3"/>
        <v>1990</v>
      </c>
    </row>
    <row r="41" spans="1:10" x14ac:dyDescent="0.25">
      <c r="A41" t="b">
        <f>$C$19=12000</f>
        <v>1</v>
      </c>
      <c r="G41" s="15" t="s">
        <v>50</v>
      </c>
      <c r="H41" s="49">
        <v>10311</v>
      </c>
      <c r="I41" s="49">
        <f t="shared" si="2"/>
        <v>8612</v>
      </c>
      <c r="J41" s="50">
        <f t="shared" si="3"/>
        <v>1699</v>
      </c>
    </row>
    <row r="42" spans="1:10" x14ac:dyDescent="0.25">
      <c r="A42" t="b">
        <f t="array" ref="A42">$I$28:$I$46&gt;=0</f>
        <v>1</v>
      </c>
      <c r="G42" s="26" t="s">
        <v>51</v>
      </c>
      <c r="H42" s="51">
        <v>3417</v>
      </c>
      <c r="I42" s="51">
        <f t="shared" si="2"/>
        <v>3388</v>
      </c>
      <c r="J42" s="52">
        <f t="shared" si="3"/>
        <v>29</v>
      </c>
    </row>
    <row r="43" spans="1:10" x14ac:dyDescent="0.25">
      <c r="A43">
        <f>{32767,32767,0.000001,0.01,FALSE,FALSE,TRUE,1,1,1,0.0001,TRUE}</f>
        <v>32767</v>
      </c>
      <c r="G43" s="15" t="s">
        <v>52</v>
      </c>
      <c r="H43" s="49">
        <v>25108</v>
      </c>
      <c r="I43" s="49">
        <f t="shared" si="2"/>
        <v>24000</v>
      </c>
      <c r="J43" s="50">
        <f t="shared" si="3"/>
        <v>1108</v>
      </c>
    </row>
    <row r="44" spans="1:10" x14ac:dyDescent="0.25">
      <c r="A44">
        <f>{0,0,1,100,0,FALSE,TRUE,0.075,0,0,FALSE,30}</f>
        <v>0</v>
      </c>
      <c r="G44" s="15" t="s">
        <v>53</v>
      </c>
      <c r="H44" s="49">
        <v>14688</v>
      </c>
      <c r="I44" s="49">
        <f t="shared" si="2"/>
        <v>12000</v>
      </c>
      <c r="J44" s="50">
        <f t="shared" si="3"/>
        <v>2688</v>
      </c>
    </row>
    <row r="45" spans="1:10" x14ac:dyDescent="0.25">
      <c r="G45" s="15" t="s">
        <v>54</v>
      </c>
      <c r="H45" s="49">
        <v>13409</v>
      </c>
      <c r="I45" s="49">
        <f t="shared" si="2"/>
        <v>12000</v>
      </c>
      <c r="J45" s="50">
        <f t="shared" si="3"/>
        <v>1409</v>
      </c>
    </row>
    <row r="46" spans="1:10" x14ac:dyDescent="0.25">
      <c r="G46" s="26" t="s">
        <v>55</v>
      </c>
      <c r="H46" s="53">
        <v>13944</v>
      </c>
      <c r="I46" s="51">
        <f t="shared" si="2"/>
        <v>12000</v>
      </c>
      <c r="J46" s="52">
        <f t="shared" si="3"/>
        <v>1944</v>
      </c>
    </row>
  </sheetData>
  <conditionalFormatting sqref="J28:J46">
    <cfRule type="cellIs" dxfId="0" priority="1" operator="equal">
      <formula>0</formula>
    </cfRule>
  </conditionalFormatting>
  <dataValidations count="1">
    <dataValidation allowBlank="1" error="pavI8MeUFtEyxX2I4tky9c0873a6-ae67-4230-99a2-c8e6d6101902" sqref="A1:K46" xr:uid="{00000000-0002-0000-0200-000000000000}"/>
  </dataValidations>
  <pageMargins left="0.7" right="0.7" top="0.75" bottom="0.75" header="0.3" footer="0.3"/>
  <pageSetup scale="72" orientation="landscape" horizontalDpi="4294967295" verticalDpi="4294967295" r:id="rId1"/>
  <headerFooter>
    <oddFooter>&amp;R&amp;F &amp;A 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0268-A011-41BC-B098-AF50711DDC5B}">
  <dimension ref="A1:B11"/>
  <sheetViews>
    <sheetView zoomScale="120" zoomScaleNormal="120" workbookViewId="0"/>
  </sheetViews>
  <sheetFormatPr defaultRowHeight="15" x14ac:dyDescent="0.25"/>
  <cols>
    <col min="1" max="1" width="29.140625" customWidth="1"/>
    <col min="2" max="2" width="47.85546875" customWidth="1"/>
  </cols>
  <sheetData>
    <row r="1" spans="1:2" ht="32.25" x14ac:dyDescent="0.25">
      <c r="A1" s="1" t="s">
        <v>0</v>
      </c>
    </row>
    <row r="2" spans="1:2" x14ac:dyDescent="0.25">
      <c r="A2" s="6" t="s">
        <v>60</v>
      </c>
    </row>
    <row r="4" spans="1:2" x14ac:dyDescent="0.25">
      <c r="A4" s="54" t="s">
        <v>61</v>
      </c>
      <c r="B4" s="54" t="s">
        <v>62</v>
      </c>
    </row>
    <row r="5" spans="1:2" ht="45" x14ac:dyDescent="0.25">
      <c r="A5" s="55" t="s">
        <v>63</v>
      </c>
      <c r="B5" s="56" t="s">
        <v>64</v>
      </c>
    </row>
    <row r="6" spans="1:2" ht="30" x14ac:dyDescent="0.25">
      <c r="A6" s="55" t="s">
        <v>5</v>
      </c>
      <c r="B6" s="56" t="s">
        <v>65</v>
      </c>
    </row>
    <row r="7" spans="1:2" ht="30" x14ac:dyDescent="0.25">
      <c r="A7" s="55" t="s">
        <v>9</v>
      </c>
      <c r="B7" s="56" t="s">
        <v>66</v>
      </c>
    </row>
    <row r="8" spans="1:2" ht="30" x14ac:dyDescent="0.25">
      <c r="A8" s="55" t="s">
        <v>14</v>
      </c>
      <c r="B8" s="56" t="s">
        <v>67</v>
      </c>
    </row>
    <row r="9" spans="1:2" ht="30" x14ac:dyDescent="0.25">
      <c r="A9" s="55" t="s">
        <v>68</v>
      </c>
      <c r="B9" s="56" t="s">
        <v>69</v>
      </c>
    </row>
    <row r="10" spans="1:2" ht="30" x14ac:dyDescent="0.25">
      <c r="A10" s="55" t="s">
        <v>70</v>
      </c>
      <c r="B10" s="56" t="s">
        <v>71</v>
      </c>
    </row>
    <row r="11" spans="1:2" ht="30" x14ac:dyDescent="0.25">
      <c r="A11" s="55" t="s">
        <v>72</v>
      </c>
      <c r="B11" s="56" t="s">
        <v>73</v>
      </c>
    </row>
  </sheetData>
  <dataValidations count="1">
    <dataValidation allowBlank="1" error="pavI8MeUFtEyxX2I4tky9c0873a6-ae67-4230-99a2-c8e6d6101902" sqref="A1:B11" xr:uid="{00000000-0002-0000-0300-000000000000}"/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9"/>
  <sheetViews>
    <sheetView tabSelected="1" zoomScaleNormal="100" workbookViewId="0">
      <selection activeCell="A1" sqref="A1"/>
    </sheetView>
  </sheetViews>
  <sheetFormatPr defaultColWidth="8" defaultRowHeight="18" x14ac:dyDescent="0.2"/>
  <cols>
    <col min="1" max="1" width="15.000000000000000000000000001" style="115" customWidth="1"/>
    <col min="2" max="2" width="5.4285714285714285714285714288" style="115" customWidth="1"/>
    <col min="3" max="3" width="100.14285714285714285714285715" style="115" customWidth="1"/>
    <col min="4" max="4" width="11.714285714285714285714285715" style="115" customWidth="1"/>
    <col min="5" max="5" width="4.2857142857142857142857142859" style="115" customWidth="1"/>
    <col min="6" max="16384" width="9.142857142857142857142857143" style="116"/>
  </cols>
  <sheetData>
    <row r="1" spans="1:5" ht="9.9499999999999993" customHeight="1" x14ac:dyDescent="0.3">
      <c r="A1" s="117"/>
      <c r="B1" s="117"/>
      <c r="C1" s="117"/>
      <c r="D1" s="117"/>
      <c r="E1" s="117"/>
    </row>
    <row r="2" spans="1:5" ht="16.5" customHeight="1" x14ac:dyDescent="0.3">
      <c r="A2" s="117"/>
      <c r="B2" s="119" t="s">
        <v>218</v>
      </c>
      <c r="C2" s="119"/>
      <c r="D2" s="117"/>
      <c r="E2" s="117"/>
    </row>
    <row r="3" spans="1:5" ht="9.9499999999999993" customHeight="1" x14ac:dyDescent="0.3">
      <c r="A3" s="117"/>
      <c r="B3" s="117"/>
      <c r="C3" s="117"/>
      <c r="D3" s="117"/>
      <c r="E3" s="117"/>
    </row>
    <row r="4" spans="1:5" ht="34.5" customHeight="1" x14ac:dyDescent="0.3">
      <c r="A4" s="115"/>
      <c r="B4" s="118" t="s">
        <v>217</v>
      </c>
      <c r="C4" s="118"/>
      <c r="D4" s="115"/>
      <c r="E4" s="115"/>
    </row>
    <row r="5" spans="1:5" ht="18" customHeight="1" x14ac:dyDescent="0.3">
      <c r="A5" s="115"/>
      <c r="B5" s="120" t="s">
        <v>219</v>
      </c>
      <c r="C5" s="120"/>
      <c r="D5" s="121" t="s">
        <v>220</v>
      </c>
      <c r="E5" s="115"/>
    </row>
    <row r="6" spans="1:5" ht="24" customHeight="1" thickBot="1" x14ac:dyDescent="0.35">
      <c r="A6" s="122"/>
      <c r="B6" s="122"/>
      <c r="C6" s="122"/>
      <c r="D6" s="122"/>
      <c r="E6" s="122"/>
    </row>
    <row r="7" spans="1:5" ht="13.5" customHeight="1" thickTop="1" x14ac:dyDescent="0.2">
      <c r="A7" s="123"/>
      <c r="B7" s="123"/>
      <c r="C7" s="123"/>
      <c r="D7" s="123"/>
    </row>
    <row r="8" spans="1:5" ht="16" customHeight="1" x14ac:dyDescent="0.2">
      <c r="A8" s="129" t="s">
        <v>221</v>
      </c>
      <c r="B8" s="130" t="s">
        <v>222</v>
      </c>
      <c r="C8" s="130"/>
      <c r="D8" s="115"/>
    </row>
    <row r="9" spans="1:5" ht="16" customHeight="1" x14ac:dyDescent="0.2">
      <c r="A9" s="124" t="s">
        <v>223</v>
      </c>
      <c r="B9" s="126" t="s">
        <v>224</v>
      </c>
      <c r="C9" s="126"/>
      <c r="D9" s="115"/>
    </row>
    <row r="10" spans="1:5" ht="16" customHeight="1" x14ac:dyDescent="0.2">
      <c r="A10" s="115"/>
      <c r="B10" s="115"/>
      <c r="C10" s="127" t="s">
        <v>226</v>
      </c>
      <c r="D10" s="125" t="s">
        <v>225</v>
      </c>
    </row>
    <row r="11" spans="1:5" ht="16" customHeight="1" x14ac:dyDescent="0.2">
      <c r="A11" s="115"/>
      <c r="B11" s="115"/>
      <c r="C11" s="127" t="s">
        <v>228</v>
      </c>
      <c r="D11" s="125" t="s">
        <v>227</v>
      </c>
    </row>
    <row r="12" spans="1:5" ht="16" customHeight="1" x14ac:dyDescent="0.2">
      <c r="A12" s="115"/>
      <c r="B12" s="115"/>
      <c r="C12" s="127" t="s">
        <v>230</v>
      </c>
      <c r="D12" s="125" t="s">
        <v>229</v>
      </c>
    </row>
    <row r="13" spans="1:5" ht="16" customHeight="1" x14ac:dyDescent="0.2">
      <c r="A13" s="124" t="s">
        <v>231</v>
      </c>
      <c r="B13" s="126" t="s">
        <v>232</v>
      </c>
      <c r="C13" s="126"/>
      <c r="D13" s="115"/>
    </row>
    <row r="14" spans="1:5" ht="16" customHeight="1" x14ac:dyDescent="0.2">
      <c r="A14" s="115"/>
      <c r="B14" s="115"/>
      <c r="C14" s="127" t="s">
        <v>234</v>
      </c>
      <c r="D14" s="125" t="s">
        <v>233</v>
      </c>
    </row>
    <row r="15" spans="1:5" ht="16" customHeight="1" x14ac:dyDescent="0.2">
      <c r="A15" s="115"/>
      <c r="B15" s="115"/>
      <c r="C15" s="127" t="s">
        <v>236</v>
      </c>
      <c r="D15" s="125" t="s">
        <v>235</v>
      </c>
    </row>
    <row r="16" spans="1:5" ht="16" customHeight="1" x14ac:dyDescent="0.2">
      <c r="A16" s="115"/>
      <c r="B16" s="115"/>
      <c r="C16" s="127" t="s">
        <v>238</v>
      </c>
      <c r="D16" s="125" t="s">
        <v>237</v>
      </c>
    </row>
    <row r="17" spans="1:5" ht="16" customHeight="1" x14ac:dyDescent="0.2">
      <c r="A17" s="115"/>
      <c r="B17" s="115"/>
      <c r="C17" s="127" t="s">
        <v>240</v>
      </c>
      <c r="D17" s="125" t="s">
        <v>239</v>
      </c>
    </row>
    <row r="18" spans="1:5" ht="16" customHeight="1" x14ac:dyDescent="0.2">
      <c r="A18" s="115"/>
      <c r="B18" s="115"/>
      <c r="C18" s="127" t="s">
        <v>242</v>
      </c>
      <c r="D18" s="125" t="s">
        <v>241</v>
      </c>
    </row>
    <row r="19" spans="1:5" ht="16" customHeight="1" x14ac:dyDescent="0.2">
      <c r="A19" s="124" t="s">
        <v>243</v>
      </c>
      <c r="B19" s="126" t="s">
        <v>244</v>
      </c>
      <c r="C19" s="126"/>
      <c r="D19" s="115"/>
    </row>
    <row r="20" spans="1:5" ht="16" customHeight="1" x14ac:dyDescent="0.2">
      <c r="A20" s="115"/>
      <c r="B20" s="115"/>
      <c r="C20" s="127" t="s">
        <v>246</v>
      </c>
      <c r="D20" s="125" t="s">
        <v>245</v>
      </c>
    </row>
    <row r="21" spans="1:5" ht="16" customHeight="1" x14ac:dyDescent="0.2">
      <c r="A21" s="115"/>
      <c r="B21" s="115"/>
      <c r="C21" s="127" t="s">
        <v>248</v>
      </c>
      <c r="D21" s="125" t="s">
        <v>247</v>
      </c>
    </row>
    <row r="22" spans="1:5" ht="16" customHeight="1" x14ac:dyDescent="0.2">
      <c r="A22" s="115"/>
      <c r="B22" s="115"/>
      <c r="C22" s="127" t="s">
        <v>250</v>
      </c>
      <c r="D22" s="125" t="s">
        <v>249</v>
      </c>
    </row>
    <row r="23" spans="1:5" ht="16" customHeight="1" x14ac:dyDescent="0.2">
      <c r="A23" s="124" t="s">
        <v>251</v>
      </c>
      <c r="B23" s="126" t="s">
        <v>252</v>
      </c>
      <c r="C23" s="126"/>
      <c r="D23" s="115"/>
    </row>
    <row r="24" spans="1:5" ht="16" customHeight="1" x14ac:dyDescent="0.2">
      <c r="A24" s="115"/>
      <c r="B24" s="115"/>
      <c r="C24" s="127" t="s">
        <v>254</v>
      </c>
      <c r="D24" s="125" t="s">
        <v>253</v>
      </c>
    </row>
    <row r="25" spans="1:5" ht="16" customHeight="1" x14ac:dyDescent="0.2">
      <c r="A25" s="115"/>
      <c r="B25" s="115"/>
      <c r="C25" s="127" t="s">
        <v>256</v>
      </c>
      <c r="D25" s="125" t="s">
        <v>255</v>
      </c>
    </row>
    <row r="26" spans="1:5" ht="16" customHeight="1" x14ac:dyDescent="0.2">
      <c r="A26" s="115"/>
      <c r="B26" s="115"/>
      <c r="C26" s="127" t="s">
        <v>258</v>
      </c>
      <c r="D26" s="125" t="s">
        <v>257</v>
      </c>
    </row>
    <row r="27" spans="1:5" ht="16" customHeight="1" x14ac:dyDescent="0.2">
      <c r="A27" s="115"/>
      <c r="B27" s="115"/>
      <c r="C27" s="127" t="s">
        <v>260</v>
      </c>
      <c r="D27" s="125" t="s">
        <v>259</v>
      </c>
    </row>
    <row r="28" spans="1:5" ht="16" customHeight="1" x14ac:dyDescent="0.2">
      <c r="A28" s="129" t="s">
        <v>261</v>
      </c>
      <c r="B28" s="130" t="s">
        <v>262</v>
      </c>
      <c r="C28" s="130"/>
      <c r="D28" s="115"/>
    </row>
    <row r="29" spans="1:5" ht="16" customHeight="1" x14ac:dyDescent="0.2">
      <c r="A29" s="124" t="s">
        <v>263</v>
      </c>
      <c r="B29" s="126" t="s">
        <v>264</v>
      </c>
      <c r="C29" s="126"/>
      <c r="D29" s="115"/>
    </row>
    <row r="30" spans="1:5" ht="16" customHeight="1" x14ac:dyDescent="0.2">
      <c r="A30" s="115"/>
      <c r="B30" s="115"/>
      <c r="C30" s="127" t="s">
        <v>266</v>
      </c>
      <c r="D30" s="125" t="s">
        <v>265</v>
      </c>
    </row>
    <row r="31" spans="1:5" ht="16" customHeight="1" x14ac:dyDescent="0.2">
      <c r="A31" s="115"/>
      <c r="B31" s="115"/>
      <c r="C31" s="127" t="s">
        <v>268</v>
      </c>
      <c r="D31" s="125" t="s">
        <v>267</v>
      </c>
    </row>
    <row r="32" spans="1:5" ht="16" customHeight="1" x14ac:dyDescent="0.2">
      <c r="A32" s="115"/>
      <c r="B32" s="115"/>
      <c r="C32" s="127" t="s">
        <v>270</v>
      </c>
      <c r="D32" s="125" t="s">
        <v>269</v>
      </c>
    </row>
    <row r="33" spans="1:5" ht="16" customHeight="1" x14ac:dyDescent="0.2">
      <c r="A33" s="115"/>
      <c r="B33" s="115"/>
      <c r="C33" s="127" t="s">
        <v>272</v>
      </c>
      <c r="D33" s="125" t="s">
        <v>271</v>
      </c>
    </row>
    <row r="34" spans="1:5" ht="16" customHeight="1" x14ac:dyDescent="0.2">
      <c r="A34" s="124" t="s">
        <v>273</v>
      </c>
      <c r="B34" s="126" t="s">
        <v>274</v>
      </c>
      <c r="C34" s="126"/>
      <c r="D34" s="115"/>
    </row>
    <row r="35" spans="1:5" ht="16" customHeight="1" x14ac:dyDescent="0.2">
      <c r="A35" s="115"/>
      <c r="B35" s="115"/>
      <c r="C35" s="127" t="s">
        <v>276</v>
      </c>
      <c r="D35" s="125" t="s">
        <v>275</v>
      </c>
    </row>
    <row r="36" spans="1:5" ht="16" customHeight="1" x14ac:dyDescent="0.2">
      <c r="A36" s="124" t="s">
        <v>277</v>
      </c>
      <c r="B36" s="126" t="s">
        <v>278</v>
      </c>
      <c r="C36" s="126"/>
      <c r="D36" s="115"/>
    </row>
    <row r="37" spans="1:5" ht="16" customHeight="1" x14ac:dyDescent="0.2">
      <c r="A37" s="115"/>
      <c r="B37" s="115"/>
      <c r="C37" s="127" t="s">
        <v>280</v>
      </c>
      <c r="D37" s="125" t="s">
        <v>279</v>
      </c>
    </row>
    <row r="38" spans="1:5" ht="16" customHeight="1" x14ac:dyDescent="0.2">
      <c r="A38" s="115"/>
      <c r="B38" s="115"/>
      <c r="C38" s="127" t="s">
        <v>282</v>
      </c>
      <c r="D38" s="125" t="s">
        <v>281</v>
      </c>
    </row>
  </sheetData>
  <mergeCells count="14">
    <mergeCell ref="B2:C2"/>
    <mergeCell ref="B3:C3"/>
    <mergeCell ref="B4:C4"/>
    <mergeCell ref="B5:C5"/>
    <mergeCell ref="A7:D7"/>
    <mergeCell ref="B8:C8"/>
    <mergeCell ref="B9:C9"/>
    <mergeCell ref="B13:C13"/>
    <mergeCell ref="B19:C19"/>
    <mergeCell ref="B23:C23"/>
    <mergeCell ref="B28:C28"/>
    <mergeCell ref="B29:C29"/>
    <mergeCell ref="B34:C34"/>
    <mergeCell ref="B36:C36"/>
  </mergeCells>
  <pageMargins left="0.5" right="0.5" top="0.5" bottom="0.5" header="0" footer="0"/>
  <ignoredErrors>
    <ignoredError sqref="A8" numberStoredAsText="1"/>
    <ignoredError sqref="A9" numberStoredAsText="1"/>
    <ignoredError sqref="A13" numberStoredAsText="1"/>
    <ignoredError sqref="A19" numberStoredAsText="1"/>
    <ignoredError sqref="A23" numberStoredAsText="1"/>
    <ignoredError sqref="A28" numberStoredAsText="1"/>
    <ignoredError sqref="A29" numberStoredAsText="1"/>
    <ignoredError sqref="A34" numberStoredAsText="1"/>
    <ignoredError sqref="A36" numberStoredAsText="1"/>
  </ignoredError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radingEngineProps xmlns="http://tempuri.org/temp">
  <UserID>{9c0873a6-ae67-4230-99a2-c8e6d6101902}</UserID>
  <AssignmentID>{9c0873a6-ae67-4230-99a2-c8e6d6101902}</AssignmentID>
</GradingEngineProps>
</file>

<file path=customXml/itemProps1.xml><?xml version="1.0" encoding="utf-8"?>
<ds:datastoreItem xmlns:ds="http://schemas.openxmlformats.org/officeDocument/2006/customXml" ds:itemID="{46CDE6B0-3106-44B2-B38E-02649D1D0803}">
  <ds:schemaRefs>
    <ds:schemaRef ds:uri="http://tempuri.org/tem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Documentation</vt:lpstr>
      <vt:lpstr>Scenario PivotTable</vt:lpstr>
      <vt:lpstr>Scenario Summary</vt:lpstr>
      <vt:lpstr>Income</vt:lpstr>
      <vt:lpstr>Product Mix Report</vt:lpstr>
      <vt:lpstr>Product Mix</vt:lpstr>
      <vt:lpstr>Terms and Definitions</vt:lpstr>
      <vt:lpstr>Miscellaneous</vt:lpstr>
      <vt:lpstr>Net_Income</vt:lpstr>
      <vt:lpstr>Salaries_and_Benefits</vt:lpstr>
      <vt:lpstr>Sales_Price_per_Unit</vt:lpstr>
      <vt:lpstr>Shipping_and_Distribution</vt:lpstr>
      <vt:lpstr>Stocking_and_Storage</vt:lpstr>
      <vt:lpstr>Total_Expenses</vt:lpstr>
      <vt:lpstr>Total_Revenue</vt:lpstr>
      <vt:lpstr>Units_Sold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keywords>© 2020 Cengage Learning.</cp:keywords>
  <cp:lastModifiedBy>Khagendra Khatri</cp:lastModifiedBy>
  <dcterms:created xsi:type="dcterms:W3CDTF">2018-12-16T04:11:48Z</dcterms:created>
  <dcterms:modified xsi:type="dcterms:W3CDTF">2022-11-13T17:48:18Z</dcterms:modified>
</cp:coreProperties>
</file>