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uzgound\OneDrive\zzz_Personal_Files\_apache\rDuinoScope\downloads\"/>
    </mc:Choice>
  </mc:AlternateContent>
  <bookViews>
    <workbookView xWindow="0" yWindow="0" windowWidth="15435" windowHeight="109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H16" i="1"/>
  <c r="I16" i="1"/>
  <c r="G17" i="1"/>
  <c r="H17" i="1"/>
  <c r="I17" i="1" s="1"/>
  <c r="G18" i="1"/>
  <c r="H18" i="1"/>
  <c r="I18" i="1" s="1"/>
  <c r="I19" i="1"/>
  <c r="C17" i="1" l="1"/>
  <c r="C23" i="1" s="1"/>
  <c r="C21" i="1" l="1"/>
  <c r="C18" i="1"/>
  <c r="C22" i="1"/>
  <c r="C19" i="1"/>
  <c r="C24" i="1" l="1"/>
  <c r="J2" i="2"/>
  <c r="J3" i="2"/>
  <c r="J4" i="2"/>
  <c r="J5" i="2"/>
  <c r="I2" i="2"/>
  <c r="I3" i="2"/>
  <c r="I4" i="2"/>
  <c r="I5" i="2"/>
  <c r="G3" i="2"/>
  <c r="G4" i="2"/>
  <c r="G5" i="2"/>
  <c r="G2" i="2"/>
  <c r="F3" i="2"/>
  <c r="F4" i="2"/>
  <c r="F5" i="2"/>
  <c r="F2" i="2"/>
  <c r="D9" i="2"/>
  <c r="B9" i="2"/>
  <c r="B3" i="1" l="1"/>
  <c r="C20" i="1" s="1"/>
  <c r="B11" i="1"/>
  <c r="C10" i="1" s="1"/>
  <c r="E11" i="1" l="1"/>
  <c r="C11" i="1"/>
  <c r="E12" i="1" s="1"/>
  <c r="C12" i="1" l="1"/>
  <c r="E9" i="1"/>
</calcChain>
</file>

<file path=xl/sharedStrings.xml><?xml version="1.0" encoding="utf-8"?>
<sst xmlns="http://schemas.openxmlformats.org/spreadsheetml/2006/main" count="33" uniqueCount="33">
  <si>
    <t>siderial day in seconds</t>
  </si>
  <si>
    <t>arsec. for full earth rotation</t>
  </si>
  <si>
    <t>arces/sec when the earth turns</t>
  </si>
  <si>
    <t>RA h</t>
  </si>
  <si>
    <t>RA m</t>
  </si>
  <si>
    <t>DEC DEG</t>
  </si>
  <si>
    <t>DEC Min</t>
  </si>
  <si>
    <t>RA microS</t>
  </si>
  <si>
    <t>DEC microS</t>
  </si>
  <si>
    <t>mSteps for 360*</t>
  </si>
  <si>
    <t>RA_90</t>
  </si>
  <si>
    <t>DEC_90</t>
  </si>
  <si>
    <t>ARCSEC_mSTEPS</t>
  </si>
  <si>
    <t>HA_H_CONST</t>
  </si>
  <si>
    <t>HA_M_CONST</t>
  </si>
  <si>
    <t>DEC_D_CONST</t>
  </si>
  <si>
    <t>DEC_M_CONST</t>
  </si>
  <si>
    <t>MicroSteps_360</t>
  </si>
  <si>
    <t>SHOULD</t>
  </si>
  <si>
    <t>ERROR</t>
  </si>
  <si>
    <t>arcsec/mStep</t>
  </si>
  <si>
    <t>mSteps/sec</t>
  </si>
  <si>
    <t>CALCULATIONS for REDUCTOR</t>
  </si>
  <si>
    <t>EDIT BLUE ROWS</t>
  </si>
  <si>
    <t>This is what the ARDUINO CODE will CALCULATE</t>
  </si>
  <si>
    <t>AUTO CALCULATED</t>
  </si>
  <si>
    <t>Accuracy of TRACKING</t>
  </si>
  <si>
    <t>Interruptions</t>
  </si>
  <si>
    <t>microS</t>
  </si>
  <si>
    <t>Motor Steps</t>
  </si>
  <si>
    <t>microstepping mode</t>
  </si>
  <si>
    <t>gearing belt RATIO (4 = 1:4, 3= 1:3)</t>
  </si>
  <si>
    <t>RA\DEC gear tooths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</si>
</sst>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_(* #,##0.00_);_(* \(#,##0.00\);_(* &quot;-&quot;??_);_(@_)"/>
    <numFmt numFmtId="165" formatCode="0.0000"/>
    <numFmt numFmtId="166" formatCode="_(* #,##0_);_(* \(#,##0\);_(* &quot;-&quot;??_);_(@_)"/>
    <numFmt numFmtId="167" formatCode="0.000000000000"/>
    <numFmt numFmtId="168" formatCode="_(* #,##0.0000000_);_(* \(#,##0.0000000\);_(* &quot;-&quot;??_);_(@_)"/>
    <numFmt numFmtId="169" formatCode="_(* #,##0.00000000_);_(* \(#,##0.00000000\);_(* &quot;-&quot;??_);_(@_)"/>
    <numFmt numFmtId="170" formatCode="_(* #,##0_);_(* \(#,##0\);_(* &quot;-&quot;????????_);_(@_)"/>
    <numFmt numFmtId="171" formatCode="0.00000%"/>
    <numFmt numFmtId="172" formatCode="0.0000%"/>
    <numFmt numFmtId="173" formatCode="_(* #,##0.00000_);_(* \(#,##0.00000\);_(* &quot;-&quot;??_);_(@_)"/>
    <numFmt numFmtId="174" formatCode="_(* #,##0.00000_);_(* \(#,##0.00000\);_(* &quot;-&quot;???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8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1" applyFont="1"/>
    <xf numFmtId="0" fontId="0" fillId="2" borderId="0" xfId="0" applyFill="1"/>
    <xf numFmtId="0" fontId="1" fillId="0" borderId="0" xfId="0" applyFont="1" applyAlignment="1">
      <alignment horizontal="center" vertical="center"/>
    </xf>
    <xf numFmtId="166" fontId="1" fillId="0" borderId="0" xfId="1" applyNumberFormat="1" applyFont="1" applyAlignment="1">
      <alignment horizontal="center" vertical="center"/>
    </xf>
    <xf numFmtId="166" fontId="0" fillId="0" borderId="0" xfId="0" applyNumberFormat="1"/>
    <xf numFmtId="0" fontId="1" fillId="2" borderId="0" xfId="0" applyFont="1" applyFill="1"/>
    <xf numFmtId="164" fontId="0" fillId="0" borderId="0" xfId="0" applyNumberFormat="1"/>
    <xf numFmtId="9" fontId="0" fillId="0" borderId="0" xfId="2" applyFont="1"/>
    <xf numFmtId="0" fontId="0" fillId="0" borderId="0" xfId="2" applyNumberFormat="1" applyFont="1"/>
    <xf numFmtId="166" fontId="0" fillId="0" borderId="0" xfId="1" applyNumberFormat="1" applyFont="1" applyAlignment="1">
      <alignment horizontal="center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 applyFont="1"/>
    <xf numFmtId="170" fontId="0" fillId="0" borderId="0" xfId="0" applyNumberFormat="1"/>
    <xf numFmtId="166" fontId="1" fillId="0" borderId="0" xfId="0" applyNumberFormat="1" applyFont="1" applyAlignment="1">
      <alignment horizontal="right"/>
    </xf>
    <xf numFmtId="0" fontId="0" fillId="0" borderId="0" xfId="0" applyNumberFormat="1"/>
    <xf numFmtId="1" fontId="0" fillId="0" borderId="0" xfId="0" applyNumberFormat="1"/>
    <xf numFmtId="171" fontId="0" fillId="0" borderId="0" xfId="2" applyNumberFormat="1" applyFont="1"/>
    <xf numFmtId="172" fontId="0" fillId="0" borderId="0" xfId="2" applyNumberFormat="1" applyFont="1"/>
    <xf numFmtId="174" fontId="0" fillId="0" borderId="0" xfId="0" applyNumberFormat="1"/>
    <xf numFmtId="0" fontId="0" fillId="4" borderId="2" xfId="0" applyFill="1" applyBorder="1"/>
    <xf numFmtId="164" fontId="1" fillId="2" borderId="0" xfId="0" applyNumberFormat="1" applyFont="1" applyFill="1"/>
    <xf numFmtId="0" fontId="1" fillId="3" borderId="2" xfId="0" applyFont="1" applyFill="1" applyBorder="1" applyAlignment="1">
      <alignment horizontal="right"/>
    </xf>
    <xf numFmtId="173" fontId="1" fillId="3" borderId="2" xfId="0" applyNumberFormat="1" applyFont="1" applyFill="1" applyBorder="1" applyAlignment="1">
      <alignment horizontal="right"/>
    </xf>
    <xf numFmtId="0" fontId="0" fillId="0" borderId="0" xfId="0" applyBorder="1"/>
    <xf numFmtId="164" fontId="0" fillId="0" borderId="0" xfId="0" applyNumberFormat="1" applyBorder="1"/>
    <xf numFmtId="164" fontId="0" fillId="0" borderId="0" xfId="1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3" fillId="4" borderId="3" xfId="0" applyFont="1" applyFill="1" applyBorder="1" applyAlignment="1">
      <alignment horizontal="center" vertical="center" textRotation="90" wrapText="1"/>
    </xf>
    <xf numFmtId="0" fontId="3" fillId="4" borderId="4" xfId="0" applyFont="1" applyFill="1" applyBorder="1" applyAlignment="1">
      <alignment horizontal="center" vertical="center" textRotation="90" wrapText="1"/>
    </xf>
    <xf numFmtId="0" fontId="1" fillId="0" borderId="0" xfId="0" applyFont="1" applyFill="1"/>
    <xf numFmtId="0" fontId="0" fillId="0" borderId="0" xfId="0" applyFill="1"/>
    <xf numFmtId="166" fontId="0" fillId="0" borderId="0" xfId="0" applyNumberFormat="1" applyAlignment="1">
      <alignment horizontal="left"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E3" sqref="E3"/>
    </sheetView>
  </sheetViews>
  <sheetFormatPr defaultRowHeight="15" x14ac:dyDescent="0.25"/>
  <cols>
    <col min="2" max="2" width="15.28515625" customWidth="1"/>
    <col min="3" max="3" width="15" customWidth="1"/>
    <col min="4" max="4" width="14.7109375" customWidth="1"/>
    <col min="5" max="5" width="20.85546875" bestFit="1" customWidth="1"/>
    <col min="6" max="6" width="11.42578125" customWidth="1"/>
    <col min="7" max="7" width="13.28515625" customWidth="1"/>
    <col min="8" max="8" width="10" customWidth="1"/>
    <col min="9" max="9" width="11.140625" customWidth="1"/>
    <col min="11" max="11" width="18.5703125" customWidth="1"/>
    <col min="15" max="15" width="13" customWidth="1"/>
  </cols>
  <sheetData>
    <row r="1" spans="1:15" x14ac:dyDescent="0.25">
      <c r="B1" s="9" t="s">
        <v>22</v>
      </c>
      <c r="C1" s="5"/>
      <c r="D1" s="5"/>
      <c r="E1" s="5"/>
      <c r="F1" s="5"/>
      <c r="K1" s="35"/>
      <c r="L1" s="36"/>
      <c r="M1" s="36"/>
      <c r="N1" s="36"/>
    </row>
    <row r="2" spans="1:15" x14ac:dyDescent="0.25">
      <c r="B2" s="1">
        <v>86164.090500000006</v>
      </c>
      <c r="C2" t="s">
        <v>0</v>
      </c>
      <c r="K2" s="1"/>
    </row>
    <row r="3" spans="1:15" x14ac:dyDescent="0.25">
      <c r="B3">
        <f>360*60*60</f>
        <v>1296000</v>
      </c>
      <c r="C3" t="s">
        <v>1</v>
      </c>
    </row>
    <row r="4" spans="1:15" x14ac:dyDescent="0.25">
      <c r="A4" s="33" t="s">
        <v>23</v>
      </c>
      <c r="B4" s="24">
        <v>144</v>
      </c>
      <c r="C4" s="28" t="s">
        <v>32</v>
      </c>
      <c r="D4" s="28"/>
      <c r="E4" s="28"/>
      <c r="F4" s="28"/>
    </row>
    <row r="5" spans="1:15" x14ac:dyDescent="0.25">
      <c r="A5" s="33"/>
      <c r="B5" s="24">
        <v>4</v>
      </c>
      <c r="C5" s="28" t="s">
        <v>31</v>
      </c>
      <c r="D5" s="28"/>
      <c r="E5" s="29"/>
      <c r="F5" s="30"/>
      <c r="O5" s="4"/>
    </row>
    <row r="6" spans="1:15" x14ac:dyDescent="0.25">
      <c r="A6" s="33"/>
      <c r="B6" s="24">
        <v>200</v>
      </c>
      <c r="C6" s="28" t="s">
        <v>29</v>
      </c>
      <c r="D6" s="28"/>
      <c r="E6" s="28"/>
      <c r="F6" s="28"/>
    </row>
    <row r="7" spans="1:15" x14ac:dyDescent="0.25">
      <c r="A7" s="34"/>
      <c r="B7" s="24">
        <v>16</v>
      </c>
      <c r="C7" s="31" t="s">
        <v>30</v>
      </c>
      <c r="D7" s="31"/>
      <c r="E7" s="31"/>
      <c r="F7" s="31"/>
    </row>
    <row r="9" spans="1:15" x14ac:dyDescent="0.25">
      <c r="E9" s="14">
        <f>E11/C11</f>
        <v>21.391742073805094</v>
      </c>
    </row>
    <row r="10" spans="1:15" x14ac:dyDescent="0.25">
      <c r="B10" s="6" t="s">
        <v>9</v>
      </c>
      <c r="C10" s="15">
        <f>B11/B2</f>
        <v>21.391742073805094</v>
      </c>
      <c r="D10" s="10"/>
      <c r="E10" s="26" t="s">
        <v>25</v>
      </c>
      <c r="K10" s="2"/>
    </row>
    <row r="11" spans="1:15" x14ac:dyDescent="0.25">
      <c r="B11" s="7">
        <f>B7*B6*B5*B4</f>
        <v>1843200</v>
      </c>
      <c r="C11" s="16">
        <f>B3/B11</f>
        <v>0.703125</v>
      </c>
      <c r="D11" t="s">
        <v>20</v>
      </c>
      <c r="E11" s="26">
        <f>B3/B2</f>
        <v>15.041068645644208</v>
      </c>
      <c r="F11" s="3" t="s">
        <v>2</v>
      </c>
      <c r="K11" s="2"/>
      <c r="N11" s="3"/>
      <c r="O11" s="3"/>
    </row>
    <row r="12" spans="1:15" x14ac:dyDescent="0.25">
      <c r="B12" s="18" t="s">
        <v>27</v>
      </c>
      <c r="C12" s="17">
        <f>1000000/E12</f>
        <v>46747.010904947922</v>
      </c>
      <c r="D12" t="s">
        <v>28</v>
      </c>
      <c r="E12" s="27">
        <f>E11/C11</f>
        <v>21.391742073805094</v>
      </c>
      <c r="F12" s="3" t="s">
        <v>21</v>
      </c>
    </row>
    <row r="13" spans="1:15" x14ac:dyDescent="0.25">
      <c r="B13" s="8"/>
      <c r="C13" s="17"/>
      <c r="E13" s="10"/>
    </row>
    <row r="14" spans="1:15" x14ac:dyDescent="0.25">
      <c r="B14" s="8"/>
      <c r="E14" s="23"/>
      <c r="F14" s="32" t="s">
        <v>26</v>
      </c>
      <c r="G14" s="32"/>
      <c r="H14" s="32"/>
    </row>
    <row r="15" spans="1:15" x14ac:dyDescent="0.25">
      <c r="B15" s="8"/>
      <c r="F15" s="2"/>
      <c r="G15" s="2" t="s">
        <v>18</v>
      </c>
      <c r="H15" s="2" t="s">
        <v>19</v>
      </c>
    </row>
    <row r="16" spans="1:15" x14ac:dyDescent="0.25">
      <c r="B16" s="25" t="s">
        <v>24</v>
      </c>
      <c r="C16" s="25"/>
      <c r="D16" s="9"/>
      <c r="F16">
        <v>1</v>
      </c>
      <c r="G16" s="10">
        <f>$C$13*(F16*60)*16</f>
        <v>0</v>
      </c>
      <c r="H16">
        <f>16*16*(F16*60)</f>
        <v>15360</v>
      </c>
      <c r="I16" s="21" t="e">
        <f t="shared" ref="I16:I17" si="0">1-(H16/G16)</f>
        <v>#DIV/0!</v>
      </c>
    </row>
    <row r="17" spans="2:11" x14ac:dyDescent="0.25">
      <c r="B17" t="s">
        <v>17</v>
      </c>
      <c r="C17">
        <f>B4*B5*B6*B7</f>
        <v>1843200</v>
      </c>
      <c r="F17">
        <v>60</v>
      </c>
      <c r="G17" s="10">
        <f>$C$13*(F17*60)*16</f>
        <v>0</v>
      </c>
      <c r="H17">
        <f t="shared" ref="H17:H18" si="1">16*16*(F17*60)</f>
        <v>921600</v>
      </c>
      <c r="I17" s="21" t="e">
        <f t="shared" si="0"/>
        <v>#DIV/0!</v>
      </c>
      <c r="K17" s="10"/>
    </row>
    <row r="18" spans="2:11" x14ac:dyDescent="0.25">
      <c r="B18" t="s">
        <v>10</v>
      </c>
      <c r="C18">
        <f>C17/4</f>
        <v>460800</v>
      </c>
      <c r="F18">
        <v>120</v>
      </c>
      <c r="G18" s="10">
        <f>$C$13*(F18*60)*16</f>
        <v>0</v>
      </c>
      <c r="H18">
        <f t="shared" si="1"/>
        <v>1843200</v>
      </c>
      <c r="I18" s="21" t="e">
        <f>1-(H18/G18)</f>
        <v>#DIV/0!</v>
      </c>
      <c r="K18" s="10"/>
    </row>
    <row r="19" spans="2:11" x14ac:dyDescent="0.25">
      <c r="B19" t="s">
        <v>11</v>
      </c>
      <c r="C19">
        <f>C17/4</f>
        <v>460800</v>
      </c>
      <c r="G19">
        <v>86164</v>
      </c>
      <c r="H19">
        <v>86400</v>
      </c>
      <c r="I19" s="22">
        <f>1-(H19/G19)</f>
        <v>-2.7389629079430655E-3</v>
      </c>
      <c r="K19" s="10"/>
    </row>
    <row r="20" spans="2:11" x14ac:dyDescent="0.25">
      <c r="B20" t="s">
        <v>12</v>
      </c>
      <c r="C20">
        <f>B3/C17</f>
        <v>0.703125</v>
      </c>
    </row>
    <row r="21" spans="2:11" x14ac:dyDescent="0.25">
      <c r="B21" s="37" t="s">
        <v>13</v>
      </c>
      <c r="C21" s="19">
        <f>15*(C17/360)</f>
        <v>76800</v>
      </c>
    </row>
    <row r="22" spans="2:11" x14ac:dyDescent="0.25">
      <c r="B22" t="s">
        <v>14</v>
      </c>
      <c r="C22">
        <f>(C17/360)/60</f>
        <v>85.333333333333329</v>
      </c>
      <c r="G22" s="21"/>
    </row>
    <row r="23" spans="2:11" x14ac:dyDescent="0.25">
      <c r="B23" t="s">
        <v>15</v>
      </c>
      <c r="C23">
        <f>C17/360</f>
        <v>5120</v>
      </c>
    </row>
    <row r="24" spans="2:11" x14ac:dyDescent="0.25">
      <c r="B24" t="s">
        <v>16</v>
      </c>
      <c r="C24" s="19">
        <f>C22</f>
        <v>85.333333333333329</v>
      </c>
    </row>
    <row r="26" spans="2:11" x14ac:dyDescent="0.25">
      <c r="C26" s="20"/>
      <c r="D26" s="17"/>
    </row>
  </sheetData>
  <mergeCells count="2">
    <mergeCell ref="F14:H14"/>
    <mergeCell ref="A4:A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9" sqref="F9"/>
    </sheetView>
  </sheetViews>
  <sheetFormatPr defaultRowHeight="15" x14ac:dyDescent="0.25"/>
  <cols>
    <col min="2" max="2" width="11.5703125" bestFit="1" customWidth="1"/>
    <col min="6" max="6" width="14.7109375" customWidth="1"/>
    <col min="7" max="7" width="14.85546875" customWidth="1"/>
  </cols>
  <sheetData>
    <row r="1" spans="1:10" x14ac:dyDescent="0.25">
      <c r="A1" s="2" t="s">
        <v>3</v>
      </c>
      <c r="B1" s="2" t="s">
        <v>4</v>
      </c>
      <c r="C1" s="2" t="s">
        <v>5</v>
      </c>
      <c r="D1" s="2" t="s">
        <v>6</v>
      </c>
      <c r="E1" s="2"/>
      <c r="F1" s="2" t="s">
        <v>7</v>
      </c>
      <c r="G1" s="2" t="s">
        <v>8</v>
      </c>
    </row>
    <row r="2" spans="1:10" x14ac:dyDescent="0.25">
      <c r="A2" s="2">
        <v>5</v>
      </c>
      <c r="B2" s="2">
        <v>34.5</v>
      </c>
      <c r="C2" s="2">
        <v>22</v>
      </c>
      <c r="D2" s="2">
        <v>1</v>
      </c>
      <c r="E2" s="2"/>
      <c r="F2" s="13">
        <f>ROUND((A2*57581.5738)+(B2/0.01563),0)</f>
        <v>290115</v>
      </c>
      <c r="G2" s="13">
        <f>ROUND((C2*3838.7716)+(D2/0.01563),0)</f>
        <v>84517</v>
      </c>
      <c r="I2" s="12">
        <f t="shared" ref="I2:I4" si="0">G2/$B$9</f>
        <v>0.12227575231481481</v>
      </c>
      <c r="J2" s="12">
        <f t="shared" ref="J2:J4" si="1">(C2+(D2/60))/180</f>
        <v>0.12231481481481481</v>
      </c>
    </row>
    <row r="3" spans="1:10" x14ac:dyDescent="0.25">
      <c r="A3" s="2">
        <v>9</v>
      </c>
      <c r="B3" s="2">
        <v>33.5</v>
      </c>
      <c r="C3" s="2">
        <v>0</v>
      </c>
      <c r="D3" s="2">
        <v>49</v>
      </c>
      <c r="E3" s="2"/>
      <c r="F3" s="13">
        <f t="shared" ref="F3:F5" si="2">ROUND((A3*57581.5738)+(B3/0.01563),0)</f>
        <v>520377</v>
      </c>
      <c r="G3" s="13">
        <f t="shared" ref="G3:G5" si="3">ROUND((C3*3838.7716)+(D3/0.01563),0)</f>
        <v>3135</v>
      </c>
      <c r="I3" s="12">
        <f t="shared" si="0"/>
        <v>4.5355902777777781E-3</v>
      </c>
      <c r="J3" s="12">
        <f t="shared" si="1"/>
        <v>4.5370370370370373E-3</v>
      </c>
    </row>
    <row r="4" spans="1:10" x14ac:dyDescent="0.25">
      <c r="A4" s="2">
        <v>1</v>
      </c>
      <c r="B4" s="2">
        <v>42.2</v>
      </c>
      <c r="C4" s="2">
        <v>28</v>
      </c>
      <c r="D4" s="2">
        <v>23</v>
      </c>
      <c r="E4" s="2"/>
      <c r="F4" s="13">
        <f t="shared" si="2"/>
        <v>60282</v>
      </c>
      <c r="G4" s="13">
        <f t="shared" si="3"/>
        <v>108957</v>
      </c>
      <c r="I4" s="12">
        <f t="shared" si="0"/>
        <v>0.15763454861111112</v>
      </c>
      <c r="J4" s="12">
        <f t="shared" si="1"/>
        <v>0.15768518518518518</v>
      </c>
    </row>
    <row r="5" spans="1:10" x14ac:dyDescent="0.25">
      <c r="A5" s="2">
        <v>4</v>
      </c>
      <c r="B5" s="2">
        <v>23.6</v>
      </c>
      <c r="C5" s="2">
        <v>116</v>
      </c>
      <c r="D5" s="2">
        <v>32</v>
      </c>
      <c r="E5" s="2"/>
      <c r="F5" s="13">
        <f t="shared" si="2"/>
        <v>231836</v>
      </c>
      <c r="G5" s="13">
        <f t="shared" si="3"/>
        <v>447345</v>
      </c>
      <c r="I5" s="12">
        <f>G5/$B$9</f>
        <v>0.64720052083333335</v>
      </c>
      <c r="J5" s="12">
        <f>(C5+(D5/60))/180</f>
        <v>0.64740740740740743</v>
      </c>
    </row>
    <row r="6" spans="1:10" x14ac:dyDescent="0.25">
      <c r="I6" s="11"/>
    </row>
    <row r="8" spans="1:10" x14ac:dyDescent="0.25">
      <c r="B8" s="4">
        <v>345600</v>
      </c>
    </row>
    <row r="9" spans="1:10" x14ac:dyDescent="0.25">
      <c r="B9" s="10">
        <f>B8*2</f>
        <v>691200</v>
      </c>
      <c r="D9">
        <f>C5+(32/60)</f>
        <v>116.53333333333333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Gouzgounov, Desislav (Delivery Manager PPM)</dc:creator>
  <cp:lastModifiedBy>Gouzgounov, Desislav (Delivery Manager PPM)</cp:lastModifiedBy>
  <dcterms:created xsi:type="dcterms:W3CDTF">2016-02-04T14:31:06Z</dcterms:created>
  <dcterms:modified xsi:type="dcterms:W3CDTF">2016-05-11T10:40:13Z</dcterms:modified>
</cp:coreProperties>
</file>