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hale\OneDrive\Bureau\ISIMS\3eme Année\Data Visualisation\"/>
    </mc:Choice>
  </mc:AlternateContent>
  <xr:revisionPtr revIDLastSave="0" documentId="13_ncr:1_{20C1A6E5-3F59-4D94-AA2B-C6D5F6AD76A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istes des notes" sheetId="1" r:id="rId1"/>
    <sheet name="listes des matières" sheetId="2" r:id="rId2"/>
    <sheet name="relevé de notes" sheetId="3" r:id="rId3"/>
  </sheets>
  <definedNames>
    <definedName name="_xlchart.v1.0" hidden="1">'relevé de notes'!$G$10:$I$10</definedName>
    <definedName name="_xlchart.v1.1" hidden="1">'relevé de notes'!$G$9:$I$9</definedName>
    <definedName name="_xlchart.v1.2" hidden="1">'relevé de notes'!$G$10:$I$10</definedName>
    <definedName name="_xlchart.v1.3" hidden="1">'relevé de notes'!$G$9:$I$9</definedName>
    <definedName name="CC2_r0">'listes des notes'!$A$5:$E$11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K6klS9Pu8RX2u0GuzWLXLS/YhDq5vH/MkLuW6Dwa6A="/>
    </ext>
  </extLst>
</workbook>
</file>

<file path=xl/calcChain.xml><?xml version="1.0" encoding="utf-8"?>
<calcChain xmlns="http://schemas.openxmlformats.org/spreadsheetml/2006/main">
  <c r="E5" i="3" l="1"/>
  <c r="D5" i="3"/>
  <c r="G13" i="3"/>
  <c r="H13" i="3"/>
  <c r="E19" i="3"/>
  <c r="I14" i="3"/>
  <c r="I15" i="3"/>
  <c r="I16" i="3"/>
  <c r="I17" i="3"/>
  <c r="I18" i="3"/>
  <c r="I13" i="3"/>
  <c r="H14" i="3"/>
  <c r="H15" i="3"/>
  <c r="H16" i="3"/>
  <c r="H17" i="3"/>
  <c r="H18" i="3"/>
  <c r="G14" i="3"/>
  <c r="G15" i="3"/>
  <c r="G16" i="3"/>
  <c r="G17" i="3"/>
  <c r="G18" i="3"/>
  <c r="F14" i="3"/>
  <c r="F15" i="3"/>
  <c r="F16" i="3"/>
  <c r="F17" i="3"/>
  <c r="F18" i="3"/>
  <c r="F13" i="3"/>
  <c r="E14" i="3"/>
  <c r="E15" i="3"/>
  <c r="E16" i="3"/>
  <c r="E17" i="3"/>
  <c r="E18" i="3"/>
  <c r="E13" i="3"/>
  <c r="D14" i="3"/>
  <c r="D15" i="3"/>
  <c r="D16" i="3"/>
  <c r="D17" i="3"/>
  <c r="D18" i="3"/>
  <c r="D13" i="3"/>
  <c r="C14" i="3"/>
  <c r="C15" i="3"/>
  <c r="C16" i="3"/>
  <c r="C17" i="3"/>
  <c r="C18" i="3"/>
  <c r="C13" i="3"/>
  <c r="B14" i="3"/>
  <c r="B15" i="3"/>
  <c r="B16" i="3"/>
  <c r="B17" i="3"/>
  <c r="B18" i="3"/>
  <c r="B13" i="3"/>
  <c r="A18" i="3"/>
  <c r="A17" i="3"/>
  <c r="A16" i="3"/>
  <c r="A15" i="3"/>
  <c r="A14" i="3"/>
  <c r="A13" i="3"/>
  <c r="C5" i="3" l="1"/>
  <c r="J13" i="3"/>
  <c r="K13" i="3" s="1"/>
  <c r="J18" i="3"/>
  <c r="K18" i="3" s="1"/>
  <c r="J16" i="3"/>
  <c r="N16" i="3" s="1"/>
  <c r="J15" i="3"/>
  <c r="K15" i="3" s="1"/>
  <c r="J14" i="3"/>
  <c r="K14" i="3" s="1"/>
  <c r="J17" i="3"/>
  <c r="N17" i="3" s="1"/>
  <c r="N18" i="3"/>
  <c r="K16" i="3" l="1"/>
  <c r="N13" i="3"/>
  <c r="K17" i="3"/>
  <c r="N15" i="3"/>
  <c r="N14" i="3"/>
  <c r="B21" i="3" l="1"/>
  <c r="N19" i="3"/>
  <c r="B20" i="3" s="1"/>
  <c r="B22" i="3" s="1" a="1"/>
  <c r="B2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<sst xmlns="http://schemas.openxmlformats.org/spreadsheetml/2006/main" count="99" uniqueCount="85">
  <si>
    <t xml:space="preserve">Listes des notes des étudiants </t>
  </si>
  <si>
    <t>Spécialité:</t>
  </si>
  <si>
    <t>Mastère Informatique</t>
  </si>
  <si>
    <t>Niveau d'études:</t>
  </si>
  <si>
    <t>Première année</t>
  </si>
  <si>
    <t>Identifiant</t>
  </si>
  <si>
    <t xml:space="preserve">Nom </t>
  </si>
  <si>
    <t>Prénom</t>
  </si>
  <si>
    <t>CC1_r1</t>
  </si>
  <si>
    <t>CC2_r1</t>
  </si>
  <si>
    <t>EX_r1</t>
  </si>
  <si>
    <t>CC1_r2</t>
  </si>
  <si>
    <t>CC2_r2</t>
  </si>
  <si>
    <t>EX_r2</t>
  </si>
  <si>
    <t>CC1_r3</t>
  </si>
  <si>
    <t>CC2_r3</t>
  </si>
  <si>
    <t>EX_r3</t>
  </si>
  <si>
    <t>CC1_r4</t>
  </si>
  <si>
    <t>CC2_r4</t>
  </si>
  <si>
    <t>EX_r4</t>
  </si>
  <si>
    <t>CC1_r5</t>
  </si>
  <si>
    <t>CC2_r5</t>
  </si>
  <si>
    <t>EX_r5</t>
  </si>
  <si>
    <t>CC1_r6</t>
  </si>
  <si>
    <t>CC2_r6</t>
  </si>
  <si>
    <t>EX_r6</t>
  </si>
  <si>
    <t>08369852</t>
  </si>
  <si>
    <t>maaloul</t>
  </si>
  <si>
    <t>mariam</t>
  </si>
  <si>
    <t>08520136</t>
  </si>
  <si>
    <t>elloumi</t>
  </si>
  <si>
    <t>rim</t>
  </si>
  <si>
    <t>08521436</t>
  </si>
  <si>
    <t>cherif</t>
  </si>
  <si>
    <t>mohamed</t>
  </si>
  <si>
    <t>08741852</t>
  </si>
  <si>
    <t>ksibi</t>
  </si>
  <si>
    <t>08897898</t>
  </si>
  <si>
    <t>karim</t>
  </si>
  <si>
    <t>08958236</t>
  </si>
  <si>
    <t>chaari</t>
  </si>
  <si>
    <t>slim</t>
  </si>
  <si>
    <t>Listes de matières</t>
  </si>
  <si>
    <t>Identifiant_Matiére</t>
  </si>
  <si>
    <t>Matiére</t>
  </si>
  <si>
    <t>Module</t>
  </si>
  <si>
    <t>crédit</t>
  </si>
  <si>
    <t>coefficient</t>
  </si>
  <si>
    <t>r01</t>
  </si>
  <si>
    <t xml:space="preserve">Web sémantique </t>
  </si>
  <si>
    <t>M01</t>
  </si>
  <si>
    <t>r03</t>
  </si>
  <si>
    <t>Ingénierie Ontologique</t>
  </si>
  <si>
    <t>r04</t>
  </si>
  <si>
    <t>Programmation déclarative</t>
  </si>
  <si>
    <t>M02</t>
  </si>
  <si>
    <t>r02</t>
  </si>
  <si>
    <t>Algorithmique et complexité</t>
  </si>
  <si>
    <t>r05</t>
  </si>
  <si>
    <t>Webservices</t>
  </si>
  <si>
    <t>M03</t>
  </si>
  <si>
    <t>r06</t>
  </si>
  <si>
    <t>Workflow</t>
  </si>
  <si>
    <t>Pourcentage du CC1</t>
  </si>
  <si>
    <t>Pourcentage du CC2</t>
  </si>
  <si>
    <t>Pourcentage du  l'Examen</t>
  </si>
  <si>
    <t>Crédit total:</t>
  </si>
  <si>
    <t>Relevé de notes</t>
  </si>
  <si>
    <t>Nom et prénom:</t>
  </si>
  <si>
    <t>Identifiant:</t>
  </si>
  <si>
    <t>Mastère Inofrmatique</t>
  </si>
  <si>
    <t>Identifiant du matière</t>
  </si>
  <si>
    <t>Crédit</t>
  </si>
  <si>
    <t>CC1</t>
  </si>
  <si>
    <t>CC2</t>
  </si>
  <si>
    <t>Ex</t>
  </si>
  <si>
    <t>Moyenne</t>
  </si>
  <si>
    <t>Crédit obtenu</t>
  </si>
  <si>
    <t>Moyenne annuelle:</t>
  </si>
  <si>
    <t>Crédit annuel:</t>
  </si>
  <si>
    <t>Mention:</t>
  </si>
  <si>
    <t>col index</t>
  </si>
  <si>
    <t>CC1 cof</t>
  </si>
  <si>
    <t>CC2 cof</t>
  </si>
  <si>
    <t>Moyenne avec coff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</si>
</sst>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6"/>
      <color theme="1"/>
      <name val="Times New Roman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9"/>
      <color rgb="FF000000"/>
      <name val="Arial"/>
    </font>
    <font>
      <b/>
      <sz val="9"/>
      <color rgb="FF000000"/>
      <name val="Calibri"/>
    </font>
    <font>
      <b/>
      <sz val="9"/>
      <color rgb="FF000000"/>
      <name val="Arial"/>
    </font>
    <font>
      <sz val="24"/>
      <color theme="1"/>
      <name val="Times New Roman"/>
    </font>
    <font>
      <b/>
      <sz val="11"/>
      <color rgb="FF363636"/>
      <name val="Quattrocento Sans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49" fontId="4" fillId="0" borderId="0" xfId="0" applyNumberFormat="1" applyFont="1" applyAlignment="1">
      <alignment wrapText="1"/>
    </xf>
    <xf numFmtId="49" fontId="4" fillId="0" borderId="0" xfId="0" applyNumberFormat="1" applyFont="1"/>
    <xf numFmtId="49" fontId="5" fillId="0" borderId="0" xfId="0" applyNumberFormat="1" applyFont="1"/>
    <xf numFmtId="0" fontId="6" fillId="0" borderId="0" xfId="0" applyFont="1"/>
    <xf numFmtId="49" fontId="7" fillId="0" borderId="0" xfId="0" applyNumberFormat="1" applyFont="1"/>
    <xf numFmtId="0" fontId="2" fillId="0" borderId="1" xfId="0" applyFont="1" applyBorder="1"/>
    <xf numFmtId="0" fontId="4" fillId="0" borderId="1" xfId="0" applyFont="1" applyBorder="1"/>
    <xf numFmtId="2" fontId="4" fillId="0" borderId="0" xfId="0" applyNumberFormat="1" applyFont="1"/>
    <xf numFmtId="2" fontId="4" fillId="0" borderId="1" xfId="0" applyNumberFormat="1" applyFont="1" applyBorder="1"/>
    <xf numFmtId="0" fontId="4" fillId="0" borderId="1" xfId="0" applyFont="1" applyBorder="1" applyAlignment="1">
      <alignment horizontal="left"/>
    </xf>
    <xf numFmtId="2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wrapText="1"/>
    </xf>
    <xf numFmtId="9" fontId="4" fillId="0" borderId="1" xfId="0" applyNumberFormat="1" applyFont="1" applyBorder="1"/>
    <xf numFmtId="1" fontId="4" fillId="0" borderId="1" xfId="0" applyNumberFormat="1" applyFont="1" applyBorder="1"/>
    <xf numFmtId="0" fontId="2" fillId="0" borderId="1" xfId="0" applyFont="1" applyBorder="1" applyAlignment="1">
      <alignment horizontal="left"/>
    </xf>
    <xf numFmtId="22" fontId="4" fillId="0" borderId="0" xfId="0" applyNumberFormat="1" applyFont="1"/>
    <xf numFmtId="0" fontId="9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3" fillId="0" borderId="0" xfId="0" applyFont="1" applyAlignment="1">
      <alignment wrapText="1"/>
    </xf>
    <xf numFmtId="0" fontId="11" fillId="2" borderId="0" xfId="0" applyFont="1" applyFill="1"/>
    <xf numFmtId="2" fontId="11" fillId="2" borderId="0" xfId="0" applyNumberFormat="1" applyFont="1" applyFill="1"/>
    <xf numFmtId="0" fontId="10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left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704841350276759E-2"/>
          <c:y val="0.12559220470560531"/>
          <c:w val="0.94229515864972324"/>
          <c:h val="0.784265408762460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'relevé de notes'!$J$12</c:f>
              <c:strCache>
                <c:ptCount val="1"/>
                <c:pt idx="0">
                  <c:v>Moyenne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'relevé de notes'!$B$13:$B$18</c:f>
              <c:strCache>
                <c:ptCount val="6"/>
                <c:pt idx="0">
                  <c:v>Web sémantique </c:v>
                </c:pt>
                <c:pt idx="1">
                  <c:v>Ingénierie Ontologique</c:v>
                </c:pt>
                <c:pt idx="2">
                  <c:v>Programmation déclarative</c:v>
                </c:pt>
                <c:pt idx="3">
                  <c:v>Algorithmique et complexité</c:v>
                </c:pt>
                <c:pt idx="4">
                  <c:v>Webservices</c:v>
                </c:pt>
                <c:pt idx="5">
                  <c:v>Workflow</c:v>
                </c:pt>
              </c:strCache>
            </c:strRef>
          </c:cat>
          <c:val>
            <c:numRef>
              <c:f>'relevé de notes'!$J$13:$J$18</c:f>
              <c:numCache>
                <c:formatCode>General</c:formatCode>
                <c:ptCount val="6"/>
                <c:pt idx="0">
                  <c:v>14.375</c:v>
                </c:pt>
                <c:pt idx="1">
                  <c:v>16.899999999999999</c:v>
                </c:pt>
                <c:pt idx="2">
                  <c:v>16.55</c:v>
                </c:pt>
                <c:pt idx="3">
                  <c:v>13.475</c:v>
                </c:pt>
                <c:pt idx="4">
                  <c:v>11.05</c:v>
                </c:pt>
                <c:pt idx="5">
                  <c:v>17.45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FAA-4D69-B7A6-BC7E72447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7948063"/>
        <c:axId val="1597952863"/>
      </c:barChart>
      <c:catAx>
        <c:axId val="159794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952863"/>
        <c:crosses val="autoZero"/>
        <c:auto val="1"/>
        <c:lblAlgn val="ctr"/>
        <c:lblOffset val="100"/>
        <c:noMultiLvlLbl val="0"/>
      </c:catAx>
      <c:valAx>
        <c:axId val="159795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948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857250</xdr:colOff>
      <xdr:row>10</xdr:row>
      <xdr:rowOff>152399</xdr:rowOff>
    </xdr:from>
    <xdr:to>
      <xdr:col>19</xdr:col>
      <xdr:colOff>409575</xdr:colOff>
      <xdr:row>28</xdr:row>
      <xdr:rowOff>138111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2716F07-F258-605B-924D-A54F8AD094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5" sqref="B5"/>
    </sheetView>
  </sheetViews>
  <sheetFormatPr defaultColWidth="14.42578125" defaultRowHeight="15" customHeight="1" x14ac:dyDescent="0.25"/>
  <cols>
    <col min="1" max="1" width="18.5703125" customWidth="1"/>
    <col min="2" max="2" width="9.85546875" customWidth="1"/>
    <col min="3" max="3" width="9.5703125" customWidth="1"/>
    <col min="4" max="4" width="8.28515625" customWidth="1"/>
    <col min="5" max="5" width="10.140625" customWidth="1"/>
    <col min="6" max="6" width="7.140625" customWidth="1"/>
    <col min="7" max="7" width="11.5703125" customWidth="1"/>
    <col min="8" max="8" width="10" customWidth="1"/>
    <col min="9" max="9" width="9.42578125" customWidth="1"/>
    <col min="10" max="10" width="7.42578125" customWidth="1"/>
    <col min="11" max="11" width="7.28515625" customWidth="1"/>
    <col min="12" max="12" width="10.5703125" customWidth="1"/>
    <col min="13" max="13" width="8" customWidth="1"/>
    <col min="14" max="14" width="7.7109375" customWidth="1"/>
    <col min="15" max="15" width="15" customWidth="1"/>
    <col min="16" max="16" width="7.7109375" customWidth="1"/>
    <col min="17" max="17" width="7.85546875" customWidth="1"/>
    <col min="18" max="18" width="7.140625" customWidth="1"/>
    <col min="19" max="19" width="7.42578125" customWidth="1"/>
    <col min="20" max="20" width="7.7109375" customWidth="1"/>
    <col min="21" max="21" width="9.42578125" customWidth="1"/>
    <col min="22" max="26" width="11.42578125" customWidth="1"/>
  </cols>
  <sheetData>
    <row r="1" spans="1:26" ht="14.25" customHeight="1" x14ac:dyDescent="0.3">
      <c r="A1" s="26" t="s">
        <v>0</v>
      </c>
      <c r="B1" s="27"/>
      <c r="C1" s="27"/>
      <c r="D1" s="27"/>
    </row>
    <row r="2" spans="1:26" ht="14.25" customHeight="1" x14ac:dyDescent="0.25">
      <c r="A2" s="1" t="s">
        <v>1</v>
      </c>
      <c r="B2" s="2" t="s">
        <v>2</v>
      </c>
    </row>
    <row r="3" spans="1:26" ht="14.25" customHeight="1" x14ac:dyDescent="0.25">
      <c r="A3" s="1" t="s">
        <v>3</v>
      </c>
      <c r="B3" s="28" t="s">
        <v>4</v>
      </c>
      <c r="C3" s="27"/>
    </row>
    <row r="4" spans="1:26" ht="14.25" customHeight="1" x14ac:dyDescent="0.25"/>
    <row r="5" spans="1:26" ht="14.25" customHeight="1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  <c r="N5" s="1" t="s">
        <v>18</v>
      </c>
      <c r="O5" s="1" t="s">
        <v>19</v>
      </c>
      <c r="P5" s="1" t="s">
        <v>20</v>
      </c>
      <c r="Q5" s="1" t="s">
        <v>21</v>
      </c>
      <c r="R5" s="1" t="s">
        <v>22</v>
      </c>
      <c r="S5" s="1" t="s">
        <v>23</v>
      </c>
      <c r="T5" s="1" t="s">
        <v>24</v>
      </c>
      <c r="U5" s="1" t="s">
        <v>25</v>
      </c>
      <c r="V5" s="1"/>
      <c r="W5" s="1"/>
      <c r="X5" s="1"/>
      <c r="Y5" s="1"/>
      <c r="Z5" s="1"/>
    </row>
    <row r="6" spans="1:26" ht="14.25" customHeight="1" x14ac:dyDescent="0.25">
      <c r="A6" s="3" t="s">
        <v>26</v>
      </c>
      <c r="B6" s="2" t="s">
        <v>27</v>
      </c>
      <c r="C6" s="2" t="s">
        <v>28</v>
      </c>
      <c r="D6" s="2">
        <v>13.75</v>
      </c>
      <c r="E6" s="2">
        <v>16</v>
      </c>
      <c r="F6" s="2">
        <v>14</v>
      </c>
      <c r="G6" s="2">
        <v>12.75</v>
      </c>
      <c r="H6" s="2">
        <v>12</v>
      </c>
      <c r="I6" s="2">
        <v>14</v>
      </c>
      <c r="J6" s="2">
        <v>17</v>
      </c>
      <c r="K6" s="2">
        <v>16.5</v>
      </c>
      <c r="L6" s="2">
        <v>17</v>
      </c>
      <c r="M6" s="2">
        <v>10</v>
      </c>
      <c r="N6" s="2">
        <v>14.75</v>
      </c>
      <c r="O6" s="2">
        <v>18</v>
      </c>
      <c r="P6" s="2">
        <v>9</v>
      </c>
      <c r="Q6" s="2">
        <v>14</v>
      </c>
      <c r="R6" s="2">
        <v>10.5</v>
      </c>
      <c r="S6" s="2">
        <v>17</v>
      </c>
      <c r="T6" s="2">
        <v>14</v>
      </c>
      <c r="U6" s="2">
        <v>18.5</v>
      </c>
    </row>
    <row r="7" spans="1:26" ht="14.25" customHeight="1" x14ac:dyDescent="0.25">
      <c r="A7" s="4" t="s">
        <v>29</v>
      </c>
      <c r="B7" s="2" t="s">
        <v>30</v>
      </c>
      <c r="C7" s="2" t="s">
        <v>31</v>
      </c>
      <c r="D7" s="2">
        <v>5</v>
      </c>
      <c r="E7" s="2">
        <v>3</v>
      </c>
      <c r="F7" s="2">
        <v>0</v>
      </c>
      <c r="G7" s="2">
        <v>6</v>
      </c>
      <c r="H7" s="2">
        <v>7</v>
      </c>
      <c r="I7" s="2">
        <v>8</v>
      </c>
      <c r="J7" s="2">
        <v>8.75</v>
      </c>
      <c r="K7" s="2">
        <v>10</v>
      </c>
      <c r="L7" s="2">
        <v>6.75</v>
      </c>
      <c r="M7" s="2">
        <v>10</v>
      </c>
      <c r="N7" s="2">
        <v>9</v>
      </c>
      <c r="O7" s="2">
        <v>7.5</v>
      </c>
      <c r="P7" s="2">
        <v>7</v>
      </c>
      <c r="Q7" s="2">
        <v>5</v>
      </c>
      <c r="R7" s="2">
        <v>6.75</v>
      </c>
      <c r="S7" s="2">
        <v>4</v>
      </c>
      <c r="T7" s="2">
        <v>7</v>
      </c>
      <c r="U7" s="2">
        <v>3.25</v>
      </c>
    </row>
    <row r="8" spans="1:26" ht="14.25" customHeight="1" x14ac:dyDescent="0.25">
      <c r="A8" s="4" t="s">
        <v>32</v>
      </c>
      <c r="B8" s="2" t="s">
        <v>33</v>
      </c>
      <c r="C8" s="2" t="s">
        <v>34</v>
      </c>
      <c r="D8" s="2">
        <v>5.75</v>
      </c>
      <c r="E8" s="2">
        <v>7</v>
      </c>
      <c r="F8" s="2">
        <v>9</v>
      </c>
      <c r="G8" s="2">
        <v>12</v>
      </c>
      <c r="H8" s="2">
        <v>14</v>
      </c>
      <c r="I8" s="2">
        <v>11</v>
      </c>
      <c r="J8" s="2">
        <v>10</v>
      </c>
      <c r="K8" s="2">
        <v>8</v>
      </c>
      <c r="L8" s="2">
        <v>0</v>
      </c>
      <c r="M8" s="2">
        <v>12.5</v>
      </c>
      <c r="N8" s="2">
        <v>14.75</v>
      </c>
      <c r="O8" s="2">
        <v>13.75</v>
      </c>
      <c r="P8" s="2">
        <v>13.5</v>
      </c>
      <c r="Q8" s="2">
        <v>13.5</v>
      </c>
      <c r="R8" s="2">
        <v>14.75</v>
      </c>
      <c r="S8" s="2">
        <v>10</v>
      </c>
      <c r="T8" s="2">
        <v>10.5</v>
      </c>
      <c r="U8" s="2">
        <v>9</v>
      </c>
    </row>
    <row r="9" spans="1:26" ht="14.25" customHeight="1" x14ac:dyDescent="0.25">
      <c r="A9" s="4" t="s">
        <v>35</v>
      </c>
      <c r="B9" s="2" t="s">
        <v>36</v>
      </c>
      <c r="C9" s="2" t="s">
        <v>34</v>
      </c>
      <c r="D9" s="2">
        <v>14</v>
      </c>
      <c r="E9" s="2">
        <v>12.5</v>
      </c>
      <c r="F9" s="2">
        <v>14.75</v>
      </c>
      <c r="G9" s="2">
        <v>8</v>
      </c>
      <c r="H9" s="2">
        <v>10</v>
      </c>
      <c r="I9" s="2">
        <v>7</v>
      </c>
      <c r="J9" s="2">
        <v>20</v>
      </c>
      <c r="K9" s="2">
        <v>18</v>
      </c>
      <c r="L9" s="2">
        <v>17.75</v>
      </c>
      <c r="M9" s="2">
        <v>14</v>
      </c>
      <c r="N9" s="2">
        <v>13.75</v>
      </c>
      <c r="O9" s="2">
        <v>17</v>
      </c>
      <c r="P9" s="2">
        <v>17</v>
      </c>
      <c r="Q9" s="2">
        <v>18</v>
      </c>
      <c r="R9" s="2">
        <v>16.75</v>
      </c>
      <c r="S9" s="2">
        <v>14</v>
      </c>
      <c r="T9" s="2">
        <v>15.75</v>
      </c>
      <c r="U9" s="2">
        <v>12</v>
      </c>
    </row>
    <row r="10" spans="1:26" ht="14.25" customHeight="1" x14ac:dyDescent="0.25">
      <c r="A10" s="4" t="s">
        <v>37</v>
      </c>
      <c r="B10" s="2" t="s">
        <v>27</v>
      </c>
      <c r="C10" s="2" t="s">
        <v>38</v>
      </c>
      <c r="D10" s="2">
        <v>8</v>
      </c>
      <c r="E10" s="2">
        <v>4</v>
      </c>
      <c r="F10" s="2">
        <v>7.75</v>
      </c>
      <c r="G10" s="2">
        <v>0</v>
      </c>
      <c r="H10" s="2">
        <v>0</v>
      </c>
      <c r="I10" s="2">
        <v>4</v>
      </c>
      <c r="J10" s="2">
        <v>10</v>
      </c>
      <c r="K10" s="2">
        <v>11</v>
      </c>
      <c r="L10" s="2">
        <v>9.5</v>
      </c>
      <c r="M10" s="2">
        <v>8</v>
      </c>
      <c r="N10" s="2">
        <v>7</v>
      </c>
      <c r="O10" s="2">
        <v>5.25</v>
      </c>
      <c r="P10" s="2">
        <v>11</v>
      </c>
      <c r="Q10" s="2">
        <v>10</v>
      </c>
      <c r="R10" s="2">
        <v>12.25</v>
      </c>
      <c r="S10" s="2">
        <v>3</v>
      </c>
      <c r="T10" s="2">
        <v>0</v>
      </c>
      <c r="U10" s="2">
        <v>1.25</v>
      </c>
    </row>
    <row r="11" spans="1:26" ht="14.25" customHeight="1" x14ac:dyDescent="0.25">
      <c r="A11" s="5" t="s">
        <v>39</v>
      </c>
      <c r="B11" s="2" t="s">
        <v>40</v>
      </c>
      <c r="C11" s="2" t="s">
        <v>41</v>
      </c>
      <c r="D11" s="6">
        <v>15</v>
      </c>
      <c r="E11" s="2">
        <v>13</v>
      </c>
      <c r="F11" s="2">
        <v>11</v>
      </c>
      <c r="G11" s="2">
        <v>6</v>
      </c>
      <c r="H11" s="2">
        <v>8</v>
      </c>
      <c r="I11" s="2">
        <v>9</v>
      </c>
      <c r="J11" s="2">
        <v>12.5</v>
      </c>
      <c r="K11" s="2">
        <v>12.5</v>
      </c>
      <c r="L11" s="2">
        <v>14</v>
      </c>
      <c r="M11" s="2">
        <v>16</v>
      </c>
      <c r="N11" s="2">
        <v>12</v>
      </c>
      <c r="O11" s="2">
        <v>14</v>
      </c>
      <c r="P11" s="2">
        <v>7</v>
      </c>
      <c r="Q11" s="2">
        <v>9</v>
      </c>
      <c r="R11" s="2">
        <v>6</v>
      </c>
      <c r="S11" s="2">
        <v>10</v>
      </c>
      <c r="T11" s="2">
        <v>18</v>
      </c>
      <c r="U11" s="2">
        <v>14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spans="4:4" ht="14.25" customHeight="1" x14ac:dyDescent="0.25">
      <c r="D17" s="7"/>
    </row>
    <row r="18" spans="4:4" ht="14.25" customHeight="1" x14ac:dyDescent="0.25"/>
    <row r="19" spans="4:4" ht="14.25" customHeight="1" x14ac:dyDescent="0.25"/>
    <row r="20" spans="4:4" ht="14.25" customHeight="1" x14ac:dyDescent="0.25"/>
    <row r="21" spans="4:4" ht="14.25" customHeight="1" x14ac:dyDescent="0.25"/>
    <row r="22" spans="4:4" ht="14.25" customHeight="1" x14ac:dyDescent="0.25"/>
    <row r="23" spans="4:4" ht="14.25" customHeight="1" x14ac:dyDescent="0.25"/>
    <row r="24" spans="4:4" ht="14.25" customHeight="1" x14ac:dyDescent="0.25"/>
    <row r="25" spans="4:4" ht="14.25" customHeight="1" x14ac:dyDescent="0.25"/>
    <row r="26" spans="4:4" ht="14.25" customHeight="1" x14ac:dyDescent="0.25"/>
    <row r="27" spans="4:4" ht="14.25" customHeight="1" x14ac:dyDescent="0.25"/>
    <row r="28" spans="4:4" ht="14.25" customHeight="1" x14ac:dyDescent="0.25"/>
    <row r="29" spans="4:4" ht="14.25" customHeight="1" x14ac:dyDescent="0.25"/>
    <row r="30" spans="4:4" ht="14.25" customHeight="1" x14ac:dyDescent="0.25"/>
    <row r="31" spans="4:4" ht="14.25" customHeight="1" x14ac:dyDescent="0.25"/>
    <row r="32" spans="4:4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D1"/>
    <mergeCell ref="B3:C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>
      <selection activeCell="B26" sqref="B26"/>
    </sheetView>
  </sheetViews>
  <sheetFormatPr defaultColWidth="14.42578125" defaultRowHeight="15" customHeight="1" x14ac:dyDescent="0.25"/>
  <cols>
    <col min="1" max="1" width="29.85546875" customWidth="1"/>
    <col min="2" max="2" width="31.28515625" customWidth="1"/>
    <col min="3" max="25" width="11.42578125" customWidth="1"/>
  </cols>
  <sheetData>
    <row r="1" spans="1:25" ht="14.25" customHeight="1" x14ac:dyDescent="0.3">
      <c r="A1" s="26" t="s">
        <v>42</v>
      </c>
      <c r="B1" s="2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/>
    <row r="3" spans="1:25" ht="14.25" customHeight="1" x14ac:dyDescent="0.25">
      <c r="A3" s="8" t="s">
        <v>43</v>
      </c>
      <c r="B3" s="8" t="s">
        <v>44</v>
      </c>
      <c r="C3" s="8" t="s">
        <v>45</v>
      </c>
      <c r="D3" s="8" t="s">
        <v>46</v>
      </c>
      <c r="E3" s="8" t="s">
        <v>47</v>
      </c>
    </row>
    <row r="4" spans="1:25" ht="14.25" customHeight="1" x14ac:dyDescent="0.25">
      <c r="A4" s="9" t="s">
        <v>48</v>
      </c>
      <c r="B4" s="9" t="s">
        <v>49</v>
      </c>
      <c r="C4" s="9" t="s">
        <v>50</v>
      </c>
      <c r="D4" s="10">
        <v>3</v>
      </c>
      <c r="E4" s="11">
        <v>1.5</v>
      </c>
    </row>
    <row r="5" spans="1:25" ht="14.25" customHeight="1" x14ac:dyDescent="0.25">
      <c r="A5" s="9" t="s">
        <v>51</v>
      </c>
      <c r="B5" s="12" t="s">
        <v>52</v>
      </c>
      <c r="C5" s="12" t="s">
        <v>50</v>
      </c>
      <c r="D5" s="13">
        <v>3</v>
      </c>
      <c r="E5" s="11">
        <v>1.5</v>
      </c>
    </row>
    <row r="6" spans="1:25" ht="14.25" customHeight="1" x14ac:dyDescent="0.25">
      <c r="A6" s="9" t="s">
        <v>53</v>
      </c>
      <c r="B6" s="9" t="s">
        <v>54</v>
      </c>
      <c r="C6" s="9" t="s">
        <v>55</v>
      </c>
      <c r="D6" s="11">
        <v>3</v>
      </c>
      <c r="E6" s="11">
        <v>1.5</v>
      </c>
    </row>
    <row r="7" spans="1:25" ht="14.25" customHeight="1" x14ac:dyDescent="0.25">
      <c r="A7" s="9" t="s">
        <v>56</v>
      </c>
      <c r="B7" s="9" t="s">
        <v>57</v>
      </c>
      <c r="C7" s="9" t="s">
        <v>55</v>
      </c>
      <c r="D7" s="11">
        <v>4</v>
      </c>
      <c r="E7" s="11">
        <v>2</v>
      </c>
    </row>
    <row r="8" spans="1:25" ht="14.25" customHeight="1" x14ac:dyDescent="0.25">
      <c r="A8" s="9" t="s">
        <v>58</v>
      </c>
      <c r="B8" s="9" t="s">
        <v>59</v>
      </c>
      <c r="C8" s="9" t="s">
        <v>60</v>
      </c>
      <c r="D8" s="11">
        <v>3</v>
      </c>
      <c r="E8" s="11">
        <v>1.5</v>
      </c>
    </row>
    <row r="9" spans="1:25" ht="14.25" customHeight="1" x14ac:dyDescent="0.25">
      <c r="A9" s="9" t="s">
        <v>61</v>
      </c>
      <c r="B9" s="9" t="s">
        <v>62</v>
      </c>
      <c r="C9" s="9" t="s">
        <v>60</v>
      </c>
      <c r="D9" s="11">
        <v>3</v>
      </c>
      <c r="E9" s="11">
        <v>1.5</v>
      </c>
    </row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>
      <c r="A13" s="14" t="s">
        <v>63</v>
      </c>
      <c r="B13" s="15">
        <v>0.1</v>
      </c>
    </row>
    <row r="14" spans="1:25" ht="14.25" customHeight="1" x14ac:dyDescent="0.25">
      <c r="A14" s="14" t="s">
        <v>64</v>
      </c>
      <c r="B14" s="15">
        <v>0.2</v>
      </c>
    </row>
    <row r="15" spans="1:25" ht="14.25" customHeight="1" x14ac:dyDescent="0.25">
      <c r="A15" s="14" t="s">
        <v>65</v>
      </c>
      <c r="B15" s="15">
        <v>0.7</v>
      </c>
    </row>
    <row r="16" spans="1:25" ht="14.25" customHeight="1" x14ac:dyDescent="0.25">
      <c r="A16" s="14" t="s">
        <v>66</v>
      </c>
      <c r="B16" s="16">
        <v>19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B1"/>
  </mergeCells>
  <pageMargins left="0.7" right="0.7" top="0.75" bottom="0.75" header="0" footer="0"/>
  <pageSetup paperSize="9" orientation="portrait"/>
  <headerFooter>
    <oddHeader>&amp;C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H24" sqref="H24"/>
    </sheetView>
  </sheetViews>
  <sheetFormatPr defaultColWidth="14.42578125" defaultRowHeight="15" customHeight="1" x14ac:dyDescent="0.25"/>
  <cols>
    <col min="1" max="1" width="12.28515625" customWidth="1"/>
    <col min="2" max="2" width="24.140625" customWidth="1"/>
    <col min="3" max="3" width="19" customWidth="1"/>
    <col min="4" max="4" width="8.85546875" customWidth="1"/>
    <col min="5" max="6" width="10.140625" customWidth="1"/>
    <col min="7" max="7" width="16.5703125" customWidth="1"/>
    <col min="8" max="8" width="15" customWidth="1"/>
    <col min="9" max="9" width="6.7109375" customWidth="1"/>
    <col min="10" max="10" width="9.28515625" customWidth="1"/>
    <col min="11" max="11" width="13" customWidth="1"/>
    <col min="12" max="26" width="11.42578125" customWidth="1"/>
  </cols>
  <sheetData>
    <row r="1" spans="1:26" ht="14.25" customHeight="1" x14ac:dyDescent="0.25"/>
    <row r="2" spans="1:26" ht="15" customHeight="1" x14ac:dyDescent="0.25">
      <c r="C2" s="29" t="s">
        <v>67</v>
      </c>
      <c r="D2" s="27"/>
      <c r="E2" s="27"/>
      <c r="F2" s="27"/>
      <c r="G2" s="27"/>
    </row>
    <row r="3" spans="1:26" ht="15" customHeight="1" x14ac:dyDescent="0.25">
      <c r="C3" s="27"/>
      <c r="D3" s="27"/>
      <c r="E3" s="27"/>
      <c r="F3" s="27"/>
      <c r="G3" s="27"/>
    </row>
    <row r="4" spans="1:26" ht="14.25" customHeight="1" x14ac:dyDescent="0.25"/>
    <row r="5" spans="1:26" ht="14.25" customHeight="1" x14ac:dyDescent="0.25">
      <c r="B5" s="8" t="s">
        <v>68</v>
      </c>
      <c r="C5" s="22" t="str">
        <f>_xlfn.CONCAT(D5," ", E5)</f>
        <v>maaloul mariam</v>
      </c>
      <c r="D5" t="str">
        <f>VLOOKUP('relevé de notes'!$C$6, 'listes des notes'!$A$6:$U$11,2,FALSE)</f>
        <v>maaloul</v>
      </c>
      <c r="E5" t="str">
        <f>VLOOKUP('relevé de notes'!$C$6, 'listes des notes'!$A$6:$U$11,3,FALSE)</f>
        <v>mariam</v>
      </c>
    </row>
    <row r="6" spans="1:26" ht="14.25" customHeight="1" x14ac:dyDescent="0.25">
      <c r="B6" s="8" t="s">
        <v>69</v>
      </c>
      <c r="C6" s="3" t="s">
        <v>26</v>
      </c>
      <c r="D6" s="4"/>
    </row>
    <row r="7" spans="1:26" ht="14.25" customHeight="1" x14ac:dyDescent="0.25">
      <c r="B7" s="17" t="s">
        <v>1</v>
      </c>
      <c r="C7" s="21" t="s">
        <v>70</v>
      </c>
    </row>
    <row r="8" spans="1:26" ht="14.25" customHeight="1" x14ac:dyDescent="0.25">
      <c r="B8" s="8" t="s">
        <v>3</v>
      </c>
      <c r="C8" s="12" t="s">
        <v>4</v>
      </c>
      <c r="E8" s="18"/>
    </row>
    <row r="9" spans="1:26" ht="14.25" customHeight="1" x14ac:dyDescent="0.25">
      <c r="G9" t="s">
        <v>82</v>
      </c>
      <c r="H9" s="19" t="s">
        <v>83</v>
      </c>
      <c r="I9" t="s">
        <v>75</v>
      </c>
    </row>
    <row r="10" spans="1:26" ht="14.25" customHeight="1" x14ac:dyDescent="0.25">
      <c r="G10">
        <v>0.1</v>
      </c>
      <c r="H10">
        <v>0.2</v>
      </c>
      <c r="I10">
        <v>0.7</v>
      </c>
    </row>
    <row r="11" spans="1:26" ht="14.25" customHeight="1" x14ac:dyDescent="0.25"/>
    <row r="12" spans="1:26" ht="14.25" customHeight="1" x14ac:dyDescent="0.25">
      <c r="A12" s="20" t="s">
        <v>71</v>
      </c>
      <c r="B12" s="8" t="s">
        <v>44</v>
      </c>
      <c r="C12" s="8" t="s">
        <v>45</v>
      </c>
      <c r="D12" s="8" t="s">
        <v>46</v>
      </c>
      <c r="E12" s="8" t="s">
        <v>47</v>
      </c>
      <c r="F12" s="8" t="s">
        <v>72</v>
      </c>
      <c r="G12" s="8" t="s">
        <v>73</v>
      </c>
      <c r="H12" s="8" t="s">
        <v>74</v>
      </c>
      <c r="I12" s="8" t="s">
        <v>75</v>
      </c>
      <c r="J12" s="8" t="s">
        <v>76</v>
      </c>
      <c r="K12" s="8" t="s">
        <v>77</v>
      </c>
      <c r="L12" s="1" t="s">
        <v>81</v>
      </c>
      <c r="M12" s="1"/>
      <c r="N12" s="1" t="s">
        <v>84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9" t="str">
        <f>'listes des matières'!A4</f>
        <v>r01</v>
      </c>
      <c r="B13" s="9" t="str">
        <f>'listes des matières'!B4</f>
        <v xml:space="preserve">Web sémantique </v>
      </c>
      <c r="C13" s="9" t="str">
        <f>'listes des matières'!C4</f>
        <v>M01</v>
      </c>
      <c r="D13" s="11">
        <f>'listes des matières'!D4</f>
        <v>3</v>
      </c>
      <c r="E13" s="11">
        <f>'listes des matières'!E4</f>
        <v>1.5</v>
      </c>
      <c r="F13" s="11">
        <f>D13</f>
        <v>3</v>
      </c>
      <c r="G13" s="21">
        <f>VLOOKUP('relevé de notes'!$C$6, 'listes des notes'!$A$6:$U$11,L13,FALSE)</f>
        <v>13.75</v>
      </c>
      <c r="H13" s="9">
        <f>VLOOKUP('relevé de notes'!$C$6, 'listes des notes'!$A$6:$U$11,L13+1,FALSE)</f>
        <v>16</v>
      </c>
      <c r="I13" s="9">
        <f>VLOOKUP('relevé de notes'!$C$6, 'listes des notes'!$A$6:$U$11,L13+2,FALSE)</f>
        <v>14</v>
      </c>
      <c r="J13" s="9">
        <f>G13*$G$10+H13*$H$10+I13*$I$10</f>
        <v>14.375</v>
      </c>
      <c r="K13" s="9">
        <f>IF(J13&gt;=10,D13,0)</f>
        <v>3</v>
      </c>
      <c r="L13">
        <v>4</v>
      </c>
      <c r="M13" s="10"/>
      <c r="N13">
        <f>J13*E13</f>
        <v>21.5625</v>
      </c>
    </row>
    <row r="14" spans="1:26" ht="14.25" customHeight="1" x14ac:dyDescent="0.25">
      <c r="A14" s="9" t="str">
        <f>'listes des matières'!A5</f>
        <v>r03</v>
      </c>
      <c r="B14" s="9" t="str">
        <f>'listes des matières'!B5</f>
        <v>Ingénierie Ontologique</v>
      </c>
      <c r="C14" s="9" t="str">
        <f>'listes des matières'!C5</f>
        <v>M01</v>
      </c>
      <c r="D14" s="11">
        <f>'listes des matières'!D5</f>
        <v>3</v>
      </c>
      <c r="E14" s="11">
        <f>'listes des matières'!E5</f>
        <v>1.5</v>
      </c>
      <c r="F14" s="11">
        <f t="shared" ref="F14:F18" si="0">D14</f>
        <v>3</v>
      </c>
      <c r="G14" s="21">
        <f>VLOOKUP('relevé de notes'!$C$6, 'listes des notes'!$A$6:$U$11,L14,FALSE)</f>
        <v>17</v>
      </c>
      <c r="H14" s="9">
        <f>VLOOKUP('relevé de notes'!$C$6, 'listes des notes'!$A$6:$U$11,L14+1,FALSE)</f>
        <v>16.5</v>
      </c>
      <c r="I14" s="9">
        <f>VLOOKUP('relevé de notes'!$C$6, 'listes des notes'!$A$6:$U$11,L14+2,FALSE)</f>
        <v>17</v>
      </c>
      <c r="J14" s="9">
        <f t="shared" ref="J14:J18" si="1">G14*$G$10+H14*$H$10+I14*$I$10</f>
        <v>16.899999999999999</v>
      </c>
      <c r="K14" s="9">
        <f t="shared" ref="K14:K18" si="2">IF(J14&gt;=10,D14,0)</f>
        <v>3</v>
      </c>
      <c r="L14">
        <v>10</v>
      </c>
      <c r="N14">
        <f t="shared" ref="N14:N18" si="3">J14*E14</f>
        <v>25.349999999999998</v>
      </c>
    </row>
    <row r="15" spans="1:26" ht="14.25" customHeight="1" x14ac:dyDescent="0.25">
      <c r="A15" s="9" t="str">
        <f>'listes des matières'!A6</f>
        <v>r04</v>
      </c>
      <c r="B15" s="9" t="str">
        <f>'listes des matières'!B6</f>
        <v>Programmation déclarative</v>
      </c>
      <c r="C15" s="9" t="str">
        <f>'listes des matières'!C6</f>
        <v>M02</v>
      </c>
      <c r="D15" s="11">
        <f>'listes des matières'!D6</f>
        <v>3</v>
      </c>
      <c r="E15" s="11">
        <f>'listes des matières'!E6</f>
        <v>1.5</v>
      </c>
      <c r="F15" s="11">
        <f t="shared" si="0"/>
        <v>3</v>
      </c>
      <c r="G15" s="21">
        <f>VLOOKUP('relevé de notes'!$C$6, 'listes des notes'!$A$6:$U$11,L15,FALSE)</f>
        <v>10</v>
      </c>
      <c r="H15" s="9">
        <f>VLOOKUP('relevé de notes'!$C$6, 'listes des notes'!$A$6:$U$11,L15+1,FALSE)</f>
        <v>14.75</v>
      </c>
      <c r="I15" s="9">
        <f>VLOOKUP('relevé de notes'!$C$6, 'listes des notes'!$A$6:$U$11,L15+2,FALSE)</f>
        <v>18</v>
      </c>
      <c r="J15" s="9">
        <f t="shared" si="1"/>
        <v>16.55</v>
      </c>
      <c r="K15" s="9">
        <f t="shared" si="2"/>
        <v>3</v>
      </c>
      <c r="L15">
        <v>13</v>
      </c>
      <c r="N15">
        <f t="shared" si="3"/>
        <v>24.825000000000003</v>
      </c>
    </row>
    <row r="16" spans="1:26" ht="14.25" customHeight="1" x14ac:dyDescent="0.25">
      <c r="A16" s="9" t="str">
        <f>'listes des matières'!A7</f>
        <v>r02</v>
      </c>
      <c r="B16" s="9" t="str">
        <f>'listes des matières'!B7</f>
        <v>Algorithmique et complexité</v>
      </c>
      <c r="C16" s="9" t="str">
        <f>'listes des matières'!C7</f>
        <v>M02</v>
      </c>
      <c r="D16" s="11">
        <f>'listes des matières'!D7</f>
        <v>4</v>
      </c>
      <c r="E16" s="11">
        <f>'listes des matières'!E7</f>
        <v>2</v>
      </c>
      <c r="F16" s="11">
        <f t="shared" si="0"/>
        <v>4</v>
      </c>
      <c r="G16" s="21">
        <f>VLOOKUP('relevé de notes'!$C$6, 'listes des notes'!$A$6:$U$11,L16,FALSE)</f>
        <v>12.75</v>
      </c>
      <c r="H16" s="9">
        <f>VLOOKUP('relevé de notes'!$C$6, 'listes des notes'!$A$6:$U$11,L16+1,FALSE)</f>
        <v>12</v>
      </c>
      <c r="I16" s="9">
        <f>VLOOKUP('relevé de notes'!$C$6, 'listes des notes'!$A$6:$U$11,L16+2,FALSE)</f>
        <v>14</v>
      </c>
      <c r="J16" s="9">
        <f t="shared" si="1"/>
        <v>13.475</v>
      </c>
      <c r="K16" s="9">
        <f t="shared" si="2"/>
        <v>4</v>
      </c>
      <c r="L16">
        <v>7</v>
      </c>
      <c r="M16" s="10"/>
      <c r="N16">
        <f t="shared" si="3"/>
        <v>26.95</v>
      </c>
    </row>
    <row r="17" spans="1:14" ht="14.25" customHeight="1" x14ac:dyDescent="0.25">
      <c r="A17" s="9" t="str">
        <f>'listes des matières'!A8</f>
        <v>r05</v>
      </c>
      <c r="B17" s="9" t="str">
        <f>'listes des matières'!B8</f>
        <v>Webservices</v>
      </c>
      <c r="C17" s="9" t="str">
        <f>'listes des matières'!C8</f>
        <v>M03</v>
      </c>
      <c r="D17" s="11">
        <f>'listes des matières'!D8</f>
        <v>3</v>
      </c>
      <c r="E17" s="11">
        <f>'listes des matières'!E8</f>
        <v>1.5</v>
      </c>
      <c r="F17" s="11">
        <f t="shared" si="0"/>
        <v>3</v>
      </c>
      <c r="G17" s="21">
        <f>VLOOKUP('relevé de notes'!$C$6, 'listes des notes'!$A$6:$U$11,L17,FALSE)</f>
        <v>9</v>
      </c>
      <c r="H17" s="9">
        <f>VLOOKUP('relevé de notes'!$C$6, 'listes des notes'!$A$6:$U$11,L17+1,FALSE)</f>
        <v>14</v>
      </c>
      <c r="I17" s="9">
        <f>VLOOKUP('relevé de notes'!$C$6, 'listes des notes'!$A$6:$U$11,L17+2,FALSE)</f>
        <v>10.5</v>
      </c>
      <c r="J17" s="9">
        <f t="shared" si="1"/>
        <v>11.05</v>
      </c>
      <c r="K17" s="9">
        <f t="shared" si="2"/>
        <v>3</v>
      </c>
      <c r="L17">
        <v>16</v>
      </c>
      <c r="N17">
        <f t="shared" si="3"/>
        <v>16.575000000000003</v>
      </c>
    </row>
    <row r="18" spans="1:14" ht="14.25" customHeight="1" x14ac:dyDescent="0.25">
      <c r="A18" s="9" t="str">
        <f>'listes des matières'!A9</f>
        <v>r06</v>
      </c>
      <c r="B18" s="9" t="str">
        <f>'listes des matières'!B9</f>
        <v>Workflow</v>
      </c>
      <c r="C18" s="9" t="str">
        <f>'listes des matières'!C9</f>
        <v>M03</v>
      </c>
      <c r="D18" s="11">
        <f>'listes des matières'!D9</f>
        <v>3</v>
      </c>
      <c r="E18" s="11">
        <f>'listes des matières'!E9</f>
        <v>1.5</v>
      </c>
      <c r="F18" s="11">
        <f t="shared" si="0"/>
        <v>3</v>
      </c>
      <c r="G18" s="21">
        <f>VLOOKUP('relevé de notes'!$C$6, 'listes des notes'!$A$6:$U$11,L18,FALSE)</f>
        <v>17</v>
      </c>
      <c r="H18" s="9">
        <f>VLOOKUP('relevé de notes'!$C$6, 'listes des notes'!$A$6:$U$11,L18+1,FALSE)</f>
        <v>14</v>
      </c>
      <c r="I18" s="9">
        <f>VLOOKUP('relevé de notes'!$C$6, 'listes des notes'!$A$6:$U$11,L18+2,FALSE)</f>
        <v>18.5</v>
      </c>
      <c r="J18" s="9">
        <f t="shared" si="1"/>
        <v>17.45</v>
      </c>
      <c r="K18" s="9">
        <f t="shared" si="2"/>
        <v>3</v>
      </c>
      <c r="L18">
        <v>19</v>
      </c>
      <c r="M18" s="10"/>
      <c r="N18">
        <f t="shared" si="3"/>
        <v>26.174999999999997</v>
      </c>
    </row>
    <row r="19" spans="1:14" ht="15" customHeight="1" x14ac:dyDescent="0.25">
      <c r="E19" s="24">
        <f>SUM(E13:E18)</f>
        <v>9.5</v>
      </c>
      <c r="N19" s="23">
        <f>SUM(N13:N18)</f>
        <v>141.4375</v>
      </c>
    </row>
    <row r="20" spans="1:14" ht="33.75" customHeight="1" x14ac:dyDescent="0.25">
      <c r="A20" s="20" t="s">
        <v>78</v>
      </c>
      <c r="B20" s="11">
        <f>N19/E19</f>
        <v>14.888157894736842</v>
      </c>
    </row>
    <row r="21" spans="1:14" ht="14.25" customHeight="1" x14ac:dyDescent="0.25">
      <c r="A21" s="20" t="s">
        <v>79</v>
      </c>
      <c r="B21" s="11">
        <f>SUM(K13:K18)</f>
        <v>19</v>
      </c>
      <c r="I21" s="10"/>
    </row>
    <row r="22" spans="1:14" ht="14.25" customHeight="1" x14ac:dyDescent="0.25">
      <c r="A22" s="20" t="s">
        <v>80</v>
      </c>
      <c r="B22" s="25" t="str" cm="1">
        <f t="array" ref="B22">_xlfn.IFS(B20&gt;16,"Très Bien", B20&gt;=14,"Bien", B20&gt;=12,"Assez Bien", B20&gt;=10,"Passable", TRUE,"Refusé")</f>
        <v>Bien</v>
      </c>
    </row>
    <row r="23" spans="1:14" ht="14.25" customHeight="1" x14ac:dyDescent="0.25"/>
    <row r="24" spans="1:14" ht="14.25" customHeight="1" x14ac:dyDescent="0.25"/>
    <row r="25" spans="1:14" ht="14.25" customHeight="1" x14ac:dyDescent="0.25"/>
    <row r="26" spans="1:14" ht="14.25" customHeight="1" x14ac:dyDescent="0.25"/>
    <row r="27" spans="1:14" ht="14.25" customHeight="1" x14ac:dyDescent="0.25"/>
    <row r="28" spans="1:14" ht="14.25" customHeight="1" x14ac:dyDescent="0.25"/>
    <row r="29" spans="1:14" ht="14.25" customHeight="1" x14ac:dyDescent="0.25"/>
    <row r="30" spans="1:14" ht="14.25" customHeight="1" x14ac:dyDescent="0.25"/>
    <row r="31" spans="1:14" ht="14.25" customHeight="1" x14ac:dyDescent="0.25"/>
    <row r="32" spans="1:14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C2:G3"/>
  </mergeCells>
  <pageMargins left="0.7" right="0.7" top="0.75" bottom="0.75" header="0" footer="0"/>
  <pageSetup paperSize="9" orientation="portrait"/>
  <headerFooter>
    <oddHeader>&amp;CISIMS</oddHeader>
    <oddFooter>&amp;CNB.Il n'est dérivé qu'une seule copie du relevé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6D8490-B27D-4184-AD46-36261591F6C2}">
          <x14:formula1>
            <xm:f>'listes des notes'!$A$6:$A$11</xm:f>
          </x14:formula1>
          <xm:sqref>C6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listes des notes</vt:lpstr>
      <vt:lpstr>listes des matières</vt:lpstr>
      <vt:lpstr>relevé de notes</vt:lpstr>
      <vt:lpstr>CC2_r0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Kammoun Khaled</cp:lastModifiedBy>
  <dcterms:modified xsi:type="dcterms:W3CDTF">2024-10-17T11:01:30Z</dcterms:modified>
</cp:coreProperties>
</file>