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el_\OneDrive\Área de Trabalho\Excel com IA - Curso\"/>
    </mc:Choice>
  </mc:AlternateContent>
  <xr:revisionPtr revIDLastSave="0" documentId="13_ncr:1_{3BAEA8C8-435D-4E35-8215-0531BFE1FC8B}" xr6:coauthVersionLast="47" xr6:coauthVersionMax="47" xr10:uidLastSave="{00000000-0000-0000-0000-000000000000}"/>
  <bookViews>
    <workbookView xWindow="-120" yWindow="-120" windowWidth="29040" windowHeight="15840" tabRatio="345" xr2:uid="{D63472A4-8300-4934-9C87-0EC792DCF89D}"/>
  </bookViews>
  <sheets>
    <sheet name="Invest Now" sheetId="1" r:id="rId1"/>
    <sheet name="Base" sheetId="2" r:id="rId2"/>
  </sheets>
  <definedNames>
    <definedName name="aporte">'Invest Now'!$D$17</definedName>
    <definedName name="patrimonio">'Invest Now'!$D$20</definedName>
    <definedName name="qtd_anos">'Invest Now'!$D$18</definedName>
    <definedName name="rendimento_carteira">'Invest Now'!$D$13</definedName>
    <definedName name="salario">'Invest Now'!$D$12</definedName>
    <definedName name="sugestao_investimento">'Invest Now'!$D$14</definedName>
    <definedName name="taxa_mensal">'Invest Now'!$D$19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<sst xmlns="http://schemas.openxmlformats.org/spreadsheetml/2006/main" count="71" uniqueCount="34">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</sst>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sz val="11"/>
      <color rgb="FFFF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2BD74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0" fontId="9" fillId="3" borderId="4" xfId="0" applyFont="1" applyFill="1" applyBorder="1" applyAlignment="1">
      <alignment horizontal="left" indent="3"/>
    </xf>
    <xf numFmtId="164" fontId="10" fillId="3" borderId="5" xfId="0" applyNumberFormat="1" applyFont="1" applyFill="1" applyBorder="1" applyAlignment="1">
      <alignment horizontal="center"/>
    </xf>
    <xf numFmtId="164" fontId="10" fillId="3" borderId="6" xfId="0" applyNumberFormat="1" applyFont="1" applyFill="1" applyBorder="1" applyAlignment="1">
      <alignment horizontal="center"/>
    </xf>
    <xf numFmtId="0" fontId="9" fillId="3" borderId="7" xfId="0" applyFont="1" applyFill="1" applyBorder="1" applyAlignment="1">
      <alignment horizontal="left" indent="3"/>
    </xf>
    <xf numFmtId="164" fontId="10" fillId="3" borderId="8" xfId="0" applyNumberFormat="1" applyFont="1" applyFill="1" applyBorder="1" applyAlignment="1">
      <alignment horizontal="center"/>
    </xf>
    <xf numFmtId="164" fontId="10" fillId="3" borderId="9" xfId="0" applyNumberFormat="1" applyFont="1" applyFill="1" applyBorder="1" applyAlignment="1">
      <alignment horizontal="center"/>
    </xf>
    <xf numFmtId="0" fontId="9" fillId="3" borderId="10" xfId="0" applyFont="1" applyFill="1" applyBorder="1" applyAlignment="1">
      <alignment horizontal="left" indent="3"/>
    </xf>
    <xf numFmtId="164" fontId="10" fillId="3" borderId="11" xfId="0" applyNumberFormat="1" applyFont="1" applyFill="1" applyBorder="1" applyAlignment="1">
      <alignment horizontal="center"/>
    </xf>
    <xf numFmtId="164" fontId="10" fillId="3" borderId="12" xfId="0" applyNumberFormat="1" applyFont="1" applyFill="1" applyBorder="1" applyAlignment="1">
      <alignment horizontal="center"/>
    </xf>
    <xf numFmtId="164" fontId="11" fillId="0" borderId="15" xfId="0" applyNumberFormat="1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10" fontId="11" fillId="0" borderId="18" xfId="0" applyNumberFormat="1" applyFont="1" applyBorder="1" applyAlignment="1">
      <alignment horizontal="center"/>
    </xf>
    <xf numFmtId="8" fontId="11" fillId="3" borderId="18" xfId="0" applyNumberFormat="1" applyFont="1" applyFill="1" applyBorder="1" applyAlignment="1">
      <alignment horizontal="center"/>
    </xf>
    <xf numFmtId="8" fontId="11" fillId="3" borderId="21" xfId="0" applyNumberFormat="1" applyFont="1" applyFill="1" applyBorder="1" applyAlignment="1">
      <alignment horizontal="center"/>
    </xf>
    <xf numFmtId="164" fontId="10" fillId="0" borderId="15" xfId="1" applyNumberFormat="1" applyFont="1" applyBorder="1" applyAlignment="1">
      <alignment horizontal="center"/>
    </xf>
    <xf numFmtId="10" fontId="10" fillId="0" borderId="18" xfId="0" applyNumberFormat="1" applyFont="1" applyBorder="1" applyAlignment="1">
      <alignment horizontal="center"/>
    </xf>
    <xf numFmtId="164" fontId="10" fillId="4" borderId="21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4" borderId="0" xfId="0" applyFont="1" applyFill="1"/>
    <xf numFmtId="164" fontId="3" fillId="4" borderId="0" xfId="1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164" fontId="3" fillId="5" borderId="0" xfId="0" applyNumberFormat="1" applyFont="1" applyFill="1" applyAlignment="1">
      <alignment horizontal="center"/>
    </xf>
    <xf numFmtId="9" fontId="2" fillId="2" borderId="0" xfId="2" applyFont="1" applyFill="1"/>
    <xf numFmtId="0" fontId="4" fillId="6" borderId="0" xfId="0" applyFont="1" applyFill="1"/>
    <xf numFmtId="0" fontId="4" fillId="6" borderId="0" xfId="0" applyFont="1" applyFill="1" applyAlignment="1">
      <alignment horizontal="center"/>
    </xf>
    <xf numFmtId="0" fontId="9" fillId="4" borderId="13" xfId="0" applyFont="1" applyFill="1" applyBorder="1" applyAlignment="1">
      <alignment horizontal="left" indent="3"/>
    </xf>
    <xf numFmtId="0" fontId="9" fillId="4" borderId="14" xfId="0" applyFont="1" applyFill="1" applyBorder="1" applyAlignment="1">
      <alignment horizontal="left" indent="3"/>
    </xf>
    <xf numFmtId="0" fontId="9" fillId="4" borderId="16" xfId="0" applyFont="1" applyFill="1" applyBorder="1" applyAlignment="1">
      <alignment horizontal="left" indent="3"/>
    </xf>
    <xf numFmtId="0" fontId="9" fillId="4" borderId="17" xfId="0" applyFont="1" applyFill="1" applyBorder="1" applyAlignment="1">
      <alignment horizontal="left" indent="3"/>
    </xf>
    <xf numFmtId="0" fontId="12" fillId="3" borderId="19" xfId="0" applyFont="1" applyFill="1" applyBorder="1" applyAlignment="1">
      <alignment horizontal="left" indent="3"/>
    </xf>
    <xf numFmtId="0" fontId="12" fillId="3" borderId="20" xfId="0" applyFont="1" applyFill="1" applyBorder="1" applyAlignment="1">
      <alignment horizontal="left" indent="3"/>
    </xf>
    <xf numFmtId="0" fontId="9" fillId="4" borderId="19" xfId="0" applyFont="1" applyFill="1" applyBorder="1" applyAlignment="1">
      <alignment horizontal="left" indent="3"/>
    </xf>
    <xf numFmtId="0" fontId="9" fillId="4" borderId="20" xfId="0" applyFont="1" applyFill="1" applyBorder="1" applyAlignment="1">
      <alignment horizontal="left" indent="3"/>
    </xf>
    <xf numFmtId="0" fontId="12" fillId="3" borderId="16" xfId="0" applyFont="1" applyFill="1" applyBorder="1" applyAlignment="1">
      <alignment horizontal="left" indent="3"/>
    </xf>
    <xf numFmtId="0" fontId="12" fillId="3" borderId="17" xfId="0" applyFont="1" applyFill="1" applyBorder="1" applyAlignment="1">
      <alignment horizontal="left" indent="3"/>
    </xf>
    <xf numFmtId="0" fontId="5" fillId="7" borderId="1" xfId="0" applyFont="1" applyFill="1" applyBorder="1" applyAlignment="1">
      <alignment horizontal="right" vertical="center"/>
    </xf>
    <xf numFmtId="0" fontId="6" fillId="7" borderId="3" xfId="0" applyFont="1" applyFill="1" applyBorder="1" applyAlignment="1">
      <alignment horizontal="right"/>
    </xf>
    <xf numFmtId="0" fontId="5" fillId="7" borderId="2" xfId="0" applyFont="1" applyFill="1" applyBorder="1" applyAlignment="1">
      <alignment horizontal="righ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9" fontId="0" fillId="0" borderId="22" xfId="0" applyNumberFormat="1" applyBorder="1" applyAlignment="1">
      <alignment horizontal="center"/>
    </xf>
    <xf numFmtId="0" fontId="0" fillId="5" borderId="22" xfId="0" applyFill="1" applyBorder="1"/>
    <xf numFmtId="9" fontId="13" fillId="0" borderId="22" xfId="0" applyNumberFormat="1" applyFont="1" applyBorder="1" applyAlignment="1">
      <alignment horizontal="center"/>
    </xf>
    <xf numFmtId="0" fontId="0" fillId="8" borderId="22" xfId="0" applyFill="1" applyBorder="1" applyAlignment="1">
      <alignment horizontal="center"/>
    </xf>
    <xf numFmtId="9" fontId="13" fillId="0" borderId="22" xfId="0" applyNumberFormat="1" applyFont="1" applyFill="1" applyBorder="1" applyAlignment="1">
      <alignment horizontal="center"/>
    </xf>
    <xf numFmtId="164" fontId="0" fillId="4" borderId="22" xfId="0" applyNumberForma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'Invest Now'!$B$36</c:f>
              <c:strCache>
                <c:ptCount val="1"/>
                <c:pt idx="0">
                  <c:v>PAPEL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70-41A5-A760-AEF4509102F2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70-41A5-A760-AEF4509102F2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70-41A5-A760-AEF4509102F2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D70-41A5-A760-AEF4509102F2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70-41A5-A760-AEF4509102F2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D70-41A5-A760-AEF4509102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'Invest Now'!$C$35</c:f>
              <c:strCache>
                <c:ptCount val="1"/>
                <c:pt idx="0">
                  <c:v>Percentual Sugerido</c:v>
                </c:pt>
              </c:strCache>
            </c:strRef>
          </c:cat>
          <c:val>
            <c:numRef>
              <c:f>'Invest Now'!$C$36</c:f>
              <c:numCache>
                <c:formatCode>0%</c:formatCode>
                <c:ptCount val="1"/>
                <c:pt idx="0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ser>
          <c:idx val="1"/>
          <c:order val="1"/>
          <c:tx>
            <c:strRef>
              <c:f>'Invest Now'!$B$37</c:f>
              <c:strCache>
                <c:ptCount val="1"/>
                <c:pt idx="0">
                  <c:v>TIJOLO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'Invest Now'!$C$35</c:f>
              <c:strCache>
                <c:ptCount val="1"/>
                <c:pt idx="0">
                  <c:v>Percentual Sugerido</c:v>
                </c:pt>
              </c:strCache>
            </c:strRef>
          </c:cat>
          <c:val>
            <c:numRef>
              <c:f>'Invest Now'!$C$37</c:f>
              <c:numCache>
                <c:formatCode>0%</c:formatCode>
                <c:ptCount val="1"/>
                <c:pt idx="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70-41A5-A760-AEF4509102F2}"/>
            </c:ext>
          </c:extLst>
        </c:ser>
        <c:ser>
          <c:idx val="2"/>
          <c:order val="2"/>
          <c:tx>
            <c:strRef>
              <c:f>'Invest Now'!$B$38</c:f>
              <c:strCache>
                <c:ptCount val="1"/>
                <c:pt idx="0">
                  <c:v>HÍBRIDOS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'Invest Now'!$C$35</c:f>
              <c:strCache>
                <c:ptCount val="1"/>
                <c:pt idx="0">
                  <c:v>Percentual Sugerido</c:v>
                </c:pt>
              </c:strCache>
            </c:strRef>
          </c:cat>
          <c:val>
            <c:numRef>
              <c:f>'Invest Now'!$C$38</c:f>
              <c:numCache>
                <c:formatCode>0%</c:formatCode>
                <c:ptCount val="1"/>
                <c:pt idx="0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D70-41A5-A760-AEF4509102F2}"/>
            </c:ext>
          </c:extLst>
        </c:ser>
        <c:ser>
          <c:idx val="3"/>
          <c:order val="3"/>
          <c:tx>
            <c:strRef>
              <c:f>'Invest Now'!$B$39</c:f>
              <c:strCache>
                <c:ptCount val="1"/>
                <c:pt idx="0">
                  <c:v>FOFs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'Invest Now'!$C$35</c:f>
              <c:strCache>
                <c:ptCount val="1"/>
                <c:pt idx="0">
                  <c:v>Percentual Sugerido</c:v>
                </c:pt>
              </c:strCache>
            </c:strRef>
          </c:cat>
          <c:val>
            <c:numRef>
              <c:f>'Invest Now'!$C$39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D70-41A5-A760-AEF4509102F2}"/>
            </c:ext>
          </c:extLst>
        </c:ser>
        <c:ser>
          <c:idx val="4"/>
          <c:order val="4"/>
          <c:tx>
            <c:strRef>
              <c:f>'Invest Now'!$B$40</c:f>
              <c:strCache>
                <c:ptCount val="1"/>
                <c:pt idx="0">
                  <c:v>DESENVOLVIMENTO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'Invest Now'!$C$35</c:f>
              <c:strCache>
                <c:ptCount val="1"/>
                <c:pt idx="0">
                  <c:v>Percentual Sugerido</c:v>
                </c:pt>
              </c:strCache>
            </c:strRef>
          </c:cat>
          <c:val>
            <c:numRef>
              <c:f>'Invest Now'!$C$40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D70-41A5-A760-AEF4509102F2}"/>
            </c:ext>
          </c:extLst>
        </c:ser>
        <c:ser>
          <c:idx val="5"/>
          <c:order val="5"/>
          <c:tx>
            <c:strRef>
              <c:f>'Invest Now'!$B$41</c:f>
              <c:strCache>
                <c:ptCount val="1"/>
                <c:pt idx="0">
                  <c:v>HOTELARIAS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'Invest Now'!$C$35</c:f>
              <c:strCache>
                <c:ptCount val="1"/>
                <c:pt idx="0">
                  <c:v>Percentual Sugerido</c:v>
                </c:pt>
              </c:strCache>
            </c:strRef>
          </c:cat>
          <c:val>
            <c:numRef>
              <c:f>'Invest Now'!$C$41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D70-41A5-A760-AEF450910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05899055"/>
        <c:axId val="1605900015"/>
      </c:barChart>
      <c:valAx>
        <c:axId val="160590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5899055"/>
        <c:crossBetween val="between"/>
      </c:valAx>
      <c:catAx>
        <c:axId val="16058990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59000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346366</xdr:colOff>
      <xdr:row>0</xdr:row>
      <xdr:rowOff>0</xdr:rowOff>
    </xdr:from>
    <xdr:to>
      <xdr:col>3</xdr:col>
      <xdr:colOff>995796</xdr:colOff>
      <xdr:row>9</xdr:row>
      <xdr:rowOff>173182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2B0D88D6-184C-EDA0-A284-84448C935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366" y="0"/>
          <a:ext cx="5299362" cy="1887682"/>
        </a:xfrm>
        <a:prstGeom prst="rect">
          <a:avLst/>
        </a:prstGeom>
        <a:solidFill>
          <a:schemeClr val="accent2">
            <a:alpha val="0"/>
          </a:schemeClr>
        </a:solidFill>
        <a:ln>
          <a:solidFill>
            <a:srgbClr val="92D050"/>
          </a:solidFill>
        </a:ln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363682</xdr:colOff>
      <xdr:row>1</xdr:row>
      <xdr:rowOff>190499</xdr:rowOff>
    </xdr:from>
    <xdr:to>
      <xdr:col>1</xdr:col>
      <xdr:colOff>1278082</xdr:colOff>
      <xdr:row>6</xdr:row>
      <xdr:rowOff>152399</xdr:rowOff>
    </xdr:to>
    <xdr:pic>
      <xdr:nvPicPr>
        <xdr:cNvPr id="12" name="Gráfico 11" descr="Rosto alienígena estrutura de tópicos">
          <a:extLst>
            <a:ext uri="{FF2B5EF4-FFF2-40B4-BE49-F238E27FC236}">
              <a16:creationId xmlns:a16="http://schemas.microsoft.com/office/drawing/2014/main" id="{001F1F34-0254-1F70-6148-3EC3D1FAF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27364" y="380999"/>
          <a:ext cx="9144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57"/>
  <sheetViews>
    <sheetView showGridLines="0" tabSelected="1" topLeftCell="A59" zoomScale="110" zoomScaleNormal="110" workbookViewId="0">
      <selection activeCell="E9" sqref="E9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17.42578125" bestFit="1" customWidth="1"/>
    <col min="4" max="4" width="15" customWidth="1"/>
    <col min="5" max="8" width="3.5703125" customWidth="1"/>
    <col min="9" max="16384" width="8.7109375" hidden="1"/>
  </cols>
  <sheetData>
    <row r="10" spans="2:4" ht="15.75" thickBot="1" x14ac:dyDescent="0.3"/>
    <row r="11" spans="2:4" ht="26.25" x14ac:dyDescent="0.3">
      <c r="B11" s="41" t="s">
        <v>15</v>
      </c>
      <c r="C11" s="42"/>
      <c r="D11" s="43"/>
    </row>
    <row r="12" spans="2:4" ht="17.25" x14ac:dyDescent="0.3">
      <c r="B12" s="31" t="s">
        <v>14</v>
      </c>
      <c r="C12" s="32"/>
      <c r="D12" s="18">
        <v>15000</v>
      </c>
    </row>
    <row r="13" spans="2:4" ht="17.25" x14ac:dyDescent="0.3">
      <c r="B13" s="33" t="s">
        <v>13</v>
      </c>
      <c r="C13" s="34"/>
      <c r="D13" s="19">
        <v>6.0000000000000001E-3</v>
      </c>
    </row>
    <row r="14" spans="2:4" ht="18" thickBot="1" x14ac:dyDescent="0.35">
      <c r="B14" s="37" t="s">
        <v>33</v>
      </c>
      <c r="C14" s="38"/>
      <c r="D14" s="20">
        <f>D12*30%</f>
        <v>4500</v>
      </c>
    </row>
    <row r="15" spans="2:4" ht="15.75" thickBot="1" x14ac:dyDescent="0.3"/>
    <row r="16" spans="2:4" ht="28.5" customHeight="1" x14ac:dyDescent="0.25">
      <c r="B16" s="44" t="s">
        <v>5</v>
      </c>
      <c r="C16" s="45"/>
      <c r="D16" s="46"/>
    </row>
    <row r="17" spans="1:6" ht="17.25" x14ac:dyDescent="0.3">
      <c r="B17" s="31" t="s">
        <v>0</v>
      </c>
      <c r="C17" s="32"/>
      <c r="D17" s="13">
        <v>4500</v>
      </c>
    </row>
    <row r="18" spans="1:6" ht="17.25" x14ac:dyDescent="0.3">
      <c r="B18" s="33" t="s">
        <v>1</v>
      </c>
      <c r="C18" s="34"/>
      <c r="D18" s="14">
        <v>5</v>
      </c>
    </row>
    <row r="19" spans="1:6" ht="17.25" x14ac:dyDescent="0.3">
      <c r="B19" s="33" t="s">
        <v>2</v>
      </c>
      <c r="C19" s="34"/>
      <c r="D19" s="15">
        <v>1.0789999999999999E-2</v>
      </c>
    </row>
    <row r="20" spans="1:6" ht="17.25" x14ac:dyDescent="0.3">
      <c r="B20" s="39" t="s">
        <v>3</v>
      </c>
      <c r="C20" s="40"/>
      <c r="D20" s="16">
        <f>FV(taxa_mensal,qtd_anos*12,aporte*-1)</f>
        <v>376996.11299319437</v>
      </c>
    </row>
    <row r="21" spans="1:6" ht="18" thickBot="1" x14ac:dyDescent="0.35">
      <c r="B21" s="35" t="s">
        <v>4</v>
      </c>
      <c r="C21" s="36"/>
      <c r="D21" s="17">
        <f>patrimonio*rendimento_carteira</f>
        <v>2261.9766779591664</v>
      </c>
      <c r="F21" s="3"/>
    </row>
    <row r="22" spans="1:6" ht="15.75" thickBot="1" x14ac:dyDescent="0.3"/>
    <row r="23" spans="1:6" ht="30.75" x14ac:dyDescent="0.25">
      <c r="B23" s="44" t="s">
        <v>11</v>
      </c>
      <c r="C23" s="45"/>
      <c r="D23" s="54" t="s">
        <v>12</v>
      </c>
    </row>
    <row r="24" spans="1:6" ht="17.25" x14ac:dyDescent="0.3">
      <c r="A24" s="1">
        <v>2</v>
      </c>
      <c r="B24" s="4" t="s">
        <v>6</v>
      </c>
      <c r="C24" s="5">
        <f>FV($D$19,$A24*12,$D$17*-1)</f>
        <v>122524.32283940348</v>
      </c>
      <c r="D24" s="6">
        <f>C24*rendimento_carteira</f>
        <v>735.14593703642095</v>
      </c>
    </row>
    <row r="25" spans="1:6" ht="17.25" x14ac:dyDescent="0.3">
      <c r="A25" s="1">
        <v>5</v>
      </c>
      <c r="B25" s="7" t="s">
        <v>7</v>
      </c>
      <c r="C25" s="8">
        <f>FV($D$19,$A25*12,$D$17*-1)</f>
        <v>376996.11299319437</v>
      </c>
      <c r="D25" s="9">
        <f>C25*rendimento_carteira</f>
        <v>2261.9766779591664</v>
      </c>
    </row>
    <row r="26" spans="1:6" ht="17.25" x14ac:dyDescent="0.3">
      <c r="A26" s="1">
        <v>10</v>
      </c>
      <c r="B26" s="7" t="s">
        <v>8</v>
      </c>
      <c r="C26" s="8">
        <f>FV($D$19,$A26*12,$D$17*-1)</f>
        <v>1094778.956385775</v>
      </c>
      <c r="D26" s="9">
        <f>C26*rendimento_carteira</f>
        <v>6568.6737383146501</v>
      </c>
    </row>
    <row r="27" spans="1:6" ht="17.25" x14ac:dyDescent="0.3">
      <c r="A27" s="1">
        <v>20</v>
      </c>
      <c r="B27" s="7" t="s">
        <v>9</v>
      </c>
      <c r="C27" s="8">
        <f>FV($D$19,$A27*12,$D$17*-1)</f>
        <v>5063392.8004368627</v>
      </c>
      <c r="D27" s="9">
        <f>C27*rendimento_carteira</f>
        <v>30380.356802621176</v>
      </c>
    </row>
    <row r="28" spans="1:6" ht="18" thickBot="1" x14ac:dyDescent="0.35">
      <c r="A28" s="1">
        <v>30</v>
      </c>
      <c r="B28" s="10" t="s">
        <v>10</v>
      </c>
      <c r="C28" s="11">
        <f>FV($D$19,$A28*12,$D$17*-1)</f>
        <v>19449763.447521217</v>
      </c>
      <c r="D28" s="12">
        <f>C28*rendimento_carteira</f>
        <v>116698.58068512731</v>
      </c>
    </row>
    <row r="32" spans="1:6" x14ac:dyDescent="0.25">
      <c r="B32" s="21" t="s">
        <v>20</v>
      </c>
      <c r="C32" s="22" t="s">
        <v>17</v>
      </c>
      <c r="D32" s="21"/>
    </row>
    <row r="33" spans="2:4" x14ac:dyDescent="0.25">
      <c r="B33" s="23" t="s">
        <v>19</v>
      </c>
      <c r="C33" s="24">
        <v>5000</v>
      </c>
      <c r="D33" s="23"/>
    </row>
    <row r="35" spans="2:4" x14ac:dyDescent="0.25">
      <c r="B35" s="25" t="s">
        <v>21</v>
      </c>
      <c r="C35" s="25" t="s">
        <v>22</v>
      </c>
      <c r="D35" s="25" t="s">
        <v>23</v>
      </c>
    </row>
    <row r="36" spans="2:4" x14ac:dyDescent="0.25">
      <c r="B36" s="47" t="s">
        <v>24</v>
      </c>
      <c r="C36" s="48">
        <f>VLOOKUP($C$32&amp;"-"&amp;B36,Base!$A:$D,4,FALSE)</f>
        <v>0.32</v>
      </c>
      <c r="D36" s="53">
        <f>C36*$C$33</f>
        <v>1600</v>
      </c>
    </row>
    <row r="37" spans="2:4" x14ac:dyDescent="0.25">
      <c r="B37" s="47" t="s">
        <v>25</v>
      </c>
      <c r="C37" s="48">
        <f>VLOOKUP($C$32&amp;"-"&amp;B37,Base!$A:$D,4,FALSE)</f>
        <v>0.35</v>
      </c>
      <c r="D37" s="53">
        <f t="shared" ref="D37:D41" si="0">C37*$C$33</f>
        <v>1750</v>
      </c>
    </row>
    <row r="38" spans="2:4" x14ac:dyDescent="0.25">
      <c r="B38" s="47" t="s">
        <v>26</v>
      </c>
      <c r="C38" s="48">
        <f>VLOOKUP($C$32&amp;"-"&amp;B38,Base!$A:$D,4,FALSE)</f>
        <v>0.08</v>
      </c>
      <c r="D38" s="53">
        <f t="shared" si="0"/>
        <v>400</v>
      </c>
    </row>
    <row r="39" spans="2:4" x14ac:dyDescent="0.25">
      <c r="B39" s="47" t="s">
        <v>27</v>
      </c>
      <c r="C39" s="48">
        <f>VLOOKUP($C$32&amp;"-"&amp;B39,Base!$A:$D,4,FALSE)</f>
        <v>0.05</v>
      </c>
      <c r="D39" s="53">
        <f t="shared" si="0"/>
        <v>250</v>
      </c>
    </row>
    <row r="40" spans="2:4" x14ac:dyDescent="0.25">
      <c r="B40" s="47" t="s">
        <v>28</v>
      </c>
      <c r="C40" s="48">
        <f>VLOOKUP($C$32&amp;"-"&amp;B40,Base!$A:$D,4,FALSE)</f>
        <v>0.1</v>
      </c>
      <c r="D40" s="53">
        <f t="shared" si="0"/>
        <v>500</v>
      </c>
    </row>
    <row r="41" spans="2:4" x14ac:dyDescent="0.25">
      <c r="B41" s="47" t="s">
        <v>29</v>
      </c>
      <c r="C41" s="48">
        <f>VLOOKUP($C$32&amp;"-"&amp;B41,Base!$A:$D,4,FALSE)</f>
        <v>0.1</v>
      </c>
      <c r="D41" s="53">
        <f t="shared" si="0"/>
        <v>500</v>
      </c>
    </row>
    <row r="42" spans="2:4" x14ac:dyDescent="0.25">
      <c r="B42" s="26"/>
      <c r="C42" s="26"/>
      <c r="D42" s="27">
        <f>SUM(D36:D41)</f>
        <v>5000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E16" sqref="E16"/>
    </sheetView>
  </sheetViews>
  <sheetFormatPr defaultRowHeight="15" x14ac:dyDescent="0.25"/>
  <cols>
    <col min="1" max="1" width="29.140625" bestFit="1" customWidth="1"/>
    <col min="2" max="2" width="12.140625" bestFit="1" customWidth="1"/>
    <col min="3" max="3" width="18.7109375" bestFit="1" customWidth="1"/>
    <col min="4" max="4" width="5" bestFit="1" customWidth="1"/>
    <col min="7" max="7" width="15.42578125" bestFit="1" customWidth="1"/>
  </cols>
  <sheetData>
    <row r="2" spans="1:8" x14ac:dyDescent="0.25">
      <c r="A2" s="29" t="s">
        <v>31</v>
      </c>
      <c r="B2" s="29" t="s">
        <v>20</v>
      </c>
      <c r="C2" s="30" t="s">
        <v>21</v>
      </c>
      <c r="D2" s="30" t="s">
        <v>30</v>
      </c>
    </row>
    <row r="3" spans="1:8" x14ac:dyDescent="0.25">
      <c r="A3" s="49" t="str">
        <f>B3&amp;"-"&amp;C3</f>
        <v>Conservador-PAPEL</v>
      </c>
      <c r="B3" s="49" t="s">
        <v>16</v>
      </c>
      <c r="C3" s="51" t="s">
        <v>24</v>
      </c>
      <c r="D3" s="50">
        <v>0.3</v>
      </c>
      <c r="H3" t="s">
        <v>30</v>
      </c>
    </row>
    <row r="4" spans="1:8" x14ac:dyDescent="0.25">
      <c r="A4" s="49" t="str">
        <f t="shared" ref="A4:A20" si="0">B4&amp;"-"&amp;C4</f>
        <v>Conservador-TIJOLO</v>
      </c>
      <c r="B4" s="49" t="s">
        <v>16</v>
      </c>
      <c r="C4" s="51" t="s">
        <v>25</v>
      </c>
      <c r="D4" s="50">
        <v>0.5</v>
      </c>
      <c r="G4" s="21" t="s">
        <v>32</v>
      </c>
      <c r="H4" s="28">
        <f>VLOOKUP(G4,$A:$D,4,FALSE)</f>
        <v>0.35</v>
      </c>
    </row>
    <row r="5" spans="1:8" x14ac:dyDescent="0.25">
      <c r="A5" s="49" t="str">
        <f t="shared" si="0"/>
        <v>Conservador-HÍBRIDOS</v>
      </c>
      <c r="B5" s="49" t="s">
        <v>16</v>
      </c>
      <c r="C5" s="51" t="s">
        <v>26</v>
      </c>
      <c r="D5" s="50">
        <v>0.1</v>
      </c>
    </row>
    <row r="6" spans="1:8" x14ac:dyDescent="0.25">
      <c r="A6" s="49" t="str">
        <f t="shared" si="0"/>
        <v>Conservador-FOFs</v>
      </c>
      <c r="B6" s="49" t="s">
        <v>16</v>
      </c>
      <c r="C6" s="51" t="s">
        <v>27</v>
      </c>
      <c r="D6" s="50">
        <v>0.1</v>
      </c>
    </row>
    <row r="7" spans="1:8" x14ac:dyDescent="0.25">
      <c r="A7" s="49" t="str">
        <f t="shared" si="0"/>
        <v>Conservador-DESENVOLVIMENTO</v>
      </c>
      <c r="B7" s="49" t="s">
        <v>16</v>
      </c>
      <c r="C7" s="51" t="s">
        <v>28</v>
      </c>
      <c r="D7" s="50">
        <v>0</v>
      </c>
    </row>
    <row r="8" spans="1:8" x14ac:dyDescent="0.25">
      <c r="A8" s="49" t="str">
        <f t="shared" si="0"/>
        <v>Conservador-HOTELARIAS</v>
      </c>
      <c r="B8" s="49" t="s">
        <v>16</v>
      </c>
      <c r="C8" s="51" t="s">
        <v>29</v>
      </c>
      <c r="D8" s="50">
        <v>0</v>
      </c>
    </row>
    <row r="9" spans="1:8" x14ac:dyDescent="0.25">
      <c r="A9" s="49" t="str">
        <f t="shared" si="0"/>
        <v>Moderado-PAPEL</v>
      </c>
      <c r="B9" s="49" t="s">
        <v>17</v>
      </c>
      <c r="C9" s="51" t="s">
        <v>24</v>
      </c>
      <c r="D9" s="50">
        <v>0.32</v>
      </c>
    </row>
    <row r="10" spans="1:8" x14ac:dyDescent="0.25">
      <c r="A10" s="49" t="str">
        <f t="shared" si="0"/>
        <v>Moderado-TIJOLO</v>
      </c>
      <c r="B10" s="49" t="s">
        <v>17</v>
      </c>
      <c r="C10" s="51" t="s">
        <v>25</v>
      </c>
      <c r="D10" s="52">
        <v>0.35</v>
      </c>
    </row>
    <row r="11" spans="1:8" x14ac:dyDescent="0.25">
      <c r="A11" s="49" t="str">
        <f t="shared" si="0"/>
        <v>Moderado-HÍBRIDOS</v>
      </c>
      <c r="B11" s="49" t="s">
        <v>17</v>
      </c>
      <c r="C11" s="51" t="s">
        <v>26</v>
      </c>
      <c r="D11" s="50">
        <v>0.08</v>
      </c>
    </row>
    <row r="12" spans="1:8" x14ac:dyDescent="0.25">
      <c r="A12" s="49" t="str">
        <f t="shared" si="0"/>
        <v>Moderado-FOFs</v>
      </c>
      <c r="B12" s="49" t="s">
        <v>17</v>
      </c>
      <c r="C12" s="51" t="s">
        <v>27</v>
      </c>
      <c r="D12" s="50">
        <v>0.05</v>
      </c>
    </row>
    <row r="13" spans="1:8" x14ac:dyDescent="0.25">
      <c r="A13" s="49" t="str">
        <f t="shared" si="0"/>
        <v>Moderado-DESENVOLVIMENTO</v>
      </c>
      <c r="B13" s="49" t="s">
        <v>17</v>
      </c>
      <c r="C13" s="51" t="s">
        <v>28</v>
      </c>
      <c r="D13" s="50">
        <v>0.1</v>
      </c>
    </row>
    <row r="14" spans="1:8" x14ac:dyDescent="0.25">
      <c r="A14" s="49" t="str">
        <f t="shared" si="0"/>
        <v>Moderado-HOTELARIAS</v>
      </c>
      <c r="B14" s="49" t="s">
        <v>17</v>
      </c>
      <c r="C14" s="51" t="s">
        <v>29</v>
      </c>
      <c r="D14" s="50">
        <v>0.1</v>
      </c>
    </row>
    <row r="15" spans="1:8" x14ac:dyDescent="0.25">
      <c r="A15" s="49" t="str">
        <f t="shared" si="0"/>
        <v>Agressivo-PAPEL</v>
      </c>
      <c r="B15" s="49" t="s">
        <v>18</v>
      </c>
      <c r="C15" s="51" t="s">
        <v>24</v>
      </c>
      <c r="D15" s="50">
        <v>0.5</v>
      </c>
    </row>
    <row r="16" spans="1:8" x14ac:dyDescent="0.25">
      <c r="A16" s="49" t="str">
        <f t="shared" si="0"/>
        <v>Agressivo-TIJOLO</v>
      </c>
      <c r="B16" s="49" t="s">
        <v>18</v>
      </c>
      <c r="C16" s="51" t="s">
        <v>25</v>
      </c>
      <c r="D16" s="50">
        <v>0.1</v>
      </c>
    </row>
    <row r="17" spans="1:4" x14ac:dyDescent="0.25">
      <c r="A17" s="49" t="str">
        <f t="shared" si="0"/>
        <v>Agressivo-HÍBRIDOS</v>
      </c>
      <c r="B17" s="49" t="s">
        <v>18</v>
      </c>
      <c r="C17" s="51" t="s">
        <v>26</v>
      </c>
      <c r="D17" s="50">
        <v>0.05</v>
      </c>
    </row>
    <row r="18" spans="1:4" x14ac:dyDescent="0.25">
      <c r="A18" s="49" t="str">
        <f t="shared" si="0"/>
        <v>Agressivo-FOFs</v>
      </c>
      <c r="B18" s="49" t="s">
        <v>18</v>
      </c>
      <c r="C18" s="51" t="s">
        <v>27</v>
      </c>
      <c r="D18" s="50">
        <v>0.05</v>
      </c>
    </row>
    <row r="19" spans="1:4" x14ac:dyDescent="0.25">
      <c r="A19" s="49" t="str">
        <f t="shared" si="0"/>
        <v>Agressivo-DESENVOLVIMENTO</v>
      </c>
      <c r="B19" s="49" t="s">
        <v>18</v>
      </c>
      <c r="C19" s="51" t="s">
        <v>28</v>
      </c>
      <c r="D19" s="50">
        <v>0.2</v>
      </c>
    </row>
    <row r="20" spans="1:4" x14ac:dyDescent="0.25">
      <c r="A20" s="49" t="str">
        <f t="shared" si="0"/>
        <v>Agressivo-HOTELARIAS</v>
      </c>
      <c r="B20" s="49" t="s">
        <v>18</v>
      </c>
      <c r="C20" s="51" t="s">
        <v>29</v>
      </c>
      <c r="D20" s="50">
        <v>0.1</v>
      </c>
    </row>
    <row r="21" spans="1:4" x14ac:dyDescent="0.2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Invest Now</vt:lpstr>
      <vt:lpstr>Base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Rafael Fernandes da Cruz</cp:lastModifiedBy>
  <dcterms:created xsi:type="dcterms:W3CDTF">2025-04-16T18:38:03Z</dcterms:created>
  <dcterms:modified xsi:type="dcterms:W3CDTF">2025-06-22T13:59:01Z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