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\\Btsfile1\InformationSecurity\Personnel\Brian\"/>
    </mc:Choice>
  </mc:AlternateContent>
  <bookViews>
    <workbookView xWindow="75" yWindow="435" windowWidth="31695" windowHeight="20565" activeTab="1"/>
  </bookViews>
  <sheets>
    <sheet name="Cybersecurity" sheetId="7" r:id="rId1"/>
    <sheet name="Guide - Index" sheetId="6" r:id="rId2"/>
    <sheet name="NIST Framework v11" sheetId="1" r:id="rId3"/>
    <sheet name="CMM" sheetId="2" r:id="rId4"/>
    <sheet name="Data" sheetId="4" r:id="rId5"/>
    <sheet name="Scales" sheetId="3" r:id="rId6"/>
  </sheets>
  <definedNames>
    <definedName name="_xlnm._FilterDatabase" localSheetId="1" hidden="1">'Guide - Index'!$C$9:$AD$130</definedName>
    <definedName name="_xlnm._FilterDatabase" localSheetId="2" hidden="1">'NIST Framework v11'!$C$3:$AE$124</definedName>
    <definedName name="ISMS">#REF!</definedName>
    <definedName name="ISMS_working">#REF!</definedName>
    <definedName name="PriorityValues" localSheetId="1">#REF!</definedName>
    <definedName name="PriorityValues" localSheetId="2">#REF!</definedName>
    <definedName name="PriorityValues" localSheetId="5">#REF!</definedName>
    <definedName name="PriorityValues">#REF!</definedName>
    <definedName name="UrgencyValues" localSheetId="1">#REF!</definedName>
    <definedName name="UrgencyValues" localSheetId="2">#REF!</definedName>
    <definedName name="UrgencyValues" localSheetId="5">#REF!</definedName>
    <definedName name="UrgencyValues">#REF!</definedName>
    <definedName name="Z_0D0BAA12_0EA8_4748_A47B_93A9E418BF0D_.wvu.Cols" localSheetId="1" hidden="1">'Guide - Index'!$K:$O,'Guide - Index'!$U:$X</definedName>
    <definedName name="Z_0D0BAA12_0EA8_4748_A47B_93A9E418BF0D_.wvu.Cols" localSheetId="2" hidden="1">'NIST Framework v11'!$L:$P,'NIST Framework v11'!$V:$Y</definedName>
    <definedName name="Z_0D0BAA12_0EA8_4748_A47B_93A9E418BF0D_.wvu.FilterData" localSheetId="1" hidden="1">'Guide - Index'!$C$9:$AD$130</definedName>
    <definedName name="Z_0D0BAA12_0EA8_4748_A47B_93A9E418BF0D_.wvu.FilterData" localSheetId="2" hidden="1">'NIST Framework v11'!$C$3:$AE$124</definedName>
    <definedName name="Z_47957E73_90F7_48C7_91D6_798383CDFDD2_.wvu.Cols" localSheetId="1" hidden="1">'Guide - Index'!#REF!</definedName>
    <definedName name="Z_47957E73_90F7_48C7_91D6_798383CDFDD2_.wvu.Cols" localSheetId="2" hidden="1">'NIST Framework v11'!#REF!</definedName>
    <definedName name="Z_7BD71996_8570_4099_A252_5150BCE8E47C_.wvu.Cols" localSheetId="1" hidden="1">'Guide - Index'!#REF!</definedName>
    <definedName name="Z_7BD71996_8570_4099_A252_5150BCE8E47C_.wvu.Cols" localSheetId="2" hidden="1">'NIST Framework v11'!#REF!</definedName>
    <definedName name="Z_D9A6376B_4D17_4AB2_BDD1_FE47E0B3F75E_.wvu.Cols" localSheetId="1" hidden="1">'Guide - Index'!$K:$O,'Guide - Index'!$U:$X</definedName>
    <definedName name="Z_D9A6376B_4D17_4AB2_BDD1_FE47E0B3F75E_.wvu.Cols" localSheetId="2" hidden="1">'NIST Framework v11'!$L:$P,'NIST Framework v11'!$V:$Y</definedName>
    <definedName name="Z_D9A6376B_4D17_4AB2_BDD1_FE47E0B3F75E_.wvu.FilterData" localSheetId="1" hidden="1">'Guide - Index'!$C$9:$AD$130</definedName>
    <definedName name="Z_D9A6376B_4D17_4AB2_BDD1_FE47E0B3F75E_.wvu.FilterData" localSheetId="2" hidden="1">'NIST Framework v11'!$C$3:$AE$124</definedName>
    <definedName name="Z_E74AD366_938D_44E2_A6C5_055FA115444E_.wvu.Cols" localSheetId="1" hidden="1">'Guide - Index'!#REF!</definedName>
    <definedName name="Z_E74AD366_938D_44E2_A6C5_055FA115444E_.wvu.Cols" localSheetId="2" hidden="1">'NIST Framework v11'!#REF!</definedName>
    <definedName name="Z_F7528A91_99D0_45DA_9B27_A32F6937E95D_.wvu.Cols" localSheetId="1" hidden="1">'Guide - Index'!$K:$O,'Guide - Index'!$U:$X</definedName>
    <definedName name="Z_F7528A91_99D0_45DA_9B27_A32F6937E95D_.wvu.Cols" localSheetId="2" hidden="1">'NIST Framework v11'!$L:$P,'NIST Framework v11'!$V:$Y</definedName>
    <definedName name="Z_F7528A91_99D0_45DA_9B27_A32F6937E95D_.wvu.FilterData" localSheetId="1" hidden="1">'Guide - Index'!$C$9:$AD$130</definedName>
    <definedName name="Z_F7528A91_99D0_45DA_9B27_A32F6937E95D_.wvu.FilterData" localSheetId="2" hidden="1">'NIST Framework v11'!$C$3:$AE$124</definedName>
    <definedName name="Z_F9E8DA7F_1E4C_4CC4_A92F_7A4416ADC553_.wvu.Cols" localSheetId="1" hidden="1">'Guide - Index'!#REF!</definedName>
    <definedName name="Z_F9E8DA7F_1E4C_4CC4_A92F_7A4416ADC553_.wvu.Cols" localSheetId="2" hidden="1">'NIST Framework v11'!#REF!</definedName>
    <definedName name="Z_FE135D45_FEC9_45C5_B916_E812BDE860C8_.wvu.Cols" localSheetId="1" hidden="1">'Guide - Index'!$K:$O,'Guide - Index'!$U:$X</definedName>
    <definedName name="Z_FE135D45_FEC9_45C5_B916_E812BDE860C8_.wvu.Cols" localSheetId="2" hidden="1">'NIST Framework v11'!$L:$P,'NIST Framework v11'!$V:$Y</definedName>
    <definedName name="Z_FE135D45_FEC9_45C5_B916_E812BDE860C8_.wvu.FilterData" localSheetId="1" hidden="1">'Guide - Index'!$C$9:$AD$130</definedName>
    <definedName name="Z_FE135D45_FEC9_45C5_B916_E812BDE860C8_.wvu.FilterData" localSheetId="2" hidden="1">'NIST Framework v11'!$C$3:$AE$124</definedName>
  </definedNames>
  <calcPr calcId="171027" concurrentCalc="0"/>
  <customWorkbookViews>
    <customWorkbookView name="Musson, Dean - Personal View" guid="{0D0BAA12-0EA8-4748-A47B-93A9E418BF0D}" mergeInterval="0" personalView="1" maximized="1" xWindow="-8" yWindow="-8" windowWidth="1936" windowHeight="1176" activeSheetId="1"/>
    <customWorkbookView name="Scott, Josh - Personal View" guid="{D9A6376B-4D17-4AB2-BDD1-FE47E0B3F75E}" mergeInterval="0" personalView="1" maximized="1" xWindow="-8" yWindow="-8" windowWidth="1936" windowHeight="1186" activeSheetId="1"/>
    <customWorkbookView name="brian ventura - Personal View" guid="{FE135D45-FEC9-45C5-B916-E812BDE860C8}" mergeInterval="0" personalView="1" maximized="1" xWindow="1912" yWindow="-8" windowWidth="1936" windowHeight="1216" activeSheetId="1"/>
    <customWorkbookView name="Paidhrin, Christopher - Personal View" guid="{F7528A91-99D0-45DA-9B27-A32F6937E95D}" mergeInterval="0" personalView="1" maximized="1" xWindow="1912" yWindow="-8" windowWidth="1936" windowHeight="1216" activeSheetId="1"/>
  </customWorkbookView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1" i="6" l="1"/>
  <c r="I127" i="6"/>
  <c r="I124" i="6"/>
  <c r="I122" i="6"/>
  <c r="I119" i="6"/>
  <c r="I115" i="6"/>
  <c r="I110" i="6"/>
  <c r="I104" i="6"/>
  <c r="I102" i="6"/>
  <c r="I96" i="6"/>
  <c r="I87" i="6"/>
  <c r="I81" i="6"/>
  <c r="I76" i="6"/>
  <c r="I73" i="6"/>
  <c r="I60" i="6"/>
  <c r="I52" i="6"/>
  <c r="I46" i="6"/>
  <c r="I40" i="6"/>
  <c r="I36" i="6"/>
  <c r="I29" i="6"/>
  <c r="I24" i="6"/>
  <c r="I18" i="6"/>
  <c r="I11" i="6"/>
  <c r="I121" i="1"/>
  <c r="I118" i="1"/>
  <c r="I116" i="1"/>
  <c r="I113" i="1"/>
  <c r="I109" i="1"/>
  <c r="I104" i="1"/>
  <c r="I98" i="1"/>
  <c r="I96" i="1"/>
  <c r="I90" i="1"/>
  <c r="I81" i="1"/>
  <c r="I75" i="1"/>
  <c r="I70" i="1"/>
  <c r="I67" i="1"/>
  <c r="I54" i="1"/>
  <c r="I46" i="1"/>
  <c r="I40" i="1"/>
  <c r="I34" i="1"/>
  <c r="I30" i="1"/>
  <c r="I23" i="1"/>
  <c r="I18" i="1"/>
  <c r="I12" i="1"/>
  <c r="I5" i="1"/>
  <c r="U124" i="1"/>
  <c r="V124" i="1"/>
  <c r="W124" i="1"/>
  <c r="X124" i="1"/>
  <c r="Y124" i="1"/>
  <c r="U123" i="1"/>
  <c r="V123" i="1"/>
  <c r="W123" i="1"/>
  <c r="X123" i="1"/>
  <c r="Y123" i="1"/>
  <c r="U122" i="1"/>
  <c r="V122" i="1"/>
  <c r="W122" i="1"/>
  <c r="X122" i="1"/>
  <c r="Y122" i="1"/>
  <c r="AJ121" i="1"/>
  <c r="AI121" i="1"/>
  <c r="AH121" i="1"/>
  <c r="AG121" i="1"/>
  <c r="AF121" i="1"/>
  <c r="Y121" i="1"/>
  <c r="O121" i="1"/>
  <c r="N121" i="1"/>
  <c r="M121" i="1"/>
  <c r="L121" i="1"/>
  <c r="K121" i="1"/>
  <c r="H121" i="1"/>
  <c r="U120" i="1"/>
  <c r="V120" i="1"/>
  <c r="W120" i="1"/>
  <c r="X120" i="1"/>
  <c r="Y120" i="1"/>
  <c r="U119" i="1"/>
  <c r="V119" i="1"/>
  <c r="W119" i="1"/>
  <c r="X119" i="1"/>
  <c r="Y119" i="1"/>
  <c r="AJ118" i="1"/>
  <c r="AI118" i="1"/>
  <c r="AH118" i="1"/>
  <c r="AG118" i="1"/>
  <c r="AF118" i="1"/>
  <c r="Y118" i="1"/>
  <c r="O118" i="1"/>
  <c r="N118" i="1"/>
  <c r="M118" i="1"/>
  <c r="L118" i="1"/>
  <c r="K118" i="1"/>
  <c r="H118" i="1"/>
  <c r="U117" i="1"/>
  <c r="V117" i="1"/>
  <c r="W117" i="1"/>
  <c r="X117" i="1"/>
  <c r="Y117" i="1"/>
  <c r="AJ116" i="1"/>
  <c r="AI116" i="1"/>
  <c r="AH116" i="1"/>
  <c r="AG116" i="1"/>
  <c r="AF116" i="1"/>
  <c r="Y116" i="1"/>
  <c r="O116" i="1"/>
  <c r="N116" i="1"/>
  <c r="M116" i="1"/>
  <c r="L116" i="1"/>
  <c r="K116" i="1"/>
  <c r="H116" i="1"/>
  <c r="U115" i="1"/>
  <c r="V115" i="1"/>
  <c r="W115" i="1"/>
  <c r="X115" i="1"/>
  <c r="Y115" i="1"/>
  <c r="U114" i="1"/>
  <c r="V114" i="1"/>
  <c r="W114" i="1"/>
  <c r="X114" i="1"/>
  <c r="Y114" i="1"/>
  <c r="AJ113" i="1"/>
  <c r="AI113" i="1"/>
  <c r="AH113" i="1"/>
  <c r="AG113" i="1"/>
  <c r="AF113" i="1"/>
  <c r="Y113" i="1"/>
  <c r="O113" i="1"/>
  <c r="N113" i="1"/>
  <c r="M113" i="1"/>
  <c r="L113" i="1"/>
  <c r="K113" i="1"/>
  <c r="H113" i="1"/>
  <c r="U112" i="1"/>
  <c r="V112" i="1"/>
  <c r="W112" i="1"/>
  <c r="X112" i="1"/>
  <c r="Y112" i="1"/>
  <c r="U111" i="1"/>
  <c r="V111" i="1"/>
  <c r="W111" i="1"/>
  <c r="X111" i="1"/>
  <c r="Y111" i="1"/>
  <c r="U110" i="1"/>
  <c r="V110" i="1"/>
  <c r="W110" i="1"/>
  <c r="X110" i="1"/>
  <c r="Y110" i="1"/>
  <c r="AJ109" i="1"/>
  <c r="AI109" i="1"/>
  <c r="AH109" i="1"/>
  <c r="AG109" i="1"/>
  <c r="AF109" i="1"/>
  <c r="Y109" i="1"/>
  <c r="O109" i="1"/>
  <c r="N109" i="1"/>
  <c r="M109" i="1"/>
  <c r="L109" i="1"/>
  <c r="K109" i="1"/>
  <c r="H109" i="1"/>
  <c r="U108" i="1"/>
  <c r="V108" i="1"/>
  <c r="W108" i="1"/>
  <c r="X108" i="1"/>
  <c r="Y108" i="1"/>
  <c r="U107" i="1"/>
  <c r="V107" i="1"/>
  <c r="W107" i="1"/>
  <c r="X107" i="1"/>
  <c r="Y107" i="1"/>
  <c r="U106" i="1"/>
  <c r="V106" i="1"/>
  <c r="W106" i="1"/>
  <c r="X106" i="1"/>
  <c r="Y106" i="1"/>
  <c r="U105" i="1"/>
  <c r="V105" i="1"/>
  <c r="W105" i="1"/>
  <c r="X105" i="1"/>
  <c r="Y105" i="1"/>
  <c r="AJ104" i="1"/>
  <c r="AI104" i="1"/>
  <c r="AH104" i="1"/>
  <c r="AG104" i="1"/>
  <c r="AF104" i="1"/>
  <c r="Y104" i="1"/>
  <c r="O104" i="1"/>
  <c r="N104" i="1"/>
  <c r="M104" i="1"/>
  <c r="L104" i="1"/>
  <c r="K104" i="1"/>
  <c r="H104" i="1"/>
  <c r="U103" i="1"/>
  <c r="V103" i="1"/>
  <c r="W103" i="1"/>
  <c r="X103" i="1"/>
  <c r="Y103" i="1"/>
  <c r="U102" i="1"/>
  <c r="V102" i="1"/>
  <c r="W102" i="1"/>
  <c r="X102" i="1"/>
  <c r="Y102" i="1"/>
  <c r="U101" i="1"/>
  <c r="V101" i="1"/>
  <c r="W101" i="1"/>
  <c r="X101" i="1"/>
  <c r="Y101" i="1"/>
  <c r="U100" i="1"/>
  <c r="V100" i="1"/>
  <c r="W100" i="1"/>
  <c r="X100" i="1"/>
  <c r="Y100" i="1"/>
  <c r="U99" i="1"/>
  <c r="V99" i="1"/>
  <c r="W99" i="1"/>
  <c r="X99" i="1"/>
  <c r="Y99" i="1"/>
  <c r="AJ98" i="1"/>
  <c r="AI98" i="1"/>
  <c r="AH98" i="1"/>
  <c r="AG98" i="1"/>
  <c r="AF98" i="1"/>
  <c r="Y98" i="1"/>
  <c r="O98" i="1"/>
  <c r="N98" i="1"/>
  <c r="M98" i="1"/>
  <c r="L98" i="1"/>
  <c r="K98" i="1"/>
  <c r="H98" i="1"/>
  <c r="U97" i="1"/>
  <c r="V97" i="1"/>
  <c r="W97" i="1"/>
  <c r="X97" i="1"/>
  <c r="Y97" i="1"/>
  <c r="AJ96" i="1"/>
  <c r="AI96" i="1"/>
  <c r="AH96" i="1"/>
  <c r="AG96" i="1"/>
  <c r="AF96" i="1"/>
  <c r="Y96" i="1"/>
  <c r="O96" i="1"/>
  <c r="N96" i="1"/>
  <c r="M96" i="1"/>
  <c r="L96" i="1"/>
  <c r="K96" i="1"/>
  <c r="H96" i="1"/>
  <c r="U95" i="1"/>
  <c r="V95" i="1"/>
  <c r="W95" i="1"/>
  <c r="X95" i="1"/>
  <c r="Y95" i="1"/>
  <c r="U94" i="1"/>
  <c r="V94" i="1"/>
  <c r="W94" i="1"/>
  <c r="X94" i="1"/>
  <c r="Y94" i="1"/>
  <c r="U93" i="1"/>
  <c r="V93" i="1"/>
  <c r="W93" i="1"/>
  <c r="X93" i="1"/>
  <c r="Y93" i="1"/>
  <c r="U92" i="1"/>
  <c r="V92" i="1"/>
  <c r="W92" i="1"/>
  <c r="X92" i="1"/>
  <c r="Y92" i="1"/>
  <c r="U91" i="1"/>
  <c r="V91" i="1"/>
  <c r="W91" i="1"/>
  <c r="X91" i="1"/>
  <c r="Y91" i="1"/>
  <c r="AJ90" i="1"/>
  <c r="AI90" i="1"/>
  <c r="AH90" i="1"/>
  <c r="AG90" i="1"/>
  <c r="AF90" i="1"/>
  <c r="Y90" i="1"/>
  <c r="O90" i="1"/>
  <c r="N90" i="1"/>
  <c r="M90" i="1"/>
  <c r="L90" i="1"/>
  <c r="K90" i="1"/>
  <c r="H90" i="1"/>
  <c r="U89" i="1"/>
  <c r="V89" i="1"/>
  <c r="W89" i="1"/>
  <c r="X89" i="1"/>
  <c r="Y89" i="1"/>
  <c r="U88" i="1"/>
  <c r="V88" i="1"/>
  <c r="W88" i="1"/>
  <c r="X88" i="1"/>
  <c r="Y88" i="1"/>
  <c r="U87" i="1"/>
  <c r="V87" i="1"/>
  <c r="W87" i="1"/>
  <c r="X87" i="1"/>
  <c r="Y87" i="1"/>
  <c r="U86" i="1"/>
  <c r="V86" i="1"/>
  <c r="W86" i="1"/>
  <c r="X86" i="1"/>
  <c r="Y86" i="1"/>
  <c r="U85" i="1"/>
  <c r="V85" i="1"/>
  <c r="W85" i="1"/>
  <c r="X85" i="1"/>
  <c r="Y85" i="1"/>
  <c r="U84" i="1"/>
  <c r="V84" i="1"/>
  <c r="W84" i="1"/>
  <c r="X84" i="1"/>
  <c r="Y84" i="1"/>
  <c r="U83" i="1"/>
  <c r="V83" i="1"/>
  <c r="W83" i="1"/>
  <c r="X83" i="1"/>
  <c r="Y83" i="1"/>
  <c r="U82" i="1"/>
  <c r="V82" i="1"/>
  <c r="W82" i="1"/>
  <c r="X82" i="1"/>
  <c r="Y82" i="1"/>
  <c r="AJ81" i="1"/>
  <c r="AI81" i="1"/>
  <c r="AH81" i="1"/>
  <c r="AG81" i="1"/>
  <c r="AF81" i="1"/>
  <c r="Y81" i="1"/>
  <c r="O81" i="1"/>
  <c r="N81" i="1"/>
  <c r="M81" i="1"/>
  <c r="L81" i="1"/>
  <c r="K81" i="1"/>
  <c r="H81" i="1"/>
  <c r="U80" i="1"/>
  <c r="V80" i="1"/>
  <c r="W80" i="1"/>
  <c r="X80" i="1"/>
  <c r="Y80" i="1"/>
  <c r="U79" i="1"/>
  <c r="V79" i="1"/>
  <c r="W79" i="1"/>
  <c r="X79" i="1"/>
  <c r="Y79" i="1"/>
  <c r="U78" i="1"/>
  <c r="V78" i="1"/>
  <c r="W78" i="1"/>
  <c r="X78" i="1"/>
  <c r="Y78" i="1"/>
  <c r="U77" i="1"/>
  <c r="V77" i="1"/>
  <c r="W77" i="1"/>
  <c r="X77" i="1"/>
  <c r="Y77" i="1"/>
  <c r="U76" i="1"/>
  <c r="V76" i="1"/>
  <c r="W76" i="1"/>
  <c r="X76" i="1"/>
  <c r="Y76" i="1"/>
  <c r="AJ75" i="1"/>
  <c r="AI75" i="1"/>
  <c r="AH75" i="1"/>
  <c r="AG75" i="1"/>
  <c r="AF75" i="1"/>
  <c r="Y75" i="1"/>
  <c r="O75" i="1"/>
  <c r="N75" i="1"/>
  <c r="M75" i="1"/>
  <c r="L75" i="1"/>
  <c r="K75" i="1"/>
  <c r="H75" i="1"/>
  <c r="U74" i="1"/>
  <c r="V74" i="1"/>
  <c r="W74" i="1"/>
  <c r="X74" i="1"/>
  <c r="Y74" i="1"/>
  <c r="U73" i="1"/>
  <c r="V73" i="1"/>
  <c r="W73" i="1"/>
  <c r="X73" i="1"/>
  <c r="Y73" i="1"/>
  <c r="U72" i="1"/>
  <c r="V72" i="1"/>
  <c r="W72" i="1"/>
  <c r="X72" i="1"/>
  <c r="Y72" i="1"/>
  <c r="U71" i="1"/>
  <c r="V71" i="1"/>
  <c r="W71" i="1"/>
  <c r="X71" i="1"/>
  <c r="Y71" i="1"/>
  <c r="AJ70" i="1"/>
  <c r="AI70" i="1"/>
  <c r="AH70" i="1"/>
  <c r="AG70" i="1"/>
  <c r="AF70" i="1"/>
  <c r="Y70" i="1"/>
  <c r="O70" i="1"/>
  <c r="N70" i="1"/>
  <c r="M70" i="1"/>
  <c r="L70" i="1"/>
  <c r="K70" i="1"/>
  <c r="H70" i="1"/>
  <c r="U69" i="1"/>
  <c r="V69" i="1"/>
  <c r="W69" i="1"/>
  <c r="X69" i="1"/>
  <c r="Y69" i="1"/>
  <c r="U68" i="1"/>
  <c r="V68" i="1"/>
  <c r="W68" i="1"/>
  <c r="X68" i="1"/>
  <c r="Y68" i="1"/>
  <c r="AJ67" i="1"/>
  <c r="AI67" i="1"/>
  <c r="AH67" i="1"/>
  <c r="AG67" i="1"/>
  <c r="AF67" i="1"/>
  <c r="Y67" i="1"/>
  <c r="O67" i="1"/>
  <c r="N67" i="1"/>
  <c r="M67" i="1"/>
  <c r="L67" i="1"/>
  <c r="K67" i="1"/>
  <c r="H67" i="1"/>
  <c r="U66" i="1"/>
  <c r="V66" i="1"/>
  <c r="W66" i="1"/>
  <c r="X66" i="1"/>
  <c r="Y66" i="1"/>
  <c r="U65" i="1"/>
  <c r="V65" i="1"/>
  <c r="W65" i="1"/>
  <c r="X65" i="1"/>
  <c r="Y65" i="1"/>
  <c r="U64" i="1"/>
  <c r="V64" i="1"/>
  <c r="W64" i="1"/>
  <c r="X64" i="1"/>
  <c r="Y64" i="1"/>
  <c r="U63" i="1"/>
  <c r="V63" i="1"/>
  <c r="W63" i="1"/>
  <c r="X63" i="1"/>
  <c r="Y63" i="1"/>
  <c r="U62" i="1"/>
  <c r="V62" i="1"/>
  <c r="W62" i="1"/>
  <c r="X62" i="1"/>
  <c r="Y62" i="1"/>
  <c r="U61" i="1"/>
  <c r="V61" i="1"/>
  <c r="W61" i="1"/>
  <c r="X61" i="1"/>
  <c r="Y61" i="1"/>
  <c r="U60" i="1"/>
  <c r="V60" i="1"/>
  <c r="W60" i="1"/>
  <c r="X60" i="1"/>
  <c r="Y60" i="1"/>
  <c r="U59" i="1"/>
  <c r="V59" i="1"/>
  <c r="W59" i="1"/>
  <c r="X59" i="1"/>
  <c r="Y59" i="1"/>
  <c r="U58" i="1"/>
  <c r="V58" i="1"/>
  <c r="W58" i="1"/>
  <c r="X58" i="1"/>
  <c r="Y58" i="1"/>
  <c r="U57" i="1"/>
  <c r="V57" i="1"/>
  <c r="W57" i="1"/>
  <c r="X57" i="1"/>
  <c r="Y57" i="1"/>
  <c r="U56" i="1"/>
  <c r="V56" i="1"/>
  <c r="W56" i="1"/>
  <c r="X56" i="1"/>
  <c r="Y56" i="1"/>
  <c r="U55" i="1"/>
  <c r="V55" i="1"/>
  <c r="W55" i="1"/>
  <c r="X55" i="1"/>
  <c r="Y55" i="1"/>
  <c r="AJ54" i="1"/>
  <c r="AI54" i="1"/>
  <c r="AH54" i="1"/>
  <c r="AG54" i="1"/>
  <c r="AF54" i="1"/>
  <c r="Y54" i="1"/>
  <c r="O54" i="1"/>
  <c r="N54" i="1"/>
  <c r="M54" i="1"/>
  <c r="L54" i="1"/>
  <c r="K54" i="1"/>
  <c r="H54" i="1"/>
  <c r="U53" i="1"/>
  <c r="V53" i="1"/>
  <c r="W53" i="1"/>
  <c r="X53" i="1"/>
  <c r="Y53" i="1"/>
  <c r="U52" i="1"/>
  <c r="V52" i="1"/>
  <c r="W52" i="1"/>
  <c r="X52" i="1"/>
  <c r="Y52" i="1"/>
  <c r="U51" i="1"/>
  <c r="V51" i="1"/>
  <c r="W51" i="1"/>
  <c r="X51" i="1"/>
  <c r="Y51" i="1"/>
  <c r="U50" i="1"/>
  <c r="V50" i="1"/>
  <c r="W50" i="1"/>
  <c r="X50" i="1"/>
  <c r="Y50" i="1"/>
  <c r="U49" i="1"/>
  <c r="V49" i="1"/>
  <c r="W49" i="1"/>
  <c r="X49" i="1"/>
  <c r="Y49" i="1"/>
  <c r="U48" i="1"/>
  <c r="V48" i="1"/>
  <c r="W48" i="1"/>
  <c r="X48" i="1"/>
  <c r="Y48" i="1"/>
  <c r="U47" i="1"/>
  <c r="V47" i="1"/>
  <c r="W47" i="1"/>
  <c r="X47" i="1"/>
  <c r="Y47" i="1"/>
  <c r="AJ46" i="1"/>
  <c r="AI46" i="1"/>
  <c r="AH46" i="1"/>
  <c r="AG46" i="1"/>
  <c r="AF46" i="1"/>
  <c r="Y46" i="1"/>
  <c r="O46" i="1"/>
  <c r="N46" i="1"/>
  <c r="M46" i="1"/>
  <c r="L46" i="1"/>
  <c r="K46" i="1"/>
  <c r="H46" i="1"/>
  <c r="U45" i="1"/>
  <c r="V45" i="1"/>
  <c r="W45" i="1"/>
  <c r="X45" i="1"/>
  <c r="Y45" i="1"/>
  <c r="U44" i="1"/>
  <c r="V44" i="1"/>
  <c r="W44" i="1"/>
  <c r="X44" i="1"/>
  <c r="Y44" i="1"/>
  <c r="U43" i="1"/>
  <c r="V43" i="1"/>
  <c r="W43" i="1"/>
  <c r="X43" i="1"/>
  <c r="Y43" i="1"/>
  <c r="U42" i="1"/>
  <c r="V42" i="1"/>
  <c r="W42" i="1"/>
  <c r="X42" i="1"/>
  <c r="Y42" i="1"/>
  <c r="U41" i="1"/>
  <c r="V41" i="1"/>
  <c r="W41" i="1"/>
  <c r="X41" i="1"/>
  <c r="Y41" i="1"/>
  <c r="AJ40" i="1"/>
  <c r="AI40" i="1"/>
  <c r="AH40" i="1"/>
  <c r="AG40" i="1"/>
  <c r="AF40" i="1"/>
  <c r="Y40" i="1"/>
  <c r="O40" i="1"/>
  <c r="N40" i="1"/>
  <c r="M40" i="1"/>
  <c r="L40" i="1"/>
  <c r="K40" i="1"/>
  <c r="H40" i="1"/>
  <c r="U39" i="1"/>
  <c r="V39" i="1"/>
  <c r="W39" i="1"/>
  <c r="X39" i="1"/>
  <c r="Y39" i="1"/>
  <c r="U38" i="1"/>
  <c r="V38" i="1"/>
  <c r="W38" i="1"/>
  <c r="X38" i="1"/>
  <c r="Y38" i="1"/>
  <c r="U37" i="1"/>
  <c r="V37" i="1"/>
  <c r="W37" i="1"/>
  <c r="X37" i="1"/>
  <c r="Y37" i="1"/>
  <c r="U36" i="1"/>
  <c r="V36" i="1"/>
  <c r="W36" i="1"/>
  <c r="X36" i="1"/>
  <c r="Y36" i="1"/>
  <c r="U35" i="1"/>
  <c r="V35" i="1"/>
  <c r="W35" i="1"/>
  <c r="X35" i="1"/>
  <c r="Y35" i="1"/>
  <c r="AJ34" i="1"/>
  <c r="AI34" i="1"/>
  <c r="AH34" i="1"/>
  <c r="AG34" i="1"/>
  <c r="AF34" i="1"/>
  <c r="Y34" i="1"/>
  <c r="O34" i="1"/>
  <c r="N34" i="1"/>
  <c r="M34" i="1"/>
  <c r="L34" i="1"/>
  <c r="K34" i="1"/>
  <c r="H34" i="1"/>
  <c r="U33" i="1"/>
  <c r="V33" i="1"/>
  <c r="W33" i="1"/>
  <c r="X33" i="1"/>
  <c r="Y33" i="1"/>
  <c r="U32" i="1"/>
  <c r="V32" i="1"/>
  <c r="W32" i="1"/>
  <c r="X32" i="1"/>
  <c r="Y32" i="1"/>
  <c r="U31" i="1"/>
  <c r="V31" i="1"/>
  <c r="W31" i="1"/>
  <c r="X31" i="1"/>
  <c r="Y31" i="1"/>
  <c r="AJ30" i="1"/>
  <c r="AI30" i="1"/>
  <c r="AH30" i="1"/>
  <c r="AG30" i="1"/>
  <c r="AF30" i="1"/>
  <c r="Y30" i="1"/>
  <c r="O30" i="1"/>
  <c r="N30" i="1"/>
  <c r="M30" i="1"/>
  <c r="L30" i="1"/>
  <c r="K30" i="1"/>
  <c r="H30" i="1"/>
  <c r="U29" i="1"/>
  <c r="V29" i="1"/>
  <c r="W29" i="1"/>
  <c r="X29" i="1"/>
  <c r="Y29" i="1"/>
  <c r="U28" i="1"/>
  <c r="V28" i="1"/>
  <c r="W28" i="1"/>
  <c r="X28" i="1"/>
  <c r="Y28" i="1"/>
  <c r="U27" i="1"/>
  <c r="V27" i="1"/>
  <c r="W27" i="1"/>
  <c r="X27" i="1"/>
  <c r="Y27" i="1"/>
  <c r="U26" i="1"/>
  <c r="V26" i="1"/>
  <c r="W26" i="1"/>
  <c r="X26" i="1"/>
  <c r="Y26" i="1"/>
  <c r="U25" i="1"/>
  <c r="V25" i="1"/>
  <c r="W25" i="1"/>
  <c r="X25" i="1"/>
  <c r="Y25" i="1"/>
  <c r="U24" i="1"/>
  <c r="V24" i="1"/>
  <c r="W24" i="1"/>
  <c r="X24" i="1"/>
  <c r="Y24" i="1"/>
  <c r="AJ23" i="1"/>
  <c r="AI23" i="1"/>
  <c r="AH23" i="1"/>
  <c r="AG23" i="1"/>
  <c r="AF23" i="1"/>
  <c r="Y23" i="1"/>
  <c r="O23" i="1"/>
  <c r="N23" i="1"/>
  <c r="M23" i="1"/>
  <c r="L23" i="1"/>
  <c r="K23" i="1"/>
  <c r="H23" i="1"/>
  <c r="U22" i="1"/>
  <c r="V22" i="1"/>
  <c r="W22" i="1"/>
  <c r="X22" i="1"/>
  <c r="Y22" i="1"/>
  <c r="U21" i="1"/>
  <c r="V21" i="1"/>
  <c r="W21" i="1"/>
  <c r="X21" i="1"/>
  <c r="Y21" i="1"/>
  <c r="U20" i="1"/>
  <c r="V20" i="1"/>
  <c r="W20" i="1"/>
  <c r="X20" i="1"/>
  <c r="Y20" i="1"/>
  <c r="U19" i="1"/>
  <c r="V19" i="1"/>
  <c r="W19" i="1"/>
  <c r="X19" i="1"/>
  <c r="Y19" i="1"/>
  <c r="AJ18" i="1"/>
  <c r="AI18" i="1"/>
  <c r="AH18" i="1"/>
  <c r="AG18" i="1"/>
  <c r="AF18" i="1"/>
  <c r="Y18" i="1"/>
  <c r="O18" i="1"/>
  <c r="N18" i="1"/>
  <c r="M18" i="1"/>
  <c r="L18" i="1"/>
  <c r="K18" i="1"/>
  <c r="H18" i="1"/>
  <c r="U17" i="1"/>
  <c r="V17" i="1"/>
  <c r="W17" i="1"/>
  <c r="X17" i="1"/>
  <c r="Y17" i="1"/>
  <c r="U16" i="1"/>
  <c r="V16" i="1"/>
  <c r="W16" i="1"/>
  <c r="X16" i="1"/>
  <c r="Y16" i="1"/>
  <c r="U15" i="1"/>
  <c r="V15" i="1"/>
  <c r="W15" i="1"/>
  <c r="X15" i="1"/>
  <c r="Y15" i="1"/>
  <c r="U14" i="1"/>
  <c r="V14" i="1"/>
  <c r="W14" i="1"/>
  <c r="X14" i="1"/>
  <c r="Y14" i="1"/>
  <c r="U13" i="1"/>
  <c r="V13" i="1"/>
  <c r="W13" i="1"/>
  <c r="X13" i="1"/>
  <c r="Y13" i="1"/>
  <c r="AJ12" i="1"/>
  <c r="AI12" i="1"/>
  <c r="AH12" i="1"/>
  <c r="AG12" i="1"/>
  <c r="AF12" i="1"/>
  <c r="Y12" i="1"/>
  <c r="O12" i="1"/>
  <c r="N12" i="1"/>
  <c r="M12" i="1"/>
  <c r="L12" i="1"/>
  <c r="K12" i="1"/>
  <c r="H12" i="1"/>
  <c r="U11" i="1"/>
  <c r="V11" i="1"/>
  <c r="W11" i="1"/>
  <c r="X11" i="1"/>
  <c r="Y11" i="1"/>
  <c r="U10" i="1"/>
  <c r="V10" i="1"/>
  <c r="W10" i="1"/>
  <c r="X10" i="1"/>
  <c r="Y10" i="1"/>
  <c r="U9" i="1"/>
  <c r="V9" i="1"/>
  <c r="W9" i="1"/>
  <c r="X9" i="1"/>
  <c r="Y9" i="1"/>
  <c r="U8" i="1"/>
  <c r="V8" i="1"/>
  <c r="W8" i="1"/>
  <c r="X8" i="1"/>
  <c r="Y8" i="1"/>
  <c r="U7" i="1"/>
  <c r="V7" i="1"/>
  <c r="W7" i="1"/>
  <c r="X7" i="1"/>
  <c r="Y7" i="1"/>
  <c r="U6" i="1"/>
  <c r="V6" i="1"/>
  <c r="W6" i="1"/>
  <c r="X6" i="1"/>
  <c r="Y6" i="1"/>
  <c r="AJ5" i="1"/>
  <c r="AI5" i="1"/>
  <c r="AH5" i="1"/>
  <c r="AG5" i="1"/>
  <c r="AF5" i="1"/>
  <c r="Y5" i="1"/>
  <c r="O5" i="1"/>
  <c r="N5" i="1"/>
  <c r="M5" i="1"/>
  <c r="L5" i="1"/>
  <c r="K5" i="1"/>
  <c r="H5" i="1"/>
  <c r="AF29" i="6"/>
  <c r="X130" i="6"/>
  <c r="W130" i="6"/>
  <c r="V130" i="6"/>
  <c r="U130" i="6"/>
  <c r="X129" i="6"/>
  <c r="W129" i="6"/>
  <c r="V129" i="6"/>
  <c r="U129" i="6"/>
  <c r="X128" i="6"/>
  <c r="W128" i="6"/>
  <c r="V128" i="6"/>
  <c r="U128" i="6"/>
  <c r="AJ127" i="6"/>
  <c r="AI127" i="6"/>
  <c r="AH127" i="6"/>
  <c r="AG127" i="6"/>
  <c r="AF127" i="6"/>
  <c r="O127" i="6"/>
  <c r="N127" i="6"/>
  <c r="M127" i="6"/>
  <c r="L127" i="6"/>
  <c r="K127" i="6"/>
  <c r="H127" i="6"/>
  <c r="X126" i="6"/>
  <c r="W126" i="6"/>
  <c r="V126" i="6"/>
  <c r="U126" i="6"/>
  <c r="X125" i="6"/>
  <c r="W125" i="6"/>
  <c r="V125" i="6"/>
  <c r="U125" i="6"/>
  <c r="AJ124" i="6"/>
  <c r="AI124" i="6"/>
  <c r="AH124" i="6"/>
  <c r="AG124" i="6"/>
  <c r="AF124" i="6"/>
  <c r="O124" i="6"/>
  <c r="N124" i="6"/>
  <c r="M124" i="6"/>
  <c r="L124" i="6"/>
  <c r="K124" i="6"/>
  <c r="H124" i="6"/>
  <c r="X123" i="6"/>
  <c r="W123" i="6"/>
  <c r="V123" i="6"/>
  <c r="U123" i="6"/>
  <c r="AJ122" i="6"/>
  <c r="AI122" i="6"/>
  <c r="AH122" i="6"/>
  <c r="AG122" i="6"/>
  <c r="AF122" i="6"/>
  <c r="O122" i="6"/>
  <c r="N122" i="6"/>
  <c r="M122" i="6"/>
  <c r="L122" i="6"/>
  <c r="K122" i="6"/>
  <c r="H122" i="6"/>
  <c r="X121" i="6"/>
  <c r="W121" i="6"/>
  <c r="V121" i="6"/>
  <c r="U121" i="6"/>
  <c r="X120" i="6"/>
  <c r="W120" i="6"/>
  <c r="V120" i="6"/>
  <c r="U120" i="6"/>
  <c r="AJ119" i="6"/>
  <c r="AI119" i="6"/>
  <c r="AH119" i="6"/>
  <c r="AG119" i="6"/>
  <c r="AF119" i="6"/>
  <c r="O119" i="6"/>
  <c r="N119" i="6"/>
  <c r="M119" i="6"/>
  <c r="L119" i="6"/>
  <c r="K119" i="6"/>
  <c r="H119" i="6"/>
  <c r="X118" i="6"/>
  <c r="W118" i="6"/>
  <c r="V118" i="6"/>
  <c r="U118" i="6"/>
  <c r="X117" i="6"/>
  <c r="W117" i="6"/>
  <c r="V117" i="6"/>
  <c r="U117" i="6"/>
  <c r="X116" i="6"/>
  <c r="W116" i="6"/>
  <c r="V116" i="6"/>
  <c r="U116" i="6"/>
  <c r="AJ115" i="6"/>
  <c r="AI115" i="6"/>
  <c r="AH115" i="6"/>
  <c r="AG115" i="6"/>
  <c r="AF115" i="6"/>
  <c r="O115" i="6"/>
  <c r="N115" i="6"/>
  <c r="M115" i="6"/>
  <c r="L115" i="6"/>
  <c r="K115" i="6"/>
  <c r="H115" i="6"/>
  <c r="X114" i="6"/>
  <c r="W114" i="6"/>
  <c r="V114" i="6"/>
  <c r="U114" i="6"/>
  <c r="X113" i="6"/>
  <c r="W113" i="6"/>
  <c r="V113" i="6"/>
  <c r="U113" i="6"/>
  <c r="X112" i="6"/>
  <c r="W112" i="6"/>
  <c r="V112" i="6"/>
  <c r="U112" i="6"/>
  <c r="X111" i="6"/>
  <c r="W111" i="6"/>
  <c r="V111" i="6"/>
  <c r="U111" i="6"/>
  <c r="AJ110" i="6"/>
  <c r="AI110" i="6"/>
  <c r="AH110" i="6"/>
  <c r="AG110" i="6"/>
  <c r="AF110" i="6"/>
  <c r="O110" i="6"/>
  <c r="N110" i="6"/>
  <c r="M110" i="6"/>
  <c r="L110" i="6"/>
  <c r="K110" i="6"/>
  <c r="H110" i="6"/>
  <c r="X109" i="6"/>
  <c r="W109" i="6"/>
  <c r="V109" i="6"/>
  <c r="U109" i="6"/>
  <c r="X108" i="6"/>
  <c r="W108" i="6"/>
  <c r="V108" i="6"/>
  <c r="U108" i="6"/>
  <c r="X107" i="6"/>
  <c r="W107" i="6"/>
  <c r="V107" i="6"/>
  <c r="U107" i="6"/>
  <c r="X106" i="6"/>
  <c r="W106" i="6"/>
  <c r="V106" i="6"/>
  <c r="U106" i="6"/>
  <c r="X105" i="6"/>
  <c r="W105" i="6"/>
  <c r="V105" i="6"/>
  <c r="U105" i="6"/>
  <c r="AJ104" i="6"/>
  <c r="AI104" i="6"/>
  <c r="AH104" i="6"/>
  <c r="AG104" i="6"/>
  <c r="AF104" i="6"/>
  <c r="O104" i="6"/>
  <c r="N104" i="6"/>
  <c r="M104" i="6"/>
  <c r="L104" i="6"/>
  <c r="K104" i="6"/>
  <c r="H104" i="6"/>
  <c r="X103" i="6"/>
  <c r="W103" i="6"/>
  <c r="V103" i="6"/>
  <c r="U103" i="6"/>
  <c r="AJ102" i="6"/>
  <c r="AI102" i="6"/>
  <c r="AH102" i="6"/>
  <c r="AG102" i="6"/>
  <c r="AF102" i="6"/>
  <c r="O102" i="6"/>
  <c r="N102" i="6"/>
  <c r="M102" i="6"/>
  <c r="L102" i="6"/>
  <c r="K102" i="6"/>
  <c r="H102" i="6"/>
  <c r="X101" i="6"/>
  <c r="W101" i="6"/>
  <c r="V101" i="6"/>
  <c r="U101" i="6"/>
  <c r="X100" i="6"/>
  <c r="W100" i="6"/>
  <c r="V100" i="6"/>
  <c r="U100" i="6"/>
  <c r="X99" i="6"/>
  <c r="W99" i="6"/>
  <c r="V99" i="6"/>
  <c r="U99" i="6"/>
  <c r="X98" i="6"/>
  <c r="W98" i="6"/>
  <c r="V98" i="6"/>
  <c r="U98" i="6"/>
  <c r="X97" i="6"/>
  <c r="W97" i="6"/>
  <c r="V97" i="6"/>
  <c r="U97" i="6"/>
  <c r="AJ96" i="6"/>
  <c r="AI96" i="6"/>
  <c r="AH96" i="6"/>
  <c r="AG96" i="6"/>
  <c r="AF96" i="6"/>
  <c r="O96" i="6"/>
  <c r="N96" i="6"/>
  <c r="M96" i="6"/>
  <c r="L96" i="6"/>
  <c r="K96" i="6"/>
  <c r="H96" i="6"/>
  <c r="X95" i="6"/>
  <c r="W95" i="6"/>
  <c r="V95" i="6"/>
  <c r="U95" i="6"/>
  <c r="X94" i="6"/>
  <c r="W94" i="6"/>
  <c r="V94" i="6"/>
  <c r="U94" i="6"/>
  <c r="X93" i="6"/>
  <c r="W93" i="6"/>
  <c r="V93" i="6"/>
  <c r="U93" i="6"/>
  <c r="X92" i="6"/>
  <c r="W92" i="6"/>
  <c r="V92" i="6"/>
  <c r="U92" i="6"/>
  <c r="X91" i="6"/>
  <c r="W91" i="6"/>
  <c r="V91" i="6"/>
  <c r="U91" i="6"/>
  <c r="X90" i="6"/>
  <c r="W90" i="6"/>
  <c r="V90" i="6"/>
  <c r="U90" i="6"/>
  <c r="X89" i="6"/>
  <c r="W89" i="6"/>
  <c r="V89" i="6"/>
  <c r="U89" i="6"/>
  <c r="X88" i="6"/>
  <c r="W88" i="6"/>
  <c r="V88" i="6"/>
  <c r="U88" i="6"/>
  <c r="AJ87" i="6"/>
  <c r="AI87" i="6"/>
  <c r="AH87" i="6"/>
  <c r="AG87" i="6"/>
  <c r="AF87" i="6"/>
  <c r="O87" i="6"/>
  <c r="N87" i="6"/>
  <c r="M87" i="6"/>
  <c r="L87" i="6"/>
  <c r="K87" i="6"/>
  <c r="H87" i="6"/>
  <c r="X86" i="6"/>
  <c r="W86" i="6"/>
  <c r="V86" i="6"/>
  <c r="U86" i="6"/>
  <c r="X85" i="6"/>
  <c r="W85" i="6"/>
  <c r="V85" i="6"/>
  <c r="U85" i="6"/>
  <c r="X84" i="6"/>
  <c r="W84" i="6"/>
  <c r="V84" i="6"/>
  <c r="U84" i="6"/>
  <c r="X83" i="6"/>
  <c r="W83" i="6"/>
  <c r="V83" i="6"/>
  <c r="U83" i="6"/>
  <c r="X82" i="6"/>
  <c r="W82" i="6"/>
  <c r="V82" i="6"/>
  <c r="U82" i="6"/>
  <c r="AJ81" i="6"/>
  <c r="AI81" i="6"/>
  <c r="AH81" i="6"/>
  <c r="AG81" i="6"/>
  <c r="AF81" i="6"/>
  <c r="O81" i="6"/>
  <c r="N81" i="6"/>
  <c r="M81" i="6"/>
  <c r="L81" i="6"/>
  <c r="K81" i="6"/>
  <c r="H81" i="6"/>
  <c r="X80" i="6"/>
  <c r="W80" i="6"/>
  <c r="V80" i="6"/>
  <c r="U80" i="6"/>
  <c r="X79" i="6"/>
  <c r="W79" i="6"/>
  <c r="V79" i="6"/>
  <c r="U79" i="6"/>
  <c r="X78" i="6"/>
  <c r="W78" i="6"/>
  <c r="V78" i="6"/>
  <c r="U78" i="6"/>
  <c r="X77" i="6"/>
  <c r="W77" i="6"/>
  <c r="V77" i="6"/>
  <c r="U77" i="6"/>
  <c r="AJ76" i="6"/>
  <c r="AI76" i="6"/>
  <c r="AH76" i="6"/>
  <c r="AG76" i="6"/>
  <c r="AF76" i="6"/>
  <c r="O76" i="6"/>
  <c r="N76" i="6"/>
  <c r="M76" i="6"/>
  <c r="L76" i="6"/>
  <c r="K76" i="6"/>
  <c r="H76" i="6"/>
  <c r="X75" i="6"/>
  <c r="W75" i="6"/>
  <c r="V75" i="6"/>
  <c r="U75" i="6"/>
  <c r="X74" i="6"/>
  <c r="W74" i="6"/>
  <c r="V74" i="6"/>
  <c r="U74" i="6"/>
  <c r="AJ73" i="6"/>
  <c r="AI73" i="6"/>
  <c r="AH73" i="6"/>
  <c r="AG73" i="6"/>
  <c r="AF73" i="6"/>
  <c r="O73" i="6"/>
  <c r="N73" i="6"/>
  <c r="M73" i="6"/>
  <c r="L73" i="6"/>
  <c r="K73" i="6"/>
  <c r="H73" i="6"/>
  <c r="X72" i="6"/>
  <c r="W72" i="6"/>
  <c r="V72" i="6"/>
  <c r="U72" i="6"/>
  <c r="X71" i="6"/>
  <c r="W71" i="6"/>
  <c r="V71" i="6"/>
  <c r="U71" i="6"/>
  <c r="X70" i="6"/>
  <c r="W70" i="6"/>
  <c r="V70" i="6"/>
  <c r="U70" i="6"/>
  <c r="X69" i="6"/>
  <c r="W69" i="6"/>
  <c r="V69" i="6"/>
  <c r="U69" i="6"/>
  <c r="X68" i="6"/>
  <c r="W68" i="6"/>
  <c r="V68" i="6"/>
  <c r="U68" i="6"/>
  <c r="X67" i="6"/>
  <c r="W67" i="6"/>
  <c r="V67" i="6"/>
  <c r="U67" i="6"/>
  <c r="X66" i="6"/>
  <c r="W66" i="6"/>
  <c r="V66" i="6"/>
  <c r="U66" i="6"/>
  <c r="X65" i="6"/>
  <c r="W65" i="6"/>
  <c r="V65" i="6"/>
  <c r="U65" i="6"/>
  <c r="X64" i="6"/>
  <c r="W64" i="6"/>
  <c r="V64" i="6"/>
  <c r="U64" i="6"/>
  <c r="X63" i="6"/>
  <c r="W63" i="6"/>
  <c r="V63" i="6"/>
  <c r="U63" i="6"/>
  <c r="X62" i="6"/>
  <c r="W62" i="6"/>
  <c r="V62" i="6"/>
  <c r="U62" i="6"/>
  <c r="X61" i="6"/>
  <c r="W61" i="6"/>
  <c r="V61" i="6"/>
  <c r="U61" i="6"/>
  <c r="AJ60" i="6"/>
  <c r="AI60" i="6"/>
  <c r="AH60" i="6"/>
  <c r="AG60" i="6"/>
  <c r="AF60" i="6"/>
  <c r="O60" i="6"/>
  <c r="N60" i="6"/>
  <c r="M60" i="6"/>
  <c r="L60" i="6"/>
  <c r="K60" i="6"/>
  <c r="H60" i="6"/>
  <c r="X59" i="6"/>
  <c r="W59" i="6"/>
  <c r="V59" i="6"/>
  <c r="U59" i="6"/>
  <c r="X58" i="6"/>
  <c r="W58" i="6"/>
  <c r="V58" i="6"/>
  <c r="U58" i="6"/>
  <c r="X57" i="6"/>
  <c r="W57" i="6"/>
  <c r="V57" i="6"/>
  <c r="U57" i="6"/>
  <c r="X56" i="6"/>
  <c r="W56" i="6"/>
  <c r="V56" i="6"/>
  <c r="U56" i="6"/>
  <c r="X55" i="6"/>
  <c r="W55" i="6"/>
  <c r="V55" i="6"/>
  <c r="U55" i="6"/>
  <c r="X54" i="6"/>
  <c r="W54" i="6"/>
  <c r="V54" i="6"/>
  <c r="U54" i="6"/>
  <c r="X53" i="6"/>
  <c r="W53" i="6"/>
  <c r="V53" i="6"/>
  <c r="U53" i="6"/>
  <c r="AJ52" i="6"/>
  <c r="AI52" i="6"/>
  <c r="AH52" i="6"/>
  <c r="AG52" i="6"/>
  <c r="AF52" i="6"/>
  <c r="O52" i="6"/>
  <c r="N52" i="6"/>
  <c r="M52" i="6"/>
  <c r="L52" i="6"/>
  <c r="K52" i="6"/>
  <c r="H52" i="6"/>
  <c r="X51" i="6"/>
  <c r="W51" i="6"/>
  <c r="V51" i="6"/>
  <c r="U51" i="6"/>
  <c r="X50" i="6"/>
  <c r="W50" i="6"/>
  <c r="V50" i="6"/>
  <c r="U50" i="6"/>
  <c r="X49" i="6"/>
  <c r="W49" i="6"/>
  <c r="V49" i="6"/>
  <c r="U49" i="6"/>
  <c r="X48" i="6"/>
  <c r="W48" i="6"/>
  <c r="V48" i="6"/>
  <c r="U48" i="6"/>
  <c r="X47" i="6"/>
  <c r="W47" i="6"/>
  <c r="V47" i="6"/>
  <c r="U47" i="6"/>
  <c r="AJ46" i="6"/>
  <c r="AI46" i="6"/>
  <c r="AH46" i="6"/>
  <c r="AG46" i="6"/>
  <c r="AF46" i="6"/>
  <c r="O46" i="6"/>
  <c r="N46" i="6"/>
  <c r="M46" i="6"/>
  <c r="L46" i="6"/>
  <c r="K46" i="6"/>
  <c r="H46" i="6"/>
  <c r="X45" i="6"/>
  <c r="W45" i="6"/>
  <c r="V45" i="6"/>
  <c r="U45" i="6"/>
  <c r="X44" i="6"/>
  <c r="W44" i="6"/>
  <c r="V44" i="6"/>
  <c r="U44" i="6"/>
  <c r="X43" i="6"/>
  <c r="W43" i="6"/>
  <c r="V43" i="6"/>
  <c r="U43" i="6"/>
  <c r="X42" i="6"/>
  <c r="W42" i="6"/>
  <c r="V42" i="6"/>
  <c r="U42" i="6"/>
  <c r="X41" i="6"/>
  <c r="W41" i="6"/>
  <c r="V41" i="6"/>
  <c r="U41" i="6"/>
  <c r="AJ40" i="6"/>
  <c r="AI40" i="6"/>
  <c r="AH40" i="6"/>
  <c r="AG40" i="6"/>
  <c r="AF40" i="6"/>
  <c r="O40" i="6"/>
  <c r="N40" i="6"/>
  <c r="M40" i="6"/>
  <c r="L40" i="6"/>
  <c r="K40" i="6"/>
  <c r="H40" i="6"/>
  <c r="X39" i="6"/>
  <c r="W39" i="6"/>
  <c r="V39" i="6"/>
  <c r="U39" i="6"/>
  <c r="X38" i="6"/>
  <c r="W38" i="6"/>
  <c r="V38" i="6"/>
  <c r="U38" i="6"/>
  <c r="X37" i="6"/>
  <c r="W37" i="6"/>
  <c r="V37" i="6"/>
  <c r="U37" i="6"/>
  <c r="AJ36" i="6"/>
  <c r="AI36" i="6"/>
  <c r="AH36" i="6"/>
  <c r="AG36" i="6"/>
  <c r="AF36" i="6"/>
  <c r="O36" i="6"/>
  <c r="N36" i="6"/>
  <c r="M36" i="6"/>
  <c r="L36" i="6"/>
  <c r="K36" i="6"/>
  <c r="H36" i="6"/>
  <c r="X35" i="6"/>
  <c r="W35" i="6"/>
  <c r="V35" i="6"/>
  <c r="U35" i="6"/>
  <c r="X34" i="6"/>
  <c r="W34" i="6"/>
  <c r="V34" i="6"/>
  <c r="U34" i="6"/>
  <c r="X33" i="6"/>
  <c r="W33" i="6"/>
  <c r="V33" i="6"/>
  <c r="U33" i="6"/>
  <c r="X32" i="6"/>
  <c r="W32" i="6"/>
  <c r="V32" i="6"/>
  <c r="U32" i="6"/>
  <c r="X31" i="6"/>
  <c r="W31" i="6"/>
  <c r="V31" i="6"/>
  <c r="U31" i="6"/>
  <c r="X30" i="6"/>
  <c r="W30" i="6"/>
  <c r="V30" i="6"/>
  <c r="U30" i="6"/>
  <c r="AJ29" i="6"/>
  <c r="AI29" i="6"/>
  <c r="AH29" i="6"/>
  <c r="AG29" i="6"/>
  <c r="O29" i="6"/>
  <c r="N29" i="6"/>
  <c r="M29" i="6"/>
  <c r="L29" i="6"/>
  <c r="K29" i="6"/>
  <c r="H29" i="6"/>
  <c r="X28" i="6"/>
  <c r="W28" i="6"/>
  <c r="V28" i="6"/>
  <c r="U28" i="6"/>
  <c r="X27" i="6"/>
  <c r="W27" i="6"/>
  <c r="V27" i="6"/>
  <c r="U27" i="6"/>
  <c r="X26" i="6"/>
  <c r="W26" i="6"/>
  <c r="V26" i="6"/>
  <c r="U26" i="6"/>
  <c r="X25" i="6"/>
  <c r="W25" i="6"/>
  <c r="V25" i="6"/>
  <c r="U25" i="6"/>
  <c r="AJ24" i="6"/>
  <c r="AI24" i="6"/>
  <c r="AH24" i="6"/>
  <c r="AG24" i="6"/>
  <c r="AF24" i="6"/>
  <c r="O24" i="6"/>
  <c r="N24" i="6"/>
  <c r="M24" i="6"/>
  <c r="L24" i="6"/>
  <c r="K24" i="6"/>
  <c r="H24" i="6"/>
  <c r="X23" i="6"/>
  <c r="W23" i="6"/>
  <c r="V23" i="6"/>
  <c r="U23" i="6"/>
  <c r="X22" i="6"/>
  <c r="W22" i="6"/>
  <c r="V22" i="6"/>
  <c r="U22" i="6"/>
  <c r="X21" i="6"/>
  <c r="W21" i="6"/>
  <c r="V21" i="6"/>
  <c r="U21" i="6"/>
  <c r="X20" i="6"/>
  <c r="W20" i="6"/>
  <c r="V20" i="6"/>
  <c r="U20" i="6"/>
  <c r="X19" i="6"/>
  <c r="W19" i="6"/>
  <c r="V19" i="6"/>
  <c r="U19" i="6"/>
  <c r="AJ18" i="6"/>
  <c r="AI18" i="6"/>
  <c r="AH18" i="6"/>
  <c r="AG18" i="6"/>
  <c r="AF18" i="6"/>
  <c r="O18" i="6"/>
  <c r="N18" i="6"/>
  <c r="M18" i="6"/>
  <c r="L18" i="6"/>
  <c r="K18" i="6"/>
  <c r="H18" i="6"/>
  <c r="X17" i="6"/>
  <c r="W17" i="6"/>
  <c r="V17" i="6"/>
  <c r="U17" i="6"/>
  <c r="X16" i="6"/>
  <c r="W16" i="6"/>
  <c r="V16" i="6"/>
  <c r="U16" i="6"/>
  <c r="X15" i="6"/>
  <c r="W15" i="6"/>
  <c r="V15" i="6"/>
  <c r="U15" i="6"/>
  <c r="X14" i="6"/>
  <c r="W14" i="6"/>
  <c r="V14" i="6"/>
  <c r="U14" i="6"/>
  <c r="X13" i="6"/>
  <c r="W13" i="6"/>
  <c r="V13" i="6"/>
  <c r="U13" i="6"/>
  <c r="X12" i="6"/>
  <c r="W12" i="6"/>
  <c r="V12" i="6"/>
  <c r="U12" i="6"/>
  <c r="AJ11" i="6"/>
  <c r="AI11" i="6"/>
  <c r="AH11" i="6"/>
  <c r="AG11" i="6"/>
  <c r="O11" i="6"/>
  <c r="N11" i="6"/>
  <c r="M11" i="6"/>
  <c r="L11" i="6"/>
  <c r="K11" i="6"/>
  <c r="H11" i="6"/>
  <c r="Y21" i="6"/>
  <c r="Y22" i="6"/>
  <c r="Y23" i="6"/>
  <c r="Y41" i="6"/>
  <c r="Y45" i="6"/>
  <c r="Y97" i="6"/>
  <c r="Y98" i="6"/>
  <c r="Y99" i="6"/>
  <c r="Y100" i="6"/>
  <c r="Y101" i="6"/>
  <c r="Y116" i="6"/>
  <c r="Y117" i="6"/>
  <c r="Y129" i="6"/>
  <c r="Y130" i="6"/>
  <c r="Y13" i="6"/>
  <c r="Y15" i="6"/>
  <c r="Y16" i="6"/>
  <c r="Y63" i="6"/>
  <c r="Y68" i="6"/>
  <c r="Y72" i="6"/>
  <c r="Y88" i="6"/>
  <c r="Y93" i="6"/>
  <c r="Y94" i="6"/>
  <c r="Y112" i="6"/>
  <c r="Y126" i="6"/>
  <c r="Y31" i="6"/>
  <c r="Y35" i="6"/>
  <c r="Y53" i="6"/>
  <c r="Y54" i="6"/>
  <c r="Y55" i="6"/>
  <c r="Y57" i="6"/>
  <c r="Y58" i="6"/>
  <c r="Y59" i="6"/>
  <c r="Y82" i="6"/>
  <c r="Y83" i="6"/>
  <c r="Y105" i="6"/>
  <c r="Y106" i="6"/>
  <c r="Y107" i="6"/>
  <c r="Y109" i="6"/>
  <c r="Y123" i="6"/>
  <c r="Y122" i="6"/>
  <c r="Y12" i="6"/>
  <c r="Y14" i="6"/>
  <c r="Y17" i="6"/>
  <c r="Y62" i="6"/>
  <c r="Y64" i="6"/>
  <c r="Y67" i="6"/>
  <c r="Y92" i="6"/>
  <c r="Y95" i="6"/>
  <c r="Y111" i="6"/>
  <c r="Y114" i="6"/>
  <c r="Y125" i="6"/>
  <c r="Y25" i="6"/>
  <c r="Y26" i="6"/>
  <c r="Y27" i="6"/>
  <c r="Y50" i="6"/>
  <c r="Y51" i="6"/>
  <c r="Y77" i="6"/>
  <c r="Y78" i="6"/>
  <c r="Y103" i="6"/>
  <c r="Y102" i="6"/>
  <c r="Y120" i="6"/>
  <c r="Y121" i="6"/>
  <c r="Y56" i="6"/>
  <c r="Y61" i="6"/>
  <c r="Y108" i="6"/>
  <c r="Y113" i="6"/>
  <c r="Y118" i="6"/>
  <c r="Y19" i="6"/>
  <c r="Y20" i="6"/>
  <c r="Y28" i="6"/>
  <c r="Y30" i="6"/>
  <c r="Y65" i="6"/>
  <c r="Y66" i="6"/>
  <c r="Y32" i="6"/>
  <c r="Y33" i="6"/>
  <c r="Y34" i="6"/>
  <c r="Y37" i="6"/>
  <c r="Y38" i="6"/>
  <c r="Y39" i="6"/>
  <c r="Y42" i="6"/>
  <c r="Y43" i="6"/>
  <c r="Y44" i="6"/>
  <c r="Y47" i="6"/>
  <c r="Y48" i="6"/>
  <c r="Y49" i="6"/>
  <c r="Y69" i="6"/>
  <c r="Y70" i="6"/>
  <c r="Y71" i="6"/>
  <c r="Y74" i="6"/>
  <c r="Y75" i="6"/>
  <c r="Y79" i="6"/>
  <c r="Y80" i="6"/>
  <c r="Y84" i="6"/>
  <c r="Y85" i="6"/>
  <c r="Y86" i="6"/>
  <c r="Y89" i="6"/>
  <c r="Y90" i="6"/>
  <c r="Y91" i="6"/>
  <c r="Y128" i="6"/>
  <c r="Y127" i="6"/>
  <c r="Y115" i="6"/>
  <c r="Y96" i="6"/>
  <c r="Y52" i="6"/>
  <c r="Y29" i="6"/>
  <c r="Y18" i="6"/>
  <c r="Y110" i="6"/>
  <c r="Y11" i="6"/>
  <c r="Y81" i="6"/>
  <c r="Y73" i="6"/>
  <c r="Y40" i="6"/>
  <c r="Y36" i="6"/>
  <c r="Y104" i="6"/>
  <c r="Y119" i="6"/>
  <c r="Y24" i="6"/>
  <c r="Y87" i="6"/>
  <c r="Y76" i="6"/>
  <c r="Y124" i="6"/>
  <c r="Y46" i="6"/>
  <c r="Y60" i="6"/>
</calcChain>
</file>

<file path=xl/sharedStrings.xml><?xml version="1.0" encoding="utf-8"?>
<sst xmlns="http://schemas.openxmlformats.org/spreadsheetml/2006/main" count="1907" uniqueCount="510">
  <si>
    <t>Function</t>
  </si>
  <si>
    <t>Category Unique Identifier</t>
  </si>
  <si>
    <t>Category</t>
  </si>
  <si>
    <t>FY2016 $</t>
  </si>
  <si>
    <t>FY2017 $</t>
  </si>
  <si>
    <t>AM</t>
  </si>
  <si>
    <t>Asset Management</t>
  </si>
  <si>
    <t>BE</t>
  </si>
  <si>
    <t>Business Environment</t>
  </si>
  <si>
    <t>GV</t>
  </si>
  <si>
    <t>Governance</t>
  </si>
  <si>
    <t>RA</t>
  </si>
  <si>
    <t>Risk Assessment</t>
  </si>
  <si>
    <t>RM</t>
  </si>
  <si>
    <t>Risk Management</t>
  </si>
  <si>
    <t>AC</t>
  </si>
  <si>
    <t>Access Control</t>
  </si>
  <si>
    <t>AT</t>
  </si>
  <si>
    <t>Awareness and Training</t>
  </si>
  <si>
    <t>DS</t>
  </si>
  <si>
    <t>Data Security</t>
  </si>
  <si>
    <t>IP</t>
  </si>
  <si>
    <t>Information Protection Processes and Procedures</t>
  </si>
  <si>
    <t>MA</t>
  </si>
  <si>
    <t>Maintenance</t>
  </si>
  <si>
    <t>PT</t>
  </si>
  <si>
    <t>Protective Technology</t>
  </si>
  <si>
    <t>AE</t>
  </si>
  <si>
    <t>Anomalies and Events</t>
  </si>
  <si>
    <t>CM</t>
  </si>
  <si>
    <t>Security Continuous Monitoring</t>
  </si>
  <si>
    <t>DP</t>
  </si>
  <si>
    <t>Detection Processes</t>
  </si>
  <si>
    <t>RP</t>
  </si>
  <si>
    <t>Response Planning</t>
  </si>
  <si>
    <t>CO</t>
  </si>
  <si>
    <t>Communications</t>
  </si>
  <si>
    <t>AN</t>
  </si>
  <si>
    <t>Analysis</t>
  </si>
  <si>
    <t>MI</t>
  </si>
  <si>
    <t>Mitigation</t>
  </si>
  <si>
    <t>Improvements</t>
  </si>
  <si>
    <t>Recovery Planning</t>
  </si>
  <si>
    <t>Current State</t>
  </si>
  <si>
    <t>Future State</t>
  </si>
  <si>
    <t>Progress Areas</t>
  </si>
  <si>
    <t>Challenge Areas</t>
  </si>
  <si>
    <t>AP</t>
  </si>
  <si>
    <t>AR</t>
  </si>
  <si>
    <t>CA</t>
  </si>
  <si>
    <t>CP</t>
  </si>
  <si>
    <t>IR</t>
  </si>
  <si>
    <t>SI</t>
  </si>
  <si>
    <t>NIST Policy Family</t>
  </si>
  <si>
    <t>CSC Top Twenty</t>
  </si>
  <si>
    <t>Action Plan FY2016-2017</t>
  </si>
  <si>
    <t>FY2018 $</t>
  </si>
  <si>
    <t>FY2019 $</t>
  </si>
  <si>
    <t>FY2020 $</t>
  </si>
  <si>
    <t>1
Initial</t>
  </si>
  <si>
    <t>2
Repeatable</t>
  </si>
  <si>
    <t>3
Defined</t>
  </si>
  <si>
    <t>4
Managed</t>
  </si>
  <si>
    <t>5
Optimizing</t>
  </si>
  <si>
    <t>Operational Security - Asset Management</t>
  </si>
  <si>
    <t>1, 2</t>
  </si>
  <si>
    <t>Strategic Security - Governance and Compliance</t>
  </si>
  <si>
    <t>Strategic Security - Risk Assessments</t>
  </si>
  <si>
    <t>Strategic Security - Risk Management</t>
  </si>
  <si>
    <t>Review Risk Process</t>
  </si>
  <si>
    <t>Review Tolerance</t>
  </si>
  <si>
    <t>Operational Security - Access Control</t>
  </si>
  <si>
    <t>Strategic Security - Awareness and Training</t>
  </si>
  <si>
    <t>5, 17</t>
  </si>
  <si>
    <t>Operational Security - Encryption and Data Integrity</t>
  </si>
  <si>
    <t>Operational Security - Processes and Procedures</t>
  </si>
  <si>
    <t>Document Plan</t>
  </si>
  <si>
    <t>Review Plan</t>
  </si>
  <si>
    <t>Operational Security - Asset Maintenance</t>
  </si>
  <si>
    <t>Operational Security - Protect Assets</t>
  </si>
  <si>
    <t>Operational Security - Monitor, Analyze and Detect Events</t>
  </si>
  <si>
    <t>Network Analytics</t>
  </si>
  <si>
    <t>Review IR Plan</t>
  </si>
  <si>
    <t>4, 19</t>
  </si>
  <si>
    <t>IM-D</t>
  </si>
  <si>
    <t>IM-R</t>
  </si>
  <si>
    <t>ID.AM-1: Physical devices and systems within the organization are inventoried</t>
  </si>
  <si>
    <t>ID.AM-2: Software platforms and applications within the organization are inventoried</t>
  </si>
  <si>
    <t>ID.AM-3: Organizational communication and data flows are mapped</t>
  </si>
  <si>
    <t>ID.AM-4: External information systems are catalogued</t>
  </si>
  <si>
    <t xml:space="preserve">ID.AM-5: Resources (e.g., hardware, devices, data, and software) are prioritized based on their classification, criticality, and business value </t>
  </si>
  <si>
    <t>ID.AM-6: Cybersecurity roles and responsibilities for the entire workforce and third-party stakeholders (e.g., suppliers, customers, partners) are established</t>
  </si>
  <si>
    <t>Cybersecurity Framework Control</t>
  </si>
  <si>
    <t>ID.BE-1: The organization’s role in the supply chain is identified and communicated</t>
  </si>
  <si>
    <t>ID.BE-2: The organization’s place in critical infrastructure and its industry sector is identified and communicated</t>
  </si>
  <si>
    <t>ID.BE-3: Priorities for organizational mission, objectives, and activities are established and communicated</t>
  </si>
  <si>
    <t>ID.BE-4: Dependencies and critical functions for delivery of critical services are established</t>
  </si>
  <si>
    <t>ID.BE-5: Resilience requirements to support delivery of critical services are established</t>
  </si>
  <si>
    <t>ID.GV-1: Organizational information security policy is established</t>
  </si>
  <si>
    <t>ID.GV-2: Information security roles &amp; responsibilities are coordinated and aligned with internal roles and external partners</t>
  </si>
  <si>
    <t>ID.GV-3: Legal and regulatory requirements regarding cybersecurity, including privacy and civil liberties obligations, are understood and managed</t>
  </si>
  <si>
    <t>ID.GV-4: Governance and risk management processes address cybersecurity risks</t>
  </si>
  <si>
    <t>ID.RA-1: Asset vulnerabilities are identified and documented</t>
  </si>
  <si>
    <t>ID.RA-2: Threat and vulnerability information is received from information sharing forums and sources</t>
  </si>
  <si>
    <t>ID.RA-3: Threats, both internal and external, are identified and documented</t>
  </si>
  <si>
    <t>ID.RA-4: Potential business impacts and likelihoods are identified</t>
  </si>
  <si>
    <t>ID.RA-5: Threats, vulnerabilities, likelihoods, and impacts are used to determine risk</t>
  </si>
  <si>
    <t>ID.RA-6: Risk responses are identified and prioritized</t>
  </si>
  <si>
    <t>ID.RM-1: Risk management processes are established, managed, and agreed to by organizational stakeholders</t>
  </si>
  <si>
    <t>ID.RM-2: Organizational risk tolerance is determined and clearly expressed</t>
  </si>
  <si>
    <t>ID.RM-3: The organization’s determination of risk tolerance is informed by its role in critical infrastructure and sector specific risk analysis</t>
  </si>
  <si>
    <t>PR.AC-1: Identities and credentials are managed for authorized devices and users</t>
  </si>
  <si>
    <t>PR.AC-2: Physical access to assets is managed and protected</t>
  </si>
  <si>
    <t>PR.AC-3: Remote access is managed</t>
  </si>
  <si>
    <t>PR.AC-4: Access permissions are managed, incorporating the principles of least privilege and separation of duties</t>
  </si>
  <si>
    <t>PR.AC-5: Network integrity is protected, incorporating network segregation where appropriate</t>
  </si>
  <si>
    <t>Impact</t>
  </si>
  <si>
    <t>Risk Level</t>
  </si>
  <si>
    <t xml:space="preserve">PR.AT-1: All users are informed and trained </t>
  </si>
  <si>
    <t xml:space="preserve">PR.AT-2: Privileged users understand roles &amp; responsibilities </t>
  </si>
  <si>
    <t xml:space="preserve">PR.AT-3: Third-party stakeholders (e.g., suppliers, customers, partners) understand roles &amp; responsibilities </t>
  </si>
  <si>
    <t xml:space="preserve">PR.AT-4: Senior executives understand roles &amp; responsibilities </t>
  </si>
  <si>
    <t xml:space="preserve">PR.AT-5: Physical and information security personnel understand roles &amp; responsibilities </t>
  </si>
  <si>
    <t>PR.DS-1: Data-at-rest is protected</t>
  </si>
  <si>
    <t>PR.DS-2: Data-in-transit is protected</t>
  </si>
  <si>
    <t>PR.DS-3: Assets are formally managed throughout removal, transfers, and disposition</t>
  </si>
  <si>
    <t>PR.DS-4: Adequate capacity to ensure availability is maintained</t>
  </si>
  <si>
    <t>PR.DS-5: Protections against data leaks are implemented</t>
  </si>
  <si>
    <t>PR.DS-6: Integrity checking mechanisms are used to verify software, firmware, and information integrity</t>
  </si>
  <si>
    <t>PR.DS-7: The development and testing environment(s) are separate from the production environment</t>
  </si>
  <si>
    <t>PR.IP-1: A baseline configuration of information technology/industrial control systems is created and maintained</t>
  </si>
  <si>
    <t>PR.IP-2: A System Development Life Cycle to manage systems is implemented</t>
  </si>
  <si>
    <t>PR.IP-3: Configuration change control processes are in place</t>
  </si>
  <si>
    <t>PR.IP-4: Backups of information are conducted, maintained, and tested periodically</t>
  </si>
  <si>
    <t>PR.IP-5: Policy and regulations regarding the physical operating environment for organizational assets are met</t>
  </si>
  <si>
    <t>PR.IP-6: Data is destroyed according to policy</t>
  </si>
  <si>
    <t>PR.IP-7: Protection processes are continuously improved</t>
  </si>
  <si>
    <t>PR.IP-8: Effectiveness of protection technologies is shared with appropriate parties</t>
  </si>
  <si>
    <t>PR.IP-9: Response plans (Incident Response and Business Continuity) and recovery plans (Incident Recovery and Disaster Recovery) are in place and managed</t>
  </si>
  <si>
    <t>PR.IP-10: Response and recovery plans are tested</t>
  </si>
  <si>
    <t>PR.IP-11: Cybersecurity is included in human resources practices (e.g., deprovisioning, personnel screening)</t>
  </si>
  <si>
    <t>PR.IP-12: A vulnerability management plan is developed and implemented</t>
  </si>
  <si>
    <t>PR.MA-1: Maintenance and repair of organizational assets is performed and logged in a timely manner, with approved and controlled tools</t>
  </si>
  <si>
    <t>PR.MA-2: Remote maintenance of organizational assets is approved, logged, and performed in a manner that prevents unauthorized access</t>
  </si>
  <si>
    <t>PR.PT-1: Audit/log records are determined, documented, implemented, and reviewed in accordance with policy</t>
  </si>
  <si>
    <t>PR.PT-2: Removable media is protected and its use restricted according to policy</t>
  </si>
  <si>
    <t>PR.PT-3: Access to systems and assets is controlled, incorporating the principle of least functionality</t>
  </si>
  <si>
    <t>PR.PT-4: Communications and control networks are protected</t>
  </si>
  <si>
    <t>DE.AE-1: A baseline of network operations and expected data flows for users and systems is established and managed</t>
  </si>
  <si>
    <t>DE.AE-2: Detected events are analyzed to understand attack targets and methods</t>
  </si>
  <si>
    <t>DE.AE-3: Event data are aggregated and correlated from multiple sources and sensors</t>
  </si>
  <si>
    <t>DE.AE-4: Impact of events is determined</t>
  </si>
  <si>
    <t>DE.AE-5: Incident alert thresholds are established</t>
  </si>
  <si>
    <t>Operational Security - Security Continuous Monitoring</t>
  </si>
  <si>
    <t>DE.CM-1: The network is monitored to detect potential cybersecurity events</t>
  </si>
  <si>
    <t>DE.CM-2: The physical environment is monitored to detect potential cybersecurity events</t>
  </si>
  <si>
    <t>DE.CM-3: Personnel activity is monitored to detect potential cybersecurity events</t>
  </si>
  <si>
    <t>DE.CM-4: Malicious code is detected</t>
  </si>
  <si>
    <t>DE.CM-5: Unauthorized mobile code is detected</t>
  </si>
  <si>
    <t>DE.CM-6: External service provider activity is monitored to detect potential cybersecurity events</t>
  </si>
  <si>
    <t>DE.CM-7: Monitoring for unauthorized personnel, connections, devices, and software is performed</t>
  </si>
  <si>
    <t>DE.CM-8: Vulnerability scans are performed</t>
  </si>
  <si>
    <t>Operational Security - Detection Processes</t>
  </si>
  <si>
    <t>DE.DP-1: Roles and responsibilities for detection are well defined to ensure accountability</t>
  </si>
  <si>
    <t>DE.DP-2: Detection activities comply with all applicable requirements</t>
  </si>
  <si>
    <t>DE.DP-3: Detection processes are tested</t>
  </si>
  <si>
    <t>DE.DP-4: Event detection information is communicated to appropriate parties</t>
  </si>
  <si>
    <t>DE.DP-5: Detection processes are continuously improved</t>
  </si>
  <si>
    <t>RS.RP-1: Response plan is executed during or after an event</t>
  </si>
  <si>
    <t>RS.CO-1: Personnel know their roles and order of operations when a response is needed</t>
  </si>
  <si>
    <t>RS.CO-2: Events are reported consistent with established criteria</t>
  </si>
  <si>
    <t>RS.CO-3: Information is shared consistent with response plans</t>
  </si>
  <si>
    <t>RS.CO-4: Coordination with stakeholders occurs consistent with response plans</t>
  </si>
  <si>
    <t xml:space="preserve">RS.CO-5: Voluntary information sharing occurs with external stakeholders to achieve broader cybersecurity situational awareness </t>
  </si>
  <si>
    <t>RS.AN-1: Notifications from detection systems are investigated </t>
  </si>
  <si>
    <t>RS.AN-2: The impact of the incident is understood</t>
  </si>
  <si>
    <t>RS.AN-3: Forensics are performed</t>
  </si>
  <si>
    <t>RS.AN-4: Incidents are categorized consistent with response plans</t>
  </si>
  <si>
    <t>RS.MI-1: Incidents are contained</t>
  </si>
  <si>
    <t>RS.MI-2: Incidents are mitigated</t>
  </si>
  <si>
    <t>RS.MI-3: Newly identified vulnerabilities are mitigated or documented as accepted risks</t>
  </si>
  <si>
    <t>RS.IM-1: Response plans incorporate lessons learned</t>
  </si>
  <si>
    <t>RS.IM-2: Response strategies are updated</t>
  </si>
  <si>
    <t>RC.RP-1: Recovery plan is executed during or after an event</t>
  </si>
  <si>
    <t>RC.IM-1: Recovery plans incorporate lessons learned</t>
  </si>
  <si>
    <t>RC.IM-2: Recovery strategies are updated</t>
  </si>
  <si>
    <t>RC.CO-1: Public relations are managed</t>
  </si>
  <si>
    <t>RC.CO-2: Reputation after an event is repaired</t>
  </si>
  <si>
    <t>RC.CO-3: Recovery activities are communicated to internal stakeholders and executive and management teams</t>
  </si>
  <si>
    <t>Maturity Score</t>
  </si>
  <si>
    <t>Operational Security - Response Planning</t>
  </si>
  <si>
    <t>Operational Security - Communications</t>
  </si>
  <si>
    <t>Operational Security - Analysis</t>
  </si>
  <si>
    <t>Operational Security - Mitigation</t>
  </si>
  <si>
    <t>Operational Security - Improvements</t>
  </si>
  <si>
    <t>Operational Security - Recovery Planning</t>
  </si>
  <si>
    <t>Likelihood</t>
  </si>
  <si>
    <t>9-10</t>
  </si>
  <si>
    <t>Very High</t>
  </si>
  <si>
    <t>Adversary is almost certain to initiate attack.
Accident or error is almost certain; occurs more than 100 times a year.
Almost certain to have adverse impacts.</t>
  </si>
  <si>
    <t>Multiple severe or catastrophic adverse effects on the organization.</t>
  </si>
  <si>
    <t>Event could be expected to have multiple severe or catastrophic adverse effects.</t>
  </si>
  <si>
    <t>7-8</t>
  </si>
  <si>
    <t>High</t>
  </si>
  <si>
    <t>Adversary is highly likely to initiate attack.
Accident or error is highly likely; occurs between 10-100 times a year.
Highly likely to have adverse impacts.</t>
  </si>
  <si>
    <t>Severe or catastrophic adverse effects on the organization.</t>
  </si>
  <si>
    <t>Event could be expected to have a severe or catastrophic adverse effect.</t>
  </si>
  <si>
    <t>4-6</t>
  </si>
  <si>
    <t>Moderate</t>
  </si>
  <si>
    <t>Adversary is somewhat likely to initiate attack.
Accident or error is somewhat likely to occur; between 1-10 times a year.
Somewhat likely to have adverse impacts.</t>
  </si>
  <si>
    <t>Serious adverse effects on the organization.</t>
  </si>
  <si>
    <t>Event could be expected to have a serious adverse effect.</t>
  </si>
  <si>
    <t>2-3</t>
  </si>
  <si>
    <t>Low</t>
  </si>
  <si>
    <t>Adversary is unlikely to initiate attack.
Accident or error is unlikely to occur; less than once a year, but more than once every 10.
Unlikely to have adverse impacts.</t>
  </si>
  <si>
    <t>Limited adverse effects on the organization.</t>
  </si>
  <si>
    <t>Event could be expected to have a limited adverse effect.</t>
  </si>
  <si>
    <t>0-1</t>
  </si>
  <si>
    <t>Very Low</t>
  </si>
  <si>
    <t>Adversary is highly unlikely to initiate attack.
Accident or error is highly unlikely to occur; less than once every 10 years.
Highly unlikely to have adverse impacts.</t>
  </si>
  <si>
    <t>Negligible adverse effects on the organization.</t>
  </si>
  <si>
    <t>Event could be expected to have a negligble adverse effect.</t>
  </si>
  <si>
    <t>Priority</t>
  </si>
  <si>
    <t>3, 7, 11</t>
  </si>
  <si>
    <t>5, 12</t>
  </si>
  <si>
    <t>11, 12, 13, 14</t>
  </si>
  <si>
    <t>13, 14</t>
  </si>
  <si>
    <t>8, 13, 14</t>
  </si>
  <si>
    <t>5, 14, 16, 18</t>
  </si>
  <si>
    <t>5, 14, 18</t>
  </si>
  <si>
    <t>8, 19</t>
  </si>
  <si>
    <t>DI, DM</t>
  </si>
  <si>
    <t>AU, PL, PM</t>
  </si>
  <si>
    <t>AC, IA</t>
  </si>
  <si>
    <t>AT, PS</t>
  </si>
  <si>
    <t>MP, PE, SA, SC</t>
  </si>
  <si>
    <t>4</t>
  </si>
  <si>
    <t>5, 11-14, 16, 18</t>
  </si>
  <si>
    <t>1, 2, 13, 14</t>
  </si>
  <si>
    <t>3, 4, 7, 11, 19</t>
  </si>
  <si>
    <t>5, 6, 8, 11, 13, 14, 18</t>
  </si>
  <si>
    <t>6, 12, 19</t>
  </si>
  <si>
    <t>4, 8, 19</t>
  </si>
  <si>
    <t>6</t>
  </si>
  <si>
    <t>19</t>
  </si>
  <si>
    <t>Control is important or foundational to an important control; lack of this control would have serious adverse effects on the organization</t>
  </si>
  <si>
    <t>Critical control or foundational to a critical control; lack of this control would have multiple severe or catastrophic adverse effects on the organization</t>
  </si>
  <si>
    <t>Very important or foundational to a very important control; lack of this control would have severe or catastrophic adverse effects on the organization</t>
  </si>
  <si>
    <t>Control is not a priority nor a foundational control; lack of this control would have neglible adverse effects on the organization</t>
  </si>
  <si>
    <t>Control is of low importance or foundational to a low importance control; lack of this control would have limited adverse effects on the organization</t>
  </si>
  <si>
    <t>Strategic Security - Business Environment</t>
  </si>
  <si>
    <t>Security Policy</t>
  </si>
  <si>
    <t>Tripwire</t>
  </si>
  <si>
    <t>Policy Value</t>
  </si>
  <si>
    <t>Process</t>
  </si>
  <si>
    <t>None</t>
  </si>
  <si>
    <t>Informal</t>
  </si>
  <si>
    <t>Standardized</t>
  </si>
  <si>
    <t>Process Value</t>
  </si>
  <si>
    <t>Value</t>
  </si>
  <si>
    <t>Defined</t>
  </si>
  <si>
    <t>Measured</t>
  </si>
  <si>
    <t>Embedded</t>
  </si>
  <si>
    <t>Policy Level</t>
  </si>
  <si>
    <t>Audited</t>
  </si>
  <si>
    <t>Documentation Level</t>
  </si>
  <si>
    <t>Automation Level</t>
  </si>
  <si>
    <t>Repeatable</t>
  </si>
  <si>
    <t>Metrics and Reporting</t>
  </si>
  <si>
    <t>Process Level</t>
  </si>
  <si>
    <t>Inconsistent</t>
  </si>
  <si>
    <t>Unavailable</t>
  </si>
  <si>
    <t>Full</t>
  </si>
  <si>
    <t>Partial</t>
  </si>
  <si>
    <t>Formal</t>
  </si>
  <si>
    <t>Improvement Process</t>
  </si>
  <si>
    <t>Optimized</t>
  </si>
  <si>
    <t>Data Loss Prevention, Digital Rights Management</t>
  </si>
  <si>
    <t>Document Value</t>
  </si>
  <si>
    <t>Automate Value</t>
  </si>
  <si>
    <t>(CASB)</t>
  </si>
  <si>
    <t>Risk Assessments</t>
  </si>
  <si>
    <t>Active Directory, ADFS, (IAM)</t>
  </si>
  <si>
    <t>(PAM), (NAC)</t>
  </si>
  <si>
    <t>Incident Response Plan, Business Continuity Plan</t>
  </si>
  <si>
    <t>JSA, (GrayLog)</t>
  </si>
  <si>
    <t>(IAM)</t>
  </si>
  <si>
    <t>(Network Analytics)</t>
  </si>
  <si>
    <t>IPS/IDS Review</t>
  </si>
  <si>
    <t>Tabiletop IR</t>
  </si>
  <si>
    <t>Perform forensic tests</t>
  </si>
  <si>
    <t>Exception review</t>
  </si>
  <si>
    <t>Update IR procedures</t>
  </si>
  <si>
    <t>Risk Assessment Improvements</t>
  </si>
  <si>
    <t>Web Content Filter Project</t>
  </si>
  <si>
    <t>Remote Access Expansion</t>
  </si>
  <si>
    <t>Review Active Directory</t>
  </si>
  <si>
    <t>Privleged Access Management Eval</t>
  </si>
  <si>
    <t>Identity Access Mgmt Project</t>
  </si>
  <si>
    <t>Firewall Refresh Project</t>
  </si>
  <si>
    <t>MDM Evaluation</t>
  </si>
  <si>
    <t>Data Classification Project</t>
  </si>
  <si>
    <t>COOP Project</t>
  </si>
  <si>
    <t>NAC</t>
  </si>
  <si>
    <t>Policy to encrypt all network connections (3yr compliance)</t>
  </si>
  <si>
    <t>Enforce 100% encryption policy</t>
  </si>
  <si>
    <t>Encourage compliance with 100% encryption policy</t>
  </si>
  <si>
    <t>Evaluate FIM solution</t>
  </si>
  <si>
    <t>SIEM Tuning</t>
  </si>
  <si>
    <t>PVS</t>
  </si>
  <si>
    <t>IAM</t>
  </si>
  <si>
    <t>Expand Threat Intelligence</t>
  </si>
  <si>
    <t>Cardholder Data Risk Assessments</t>
  </si>
  <si>
    <t>Evaluate MS-ISAC Threat Intelligence</t>
  </si>
  <si>
    <t>Identity Access Management Evaluation</t>
  </si>
  <si>
    <t>Network Access Control Evaluation
Review Active Directory</t>
  </si>
  <si>
    <t>PCI Education
General Education</t>
  </si>
  <si>
    <t>Review Education Program</t>
  </si>
  <si>
    <t>SAN Encryption at rest
Workstation Certificates</t>
  </si>
  <si>
    <t>Data Loss Prevention Evaluation</t>
  </si>
  <si>
    <t>SIEM management/ rules
SIEM Tuning</t>
  </si>
  <si>
    <t>Exception Review</t>
  </si>
  <si>
    <t>Rev. 11.0</t>
  </si>
  <si>
    <t>Vulnerability Management Program Expansion
Vulnerability Management Passive Scan Implementation</t>
  </si>
  <si>
    <t>Network Access Control Evaluation</t>
  </si>
  <si>
    <t>CASB Evaluation
Software Whitelising Evaluation</t>
  </si>
  <si>
    <t>Review Asset Management Roles and Responsibilities</t>
  </si>
  <si>
    <t>Map Data Flows</t>
  </si>
  <si>
    <t>Align with Organizational Mission</t>
  </si>
  <si>
    <t>Review Roles and Responsibilities</t>
  </si>
  <si>
    <t>Review Information Security Policies and Architecture</t>
  </si>
  <si>
    <t>GRC Framework Evaluation and Project</t>
  </si>
  <si>
    <t>GRC Framework Project Phase 1 and Phase 2</t>
  </si>
  <si>
    <t>GRC Framework Project Phase 3 and Phase 4</t>
  </si>
  <si>
    <t>Review GRC Framework</t>
  </si>
  <si>
    <t>Action Plan FY2017-2018</t>
  </si>
  <si>
    <t>Action Plan FY2018-2019</t>
  </si>
  <si>
    <t>Action Plan FY2019-2020</t>
  </si>
  <si>
    <t>Action Plan FY2020-2021</t>
  </si>
  <si>
    <t>Links</t>
  </si>
  <si>
    <t>Infrastructure</t>
  </si>
  <si>
    <t>Awareness</t>
  </si>
  <si>
    <t>Information Security Risk-Aligned Framework</t>
  </si>
  <si>
    <t>Maturity Roadmap FY2017</t>
  </si>
  <si>
    <t>Organization Service Catalog</t>
  </si>
  <si>
    <t>CMDB system, Cisco Prime</t>
  </si>
  <si>
    <t>Visio</t>
  </si>
  <si>
    <t>Eramba GRC</t>
  </si>
  <si>
    <t>MS-ISAC Threat Inteligence</t>
  </si>
  <si>
    <t>(VPN), (IAM), (MDM)</t>
  </si>
  <si>
    <t>Firewall, Web Filter, (NAC)</t>
  </si>
  <si>
    <t>User Awareness, (Phish Training)</t>
  </si>
  <si>
    <t>Security Policy, (Eramba GRC)</t>
  </si>
  <si>
    <t>Bitlocker, Storage Encryption, Certificate Services</t>
  </si>
  <si>
    <t>TLS, Certificate Services</t>
  </si>
  <si>
    <t>Operational Monitoring, External Monitoring</t>
  </si>
  <si>
    <t>CIS Benchmarks, DISA STIGs</t>
  </si>
  <si>
    <t>IT Change Control</t>
  </si>
  <si>
    <t>Backup/Restore solution</t>
  </si>
  <si>
    <t>Proposed</t>
  </si>
  <si>
    <t>Funded</t>
  </si>
  <si>
    <t>Unfunded</t>
  </si>
  <si>
    <t>Vulnerability Scanner, CMDB  system</t>
  </si>
  <si>
    <t>3rd party vendor, MS-ISAC</t>
  </si>
  <si>
    <t>HIPAA and PCI Assessment</t>
  </si>
  <si>
    <t>Vulnerability Management  Expansion Project</t>
  </si>
  <si>
    <t>Passive Scanner Pilot</t>
  </si>
  <si>
    <t>Vulnerability Management Expansion</t>
  </si>
  <si>
    <t>Network Passive scanner
IPS/IDS Review</t>
  </si>
  <si>
    <t>Network Passive scanner</t>
  </si>
  <si>
    <t>Build IR Plan</t>
  </si>
  <si>
    <t>Maturity Model</t>
  </si>
  <si>
    <t>Action Plan FY2016</t>
  </si>
  <si>
    <t>Action Plan FY2017</t>
  </si>
  <si>
    <t>Action Plan FY2018</t>
  </si>
  <si>
    <t>InfoSec Service Catalog</t>
  </si>
  <si>
    <t>Risk</t>
  </si>
  <si>
    <t>CSC Top 20</t>
  </si>
  <si>
    <t>FY-15 $</t>
  </si>
  <si>
    <t>FY-16 $</t>
  </si>
  <si>
    <t>FY-17 $</t>
  </si>
  <si>
    <t>NIST Pol.</t>
  </si>
  <si>
    <t>FY16-Q1</t>
  </si>
  <si>
    <t>FY16-Q2</t>
  </si>
  <si>
    <t>FY16-Q3</t>
  </si>
  <si>
    <t>FY16-Q4</t>
  </si>
  <si>
    <t>FY17-Q1</t>
  </si>
  <si>
    <t>FY17-Q2</t>
  </si>
  <si>
    <t>FY17-Q3</t>
  </si>
  <si>
    <t>FY17-Q4</t>
  </si>
  <si>
    <t>FY18-Q1</t>
  </si>
  <si>
    <t>FY18-Q2</t>
  </si>
  <si>
    <t>FY18-Q3</t>
  </si>
  <si>
    <t>FY18-Q4</t>
  </si>
  <si>
    <t>Identify</t>
  </si>
  <si>
    <t xml:space="preserve">     Ops. Sec. - Asset Management
     - Physical and Environmental</t>
  </si>
  <si>
    <t>4
7</t>
  </si>
  <si>
    <t>1,2</t>
  </si>
  <si>
    <t>$xxx
$xxx</t>
  </si>
  <si>
    <t>DI
DM</t>
  </si>
  <si>
    <t>Asset Strategy</t>
  </si>
  <si>
    <t>Review</t>
  </si>
  <si>
    <t>Project 7A</t>
  </si>
  <si>
    <t xml:space="preserve">     Governance - Regulatory, Legal, Compliance</t>
  </si>
  <si>
    <t>All</t>
  </si>
  <si>
    <t>-</t>
  </si>
  <si>
    <t>$xxx</t>
  </si>
  <si>
    <t>Metrics</t>
  </si>
  <si>
    <t>Risk Program</t>
  </si>
  <si>
    <r>
      <t xml:space="preserve">Governance
     </t>
    </r>
    <r>
      <rPr>
        <sz val="11"/>
        <color theme="1"/>
        <rFont val="Calibri"/>
        <family val="2"/>
        <scheme val="minor"/>
      </rPr>
      <t>- Security Information Management</t>
    </r>
  </si>
  <si>
    <t>AU
PL
PM</t>
  </si>
  <si>
    <t>Policy Dev.</t>
  </si>
  <si>
    <t>Policy Review</t>
  </si>
  <si>
    <t>Security and Risk Assessments</t>
  </si>
  <si>
    <t>5a</t>
  </si>
  <si>
    <t>Automate</t>
  </si>
  <si>
    <t>Dashboard</t>
  </si>
  <si>
    <t xml:space="preserve">     Governance - Risk Management</t>
  </si>
  <si>
    <t>5b</t>
  </si>
  <si>
    <t>Integration 1</t>
  </si>
  <si>
    <t>Integration 2</t>
  </si>
  <si>
    <t>Integration 3</t>
  </si>
  <si>
    <t>Protect</t>
  </si>
  <si>
    <t>Identity and Access Management (IAM)
     - IAM
     - SSO
     - NAC
     - RBAC</t>
  </si>
  <si>
    <t>2
3
6
9</t>
  </si>
  <si>
    <t>5, 9
11, 12
13, 14
15, 16</t>
  </si>
  <si>
    <r>
      <rPr>
        <b/>
        <sz val="11"/>
        <color rgb="FFC00000"/>
        <rFont val="Calibri"/>
        <family val="2"/>
        <scheme val="minor"/>
      </rPr>
      <t>$xxx</t>
    </r>
    <r>
      <rPr>
        <sz val="11"/>
        <color rgb="FFC00000"/>
        <rFont val="Calibri"/>
        <family val="2"/>
        <scheme val="minor"/>
      </rPr>
      <t xml:space="preserve">
</t>
    </r>
    <r>
      <rPr>
        <b/>
        <sz val="11"/>
        <color rgb="FFC00000"/>
        <rFont val="Calibri"/>
        <family val="2"/>
        <scheme val="minor"/>
      </rPr>
      <t>$xxx</t>
    </r>
    <r>
      <rPr>
        <sz val="11"/>
        <color rgb="FFC00000"/>
        <rFont val="Calibri"/>
        <family val="2"/>
        <scheme val="minor"/>
      </rPr>
      <t xml:space="preserve">
$xxx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$xxx</t>
    </r>
  </si>
  <si>
    <t>AC
IA</t>
  </si>
  <si>
    <t>SSO - Phase 0</t>
  </si>
  <si>
    <t>SSO - Phase 3</t>
  </si>
  <si>
    <t>5,17</t>
  </si>
  <si>
    <t>AT
PS</t>
  </si>
  <si>
    <t>Alignment</t>
  </si>
  <si>
    <t>Security Architecture and Design (Life Cycle)</t>
  </si>
  <si>
    <t>Report</t>
  </si>
  <si>
    <t xml:space="preserve">     Governance - Proactive Protection - 
     - Policies, Standards, Guidelines
     - ITSM Process governance and maturity
     - Acquisition, Development and Maintenance
     - Application development life cycle</t>
  </si>
  <si>
    <t>3, 4
7, 9
10, 11
18, 19</t>
  </si>
  <si>
    <t>MP
PE
SA
SC</t>
  </si>
  <si>
    <t>Metrics (e-discovery)</t>
  </si>
  <si>
    <t>MDM</t>
  </si>
  <si>
    <t>IT Service Management - Automation</t>
  </si>
  <si>
    <t xml:space="preserve">     Operations Security - Asset Maintenance</t>
  </si>
  <si>
    <t>3 ,4
5, 11
12</t>
  </si>
  <si>
    <t>Full Asset Management</t>
  </si>
  <si>
    <t>Operations Security
     - Change Management
     - Information Management and Encryption</t>
  </si>
  <si>
    <t>5, 6
7, 8
11, 13
14, 16</t>
  </si>
  <si>
    <t>ITSM
Align</t>
  </si>
  <si>
    <t>Change Management</t>
  </si>
  <si>
    <t>Review Change Mgmt.</t>
  </si>
  <si>
    <t>Detect</t>
  </si>
  <si>
    <t xml:space="preserve">     Monitor, Alerts and Reports - SIEM-Vuln
           PCI-PII-PHI</t>
  </si>
  <si>
    <t>1b</t>
  </si>
  <si>
    <t>6, 9
12, 19</t>
  </si>
  <si>
    <t>Pen-Test</t>
  </si>
  <si>
    <t>External Pen-Test</t>
  </si>
  <si>
    <t>Monitor, Alerts and Reports</t>
  </si>
  <si>
    <t>1a</t>
  </si>
  <si>
    <t>4, 8
16, 19</t>
  </si>
  <si>
    <t>Expand 3</t>
  </si>
  <si>
    <t>Expand 4</t>
  </si>
  <si>
    <t>Expand 5</t>
  </si>
  <si>
    <t>Monitor, Alerts and Reports - DLP</t>
  </si>
  <si>
    <r>
      <t xml:space="preserve">$xxx
</t>
    </r>
    <r>
      <rPr>
        <sz val="11"/>
        <color rgb="FF00B050"/>
        <rFont val="Calibri"/>
        <family val="2"/>
        <scheme val="minor"/>
      </rPr>
      <t>$xxx</t>
    </r>
  </si>
  <si>
    <t>DLP Phase 2</t>
  </si>
  <si>
    <t>DLP Phase 3</t>
  </si>
  <si>
    <t>Respond</t>
  </si>
  <si>
    <t xml:space="preserve">     Gov. - Bus. Impact Analysis</t>
  </si>
  <si>
    <t>5c</t>
  </si>
  <si>
    <t>BIA - Phase 1</t>
  </si>
  <si>
    <t>BIA - Phase 3</t>
  </si>
  <si>
    <t xml:space="preserve">     Incident Response - Alignment</t>
  </si>
  <si>
    <t>8d</t>
  </si>
  <si>
    <t>Architecture</t>
  </si>
  <si>
    <t>Process Mapping</t>
  </si>
  <si>
    <t xml:space="preserve">     Incident Response - Risk</t>
  </si>
  <si>
    <t>8a</t>
  </si>
  <si>
    <t>6,19</t>
  </si>
  <si>
    <t>Risk Mapping</t>
  </si>
  <si>
    <t>Formal Review</t>
  </si>
  <si>
    <t>Incident Response</t>
  </si>
  <si>
    <t>8c</t>
  </si>
  <si>
    <t>4,19</t>
  </si>
  <si>
    <t>CIRT Test 1</t>
  </si>
  <si>
    <t>CIRT Full Test</t>
  </si>
  <si>
    <t>CIRT Test 3</t>
  </si>
  <si>
    <t xml:space="preserve">     Incident Response - Maturity</t>
  </si>
  <si>
    <t>8e</t>
  </si>
  <si>
    <t>19,20</t>
  </si>
  <si>
    <t>External Risk Assessment</t>
  </si>
  <si>
    <t>Remediate</t>
  </si>
  <si>
    <t>Recover</t>
  </si>
  <si>
    <t xml:space="preserve">     Ops. Security - Bus. Continuity</t>
  </si>
  <si>
    <t>DR Plan</t>
  </si>
  <si>
    <t>Test BC Plan</t>
  </si>
  <si>
    <t xml:space="preserve">     Ops. Security - Downtime Mgmt.</t>
  </si>
  <si>
    <t>8b</t>
  </si>
  <si>
    <t>Document</t>
  </si>
  <si>
    <t>Standardize Training</t>
  </si>
  <si>
    <t>Test Downtime Plan</t>
  </si>
  <si>
    <t xml:space="preserve">     Ops. Security - Svc. Alignment</t>
  </si>
  <si>
    <t>LMS Review</t>
  </si>
  <si>
    <t>Mid-year</t>
  </si>
  <si>
    <t>Vulnerability Management, Penetration Testing, Risk Assessments</t>
  </si>
  <si>
    <t>Vulnerability Management, 3rd Party</t>
  </si>
  <si>
    <t>Log Management, SIEM</t>
  </si>
  <si>
    <t>(Vulnerability Management), (Network Analytics)</t>
  </si>
  <si>
    <t>'Log Management, SIEM</t>
  </si>
  <si>
    <t>'(Vulnerability Management), (Network Analytics)</t>
  </si>
  <si>
    <t>Malware Protection</t>
  </si>
  <si>
    <t>Vulnerability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</si>
</sst>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#,##0"/>
    <numFmt numFmtId="165" formatCode="0.0"/>
    <numFmt numFmtId="166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auto="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/>
      <diagonal/>
    </border>
    <border>
      <left/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dotted">
        <color theme="0" tint="-0.14996795556505021"/>
      </bottom>
      <diagonal/>
    </border>
    <border>
      <left style="thin">
        <color auto="1"/>
      </left>
      <right/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/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 style="dotted">
        <color theme="0" tint="-0.14996795556505021"/>
      </left>
      <right/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/>
      <diagonal/>
    </border>
    <border>
      <left style="thin">
        <color auto="1"/>
      </left>
      <right/>
      <top style="thin">
        <color auto="1"/>
      </top>
      <bottom style="dotted">
        <color theme="2"/>
      </bottom>
      <diagonal/>
    </border>
    <border>
      <left style="thin">
        <color auto="1"/>
      </left>
      <right/>
      <top style="dotted">
        <color theme="2"/>
      </top>
      <bottom style="dotted">
        <color theme="0" tint="-0.14993743705557422"/>
      </bottom>
      <diagonal/>
    </border>
    <border>
      <left style="thin">
        <color auto="1"/>
      </left>
      <right/>
      <top style="dotted">
        <color theme="0" tint="-0.14993743705557422"/>
      </top>
      <bottom style="dotted">
        <color theme="0" tint="-0.14993743705557422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 style="dotted">
        <color theme="0" tint="-0.14993743705557422"/>
      </bottom>
      <diagonal/>
    </border>
    <border>
      <left style="dotted">
        <color theme="0" tint="-0.14993743705557422"/>
      </left>
      <right/>
      <top style="thin">
        <color auto="1"/>
      </top>
      <bottom style="dotted">
        <color theme="0" tint="-0.14993743705557422"/>
      </bottom>
      <diagonal/>
    </border>
    <border>
      <left style="thin">
        <color auto="1"/>
      </left>
      <right/>
      <top style="dotted">
        <color theme="0" tint="-0.14993743705557422"/>
      </top>
      <bottom style="thin">
        <color auto="1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 style="thin">
        <color auto="1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/>
      <diagonal/>
    </border>
    <border>
      <left style="thin">
        <color auto="1"/>
      </left>
      <right/>
      <top style="thin">
        <color auto="1"/>
      </top>
      <bottom style="dotted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8">
    <xf numFmtId="0" fontId="0" fillId="0" borderId="0" xfId="0"/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1" applyFill="1" applyBorder="1" applyAlignment="1">
      <alignment vertical="center" wrapText="1"/>
    </xf>
    <xf numFmtId="0" fontId="0" fillId="9" borderId="2" xfId="0" applyFill="1" applyBorder="1"/>
    <xf numFmtId="0" fontId="0" fillId="0" borderId="11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0" xfId="0" applyBorder="1"/>
    <xf numFmtId="0" fontId="0" fillId="0" borderId="1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 applyBorder="1"/>
    <xf numFmtId="0" fontId="0" fillId="0" borderId="1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4" xfId="0" applyBorder="1"/>
    <xf numFmtId="0" fontId="0" fillId="0" borderId="0" xfId="0" applyAlignment="1"/>
    <xf numFmtId="0" fontId="1" fillId="0" borderId="0" xfId="0" applyFont="1" applyBorder="1"/>
    <xf numFmtId="0" fontId="0" fillId="8" borderId="4" xfId="0" applyFill="1" applyBorder="1"/>
    <xf numFmtId="0" fontId="3" fillId="3" borderId="10" xfId="0" applyFont="1" applyFill="1" applyBorder="1" applyAlignment="1">
      <alignment horizontal="center" vertical="center"/>
    </xf>
    <xf numFmtId="0" fontId="0" fillId="10" borderId="4" xfId="0" applyFill="1" applyBorder="1"/>
    <xf numFmtId="0" fontId="0" fillId="11" borderId="2" xfId="0" applyFill="1" applyBorder="1"/>
    <xf numFmtId="0" fontId="0" fillId="0" borderId="6" xfId="0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14" fontId="0" fillId="0" borderId="0" xfId="0" applyNumberFormat="1"/>
    <xf numFmtId="0" fontId="0" fillId="0" borderId="3" xfId="0" applyBorder="1"/>
    <xf numFmtId="0" fontId="8" fillId="4" borderId="15" xfId="0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>
      <alignment horizontal="left" vertical="center" wrapText="1" indent="1"/>
    </xf>
    <xf numFmtId="0" fontId="0" fillId="0" borderId="4" xfId="0" quotePrefix="1" applyFont="1" applyFill="1" applyBorder="1" applyAlignment="1">
      <alignment horizontal="left" vertical="center" wrapText="1" inden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quotePrefix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quotePrefix="1" applyFont="1" applyFill="1" applyBorder="1" applyAlignment="1">
      <alignment horizontal="left" vertical="center" wrapText="1" indent="1"/>
    </xf>
    <xf numFmtId="0" fontId="0" fillId="0" borderId="20" xfId="0" quotePrefix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 wrapText="1"/>
    </xf>
    <xf numFmtId="0" fontId="0" fillId="0" borderId="35" xfId="0" quotePrefix="1" applyFont="1" applyFill="1" applyBorder="1" applyAlignment="1">
      <alignment horizontal="left" vertical="center" wrapText="1" indent="1"/>
    </xf>
    <xf numFmtId="0" fontId="0" fillId="0" borderId="35" xfId="0" quotePrefix="1" applyFont="1" applyFill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164" fontId="7" fillId="0" borderId="25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quotePrefix="1" applyBorder="1" applyAlignment="1">
      <alignment horizontal="left" vertical="center" wrapText="1" indent="1"/>
    </xf>
    <xf numFmtId="0" fontId="0" fillId="0" borderId="35" xfId="0" quotePrefix="1" applyBorder="1" applyAlignment="1">
      <alignment horizontal="left" vertical="center" wrapText="1" indent="1"/>
    </xf>
    <xf numFmtId="0" fontId="0" fillId="0" borderId="20" xfId="0" quotePrefix="1" applyFont="1" applyFill="1" applyBorder="1" applyAlignment="1">
      <alignment vertical="center" wrapText="1"/>
    </xf>
    <xf numFmtId="0" fontId="0" fillId="0" borderId="35" xfId="0" quotePrefix="1" applyFont="1" applyFill="1" applyBorder="1" applyAlignment="1">
      <alignment vertical="center" wrapText="1"/>
    </xf>
    <xf numFmtId="164" fontId="7" fillId="0" borderId="28" xfId="0" applyNumberFormat="1" applyFont="1" applyBorder="1" applyAlignment="1">
      <alignment horizontal="center" vertical="center"/>
    </xf>
    <xf numFmtId="164" fontId="7" fillId="0" borderId="25" xfId="0" applyNumberFormat="1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 wrapText="1"/>
    </xf>
    <xf numFmtId="164" fontId="7" fillId="0" borderId="26" xfId="0" applyNumberFormat="1" applyFont="1" applyBorder="1" applyAlignment="1">
      <alignment horizontal="center" vertical="center" wrapText="1"/>
    </xf>
    <xf numFmtId="164" fontId="0" fillId="0" borderId="37" xfId="0" applyNumberForma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7" fillId="0" borderId="38" xfId="0" applyNumberFormat="1" applyFont="1" applyFill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center" vertical="center"/>
    </xf>
    <xf numFmtId="0" fontId="0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8" xfId="0" applyNumberFormat="1" applyBorder="1" applyAlignment="1">
      <alignment wrapText="1"/>
    </xf>
    <xf numFmtId="49" fontId="1" fillId="4" borderId="3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13" borderId="11" xfId="0" applyFill="1" applyBorder="1" applyAlignment="1">
      <alignment vertical="center"/>
    </xf>
    <xf numFmtId="0" fontId="0" fillId="13" borderId="12" xfId="0" applyFill="1" applyBorder="1" applyAlignment="1">
      <alignment vertical="center"/>
    </xf>
    <xf numFmtId="0" fontId="0" fillId="13" borderId="13" xfId="0" applyFill="1" applyBorder="1" applyAlignment="1">
      <alignment vertical="center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164" fontId="6" fillId="0" borderId="29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5" xfId="0" applyNumberFormat="1" applyFont="1" applyFill="1" applyBorder="1" applyAlignment="1">
      <alignment horizontal="center" vertical="center"/>
    </xf>
    <xf numFmtId="164" fontId="6" fillId="0" borderId="26" xfId="0" applyNumberFormat="1" applyFont="1" applyFill="1" applyBorder="1" applyAlignment="1">
      <alignment horizontal="center" vertical="center"/>
    </xf>
    <xf numFmtId="164" fontId="6" fillId="0" borderId="27" xfId="0" applyNumberFormat="1" applyFont="1" applyFill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7" xfId="0" applyNumberFormat="1" applyFont="1" applyBorder="1" applyAlignment="1">
      <alignment horizontal="center" vertical="center" wrapText="1"/>
    </xf>
    <xf numFmtId="49" fontId="0" fillId="0" borderId="20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35" xfId="0" applyNumberFormat="1" applyFon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0" fillId="0" borderId="39" xfId="0" applyNumberFormat="1" applyFont="1" applyBorder="1" applyAlignment="1">
      <alignment horizontal="center" vertical="center" wrapText="1"/>
    </xf>
    <xf numFmtId="49" fontId="0" fillId="0" borderId="39" xfId="0" applyNumberForma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166" fontId="1" fillId="4" borderId="3" xfId="0" applyNumberFormat="1" applyFont="1" applyFill="1" applyBorder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9" fontId="11" fillId="2" borderId="6" xfId="0" applyNumberFormat="1" applyFont="1" applyFill="1" applyBorder="1" applyAlignment="1">
      <alignment horizontal="center" vertical="center"/>
    </xf>
    <xf numFmtId="9" fontId="10" fillId="4" borderId="3" xfId="0" applyNumberFormat="1" applyFont="1" applyFill="1" applyBorder="1" applyAlignment="1">
      <alignment horizontal="center" vertical="center" wrapText="1"/>
    </xf>
    <xf numFmtId="9" fontId="6" fillId="0" borderId="17" xfId="0" applyNumberFormat="1" applyFont="1" applyBorder="1" applyAlignment="1">
      <alignment horizontal="center" vertical="center"/>
    </xf>
    <xf numFmtId="9" fontId="6" fillId="0" borderId="18" xfId="0" applyNumberFormat="1" applyFont="1" applyBorder="1" applyAlignment="1">
      <alignment horizontal="center" vertical="center"/>
    </xf>
    <xf numFmtId="9" fontId="6" fillId="0" borderId="25" xfId="0" applyNumberFormat="1" applyFont="1" applyBorder="1" applyAlignment="1">
      <alignment horizontal="center" vertical="center"/>
    </xf>
    <xf numFmtId="9" fontId="6" fillId="0" borderId="26" xfId="0" applyNumberFormat="1" applyFont="1" applyBorder="1" applyAlignment="1">
      <alignment horizontal="center" vertical="center"/>
    </xf>
    <xf numFmtId="9" fontId="10" fillId="0" borderId="0" xfId="0" applyNumberFormat="1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9" fontId="0" fillId="0" borderId="20" xfId="0" applyNumberFormat="1" applyFont="1" applyBorder="1" applyAlignment="1">
      <alignment horizontal="center" vertical="center"/>
    </xf>
    <xf numFmtId="9" fontId="0" fillId="0" borderId="35" xfId="0" applyNumberFormat="1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9" fillId="15" borderId="40" xfId="0" applyFont="1" applyFill="1" applyBorder="1" applyAlignment="1">
      <alignment horizontal="left" vertical="top" wrapText="1"/>
    </xf>
    <xf numFmtId="0" fontId="9" fillId="0" borderId="41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5" xfId="0" applyFont="1" applyBorder="1" applyAlignment="1">
      <alignment horizontal="left" vertical="center" wrapText="1"/>
    </xf>
    <xf numFmtId="0" fontId="9" fillId="0" borderId="46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9" fillId="15" borderId="4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9" fillId="0" borderId="47" xfId="0" applyFont="1" applyBorder="1" applyAlignment="1">
      <alignment horizontal="left" vertical="center" wrapText="1"/>
    </xf>
    <xf numFmtId="0" fontId="9" fillId="0" borderId="42" xfId="0" quotePrefix="1" applyFont="1" applyBorder="1" applyAlignment="1">
      <alignment horizontal="left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9" fillId="15" borderId="48" xfId="0" applyFont="1" applyFill="1" applyBorder="1" applyAlignment="1">
      <alignment horizontal="left" vertical="top" wrapText="1"/>
    </xf>
    <xf numFmtId="0" fontId="9" fillId="0" borderId="42" xfId="0" applyFont="1" applyFill="1" applyBorder="1" applyAlignment="1">
      <alignment horizontal="left" vertical="center" wrapText="1"/>
    </xf>
    <xf numFmtId="0" fontId="9" fillId="0" borderId="43" xfId="0" applyFont="1" applyFill="1" applyBorder="1" applyAlignment="1">
      <alignment horizontal="left" vertical="center" wrapText="1"/>
    </xf>
    <xf numFmtId="0" fontId="9" fillId="0" borderId="46" xfId="0" applyFont="1" applyFill="1" applyBorder="1" applyAlignment="1">
      <alignment horizontal="left" vertical="center" wrapText="1"/>
    </xf>
    <xf numFmtId="0" fontId="9" fillId="0" borderId="45" xfId="0" applyFont="1" applyFill="1" applyBorder="1" applyAlignment="1">
      <alignment horizontal="left" vertical="center" wrapText="1"/>
    </xf>
    <xf numFmtId="165" fontId="1" fillId="15" borderId="15" xfId="0" applyNumberFormat="1" applyFont="1" applyFill="1" applyBorder="1" applyAlignment="1">
      <alignment horizontal="center" vertical="center" wrapText="1"/>
    </xf>
    <xf numFmtId="164" fontId="0" fillId="15" borderId="21" xfId="0" applyNumberFormat="1" applyFill="1" applyBorder="1" applyAlignment="1">
      <alignment horizontal="center" vertical="center"/>
    </xf>
    <xf numFmtId="164" fontId="0" fillId="15" borderId="22" xfId="0" applyNumberFormat="1" applyFill="1" applyBorder="1" applyAlignment="1">
      <alignment horizontal="center" vertical="center"/>
    </xf>
    <xf numFmtId="164" fontId="0" fillId="15" borderId="36" xfId="0" applyNumberFormat="1" applyFill="1" applyBorder="1" applyAlignment="1">
      <alignment horizontal="center" vertical="center"/>
    </xf>
    <xf numFmtId="164" fontId="7" fillId="15" borderId="21" xfId="0" applyNumberFormat="1" applyFont="1" applyFill="1" applyBorder="1" applyAlignment="1">
      <alignment horizontal="center" vertical="center"/>
    </xf>
    <xf numFmtId="164" fontId="7" fillId="15" borderId="22" xfId="0" applyNumberFormat="1" applyFont="1" applyFill="1" applyBorder="1" applyAlignment="1">
      <alignment horizontal="center" vertical="center"/>
    </xf>
    <xf numFmtId="164" fontId="7" fillId="15" borderId="36" xfId="0" applyNumberFormat="1" applyFont="1" applyFill="1" applyBorder="1" applyAlignment="1">
      <alignment horizontal="center" vertical="center"/>
    </xf>
    <xf numFmtId="0" fontId="0" fillId="15" borderId="21" xfId="0" applyFont="1" applyFill="1" applyBorder="1" applyAlignment="1">
      <alignment horizontal="center" vertical="center"/>
    </xf>
    <xf numFmtId="0" fontId="0" fillId="15" borderId="22" xfId="0" applyFont="1" applyFill="1" applyBorder="1" applyAlignment="1">
      <alignment horizontal="center" vertical="center"/>
    </xf>
    <xf numFmtId="0" fontId="0" fillId="15" borderId="23" xfId="0" applyFont="1" applyFill="1" applyBorder="1" applyAlignment="1">
      <alignment horizontal="center" vertical="center"/>
    </xf>
    <xf numFmtId="164" fontId="0" fillId="15" borderId="23" xfId="0" applyNumberFormat="1" applyFill="1" applyBorder="1" applyAlignment="1">
      <alignment horizontal="center" vertical="center"/>
    </xf>
    <xf numFmtId="0" fontId="0" fillId="15" borderId="36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6" fillId="0" borderId="8" xfId="0" applyFont="1" applyBorder="1"/>
    <xf numFmtId="0" fontId="13" fillId="15" borderId="9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 wrapText="1"/>
    </xf>
    <xf numFmtId="0" fontId="13" fillId="15" borderId="15" xfId="0" applyFont="1" applyFill="1" applyBorder="1" applyAlignment="1">
      <alignment vertical="center" wrapText="1"/>
    </xf>
    <xf numFmtId="49" fontId="13" fillId="15" borderId="15" xfId="0" applyNumberFormat="1" applyFont="1" applyFill="1" applyBorder="1" applyAlignment="1">
      <alignment horizontal="center" vertical="center" wrapText="1"/>
    </xf>
    <xf numFmtId="164" fontId="15" fillId="15" borderId="21" xfId="0" applyNumberFormat="1" applyFont="1" applyFill="1" applyBorder="1" applyAlignment="1">
      <alignment horizontal="center" vertical="center"/>
    </xf>
    <xf numFmtId="164" fontId="15" fillId="15" borderId="22" xfId="0" applyNumberFormat="1" applyFont="1" applyFill="1" applyBorder="1" applyAlignment="1">
      <alignment horizontal="center" vertical="center"/>
    </xf>
    <xf numFmtId="164" fontId="15" fillId="15" borderId="23" xfId="0" applyNumberFormat="1" applyFont="1" applyFill="1" applyBorder="1" applyAlignment="1">
      <alignment horizontal="center" vertical="center"/>
    </xf>
    <xf numFmtId="0" fontId="13" fillId="15" borderId="11" xfId="0" applyFont="1" applyFill="1" applyBorder="1" applyAlignment="1">
      <alignment horizontal="center" vertical="center" wrapText="1"/>
    </xf>
    <xf numFmtId="9" fontId="15" fillId="15" borderId="21" xfId="0" applyNumberFormat="1" applyFont="1" applyFill="1" applyBorder="1" applyAlignment="1">
      <alignment horizontal="center" vertical="center"/>
    </xf>
    <xf numFmtId="9" fontId="15" fillId="15" borderId="22" xfId="0" applyNumberFormat="1" applyFont="1" applyFill="1" applyBorder="1" applyAlignment="1">
      <alignment horizontal="center" vertical="center"/>
    </xf>
    <xf numFmtId="166" fontId="14" fillId="15" borderId="15" xfId="0" applyNumberFormat="1" applyFont="1" applyFill="1" applyBorder="1" applyAlignment="1">
      <alignment horizontal="center" vertical="center"/>
    </xf>
    <xf numFmtId="0" fontId="13" fillId="15" borderId="34" xfId="0" applyFont="1" applyFill="1" applyBorder="1" applyAlignment="1">
      <alignment horizontal="center" vertical="center"/>
    </xf>
    <xf numFmtId="0" fontId="13" fillId="15" borderId="34" xfId="0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vertical="center" wrapText="1"/>
    </xf>
    <xf numFmtId="49" fontId="13" fillId="15" borderId="34" xfId="0" applyNumberFormat="1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166" fontId="14" fillId="15" borderId="34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15" borderId="15" xfId="1" applyFill="1" applyBorder="1" applyAlignment="1">
      <alignment horizontal="center" vertical="center"/>
    </xf>
    <xf numFmtId="0" fontId="5" fillId="15" borderId="34" xfId="1" applyFill="1" applyBorder="1" applyAlignment="1">
      <alignment horizontal="center" vertical="center"/>
    </xf>
    <xf numFmtId="9" fontId="10" fillId="0" borderId="0" xfId="0" applyNumberFormat="1" applyFont="1" applyAlignment="1" applyProtection="1">
      <alignment horizontal="center" vertical="center"/>
      <protection hidden="1"/>
    </xf>
    <xf numFmtId="9" fontId="10" fillId="0" borderId="8" xfId="0" applyNumberFormat="1" applyFont="1" applyBorder="1" applyAlignment="1" applyProtection="1">
      <alignment horizontal="center" vertical="center"/>
      <protection hidden="1"/>
    </xf>
    <xf numFmtId="9" fontId="11" fillId="2" borderId="6" xfId="0" applyNumberFormat="1" applyFont="1" applyFill="1" applyBorder="1" applyAlignment="1" applyProtection="1">
      <alignment horizontal="center" vertical="center"/>
      <protection hidden="1"/>
    </xf>
    <xf numFmtId="9" fontId="10" fillId="4" borderId="3" xfId="0" applyNumberFormat="1" applyFont="1" applyFill="1" applyBorder="1" applyAlignment="1" applyProtection="1">
      <alignment horizontal="center" vertical="center" wrapText="1"/>
      <protection hidden="1"/>
    </xf>
    <xf numFmtId="9" fontId="15" fillId="15" borderId="23" xfId="0" applyNumberFormat="1" applyFont="1" applyFill="1" applyBorder="1" applyAlignment="1" applyProtection="1">
      <alignment horizontal="center" vertical="center"/>
      <protection hidden="1"/>
    </xf>
    <xf numFmtId="9" fontId="6" fillId="0" borderId="24" xfId="0" applyNumberFormat="1" applyFont="1" applyBorder="1" applyAlignment="1" applyProtection="1">
      <alignment horizontal="center" vertical="center"/>
      <protection hidden="1"/>
    </xf>
    <xf numFmtId="9" fontId="6" fillId="0" borderId="27" xfId="0" applyNumberFormat="1" applyFont="1" applyBorder="1" applyAlignment="1" applyProtection="1">
      <alignment horizontal="center" vertical="center"/>
      <protection hidden="1"/>
    </xf>
    <xf numFmtId="9" fontId="10" fillId="0" borderId="0" xfId="0" applyNumberFormat="1" applyFont="1" applyBorder="1" applyAlignment="1" applyProtection="1">
      <alignment horizontal="center" vertical="center"/>
      <protection hidden="1"/>
    </xf>
    <xf numFmtId="9" fontId="10" fillId="0" borderId="1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1" fillId="0" borderId="8" xfId="0" applyFont="1" applyBorder="1" applyAlignment="1" applyProtection="1">
      <alignment horizontal="center" vertical="center"/>
      <protection locked="0" hidden="1"/>
    </xf>
    <xf numFmtId="0" fontId="4" fillId="2" borderId="6" xfId="0" applyFont="1" applyFill="1" applyBorder="1" applyAlignment="1" applyProtection="1">
      <alignment horizontal="center" vertical="center"/>
      <protection locked="0" hidden="1"/>
    </xf>
    <xf numFmtId="0" fontId="1" fillId="4" borderId="3" xfId="0" applyFont="1" applyFill="1" applyBorder="1" applyAlignment="1" applyProtection="1">
      <alignment horizontal="center" vertical="center" wrapText="1"/>
      <protection locked="0" hidden="1"/>
    </xf>
    <xf numFmtId="164" fontId="15" fillId="15" borderId="21" xfId="0" applyNumberFormat="1" applyFont="1" applyFill="1" applyBorder="1" applyAlignment="1" applyProtection="1">
      <alignment horizontal="center" vertical="center"/>
      <protection locked="0" hidden="1"/>
    </xf>
    <xf numFmtId="164" fontId="15" fillId="15" borderId="22" xfId="0" applyNumberFormat="1" applyFont="1" applyFill="1" applyBorder="1" applyAlignment="1" applyProtection="1">
      <alignment horizontal="center" vertical="center"/>
      <protection locked="0" hidden="1"/>
    </xf>
    <xf numFmtId="164" fontId="15" fillId="15" borderId="36" xfId="0" applyNumberFormat="1" applyFont="1" applyFill="1" applyBorder="1" applyAlignment="1" applyProtection="1">
      <alignment horizontal="center" vertical="center"/>
      <protection locked="0" hidden="1"/>
    </xf>
    <xf numFmtId="164" fontId="6" fillId="0" borderId="17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18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19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25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26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38" xfId="0" applyNumberFormat="1" applyFont="1" applyBorder="1" applyAlignment="1" applyProtection="1">
      <alignment horizontal="center" vertical="center" wrapText="1"/>
      <protection locked="0" hidden="1"/>
    </xf>
    <xf numFmtId="0" fontId="1" fillId="0" borderId="0" xfId="0" applyFont="1" applyBorder="1" applyAlignment="1" applyProtection="1">
      <alignment horizontal="center" vertical="center"/>
      <protection locked="0" hidden="1"/>
    </xf>
    <xf numFmtId="0" fontId="1" fillId="0" borderId="1" xfId="0" applyFont="1" applyBorder="1" applyAlignment="1" applyProtection="1">
      <alignment horizontal="center" vertical="center"/>
      <protection locked="0" hidden="1"/>
    </xf>
    <xf numFmtId="0" fontId="4" fillId="2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6" fillId="0" borderId="17" xfId="0" applyNumberFormat="1" applyFont="1" applyBorder="1" applyAlignment="1">
      <alignment horizontal="center" vertical="center"/>
    </xf>
    <xf numFmtId="0" fontId="0" fillId="6" borderId="2" xfId="0" applyFill="1" applyBorder="1"/>
    <xf numFmtId="0" fontId="0" fillId="14" borderId="3" xfId="0" applyFill="1" applyBorder="1"/>
    <xf numFmtId="164" fontId="16" fillId="0" borderId="28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1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3" fontId="7" fillId="0" borderId="2" xfId="0" applyNumberFormat="1" applyFont="1" applyBorder="1" applyAlignment="1">
      <alignment horizontal="center" wrapText="1"/>
    </xf>
    <xf numFmtId="0" fontId="0" fillId="0" borderId="2" xfId="0" applyBorder="1"/>
    <xf numFmtId="0" fontId="1" fillId="0" borderId="2" xfId="0" applyFont="1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0" xfId="0" applyBorder="1" applyAlignment="1"/>
    <xf numFmtId="0" fontId="1" fillId="0" borderId="2" xfId="0" applyFont="1" applyBorder="1" applyAlignment="1">
      <alignment vertical="center" wrapText="1"/>
    </xf>
    <xf numFmtId="0" fontId="0" fillId="0" borderId="2" xfId="0" applyFill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wrapText="1"/>
    </xf>
    <xf numFmtId="3" fontId="6" fillId="0" borderId="2" xfId="0" applyNumberFormat="1" applyFont="1" applyBorder="1" applyAlignment="1">
      <alignment horizontal="center"/>
    </xf>
    <xf numFmtId="3" fontId="2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3" fontId="21" fillId="0" borderId="1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/>
    </xf>
    <xf numFmtId="3" fontId="21" fillId="0" borderId="49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0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3" fontId="20" fillId="0" borderId="2" xfId="0" applyNumberFormat="1" applyFont="1" applyBorder="1" applyAlignment="1">
      <alignment horizontal="center" wrapText="1"/>
    </xf>
    <xf numFmtId="3" fontId="21" fillId="0" borderId="51" xfId="0" applyNumberFormat="1" applyFont="1" applyFill="1" applyBorder="1" applyAlignment="1">
      <alignment horizontal="center" vertical="center"/>
    </xf>
    <xf numFmtId="0" fontId="0" fillId="0" borderId="5" xfId="0" applyBorder="1"/>
    <xf numFmtId="0" fontId="1" fillId="0" borderId="49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Fill="1" applyBorder="1"/>
    <xf numFmtId="14" fontId="0" fillId="0" borderId="0" xfId="0" applyNumberFormat="1" applyBorder="1"/>
    <xf numFmtId="0" fontId="2" fillId="0" borderId="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1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9" fillId="15" borderId="40" xfId="0" applyFont="1" applyFill="1" applyBorder="1" applyAlignment="1">
      <alignment horizontal="left" vertical="center" wrapText="1"/>
    </xf>
    <xf numFmtId="0" fontId="9" fillId="15" borderId="48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0"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8762</xdr:colOff>
      <xdr:row>1</xdr:row>
      <xdr:rowOff>126422</xdr:rowOff>
    </xdr:from>
    <xdr:to>
      <xdr:col>4</xdr:col>
      <xdr:colOff>607157</xdr:colOff>
      <xdr:row>6</xdr:row>
      <xdr:rowOff>86591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DE600323-7BD0-4FE6-AC8B-FB11B99ABAA6}"/>
            </a:ext>
          </a:extLst>
        </xdr:cNvPr>
        <xdr:cNvSpPr/>
      </xdr:nvSpPr>
      <xdr:spPr>
        <a:xfrm>
          <a:off x="3933062" y="421697"/>
          <a:ext cx="1341345" cy="912669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NIST Functions</a:t>
          </a:r>
        </a:p>
      </xdr:txBody>
    </xdr:sp>
    <xdr:clientData/>
  </xdr:twoCellAnchor>
  <xdr:twoCellAnchor>
    <xdr:from>
      <xdr:col>4</xdr:col>
      <xdr:colOff>952499</xdr:colOff>
      <xdr:row>1</xdr:row>
      <xdr:rowOff>122958</xdr:rowOff>
    </xdr:from>
    <xdr:to>
      <xdr:col>11</xdr:col>
      <xdr:colOff>0</xdr:colOff>
      <xdr:row>3</xdr:row>
      <xdr:rowOff>183571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8E717DC7-5D58-4E06-9E7B-591FEB7855A9}"/>
            </a:ext>
          </a:extLst>
        </xdr:cNvPr>
        <xdr:cNvSpPr/>
      </xdr:nvSpPr>
      <xdr:spPr>
        <a:xfrm>
          <a:off x="5619749" y="418233"/>
          <a:ext cx="4857751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Risk Priorities</a:t>
          </a:r>
          <a:r>
            <a:rPr lang="en-US" sz="2000" baseline="0"/>
            <a:t> &amp; </a:t>
          </a:r>
          <a:r>
            <a:rPr lang="en-US" sz="2000"/>
            <a:t>Appetite - Internal/External metrics</a:t>
          </a:r>
        </a:p>
      </xdr:txBody>
    </xdr:sp>
    <xdr:clientData/>
  </xdr:twoCellAnchor>
  <xdr:twoCellAnchor>
    <xdr:from>
      <xdr:col>4</xdr:col>
      <xdr:colOff>976748</xdr:colOff>
      <xdr:row>4</xdr:row>
      <xdr:rowOff>67540</xdr:rowOff>
    </xdr:from>
    <xdr:to>
      <xdr:col>5</xdr:col>
      <xdr:colOff>1523996</xdr:colOff>
      <xdr:row>6</xdr:row>
      <xdr:rowOff>128153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4EA10EE4-5DF5-4255-8411-766821207318}"/>
            </a:ext>
          </a:extLst>
        </xdr:cNvPr>
        <xdr:cNvSpPr/>
      </xdr:nvSpPr>
      <xdr:spPr>
        <a:xfrm>
          <a:off x="5643998" y="934315"/>
          <a:ext cx="1861698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aseline="0"/>
            <a:t>Service Catalog</a:t>
          </a:r>
          <a:endParaRPr lang="en-US" sz="2000"/>
        </a:p>
      </xdr:txBody>
    </xdr:sp>
    <xdr:clientData/>
  </xdr:twoCellAnchor>
  <xdr:twoCellAnchor>
    <xdr:from>
      <xdr:col>8</xdr:col>
      <xdr:colOff>420835</xdr:colOff>
      <xdr:row>10</xdr:row>
      <xdr:rowOff>173182</xdr:rowOff>
    </xdr:from>
    <xdr:to>
      <xdr:col>12</xdr:col>
      <xdr:colOff>95250</xdr:colOff>
      <xdr:row>13</xdr:row>
      <xdr:rowOff>562842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438194BA-861E-4E19-A7C6-07A99F48F996}"/>
            </a:ext>
          </a:extLst>
        </xdr:cNvPr>
        <xdr:cNvSpPr/>
      </xdr:nvSpPr>
      <xdr:spPr>
        <a:xfrm>
          <a:off x="9555310" y="2640157"/>
          <a:ext cx="1503215" cy="116118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Budgets:</a:t>
          </a:r>
        </a:p>
        <a:p>
          <a:pPr algn="l"/>
          <a:r>
            <a:rPr lang="en-US" sz="2000">
              <a:solidFill>
                <a:srgbClr val="00B050"/>
              </a:solidFill>
            </a:rPr>
            <a:t>Funded</a:t>
          </a:r>
          <a:r>
            <a:rPr lang="en-US" sz="2000"/>
            <a:t> - </a:t>
          </a:r>
          <a:r>
            <a:rPr lang="en-US" sz="2000">
              <a:solidFill>
                <a:srgbClr val="C00000"/>
              </a:solidFill>
            </a:rPr>
            <a:t>Unfunded</a:t>
          </a:r>
          <a:r>
            <a:rPr lang="en-US" sz="2000"/>
            <a:t> - Proposed -</a:t>
          </a:r>
        </a:p>
      </xdr:txBody>
    </xdr:sp>
    <xdr:clientData/>
  </xdr:twoCellAnchor>
  <xdr:twoCellAnchor>
    <xdr:from>
      <xdr:col>6</xdr:col>
      <xdr:colOff>155863</xdr:colOff>
      <xdr:row>4</xdr:row>
      <xdr:rowOff>62344</xdr:rowOff>
    </xdr:from>
    <xdr:to>
      <xdr:col>11</xdr:col>
      <xdr:colOff>3</xdr:colOff>
      <xdr:row>6</xdr:row>
      <xdr:rowOff>122957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2D4B8881-3829-4566-8B48-AF73B6EC2211}"/>
            </a:ext>
          </a:extLst>
        </xdr:cNvPr>
        <xdr:cNvSpPr/>
      </xdr:nvSpPr>
      <xdr:spPr>
        <a:xfrm>
          <a:off x="8404513" y="929119"/>
          <a:ext cx="2072990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Policy Alignment</a:t>
          </a:r>
        </a:p>
      </xdr:txBody>
    </xdr:sp>
    <xdr:clientData/>
  </xdr:twoCellAnchor>
  <xdr:twoCellAnchor>
    <xdr:from>
      <xdr:col>11</xdr:col>
      <xdr:colOff>138545</xdr:colOff>
      <xdr:row>1</xdr:row>
      <xdr:rowOff>107473</xdr:rowOff>
    </xdr:from>
    <xdr:to>
      <xdr:col>18</xdr:col>
      <xdr:colOff>225136</xdr:colOff>
      <xdr:row>6</xdr:row>
      <xdr:rowOff>112058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865F5CB-A5CD-4C12-AA5B-A715F33FD264}"/>
            </a:ext>
          </a:extLst>
        </xdr:cNvPr>
        <xdr:cNvSpPr/>
      </xdr:nvSpPr>
      <xdr:spPr>
        <a:xfrm>
          <a:off x="10616045" y="402748"/>
          <a:ext cx="2058266" cy="95708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"Tiers" -</a:t>
          </a:r>
        </a:p>
        <a:p>
          <a:pPr algn="l"/>
          <a:r>
            <a:rPr lang="en-US" sz="2000"/>
            <a:t>Maturity Map</a:t>
          </a:r>
        </a:p>
      </xdr:txBody>
    </xdr:sp>
    <xdr:clientData/>
  </xdr:twoCellAnchor>
  <xdr:twoCellAnchor>
    <xdr:from>
      <xdr:col>20</xdr:col>
      <xdr:colOff>-1</xdr:colOff>
      <xdr:row>1</xdr:row>
      <xdr:rowOff>131617</xdr:rowOff>
    </xdr:from>
    <xdr:to>
      <xdr:col>31</xdr:col>
      <xdr:colOff>103909</xdr:colOff>
      <xdr:row>6</xdr:row>
      <xdr:rowOff>112569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EA5ED995-7506-4384-8C97-2CB6C10A8926}"/>
            </a:ext>
          </a:extLst>
        </xdr:cNvPr>
        <xdr:cNvSpPr/>
      </xdr:nvSpPr>
      <xdr:spPr>
        <a:xfrm>
          <a:off x="12849224" y="426892"/>
          <a:ext cx="3561485" cy="933452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Three (or more) Year Action Plan</a:t>
          </a:r>
          <a:r>
            <a:rPr lang="en-US" sz="2000" baseline="0"/>
            <a:t> - N</a:t>
          </a:r>
          <a:r>
            <a:rPr lang="en-US" sz="2000"/>
            <a:t>IST</a:t>
          </a:r>
          <a:r>
            <a:rPr lang="en-US" sz="2000" baseline="0"/>
            <a:t> </a:t>
          </a:r>
          <a:r>
            <a:rPr lang="en-US" sz="2000"/>
            <a:t>"Profiles" by </a:t>
          </a:r>
          <a:r>
            <a:rPr lang="en-US" sz="2000" baseline="0"/>
            <a:t>Quarter</a:t>
          </a:r>
          <a:endParaRPr lang="en-US" sz="2000"/>
        </a:p>
      </xdr:txBody>
    </xdr:sp>
    <xdr:clientData/>
  </xdr:twoCellAnchor>
  <xdr:twoCellAnchor>
    <xdr:from>
      <xdr:col>2</xdr:col>
      <xdr:colOff>485932</xdr:colOff>
      <xdr:row>6</xdr:row>
      <xdr:rowOff>86591</xdr:rowOff>
    </xdr:from>
    <xdr:to>
      <xdr:col>3</xdr:col>
      <xdr:colOff>181130</xdr:colOff>
      <xdr:row>8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5E1D09F-23A6-4EFF-A74E-0B5FBEBD16C9}"/>
            </a:ext>
          </a:extLst>
        </xdr:cNvPr>
        <xdr:cNvCxnSpPr>
          <a:stCxn id="2" idx="2"/>
        </xdr:cNvCxnSpPr>
      </xdr:nvCxnSpPr>
      <xdr:spPr>
        <a:xfrm flipH="1">
          <a:off x="4410232" y="1334366"/>
          <a:ext cx="190498" cy="29440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2020660</xdr:colOff>
      <xdr:row>3</xdr:row>
      <xdr:rowOff>183571</xdr:rowOff>
    </xdr:from>
    <xdr:to>
      <xdr:col>6</xdr:col>
      <xdr:colOff>149678</xdr:colOff>
      <xdr:row>8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E5B9FE2-C374-497E-8A6A-44F37ACC761D}"/>
            </a:ext>
          </a:extLst>
        </xdr:cNvPr>
        <xdr:cNvCxnSpPr>
          <a:stCxn id="3" idx="2"/>
        </xdr:cNvCxnSpPr>
      </xdr:nvCxnSpPr>
      <xdr:spPr>
        <a:xfrm>
          <a:off x="8002360" y="859846"/>
          <a:ext cx="395968" cy="76892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</xdr:colOff>
      <xdr:row>5</xdr:row>
      <xdr:rowOff>92651</xdr:rowOff>
    </xdr:from>
    <xdr:to>
      <xdr:col>11</xdr:col>
      <xdr:colOff>277091</xdr:colOff>
      <xdr:row>8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4C67D82-492E-491F-991D-07583B413B3A}"/>
            </a:ext>
          </a:extLst>
        </xdr:cNvPr>
        <xdr:cNvCxnSpPr>
          <a:stCxn id="6" idx="3"/>
        </xdr:cNvCxnSpPr>
      </xdr:nvCxnSpPr>
      <xdr:spPr>
        <a:xfrm>
          <a:off x="10477503" y="1149926"/>
          <a:ext cx="277088" cy="4788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</xdr:colOff>
      <xdr:row>6</xdr:row>
      <xdr:rowOff>114187</xdr:rowOff>
    </xdr:from>
    <xdr:to>
      <xdr:col>14</xdr:col>
      <xdr:colOff>217714</xdr:colOff>
      <xdr:row>8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7EB03DF-354D-4DE5-9892-3EC9732DADC0}"/>
            </a:ext>
          </a:extLst>
        </xdr:cNvPr>
        <xdr:cNvCxnSpPr/>
      </xdr:nvCxnSpPr>
      <xdr:spPr>
        <a:xfrm>
          <a:off x="11458698" y="1361962"/>
          <a:ext cx="217591" cy="26681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521277</xdr:colOff>
      <xdr:row>6</xdr:row>
      <xdr:rowOff>133237</xdr:rowOff>
    </xdr:from>
    <xdr:to>
      <xdr:col>5</xdr:col>
      <xdr:colOff>649431</xdr:colOff>
      <xdr:row>8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E3BF415-100C-488A-86AA-F0967B5AE8C8}"/>
            </a:ext>
          </a:extLst>
        </xdr:cNvPr>
        <xdr:cNvCxnSpPr/>
      </xdr:nvCxnSpPr>
      <xdr:spPr>
        <a:xfrm>
          <a:off x="6502977" y="1381012"/>
          <a:ext cx="128154" cy="24776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310861</xdr:colOff>
      <xdr:row>6</xdr:row>
      <xdr:rowOff>96871</xdr:rowOff>
    </xdr:from>
    <xdr:to>
      <xdr:col>25</xdr:col>
      <xdr:colOff>190500</xdr:colOff>
      <xdr:row>7</xdr:row>
      <xdr:rowOff>176893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27CA7B2-8F96-47AF-A356-78F70D3627A5}"/>
            </a:ext>
          </a:extLst>
        </xdr:cNvPr>
        <xdr:cNvCxnSpPr/>
      </xdr:nvCxnSpPr>
      <xdr:spPr>
        <a:xfrm>
          <a:off x="14417386" y="1344646"/>
          <a:ext cx="193964" cy="27052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235530</xdr:colOff>
      <xdr:row>13</xdr:row>
      <xdr:rowOff>174913</xdr:rowOff>
    </xdr:from>
    <xdr:to>
      <xdr:col>29</xdr:col>
      <xdr:colOff>0</xdr:colOff>
      <xdr:row>15</xdr:row>
      <xdr:rowOff>348095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43094C64-EF71-43D7-A106-4495B9DE8779}"/>
            </a:ext>
          </a:extLst>
        </xdr:cNvPr>
        <xdr:cNvSpPr/>
      </xdr:nvSpPr>
      <xdr:spPr>
        <a:xfrm>
          <a:off x="13399080" y="3784888"/>
          <a:ext cx="2279070" cy="554182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Sample Projects and Initiatives</a:t>
          </a:r>
        </a:p>
      </xdr:txBody>
    </xdr:sp>
    <xdr:clientData/>
  </xdr:twoCellAnchor>
  <xdr:twoCellAnchor>
    <xdr:from>
      <xdr:col>14</xdr:col>
      <xdr:colOff>10447</xdr:colOff>
      <xdr:row>14</xdr:row>
      <xdr:rowOff>2901</xdr:rowOff>
    </xdr:from>
    <xdr:to>
      <xdr:col>18</xdr:col>
      <xdr:colOff>152400</xdr:colOff>
      <xdr:row>15</xdr:row>
      <xdr:rowOff>657224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3FC62D56-0C6D-459D-B07F-0336E1881556}"/>
            </a:ext>
          </a:extLst>
        </xdr:cNvPr>
        <xdr:cNvSpPr/>
      </xdr:nvSpPr>
      <xdr:spPr>
        <a:xfrm>
          <a:off x="11469022" y="3803376"/>
          <a:ext cx="1132553" cy="84482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</a:t>
          </a:r>
          <a:r>
            <a:rPr lang="en-US" sz="2000" baseline="0"/>
            <a:t> -</a:t>
          </a:r>
          <a:r>
            <a:rPr lang="en-US" sz="2000"/>
            <a:t>metrics</a:t>
          </a:r>
        </a:p>
      </xdr:txBody>
    </xdr:sp>
    <xdr:clientData/>
  </xdr:twoCellAnchor>
  <xdr:twoCellAnchor>
    <xdr:from>
      <xdr:col>14</xdr:col>
      <xdr:colOff>19051</xdr:colOff>
      <xdr:row>19</xdr:row>
      <xdr:rowOff>384461</xdr:rowOff>
    </xdr:from>
    <xdr:to>
      <xdr:col>20</xdr:col>
      <xdr:colOff>103909</xdr:colOff>
      <xdr:row>22</xdr:row>
      <xdr:rowOff>103909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A1382450-85C9-43F7-A757-414FE7BF4DE2}"/>
            </a:ext>
          </a:extLst>
        </xdr:cNvPr>
        <xdr:cNvSpPr/>
      </xdr:nvSpPr>
      <xdr:spPr>
        <a:xfrm>
          <a:off x="11477626" y="6623336"/>
          <a:ext cx="1475508" cy="1014848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Challenges identified</a:t>
          </a:r>
        </a:p>
      </xdr:txBody>
    </xdr:sp>
    <xdr:clientData/>
  </xdr:twoCellAnchor>
  <xdr:twoCellAnchor>
    <xdr:from>
      <xdr:col>13</xdr:col>
      <xdr:colOff>246908</xdr:colOff>
      <xdr:row>28</xdr:row>
      <xdr:rowOff>147204</xdr:rowOff>
    </xdr:from>
    <xdr:to>
      <xdr:col>15</xdr:col>
      <xdr:colOff>190500</xdr:colOff>
      <xdr:row>28</xdr:row>
      <xdr:rowOff>359019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D3671B6-91D4-43B0-8090-F636BDC988C9}"/>
            </a:ext>
          </a:extLst>
        </xdr:cNvPr>
        <xdr:cNvCxnSpPr/>
      </xdr:nvCxnSpPr>
      <xdr:spPr>
        <a:xfrm flipH="1" flipV="1">
          <a:off x="11457833" y="9405504"/>
          <a:ext cx="438892" cy="4989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88322</xdr:colOff>
      <xdr:row>19</xdr:row>
      <xdr:rowOff>271783</xdr:rowOff>
    </xdr:from>
    <xdr:to>
      <xdr:col>13</xdr:col>
      <xdr:colOff>216476</xdr:colOff>
      <xdr:row>20</xdr:row>
      <xdr:rowOff>121228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4CC5341-A767-46E1-AFAD-92E35AF46103}"/>
            </a:ext>
          </a:extLst>
        </xdr:cNvPr>
        <xdr:cNvCxnSpPr/>
      </xdr:nvCxnSpPr>
      <xdr:spPr>
        <a:xfrm rot="9000000">
          <a:off x="11299247" y="6510658"/>
          <a:ext cx="128154" cy="38284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189169</xdr:colOff>
      <xdr:row>27</xdr:row>
      <xdr:rowOff>313724</xdr:rowOff>
    </xdr:from>
    <xdr:to>
      <xdr:col>21</xdr:col>
      <xdr:colOff>277091</xdr:colOff>
      <xdr:row>33</xdr:row>
      <xdr:rowOff>15875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BC213278-F88C-419D-8FBD-96746D18675E}"/>
            </a:ext>
          </a:extLst>
        </xdr:cNvPr>
        <xdr:cNvSpPr/>
      </xdr:nvSpPr>
      <xdr:spPr>
        <a:xfrm>
          <a:off x="11895394" y="9191024"/>
          <a:ext cx="1545247" cy="1188051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</a:t>
          </a:r>
          <a:r>
            <a:rPr lang="en-US" sz="2000" baseline="0"/>
            <a:t> -</a:t>
          </a:r>
          <a:r>
            <a:rPr lang="en-US" sz="2000"/>
            <a:t> progress identified</a:t>
          </a:r>
        </a:p>
      </xdr:txBody>
    </xdr:sp>
    <xdr:clientData/>
  </xdr:twoCellAnchor>
  <xdr:twoCellAnchor>
    <xdr:from>
      <xdr:col>14</xdr:col>
      <xdr:colOff>383540</xdr:colOff>
      <xdr:row>30</xdr:row>
      <xdr:rowOff>71815</xdr:rowOff>
    </xdr:from>
    <xdr:to>
      <xdr:col>15</xdr:col>
      <xdr:colOff>181031</xdr:colOff>
      <xdr:row>30</xdr:row>
      <xdr:rowOff>199969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F15107A-6E50-4806-B321-882B36540287}"/>
            </a:ext>
          </a:extLst>
        </xdr:cNvPr>
        <xdr:cNvCxnSpPr/>
      </xdr:nvCxnSpPr>
      <xdr:spPr>
        <a:xfrm rot="5400000">
          <a:off x="11733934" y="9714521"/>
          <a:ext cx="128154" cy="17849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7737</xdr:colOff>
      <xdr:row>22</xdr:row>
      <xdr:rowOff>0</xdr:rowOff>
    </xdr:from>
    <xdr:to>
      <xdr:col>14</xdr:col>
      <xdr:colOff>36634</xdr:colOff>
      <xdr:row>22</xdr:row>
      <xdr:rowOff>179187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3329883-18DE-45D3-ADA8-949A88BC262F}"/>
            </a:ext>
          </a:extLst>
        </xdr:cNvPr>
        <xdr:cNvCxnSpPr/>
      </xdr:nvCxnSpPr>
      <xdr:spPr>
        <a:xfrm flipH="1">
          <a:off x="11218662" y="7534275"/>
          <a:ext cx="276547" cy="17918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12987</xdr:colOff>
      <xdr:row>15</xdr:row>
      <xdr:rowOff>11255</xdr:rowOff>
    </xdr:from>
    <xdr:to>
      <xdr:col>13</xdr:col>
      <xdr:colOff>157595</xdr:colOff>
      <xdr:row>16</xdr:row>
      <xdr:rowOff>63500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C1AC57A7-CC05-4480-8BF7-586C906AE53A}"/>
            </a:ext>
          </a:extLst>
        </xdr:cNvPr>
        <xdr:cNvSpPr/>
      </xdr:nvSpPr>
      <xdr:spPr>
        <a:xfrm>
          <a:off x="9147462" y="4002230"/>
          <a:ext cx="2221058" cy="115714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Key initiatives nested and</a:t>
          </a:r>
          <a:r>
            <a:rPr lang="en-US" sz="2000" baseline="0"/>
            <a:t> aligned</a:t>
          </a:r>
          <a:endParaRPr lang="en-US" sz="2000"/>
        </a:p>
      </xdr:txBody>
    </xdr:sp>
    <xdr:clientData/>
  </xdr:twoCellAnchor>
  <xdr:twoCellAnchor>
    <xdr:from>
      <xdr:col>5</xdr:col>
      <xdr:colOff>658092</xdr:colOff>
      <xdr:row>15</xdr:row>
      <xdr:rowOff>390525</xdr:rowOff>
    </xdr:from>
    <xdr:to>
      <xdr:col>8</xdr:col>
      <xdr:colOff>28575</xdr:colOff>
      <xdr:row>15</xdr:row>
      <xdr:rowOff>692727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FFA1CC8-C3EB-4A64-BF37-D78C721FA847}"/>
            </a:ext>
          </a:extLst>
        </xdr:cNvPr>
        <xdr:cNvCxnSpPr/>
      </xdr:nvCxnSpPr>
      <xdr:spPr>
        <a:xfrm flipH="1">
          <a:off x="6639792" y="4381500"/>
          <a:ext cx="2523258" cy="3022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201706</xdr:colOff>
      <xdr:row>22</xdr:row>
      <xdr:rowOff>39832</xdr:rowOff>
    </xdr:from>
    <xdr:to>
      <xdr:col>31</xdr:col>
      <xdr:colOff>291353</xdr:colOff>
      <xdr:row>28</xdr:row>
      <xdr:rowOff>121227</xdr:rowOff>
    </xdr:to>
    <xdr:sp macro="" textlink="">
      <xdr:nvSpPr>
        <xdr:cNvPr id="25" name="Rounded Rectangle 25">
          <a:extLst>
            <a:ext uri="{FF2B5EF4-FFF2-40B4-BE49-F238E27FC236}">
              <a16:creationId xmlns:a16="http://schemas.microsoft.com/office/drawing/2014/main" id="{2947E0B2-312D-41AC-9557-AAB96787E557}"/>
            </a:ext>
          </a:extLst>
        </xdr:cNvPr>
        <xdr:cNvSpPr/>
      </xdr:nvSpPr>
      <xdr:spPr>
        <a:xfrm>
          <a:off x="13328888" y="8664287"/>
          <a:ext cx="3206920" cy="16227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NIST Cybersecurity Framework,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Brian Ventura, Christopher Paidhrin, and Dean Musson</a:t>
          </a:r>
          <a:endParaRPr lang="en-US" sz="1800">
            <a:effectLst/>
          </a:endParaRPr>
        </a:p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Revision 11.0 - 2013-2017 </a:t>
          </a:r>
          <a:endParaRPr lang="en-US" sz="1400">
            <a:effectLst/>
          </a:endParaRPr>
        </a:p>
      </xdr:txBody>
    </xdr:sp>
    <xdr:clientData/>
  </xdr:twoCellAnchor>
  <xdr:twoCellAnchor>
    <xdr:from>
      <xdr:col>13</xdr:col>
      <xdr:colOff>164525</xdr:colOff>
      <xdr:row>22</xdr:row>
      <xdr:rowOff>248448</xdr:rowOff>
    </xdr:from>
    <xdr:to>
      <xdr:col>20</xdr:col>
      <xdr:colOff>358588</xdr:colOff>
      <xdr:row>23</xdr:row>
      <xdr:rowOff>263769</xdr:rowOff>
    </xdr:to>
    <xdr:sp macro="" textlink="">
      <xdr:nvSpPr>
        <xdr:cNvPr id="26" name="Rounded Rectangle 26">
          <a:extLst>
            <a:ext uri="{FF2B5EF4-FFF2-40B4-BE49-F238E27FC236}">
              <a16:creationId xmlns:a16="http://schemas.microsoft.com/office/drawing/2014/main" id="{900D80C2-8762-47FA-BE17-1BEC6A4C82E6}"/>
            </a:ext>
          </a:extLst>
        </xdr:cNvPr>
        <xdr:cNvSpPr/>
      </xdr:nvSpPr>
      <xdr:spPr>
        <a:xfrm>
          <a:off x="11375450" y="7782723"/>
          <a:ext cx="1784738" cy="396321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Current State</a:t>
          </a:r>
        </a:p>
      </xdr:txBody>
    </xdr:sp>
    <xdr:clientData/>
  </xdr:twoCellAnchor>
  <xdr:twoCellAnchor>
    <xdr:from>
      <xdr:col>17</xdr:col>
      <xdr:colOff>1</xdr:colOff>
      <xdr:row>23</xdr:row>
      <xdr:rowOff>342232</xdr:rowOff>
    </xdr:from>
    <xdr:to>
      <xdr:col>21</xdr:col>
      <xdr:colOff>69273</xdr:colOff>
      <xdr:row>27</xdr:row>
      <xdr:rowOff>269874</xdr:rowOff>
    </xdr:to>
    <xdr:sp macro="" textlink="">
      <xdr:nvSpPr>
        <xdr:cNvPr id="27" name="Rounded Rectangle 27">
          <a:extLst>
            <a:ext uri="{FF2B5EF4-FFF2-40B4-BE49-F238E27FC236}">
              <a16:creationId xmlns:a16="http://schemas.microsoft.com/office/drawing/2014/main" id="{7CC90024-84A7-48C6-A47B-7836F08A32A6}"/>
            </a:ext>
          </a:extLst>
        </xdr:cNvPr>
        <xdr:cNvSpPr/>
      </xdr:nvSpPr>
      <xdr:spPr>
        <a:xfrm>
          <a:off x="12201526" y="8257507"/>
          <a:ext cx="1031297" cy="889667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Future State</a:t>
          </a:r>
        </a:p>
      </xdr:txBody>
    </xdr:sp>
    <xdr:clientData/>
  </xdr:twoCellAnchor>
  <xdr:twoCellAnchor>
    <xdr:from>
      <xdr:col>12</xdr:col>
      <xdr:colOff>160136</xdr:colOff>
      <xdr:row>23</xdr:row>
      <xdr:rowOff>247650</xdr:rowOff>
    </xdr:from>
    <xdr:to>
      <xdr:col>13</xdr:col>
      <xdr:colOff>189034</xdr:colOff>
      <xdr:row>24</xdr:row>
      <xdr:rowOff>38510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A0CBF37-1DB5-4FF1-8BED-4A654039684D}"/>
            </a:ext>
          </a:extLst>
        </xdr:cNvPr>
        <xdr:cNvCxnSpPr/>
      </xdr:nvCxnSpPr>
      <xdr:spPr>
        <a:xfrm flipH="1">
          <a:off x="11123411" y="8162925"/>
          <a:ext cx="276548" cy="18138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234463</xdr:colOff>
      <xdr:row>24</xdr:row>
      <xdr:rowOff>189772</xdr:rowOff>
    </xdr:from>
    <xdr:to>
      <xdr:col>17</xdr:col>
      <xdr:colOff>1</xdr:colOff>
      <xdr:row>26</xdr:row>
      <xdr:rowOff>12366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5C46D3A-CD48-4161-808A-B2288CB4A2F7}"/>
            </a:ext>
          </a:extLst>
        </xdr:cNvPr>
        <xdr:cNvCxnSpPr>
          <a:stCxn id="27" idx="1"/>
        </xdr:cNvCxnSpPr>
      </xdr:nvCxnSpPr>
      <xdr:spPr>
        <a:xfrm flipH="1" flipV="1">
          <a:off x="11940688" y="8495572"/>
          <a:ext cx="260838" cy="20359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15</xdr:row>
      <xdr:rowOff>657225</xdr:rowOff>
    </xdr:from>
    <xdr:to>
      <xdr:col>15</xdr:col>
      <xdr:colOff>155202</xdr:colOff>
      <xdr:row>18</xdr:row>
      <xdr:rowOff>304240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4DC6F7C-FEDD-4EAA-A853-B4778E620E91}"/>
            </a:ext>
          </a:extLst>
        </xdr:cNvPr>
        <xdr:cNvCxnSpPr/>
      </xdr:nvCxnSpPr>
      <xdr:spPr>
        <a:xfrm>
          <a:off x="11601450" y="4648200"/>
          <a:ext cx="259977" cy="113291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81424</xdr:colOff>
      <xdr:row>15</xdr:row>
      <xdr:rowOff>657224</xdr:rowOff>
    </xdr:from>
    <xdr:to>
      <xdr:col>16</xdr:col>
      <xdr:colOff>201706</xdr:colOff>
      <xdr:row>16</xdr:row>
      <xdr:rowOff>22411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525A6E6-E0F5-4235-BB22-35E1EA3353F1}"/>
            </a:ext>
          </a:extLst>
        </xdr:cNvPr>
        <xdr:cNvCxnSpPr>
          <a:stCxn id="16" idx="2"/>
        </xdr:cNvCxnSpPr>
      </xdr:nvCxnSpPr>
      <xdr:spPr>
        <a:xfrm>
          <a:off x="12035299" y="4648199"/>
          <a:ext cx="120282" cy="47008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201706</xdr:colOff>
      <xdr:row>11</xdr:row>
      <xdr:rowOff>369794</xdr:rowOff>
    </xdr:from>
    <xdr:to>
      <xdr:col>16</xdr:col>
      <xdr:colOff>67236</xdr:colOff>
      <xdr:row>13</xdr:row>
      <xdr:rowOff>381000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2824D9E-A310-49AA-8CFC-FA22EAD0808F}"/>
            </a:ext>
          </a:extLst>
        </xdr:cNvPr>
        <xdr:cNvCxnSpPr/>
      </xdr:nvCxnSpPr>
      <xdr:spPr>
        <a:xfrm flipV="1">
          <a:off x="11660281" y="3217769"/>
          <a:ext cx="360830" cy="58270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363683</xdr:colOff>
      <xdr:row>2</xdr:row>
      <xdr:rowOff>173182</xdr:rowOff>
    </xdr:from>
    <xdr:to>
      <xdr:col>0</xdr:col>
      <xdr:colOff>1939638</xdr:colOff>
      <xdr:row>32</xdr:row>
      <xdr:rowOff>103909</xdr:rowOff>
    </xdr:to>
    <xdr:sp macro="" textlink="">
      <xdr:nvSpPr>
        <xdr:cNvPr id="33" name="Curved Right Arrow 33">
          <a:extLst>
            <a:ext uri="{FF2B5EF4-FFF2-40B4-BE49-F238E27FC236}">
              <a16:creationId xmlns:a16="http://schemas.microsoft.com/office/drawing/2014/main" id="{FD684146-1F68-4EF8-BA55-D7CB86C70EC7}"/>
            </a:ext>
          </a:extLst>
        </xdr:cNvPr>
        <xdr:cNvSpPr/>
      </xdr:nvSpPr>
      <xdr:spPr>
        <a:xfrm>
          <a:off x="363683" y="658957"/>
          <a:ext cx="1575955" cy="9693852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2057399</xdr:colOff>
      <xdr:row>1</xdr:row>
      <xdr:rowOff>187037</xdr:rowOff>
    </xdr:from>
    <xdr:to>
      <xdr:col>0</xdr:col>
      <xdr:colOff>3633354</xdr:colOff>
      <xdr:row>31</xdr:row>
      <xdr:rowOff>325582</xdr:rowOff>
    </xdr:to>
    <xdr:sp macro="" textlink="">
      <xdr:nvSpPr>
        <xdr:cNvPr id="34" name="Curved Right Arrow 34">
          <a:extLst>
            <a:ext uri="{FF2B5EF4-FFF2-40B4-BE49-F238E27FC236}">
              <a16:creationId xmlns:a16="http://schemas.microsoft.com/office/drawing/2014/main" id="{0200A2B2-CA3B-4BB0-BB5E-4A27CDFAC25E}"/>
            </a:ext>
          </a:extLst>
        </xdr:cNvPr>
        <xdr:cNvSpPr/>
      </xdr:nvSpPr>
      <xdr:spPr>
        <a:xfrm rot="10800000">
          <a:off x="2057399" y="482312"/>
          <a:ext cx="1575955" cy="976832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1021772</xdr:colOff>
      <xdr:row>9</xdr:row>
      <xdr:rowOff>502227</xdr:rowOff>
    </xdr:from>
    <xdr:to>
      <xdr:col>0</xdr:col>
      <xdr:colOff>2944090</xdr:colOff>
      <xdr:row>27</xdr:row>
      <xdr:rowOff>0</xdr:rowOff>
    </xdr:to>
    <xdr:sp macro="" textlink="">
      <xdr:nvSpPr>
        <xdr:cNvPr id="35" name="Rounded Rectangle 35">
          <a:extLst>
            <a:ext uri="{FF2B5EF4-FFF2-40B4-BE49-F238E27FC236}">
              <a16:creationId xmlns:a16="http://schemas.microsoft.com/office/drawing/2014/main" id="{D0748488-6858-4662-A3AE-7C39A85F3C90}"/>
            </a:ext>
          </a:extLst>
        </xdr:cNvPr>
        <xdr:cNvSpPr/>
      </xdr:nvSpPr>
      <xdr:spPr>
        <a:xfrm>
          <a:off x="1021772" y="2397702"/>
          <a:ext cx="1922318" cy="6479598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NIST Cybersecurity</a:t>
          </a:r>
        </a:p>
        <a:p>
          <a:pPr algn="l"/>
          <a:r>
            <a:rPr lang="en-US" sz="2000"/>
            <a:t>Enterprise-Aligned</a:t>
          </a:r>
        </a:p>
        <a:p>
          <a:pPr algn="l"/>
          <a:r>
            <a:rPr lang="en-US" sz="2000"/>
            <a:t>Framework:</a:t>
          </a:r>
        </a:p>
        <a:p>
          <a:pPr algn="l"/>
          <a:endParaRPr lang="en-US" sz="2000"/>
        </a:p>
        <a:p>
          <a:pPr algn="l"/>
          <a:r>
            <a:rPr lang="en-US" sz="2000"/>
            <a:t>- Risks</a:t>
          </a:r>
        </a:p>
        <a:p>
          <a:pPr algn="l"/>
          <a:r>
            <a:rPr lang="en-US" sz="2000"/>
            <a:t>- Service</a:t>
          </a:r>
        </a:p>
        <a:p>
          <a:pPr algn="l"/>
          <a:r>
            <a:rPr lang="en-US" sz="2000" baseline="0"/>
            <a:t>   Catalog</a:t>
          </a:r>
          <a:endParaRPr lang="en-US" sz="2000"/>
        </a:p>
        <a:p>
          <a:pPr algn="l"/>
          <a:r>
            <a:rPr lang="en-US" sz="2000"/>
            <a:t>- Priorities</a:t>
          </a:r>
        </a:p>
        <a:p>
          <a:pPr algn="l"/>
          <a:r>
            <a:rPr lang="en-US" sz="2000"/>
            <a:t>- Maturity</a:t>
          </a:r>
        </a:p>
        <a:p>
          <a:pPr algn="l"/>
          <a:r>
            <a:rPr lang="en-US" sz="2000"/>
            <a:t>- Metrics</a:t>
          </a:r>
        </a:p>
        <a:p>
          <a:pPr algn="l"/>
          <a:r>
            <a:rPr lang="en-US" sz="2000"/>
            <a:t>- 3-Year</a:t>
          </a:r>
        </a:p>
        <a:p>
          <a:pPr algn="l"/>
          <a:r>
            <a:rPr lang="en-US" sz="2000"/>
            <a:t>   Project,</a:t>
          </a:r>
        </a:p>
        <a:p>
          <a:pPr algn="l"/>
          <a:r>
            <a:rPr lang="en-US" sz="2000"/>
            <a:t>   Program</a:t>
          </a:r>
          <a:r>
            <a:rPr lang="en-US" sz="2000" baseline="0"/>
            <a:t> &amp;</a:t>
          </a:r>
        </a:p>
        <a:p>
          <a:pPr algn="l"/>
          <a:r>
            <a:rPr lang="en-US" sz="2000" baseline="0"/>
            <a:t>   Initiative</a:t>
          </a:r>
          <a:endParaRPr lang="en-US" sz="2000"/>
        </a:p>
        <a:p>
          <a:pPr algn="l"/>
          <a:r>
            <a:rPr lang="en-US" sz="2000"/>
            <a:t>   Roadmap</a:t>
          </a:r>
        </a:p>
        <a:p>
          <a:pPr algn="l"/>
          <a:endParaRPr lang="en-US" sz="2000"/>
        </a:p>
        <a:p>
          <a:pPr algn="l"/>
          <a:r>
            <a:rPr lang="en-US" sz="2000"/>
            <a:t>IT</a:t>
          </a:r>
          <a:r>
            <a:rPr lang="en-US" sz="2000" baseline="0"/>
            <a:t> Service Management</a:t>
          </a:r>
        </a:p>
        <a:p>
          <a:pPr algn="l"/>
          <a:r>
            <a:rPr lang="en-US" sz="2000" baseline="0"/>
            <a:t>Life-Cycle</a:t>
          </a:r>
        </a:p>
        <a:p>
          <a:pPr algn="l"/>
          <a:r>
            <a:rPr lang="en-US" sz="2000" baseline="0"/>
            <a:t>Process</a:t>
          </a:r>
        </a:p>
        <a:p>
          <a:pPr algn="l"/>
          <a:r>
            <a:rPr lang="en-US" sz="2000" baseline="0"/>
            <a:t>Improvement</a:t>
          </a:r>
          <a:endParaRPr lang="en-US" sz="2000"/>
        </a:p>
        <a:p>
          <a:pPr algn="l"/>
          <a:endParaRPr lang="en-US" sz="2000"/>
        </a:p>
        <a:p>
          <a:pPr algn="l"/>
          <a:endParaRPr lang="en-US" sz="2000"/>
        </a:p>
      </xdr:txBody>
    </xdr:sp>
    <xdr:clientData/>
  </xdr:twoCellAnchor>
  <xdr:twoCellAnchor>
    <xdr:from>
      <xdr:col>1</xdr:col>
      <xdr:colOff>19052</xdr:colOff>
      <xdr:row>33</xdr:row>
      <xdr:rowOff>105641</xdr:rowOff>
    </xdr:from>
    <xdr:to>
      <xdr:col>6</xdr:col>
      <xdr:colOff>173184</xdr:colOff>
      <xdr:row>33</xdr:row>
      <xdr:rowOff>865909</xdr:rowOff>
    </xdr:to>
    <xdr:sp macro="" textlink="">
      <xdr:nvSpPr>
        <xdr:cNvPr id="36" name="Curved Right Arrow 36">
          <a:extLst>
            <a:ext uri="{FF2B5EF4-FFF2-40B4-BE49-F238E27FC236}">
              <a16:creationId xmlns:a16="http://schemas.microsoft.com/office/drawing/2014/main" id="{5970E989-04C6-4732-9FCD-599B155B69D6}"/>
            </a:ext>
          </a:extLst>
        </xdr:cNvPr>
        <xdr:cNvSpPr/>
      </xdr:nvSpPr>
      <xdr:spPr>
        <a:xfrm rot="16200000">
          <a:off x="5711972" y="8519246"/>
          <a:ext cx="760268" cy="4659457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241436</xdr:colOff>
      <xdr:row>33</xdr:row>
      <xdr:rowOff>92649</xdr:rowOff>
    </xdr:from>
    <xdr:to>
      <xdr:col>5</xdr:col>
      <xdr:colOff>1125681</xdr:colOff>
      <xdr:row>33</xdr:row>
      <xdr:rowOff>554183</xdr:rowOff>
    </xdr:to>
    <xdr:sp macro="" textlink="">
      <xdr:nvSpPr>
        <xdr:cNvPr id="37" name="Rounded Rectangle 37">
          <a:extLst>
            <a:ext uri="{FF2B5EF4-FFF2-40B4-BE49-F238E27FC236}">
              <a16:creationId xmlns:a16="http://schemas.microsoft.com/office/drawing/2014/main" id="{D15E51AE-9532-4656-8460-09C35AF8AE5A}"/>
            </a:ext>
          </a:extLst>
        </xdr:cNvPr>
        <xdr:cNvSpPr/>
      </xdr:nvSpPr>
      <xdr:spPr>
        <a:xfrm>
          <a:off x="4908686" y="10455849"/>
          <a:ext cx="2198695" cy="461534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Aligned Standards</a:t>
          </a:r>
        </a:p>
      </xdr:txBody>
    </xdr:sp>
    <xdr:clientData/>
  </xdr:twoCellAnchor>
  <xdr:twoCellAnchor>
    <xdr:from>
      <xdr:col>8</xdr:col>
      <xdr:colOff>15590</xdr:colOff>
      <xdr:row>33</xdr:row>
      <xdr:rowOff>102178</xdr:rowOff>
    </xdr:from>
    <xdr:to>
      <xdr:col>32</xdr:col>
      <xdr:colOff>155867</xdr:colOff>
      <xdr:row>33</xdr:row>
      <xdr:rowOff>862446</xdr:rowOff>
    </xdr:to>
    <xdr:sp macro="" textlink="">
      <xdr:nvSpPr>
        <xdr:cNvPr id="38" name="Curved Right Arrow 38">
          <a:extLst>
            <a:ext uri="{FF2B5EF4-FFF2-40B4-BE49-F238E27FC236}">
              <a16:creationId xmlns:a16="http://schemas.microsoft.com/office/drawing/2014/main" id="{DBC4F478-E9B5-484D-B344-9896E86A51A0}"/>
            </a:ext>
          </a:extLst>
        </xdr:cNvPr>
        <xdr:cNvSpPr/>
      </xdr:nvSpPr>
      <xdr:spPr>
        <a:xfrm rot="16200000">
          <a:off x="12583395" y="7032048"/>
          <a:ext cx="760268" cy="7626927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376519</xdr:colOff>
      <xdr:row>33</xdr:row>
      <xdr:rowOff>106504</xdr:rowOff>
    </xdr:from>
    <xdr:to>
      <xdr:col>28</xdr:col>
      <xdr:colOff>103909</xdr:colOff>
      <xdr:row>33</xdr:row>
      <xdr:rowOff>568038</xdr:rowOff>
    </xdr:to>
    <xdr:sp macro="" textlink="">
      <xdr:nvSpPr>
        <xdr:cNvPr id="39" name="Rounded Rectangle 39">
          <a:extLst>
            <a:ext uri="{FF2B5EF4-FFF2-40B4-BE49-F238E27FC236}">
              <a16:creationId xmlns:a16="http://schemas.microsoft.com/office/drawing/2014/main" id="{5726EDD8-3161-4002-9DDC-2E6FA805A48B}"/>
            </a:ext>
          </a:extLst>
        </xdr:cNvPr>
        <xdr:cNvSpPr/>
      </xdr:nvSpPr>
      <xdr:spPr>
        <a:xfrm>
          <a:off x="10406344" y="10469704"/>
          <a:ext cx="5061390" cy="461534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Continuous</a:t>
          </a:r>
          <a:r>
            <a:rPr lang="en-US" sz="2000" baseline="0"/>
            <a:t> Process and Service Improvement</a:t>
          </a:r>
          <a:endParaRPr lang="en-US" sz="2000"/>
        </a:p>
      </xdr:txBody>
    </xdr:sp>
    <xdr:clientData/>
  </xdr:twoCellAnchor>
  <xdr:twoCellAnchor>
    <xdr:from>
      <xdr:col>1</xdr:col>
      <xdr:colOff>17322</xdr:colOff>
      <xdr:row>33</xdr:row>
      <xdr:rowOff>640773</xdr:rowOff>
    </xdr:from>
    <xdr:to>
      <xdr:col>33</xdr:col>
      <xdr:colOff>17318</xdr:colOff>
      <xdr:row>33</xdr:row>
      <xdr:rowOff>2088574</xdr:rowOff>
    </xdr:to>
    <xdr:sp macro="" textlink="">
      <xdr:nvSpPr>
        <xdr:cNvPr id="40" name="Curved Right Arrow 40">
          <a:extLst>
            <a:ext uri="{FF2B5EF4-FFF2-40B4-BE49-F238E27FC236}">
              <a16:creationId xmlns:a16="http://schemas.microsoft.com/office/drawing/2014/main" id="{F7D8C083-CF62-4EC1-A2B7-BE51F1745B60}"/>
            </a:ext>
          </a:extLst>
        </xdr:cNvPr>
        <xdr:cNvSpPr/>
      </xdr:nvSpPr>
      <xdr:spPr>
        <a:xfrm rot="16200000">
          <a:off x="9566132" y="5198488"/>
          <a:ext cx="1447801" cy="13058771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1346339</xdr:colOff>
      <xdr:row>33</xdr:row>
      <xdr:rowOff>1041684</xdr:rowOff>
    </xdr:from>
    <xdr:to>
      <xdr:col>20</xdr:col>
      <xdr:colOff>225139</xdr:colOff>
      <xdr:row>33</xdr:row>
      <xdr:rowOff>1714499</xdr:rowOff>
    </xdr:to>
    <xdr:sp macro="" textlink="">
      <xdr:nvSpPr>
        <xdr:cNvPr id="41" name="Rounded Rectangle 41">
          <a:extLst>
            <a:ext uri="{FF2B5EF4-FFF2-40B4-BE49-F238E27FC236}">
              <a16:creationId xmlns:a16="http://schemas.microsoft.com/office/drawing/2014/main" id="{13E6B806-7D6D-450C-ADAF-B65C9FC28471}"/>
            </a:ext>
          </a:extLst>
        </xdr:cNvPr>
        <xdr:cNvSpPr/>
      </xdr:nvSpPr>
      <xdr:spPr>
        <a:xfrm>
          <a:off x="7328039" y="11404884"/>
          <a:ext cx="5746325" cy="67281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/>
            <a:t>Business View / Priorities / Risk-Alignment</a:t>
          </a:r>
        </a:p>
      </xdr:txBody>
    </xdr:sp>
    <xdr:clientData/>
  </xdr:twoCellAnchor>
  <xdr:twoCellAnchor>
    <xdr:from>
      <xdr:col>6</xdr:col>
      <xdr:colOff>323850</xdr:colOff>
      <xdr:row>15</xdr:row>
      <xdr:rowOff>742950</xdr:rowOff>
    </xdr:from>
    <xdr:to>
      <xdr:col>8</xdr:col>
      <xdr:colOff>1</xdr:colOff>
      <xdr:row>15</xdr:row>
      <xdr:rowOff>914400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262015E-4255-4D05-A00E-9295B6A27232}"/>
            </a:ext>
          </a:extLst>
        </xdr:cNvPr>
        <xdr:cNvCxnSpPr/>
      </xdr:nvCxnSpPr>
      <xdr:spPr>
        <a:xfrm flipH="1">
          <a:off x="8572500" y="4733925"/>
          <a:ext cx="561976" cy="171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10</xdr:row>
      <xdr:rowOff>1</xdr:rowOff>
    </xdr:from>
    <xdr:to>
      <xdr:col>2</xdr:col>
      <xdr:colOff>707571</xdr:colOff>
      <xdr:row>38</xdr:row>
      <xdr:rowOff>561975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03464" y="1409701"/>
          <a:ext cx="699407" cy="380999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39</xdr:row>
      <xdr:rowOff>13607</xdr:rowOff>
    </xdr:from>
    <xdr:to>
      <xdr:col>2</xdr:col>
      <xdr:colOff>713015</xdr:colOff>
      <xdr:row>79</xdr:row>
      <xdr:rowOff>557893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8908" y="5233307"/>
          <a:ext cx="699407" cy="455839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80</xdr:row>
      <xdr:rowOff>0</xdr:rowOff>
    </xdr:from>
    <xdr:to>
      <xdr:col>2</xdr:col>
      <xdr:colOff>709084</xdr:colOff>
      <xdr:row>100</xdr:row>
      <xdr:rowOff>560917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5300" y="9791700"/>
          <a:ext cx="709084" cy="2286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101</xdr:row>
      <xdr:rowOff>1</xdr:rowOff>
    </xdr:from>
    <xdr:to>
      <xdr:col>2</xdr:col>
      <xdr:colOff>709084</xdr:colOff>
      <xdr:row>121</xdr:row>
      <xdr:rowOff>10585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5300" y="12077701"/>
          <a:ext cx="709084" cy="38205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121</xdr:row>
      <xdr:rowOff>10585</xdr:rowOff>
    </xdr:from>
    <xdr:to>
      <xdr:col>2</xdr:col>
      <xdr:colOff>709084</xdr:colOff>
      <xdr:row>130</xdr:row>
      <xdr:rowOff>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5300" y="15898285"/>
          <a:ext cx="709084" cy="22754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26</xdr:col>
      <xdr:colOff>625928</xdr:colOff>
      <xdr:row>28</xdr:row>
      <xdr:rowOff>544286</xdr:rowOff>
    </xdr:from>
    <xdr:to>
      <xdr:col>28</xdr:col>
      <xdr:colOff>662541</xdr:colOff>
      <xdr:row>39</xdr:row>
      <xdr:rowOff>274123</xdr:rowOff>
    </xdr:to>
    <xdr:sp macro="" textlink="">
      <xdr:nvSpPr>
        <xdr:cNvPr id="7" name="Rounded Rectangle 23">
          <a:extLst>
            <a:ext uri="{FF2B5EF4-FFF2-40B4-BE49-F238E27FC236}">
              <a16:creationId xmlns:a16="http://schemas.microsoft.com/office/drawing/2014/main" id="{55927EF1-42F1-4A46-A059-ACC5A0E4396F}"/>
            </a:ext>
          </a:extLst>
        </xdr:cNvPr>
        <xdr:cNvSpPr/>
      </xdr:nvSpPr>
      <xdr:spPr>
        <a:xfrm>
          <a:off x="17090571" y="4245429"/>
          <a:ext cx="1478970" cy="125383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 and metrics agnostic</a:t>
          </a:r>
        </a:p>
      </xdr:txBody>
    </xdr:sp>
    <xdr:clientData/>
  </xdr:twoCellAnchor>
  <xdr:twoCellAnchor>
    <xdr:from>
      <xdr:col>27</xdr:col>
      <xdr:colOff>13609</xdr:colOff>
      <xdr:row>10</xdr:row>
      <xdr:rowOff>326572</xdr:rowOff>
    </xdr:from>
    <xdr:to>
      <xdr:col>28</xdr:col>
      <xdr:colOff>353786</xdr:colOff>
      <xdr:row>10</xdr:row>
      <xdr:rowOff>408215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F7CCF40-3899-4F53-B176-F1C79642B3DC}"/>
            </a:ext>
          </a:extLst>
        </xdr:cNvPr>
        <xdr:cNvCxnSpPr/>
      </xdr:nvCxnSpPr>
      <xdr:spPr>
        <a:xfrm flipH="1">
          <a:off x="17199430" y="1741715"/>
          <a:ext cx="1061356" cy="8164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40822</xdr:colOff>
      <xdr:row>17</xdr:row>
      <xdr:rowOff>408215</xdr:rowOff>
    </xdr:from>
    <xdr:to>
      <xdr:col>28</xdr:col>
      <xdr:colOff>408215</xdr:colOff>
      <xdr:row>23</xdr:row>
      <xdr:rowOff>489857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84653C5-9278-4901-9DAC-61FE46AACCFC}"/>
            </a:ext>
          </a:extLst>
        </xdr:cNvPr>
        <xdr:cNvCxnSpPr/>
      </xdr:nvCxnSpPr>
      <xdr:spPr>
        <a:xfrm flipH="1">
          <a:off x="17226643" y="2585358"/>
          <a:ext cx="1088572" cy="84364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340179</xdr:colOff>
      <xdr:row>10</xdr:row>
      <xdr:rowOff>68036</xdr:rowOff>
    </xdr:from>
    <xdr:to>
      <xdr:col>31</xdr:col>
      <xdr:colOff>952745</xdr:colOff>
      <xdr:row>17</xdr:row>
      <xdr:rowOff>480210</xdr:rowOff>
    </xdr:to>
    <xdr:sp macro="" textlink="">
      <xdr:nvSpPr>
        <xdr:cNvPr id="12" name="Rounded Rectangle 25">
          <a:extLst>
            <a:ext uri="{FF2B5EF4-FFF2-40B4-BE49-F238E27FC236}">
              <a16:creationId xmlns:a16="http://schemas.microsoft.com/office/drawing/2014/main" id="{C0D320F8-48E4-4009-AB20-5381E8E70A5D}"/>
            </a:ext>
          </a:extLst>
        </xdr:cNvPr>
        <xdr:cNvSpPr/>
      </xdr:nvSpPr>
      <xdr:spPr>
        <a:xfrm>
          <a:off x="18247179" y="1483179"/>
          <a:ext cx="2204602" cy="11741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Challenges across</a:t>
          </a:r>
          <a:r>
            <a:rPr lang="en-US" sz="2000" baseline="0"/>
            <a:t> services are readily identified</a:t>
          </a:r>
          <a:endParaRPr lang="en-US" sz="2000"/>
        </a:p>
      </xdr:txBody>
    </xdr:sp>
    <xdr:clientData/>
  </xdr:twoCellAnchor>
  <xdr:twoCellAnchor>
    <xdr:from>
      <xdr:col>26</xdr:col>
      <xdr:colOff>40821</xdr:colOff>
      <xdr:row>51</xdr:row>
      <xdr:rowOff>291755</xdr:rowOff>
    </xdr:from>
    <xdr:to>
      <xdr:col>27</xdr:col>
      <xdr:colOff>331455</xdr:colOff>
      <xdr:row>59</xdr:row>
      <xdr:rowOff>734786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5AC2D12-5CBF-42B9-B723-3D872BB4AA5E}"/>
            </a:ext>
          </a:extLst>
        </xdr:cNvPr>
        <xdr:cNvCxnSpPr/>
      </xdr:nvCxnSpPr>
      <xdr:spPr>
        <a:xfrm flipH="1">
          <a:off x="16505464" y="7040898"/>
          <a:ext cx="1011812" cy="120503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337462</xdr:colOff>
      <xdr:row>45</xdr:row>
      <xdr:rowOff>761999</xdr:rowOff>
    </xdr:from>
    <xdr:to>
      <xdr:col>29</xdr:col>
      <xdr:colOff>600942</xdr:colOff>
      <xdr:row>59</xdr:row>
      <xdr:rowOff>528205</xdr:rowOff>
    </xdr:to>
    <xdr:sp macro="" textlink="">
      <xdr:nvSpPr>
        <xdr:cNvPr id="17" name="Rounded Rectangle 28">
          <a:extLst>
            <a:ext uri="{FF2B5EF4-FFF2-40B4-BE49-F238E27FC236}">
              <a16:creationId xmlns:a16="http://schemas.microsoft.com/office/drawing/2014/main" id="{BB92C147-29DC-4FC3-B20A-D8C281EEA432}"/>
            </a:ext>
          </a:extLst>
        </xdr:cNvPr>
        <xdr:cNvSpPr/>
      </xdr:nvSpPr>
      <xdr:spPr>
        <a:xfrm>
          <a:off x="17523283" y="6749142"/>
          <a:ext cx="1705838" cy="129020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 and progress also identified</a:t>
          </a:r>
        </a:p>
      </xdr:txBody>
    </xdr:sp>
    <xdr:clientData/>
  </xdr:twoCellAnchor>
  <xdr:twoCellAnchor>
    <xdr:from>
      <xdr:col>26</xdr:col>
      <xdr:colOff>707571</xdr:colOff>
      <xdr:row>59</xdr:row>
      <xdr:rowOff>210361</xdr:rowOff>
    </xdr:from>
    <xdr:to>
      <xdr:col>27</xdr:col>
      <xdr:colOff>336650</xdr:colOff>
      <xdr:row>72</xdr:row>
      <xdr:rowOff>13607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02B471B-C610-42BB-9B07-5ADB91D021F9}"/>
            </a:ext>
          </a:extLst>
        </xdr:cNvPr>
        <xdr:cNvCxnSpPr/>
      </xdr:nvCxnSpPr>
      <xdr:spPr>
        <a:xfrm flipH="1">
          <a:off x="17172214" y="7721504"/>
          <a:ext cx="350257" cy="56524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54429</xdr:colOff>
      <xdr:row>134</xdr:row>
      <xdr:rowOff>136072</xdr:rowOff>
    </xdr:from>
    <xdr:to>
      <xdr:col>29</xdr:col>
      <xdr:colOff>529441</xdr:colOff>
      <xdr:row>143</xdr:row>
      <xdr:rowOff>121228</xdr:rowOff>
    </xdr:to>
    <xdr:sp macro="" textlink="">
      <xdr:nvSpPr>
        <xdr:cNvPr id="25" name="Rounded Rectangle 36">
          <a:extLst>
            <a:ext uri="{FF2B5EF4-FFF2-40B4-BE49-F238E27FC236}">
              <a16:creationId xmlns:a16="http://schemas.microsoft.com/office/drawing/2014/main" id="{E2D429BD-2FDB-4C0C-B8A3-3B49CC6AF5CC}"/>
            </a:ext>
          </a:extLst>
        </xdr:cNvPr>
        <xdr:cNvSpPr/>
      </xdr:nvSpPr>
      <xdr:spPr>
        <a:xfrm>
          <a:off x="19468111" y="12830299"/>
          <a:ext cx="3315194" cy="169965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 level of</a:t>
          </a:r>
          <a:r>
            <a:rPr lang="en-US" sz="2000" baseline="0"/>
            <a:t> "Defined",</a:t>
          </a:r>
          <a:r>
            <a:rPr lang="en-US" sz="2000"/>
            <a:t> "Relational",</a:t>
          </a:r>
          <a:r>
            <a:rPr lang="en-US" sz="2000" baseline="0"/>
            <a:t> or "Managed" (3, or mid-line), is 'realistic' near-term goal</a:t>
          </a:r>
          <a:endParaRPr lang="en-US" sz="2000"/>
        </a:p>
      </xdr:txBody>
    </xdr:sp>
    <xdr:clientData/>
  </xdr:twoCellAnchor>
  <xdr:twoCellAnchor>
    <xdr:from>
      <xdr:col>1</xdr:col>
      <xdr:colOff>34636</xdr:colOff>
      <xdr:row>134</xdr:row>
      <xdr:rowOff>173181</xdr:rowOff>
    </xdr:from>
    <xdr:to>
      <xdr:col>7</xdr:col>
      <xdr:colOff>90055</xdr:colOff>
      <xdr:row>142</xdr:row>
      <xdr:rowOff>103908</xdr:rowOff>
    </xdr:to>
    <xdr:sp macro="" textlink="">
      <xdr:nvSpPr>
        <xdr:cNvPr id="26" name="Rounded Rectangle 37">
          <a:extLst>
            <a:ext uri="{FF2B5EF4-FFF2-40B4-BE49-F238E27FC236}">
              <a16:creationId xmlns:a16="http://schemas.microsoft.com/office/drawing/2014/main" id="{320A4B95-67D5-4686-862D-17C3F90D00C0}"/>
            </a:ext>
          </a:extLst>
        </xdr:cNvPr>
        <xdr:cNvSpPr/>
      </xdr:nvSpPr>
      <xdr:spPr>
        <a:xfrm>
          <a:off x="277091" y="12486408"/>
          <a:ext cx="4800600" cy="145472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2000"/>
            <a:t>NIST Cybersecurity Framework,</a:t>
          </a:r>
          <a:r>
            <a:rPr lang="en-US" sz="2000" baseline="0"/>
            <a:t> Brian Ventura, Christopher Paidhrin, and Dean Musson</a:t>
          </a: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Revision 11.0 - 2013-2017 </a:t>
          </a:r>
        </a:p>
      </xdr:txBody>
    </xdr:sp>
    <xdr:clientData/>
  </xdr:twoCellAnchor>
  <xdr:twoCellAnchor>
    <xdr:from>
      <xdr:col>0</xdr:col>
      <xdr:colOff>214312</xdr:colOff>
      <xdr:row>1</xdr:row>
      <xdr:rowOff>27276</xdr:rowOff>
    </xdr:from>
    <xdr:to>
      <xdr:col>3</xdr:col>
      <xdr:colOff>279254</xdr:colOff>
      <xdr:row>3</xdr:row>
      <xdr:rowOff>87889</xdr:rowOff>
    </xdr:to>
    <xdr:sp macro="" textlink="">
      <xdr:nvSpPr>
        <xdr:cNvPr id="27" name="Rounded Rectangle 2">
          <a:extLst>
            <a:ext uri="{FF2B5EF4-FFF2-40B4-BE49-F238E27FC236}">
              <a16:creationId xmlns:a16="http://schemas.microsoft.com/office/drawing/2014/main" id="{BEA51EB9-8812-43F1-BA0A-20923B71CC6D}"/>
            </a:ext>
          </a:extLst>
        </xdr:cNvPr>
        <xdr:cNvSpPr/>
      </xdr:nvSpPr>
      <xdr:spPr>
        <a:xfrm>
          <a:off x="214312" y="217776"/>
          <a:ext cx="1255567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Functions</a:t>
          </a:r>
        </a:p>
      </xdr:txBody>
    </xdr:sp>
    <xdr:clientData/>
  </xdr:twoCellAnchor>
  <xdr:twoCellAnchor>
    <xdr:from>
      <xdr:col>2</xdr:col>
      <xdr:colOff>271462</xdr:colOff>
      <xdr:row>3</xdr:row>
      <xdr:rowOff>162358</xdr:rowOff>
    </xdr:from>
    <xdr:to>
      <xdr:col>3</xdr:col>
      <xdr:colOff>568467</xdr:colOff>
      <xdr:row>6</xdr:row>
      <xdr:rowOff>32471</xdr:rowOff>
    </xdr:to>
    <xdr:sp macro="" textlink="">
      <xdr:nvSpPr>
        <xdr:cNvPr id="28" name="Rounded Rectangle 3">
          <a:extLst>
            <a:ext uri="{FF2B5EF4-FFF2-40B4-BE49-F238E27FC236}">
              <a16:creationId xmlns:a16="http://schemas.microsoft.com/office/drawing/2014/main" id="{08157011-AF0D-4B2C-ABB2-5E64C0B81AD5}"/>
            </a:ext>
          </a:extLst>
        </xdr:cNvPr>
        <xdr:cNvSpPr/>
      </xdr:nvSpPr>
      <xdr:spPr>
        <a:xfrm>
          <a:off x="747712" y="733858"/>
          <a:ext cx="1011380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Cat. IDs</a:t>
          </a:r>
        </a:p>
      </xdr:txBody>
    </xdr:sp>
    <xdr:clientData/>
  </xdr:twoCellAnchor>
  <xdr:twoCellAnchor>
    <xdr:from>
      <xdr:col>4</xdr:col>
      <xdr:colOff>34638</xdr:colOff>
      <xdr:row>4</xdr:row>
      <xdr:rowOff>16390</xdr:rowOff>
    </xdr:from>
    <xdr:to>
      <xdr:col>6</xdr:col>
      <xdr:colOff>1</xdr:colOff>
      <xdr:row>6</xdr:row>
      <xdr:rowOff>77003</xdr:rowOff>
    </xdr:to>
    <xdr:sp macro="" textlink="">
      <xdr:nvSpPr>
        <xdr:cNvPr id="29" name="Rounded Rectangle 4">
          <a:extLst>
            <a:ext uri="{FF2B5EF4-FFF2-40B4-BE49-F238E27FC236}">
              <a16:creationId xmlns:a16="http://schemas.microsoft.com/office/drawing/2014/main" id="{C4BE2EB3-8F50-4817-BF68-20EA374782CF}"/>
            </a:ext>
          </a:extLst>
        </xdr:cNvPr>
        <xdr:cNvSpPr/>
      </xdr:nvSpPr>
      <xdr:spPr>
        <a:xfrm>
          <a:off x="1870365" y="778390"/>
          <a:ext cx="3117272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Risk Priorities</a:t>
          </a:r>
          <a:r>
            <a:rPr lang="en-US" sz="2000" baseline="0"/>
            <a:t> &amp; </a:t>
          </a:r>
          <a:r>
            <a:rPr lang="en-US" sz="2000"/>
            <a:t>Appetite - Internal/External metrics</a:t>
          </a:r>
        </a:p>
      </xdr:txBody>
    </xdr:sp>
    <xdr:clientData/>
  </xdr:twoCellAnchor>
  <xdr:twoCellAnchor>
    <xdr:from>
      <xdr:col>4</xdr:col>
      <xdr:colOff>987137</xdr:colOff>
      <xdr:row>1</xdr:row>
      <xdr:rowOff>67354</xdr:rowOff>
    </xdr:from>
    <xdr:to>
      <xdr:col>8</xdr:col>
      <xdr:colOff>77681</xdr:colOff>
      <xdr:row>3</xdr:row>
      <xdr:rowOff>103909</xdr:rowOff>
    </xdr:to>
    <xdr:sp macro="" textlink="">
      <xdr:nvSpPr>
        <xdr:cNvPr id="30" name="Rounded Rectangle 5">
          <a:extLst>
            <a:ext uri="{FF2B5EF4-FFF2-40B4-BE49-F238E27FC236}">
              <a16:creationId xmlns:a16="http://schemas.microsoft.com/office/drawing/2014/main" id="{07848745-40F7-42B7-9BE7-F4ECAA169E4B}"/>
            </a:ext>
          </a:extLst>
        </xdr:cNvPr>
        <xdr:cNvSpPr/>
      </xdr:nvSpPr>
      <xdr:spPr>
        <a:xfrm>
          <a:off x="2822864" y="257854"/>
          <a:ext cx="2883226" cy="4175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Sub-Category</a:t>
          </a:r>
          <a:r>
            <a:rPr lang="en-US" sz="2000" baseline="0"/>
            <a:t> - Service Catalog</a:t>
          </a:r>
          <a:endParaRPr lang="en-US" sz="2000"/>
        </a:p>
      </xdr:txBody>
    </xdr:sp>
    <xdr:clientData/>
  </xdr:twoCellAnchor>
  <xdr:twoCellAnchor>
    <xdr:from>
      <xdr:col>9</xdr:col>
      <xdr:colOff>261752</xdr:colOff>
      <xdr:row>4</xdr:row>
      <xdr:rowOff>28018</xdr:rowOff>
    </xdr:from>
    <xdr:to>
      <xdr:col>14</xdr:col>
      <xdr:colOff>202621</xdr:colOff>
      <xdr:row>6</xdr:row>
      <xdr:rowOff>88631</xdr:rowOff>
    </xdr:to>
    <xdr:sp macro="" textlink="">
      <xdr:nvSpPr>
        <xdr:cNvPr id="31" name="Rounded Rectangle 6">
          <a:extLst>
            <a:ext uri="{FF2B5EF4-FFF2-40B4-BE49-F238E27FC236}">
              <a16:creationId xmlns:a16="http://schemas.microsoft.com/office/drawing/2014/main" id="{A4D4A0D9-4376-4E3F-A254-0C2448A903D5}"/>
            </a:ext>
          </a:extLst>
        </xdr:cNvPr>
        <xdr:cNvSpPr/>
      </xdr:nvSpPr>
      <xdr:spPr>
        <a:xfrm>
          <a:off x="13841681" y="790018"/>
          <a:ext cx="3451511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rgbClr val="00B050"/>
              </a:solidFill>
            </a:rPr>
            <a:t>Funded</a:t>
          </a:r>
          <a:r>
            <a:rPr lang="en-US" sz="2000"/>
            <a:t> - </a:t>
          </a:r>
          <a:r>
            <a:rPr lang="en-US" sz="2000">
              <a:solidFill>
                <a:srgbClr val="C00000"/>
              </a:solidFill>
            </a:rPr>
            <a:t>Unfunded</a:t>
          </a:r>
          <a:r>
            <a:rPr lang="en-US" sz="2000"/>
            <a:t> - Proposed</a:t>
          </a:r>
        </a:p>
      </xdr:txBody>
    </xdr:sp>
    <xdr:clientData/>
  </xdr:twoCellAnchor>
  <xdr:twoCellAnchor>
    <xdr:from>
      <xdr:col>13</xdr:col>
      <xdr:colOff>103908</xdr:colOff>
      <xdr:row>1</xdr:row>
      <xdr:rowOff>95249</xdr:rowOff>
    </xdr:from>
    <xdr:to>
      <xdr:col>15</xdr:col>
      <xdr:colOff>398318</xdr:colOff>
      <xdr:row>3</xdr:row>
      <xdr:rowOff>155862</xdr:rowOff>
    </xdr:to>
    <xdr:sp macro="" textlink="">
      <xdr:nvSpPr>
        <xdr:cNvPr id="32" name="Rounded Rectangle 7">
          <a:extLst>
            <a:ext uri="{FF2B5EF4-FFF2-40B4-BE49-F238E27FC236}">
              <a16:creationId xmlns:a16="http://schemas.microsoft.com/office/drawing/2014/main" id="{3FF560B4-3E40-4514-B2B4-EAA1C7C2E68B}"/>
            </a:ext>
          </a:extLst>
        </xdr:cNvPr>
        <xdr:cNvSpPr/>
      </xdr:nvSpPr>
      <xdr:spPr>
        <a:xfrm>
          <a:off x="11776363" y="285749"/>
          <a:ext cx="2112819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Policy Alignment</a:t>
          </a:r>
        </a:p>
      </xdr:txBody>
    </xdr:sp>
    <xdr:clientData/>
  </xdr:twoCellAnchor>
  <xdr:twoCellAnchor>
    <xdr:from>
      <xdr:col>25</xdr:col>
      <xdr:colOff>484040</xdr:colOff>
      <xdr:row>1</xdr:row>
      <xdr:rowOff>54552</xdr:rowOff>
    </xdr:from>
    <xdr:to>
      <xdr:col>28</xdr:col>
      <xdr:colOff>592278</xdr:colOff>
      <xdr:row>6</xdr:row>
      <xdr:rowOff>37234</xdr:rowOff>
    </xdr:to>
    <xdr:sp macro="" textlink="">
      <xdr:nvSpPr>
        <xdr:cNvPr id="33" name="Rounded Rectangle 8">
          <a:extLst>
            <a:ext uri="{FF2B5EF4-FFF2-40B4-BE49-F238E27FC236}">
              <a16:creationId xmlns:a16="http://schemas.microsoft.com/office/drawing/2014/main" id="{3539BECA-3AE3-4F02-8064-57924AB8DD6C}"/>
            </a:ext>
          </a:extLst>
        </xdr:cNvPr>
        <xdr:cNvSpPr/>
      </xdr:nvSpPr>
      <xdr:spPr>
        <a:xfrm>
          <a:off x="16176478" y="245052"/>
          <a:ext cx="2251363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"Tiers" or Maturity Map (see</a:t>
          </a:r>
          <a:r>
            <a:rPr lang="en-US" sz="2000" baseline="0"/>
            <a:t> legend)</a:t>
          </a:r>
          <a:endParaRPr lang="en-US" sz="2000"/>
        </a:p>
      </xdr:txBody>
    </xdr:sp>
    <xdr:clientData/>
  </xdr:twoCellAnchor>
  <xdr:twoCellAnchor>
    <xdr:from>
      <xdr:col>8</xdr:col>
      <xdr:colOff>309561</xdr:colOff>
      <xdr:row>1</xdr:row>
      <xdr:rowOff>27276</xdr:rowOff>
    </xdr:from>
    <xdr:to>
      <xdr:col>8</xdr:col>
      <xdr:colOff>2571749</xdr:colOff>
      <xdr:row>6</xdr:row>
      <xdr:rowOff>9958</xdr:rowOff>
    </xdr:to>
    <xdr:sp macro="" textlink="">
      <xdr:nvSpPr>
        <xdr:cNvPr id="34" name="Rounded Rectangle 9">
          <a:extLst>
            <a:ext uri="{FF2B5EF4-FFF2-40B4-BE49-F238E27FC236}">
              <a16:creationId xmlns:a16="http://schemas.microsoft.com/office/drawing/2014/main" id="{EB3CC90F-44A6-4E89-808E-F65DD588ECCB}"/>
            </a:ext>
          </a:extLst>
        </xdr:cNvPr>
        <xdr:cNvSpPr/>
      </xdr:nvSpPr>
      <xdr:spPr>
        <a:xfrm>
          <a:off x="11215686" y="217776"/>
          <a:ext cx="2262188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CSC</a:t>
          </a:r>
          <a:r>
            <a:rPr lang="en-US" sz="2000" baseline="0"/>
            <a:t> or</a:t>
          </a:r>
          <a:r>
            <a:rPr lang="en-US" sz="2000"/>
            <a:t> NIST Core Info. References</a:t>
          </a:r>
        </a:p>
      </xdr:txBody>
    </xdr:sp>
    <xdr:clientData/>
  </xdr:twoCellAnchor>
  <xdr:twoCellAnchor>
    <xdr:from>
      <xdr:col>31</xdr:col>
      <xdr:colOff>869</xdr:colOff>
      <xdr:row>1</xdr:row>
      <xdr:rowOff>80096</xdr:rowOff>
    </xdr:from>
    <xdr:to>
      <xdr:col>33</xdr:col>
      <xdr:colOff>2709427</xdr:colOff>
      <xdr:row>6</xdr:row>
      <xdr:rowOff>62778</xdr:rowOff>
    </xdr:to>
    <xdr:sp macro="" textlink="">
      <xdr:nvSpPr>
        <xdr:cNvPr id="35" name="Rounded Rectangle 10">
          <a:extLst>
            <a:ext uri="{FF2B5EF4-FFF2-40B4-BE49-F238E27FC236}">
              <a16:creationId xmlns:a16="http://schemas.microsoft.com/office/drawing/2014/main" id="{D191884F-6754-4EC1-8B1D-AB3166C6CEB7}"/>
            </a:ext>
          </a:extLst>
        </xdr:cNvPr>
        <xdr:cNvSpPr/>
      </xdr:nvSpPr>
      <xdr:spPr>
        <a:xfrm>
          <a:off x="19408057" y="270596"/>
          <a:ext cx="11471558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Three Year (or more) Action Plan (Implementation) based on "Profiles"</a:t>
          </a:r>
          <a:r>
            <a:rPr lang="en-US" sz="2000" baseline="0"/>
            <a:t> -- Identified Risks, Priorities, Maturity, and Capabilities. Quarter-by-quarter initiative or project time-lines and measures of success</a:t>
          </a:r>
          <a:endParaRPr lang="en-US" sz="2000"/>
        </a:p>
      </xdr:txBody>
    </xdr:sp>
    <xdr:clientData/>
  </xdr:twoCellAnchor>
  <xdr:twoCellAnchor>
    <xdr:from>
      <xdr:col>1</xdr:col>
      <xdr:colOff>135513</xdr:colOff>
      <xdr:row>3</xdr:row>
      <xdr:rowOff>100013</xdr:rowOff>
    </xdr:from>
    <xdr:to>
      <xdr:col>2</xdr:col>
      <xdr:colOff>346364</xdr:colOff>
      <xdr:row>8</xdr:row>
      <xdr:rowOff>17318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4910B42-0B6B-445E-84D5-96B17362F3D4}"/>
            </a:ext>
          </a:extLst>
        </xdr:cNvPr>
        <xdr:cNvCxnSpPr/>
      </xdr:nvCxnSpPr>
      <xdr:spPr>
        <a:xfrm>
          <a:off x="377968" y="671513"/>
          <a:ext cx="453305" cy="86980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225137</xdr:colOff>
      <xdr:row>6</xdr:row>
      <xdr:rowOff>77003</xdr:rowOff>
    </xdr:from>
    <xdr:to>
      <xdr:col>7</xdr:col>
      <xdr:colOff>155864</xdr:colOff>
      <xdr:row>7</xdr:row>
      <xdr:rowOff>155864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EB240235-8881-4A4C-B4A4-ABFE774F66D3}"/>
            </a:ext>
          </a:extLst>
        </xdr:cNvPr>
        <xdr:cNvCxnSpPr>
          <a:stCxn id="29" idx="2"/>
        </xdr:cNvCxnSpPr>
      </xdr:nvCxnSpPr>
      <xdr:spPr>
        <a:xfrm>
          <a:off x="3429001" y="1220003"/>
          <a:ext cx="1714499" cy="26936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259773</xdr:colOff>
      <xdr:row>3</xdr:row>
      <xdr:rowOff>155862</xdr:rowOff>
    </xdr:from>
    <xdr:to>
      <xdr:col>15</xdr:col>
      <xdr:colOff>207818</xdr:colOff>
      <xdr:row>8</xdr:row>
      <xdr:rowOff>17318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97B408AA-B700-40D1-AC01-A7A0B01DF742}"/>
            </a:ext>
          </a:extLst>
        </xdr:cNvPr>
        <xdr:cNvCxnSpPr>
          <a:stCxn id="32" idx="2"/>
        </xdr:cNvCxnSpPr>
      </xdr:nvCxnSpPr>
      <xdr:spPr>
        <a:xfrm>
          <a:off x="12832773" y="727362"/>
          <a:ext cx="865909" cy="81395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13608</xdr:colOff>
      <xdr:row>6</xdr:row>
      <xdr:rowOff>37234</xdr:rowOff>
    </xdr:from>
    <xdr:to>
      <xdr:col>27</xdr:col>
      <xdr:colOff>177570</xdr:colOff>
      <xdr:row>7</xdr:row>
      <xdr:rowOff>176893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19C50FF6-2A33-481D-AD76-E59E7B5840F7}"/>
            </a:ext>
          </a:extLst>
        </xdr:cNvPr>
        <xdr:cNvCxnSpPr>
          <a:stCxn id="33" idx="2"/>
        </xdr:cNvCxnSpPr>
      </xdr:nvCxnSpPr>
      <xdr:spPr>
        <a:xfrm flipH="1">
          <a:off x="17199429" y="1180234"/>
          <a:ext cx="163962" cy="33015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585107</xdr:colOff>
      <xdr:row>6</xdr:row>
      <xdr:rowOff>88631</xdr:rowOff>
    </xdr:from>
    <xdr:to>
      <xdr:col>11</xdr:col>
      <xdr:colOff>599580</xdr:colOff>
      <xdr:row>8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F50FE9C-1CF1-41B8-A0E9-308404CBB9BF}"/>
            </a:ext>
          </a:extLst>
        </xdr:cNvPr>
        <xdr:cNvCxnSpPr>
          <a:stCxn id="31" idx="2"/>
        </xdr:cNvCxnSpPr>
      </xdr:nvCxnSpPr>
      <xdr:spPr>
        <a:xfrm flipH="1">
          <a:off x="15552964" y="1231631"/>
          <a:ext cx="14473" cy="29236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121228</xdr:colOff>
      <xdr:row>3</xdr:row>
      <xdr:rowOff>121227</xdr:rowOff>
    </xdr:from>
    <xdr:to>
      <xdr:col>8</xdr:col>
      <xdr:colOff>450273</xdr:colOff>
      <xdr:row>7</xdr:row>
      <xdr:rowOff>173182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3DDD427B-E4EA-45D6-A9D2-BED73945E2FE}"/>
            </a:ext>
          </a:extLst>
        </xdr:cNvPr>
        <xdr:cNvCxnSpPr/>
      </xdr:nvCxnSpPr>
      <xdr:spPr>
        <a:xfrm>
          <a:off x="5108864" y="692727"/>
          <a:ext cx="969818" cy="81395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55848</xdr:colOff>
      <xdr:row>6</xdr:row>
      <xdr:rowOff>39287</xdr:rowOff>
    </xdr:from>
    <xdr:to>
      <xdr:col>3</xdr:col>
      <xdr:colOff>207818</xdr:colOff>
      <xdr:row>8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9D4E8A7-66FF-494A-9F9C-D4614DBB39D4}"/>
            </a:ext>
          </a:extLst>
        </xdr:cNvPr>
        <xdr:cNvCxnSpPr/>
      </xdr:nvCxnSpPr>
      <xdr:spPr>
        <a:xfrm>
          <a:off x="1250803" y="1182287"/>
          <a:ext cx="151970" cy="34171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1440655</xdr:colOff>
      <xdr:row>6</xdr:row>
      <xdr:rowOff>9958</xdr:rowOff>
    </xdr:from>
    <xdr:to>
      <xdr:col>9</xdr:col>
      <xdr:colOff>95250</xdr:colOff>
      <xdr:row>7</xdr:row>
      <xdr:rowOff>176893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DA8C852-5E8A-41D0-B010-C877C982F156}"/>
            </a:ext>
          </a:extLst>
        </xdr:cNvPr>
        <xdr:cNvCxnSpPr>
          <a:stCxn id="34" idx="2"/>
        </xdr:cNvCxnSpPr>
      </xdr:nvCxnSpPr>
      <xdr:spPr>
        <a:xfrm>
          <a:off x="12394405" y="1152958"/>
          <a:ext cx="1280774" cy="35743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2476500</xdr:colOff>
      <xdr:row>6</xdr:row>
      <xdr:rowOff>71437</xdr:rowOff>
    </xdr:from>
    <xdr:to>
      <xdr:col>32</xdr:col>
      <xdr:colOff>2165</xdr:colOff>
      <xdr:row>8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9F37D52-B1CD-4B70-85FA-7DB63A0F8944}"/>
            </a:ext>
          </a:extLst>
        </xdr:cNvPr>
        <xdr:cNvCxnSpPr/>
      </xdr:nvCxnSpPr>
      <xdr:spPr>
        <a:xfrm flipH="1">
          <a:off x="21162818" y="1214437"/>
          <a:ext cx="1023938" cy="30956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2532166</xdr:colOff>
      <xdr:row>17</xdr:row>
      <xdr:rowOff>418110</xdr:rowOff>
    </xdr:from>
    <xdr:to>
      <xdr:col>33</xdr:col>
      <xdr:colOff>448788</xdr:colOff>
      <xdr:row>23</xdr:row>
      <xdr:rowOff>650174</xdr:rowOff>
    </xdr:to>
    <xdr:sp macro="" textlink="">
      <xdr:nvSpPr>
        <xdr:cNvPr id="66" name="Rounded Rectangle 22">
          <a:extLst>
            <a:ext uri="{FF2B5EF4-FFF2-40B4-BE49-F238E27FC236}">
              <a16:creationId xmlns:a16="http://schemas.microsoft.com/office/drawing/2014/main" id="{78D000C3-B931-4DD7-923A-B8CE619D4539}"/>
            </a:ext>
          </a:extLst>
        </xdr:cNvPr>
        <xdr:cNvSpPr/>
      </xdr:nvSpPr>
      <xdr:spPr>
        <a:xfrm>
          <a:off x="24716757" y="4868883"/>
          <a:ext cx="1189758" cy="9940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Sample Projects and Initiatives</a:t>
          </a:r>
        </a:p>
      </xdr:txBody>
    </xdr:sp>
    <xdr:clientData/>
  </xdr:twoCellAnchor>
  <xdr:twoCellAnchor>
    <xdr:from>
      <xdr:col>6</xdr:col>
      <xdr:colOff>1</xdr:colOff>
      <xdr:row>75</xdr:row>
      <xdr:rowOff>166687</xdr:rowOff>
    </xdr:from>
    <xdr:to>
      <xdr:col>9</xdr:col>
      <xdr:colOff>329046</xdr:colOff>
      <xdr:row>126</xdr:row>
      <xdr:rowOff>398751</xdr:rowOff>
    </xdr:to>
    <xdr:sp macro="" textlink="">
      <xdr:nvSpPr>
        <xdr:cNvPr id="67" name="Rounded Rectangle 22">
          <a:extLst>
            <a:ext uri="{FF2B5EF4-FFF2-40B4-BE49-F238E27FC236}">
              <a16:creationId xmlns:a16="http://schemas.microsoft.com/office/drawing/2014/main" id="{C9060758-6001-4246-B3D4-0AF9F40F5020}"/>
            </a:ext>
          </a:extLst>
        </xdr:cNvPr>
        <xdr:cNvSpPr/>
      </xdr:nvSpPr>
      <xdr:spPr>
        <a:xfrm>
          <a:off x="4987637" y="10332460"/>
          <a:ext cx="3602182" cy="9940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Some</a:t>
          </a:r>
          <a:r>
            <a:rPr lang="en-US" sz="2000" baseline="0"/>
            <a:t> Sections Hidden to illustrate function cleanly</a:t>
          </a:r>
          <a:endParaRPr lang="en-US" sz="2000"/>
        </a:p>
      </xdr:txBody>
    </xdr:sp>
    <xdr:clientData/>
  </xdr:twoCellAnchor>
  <xdr:twoCellAnchor>
    <xdr:from>
      <xdr:col>5</xdr:col>
      <xdr:colOff>1420091</xdr:colOff>
      <xdr:row>12</xdr:row>
      <xdr:rowOff>262246</xdr:rowOff>
    </xdr:from>
    <xdr:to>
      <xdr:col>8</xdr:col>
      <xdr:colOff>1679864</xdr:colOff>
      <xdr:row>14</xdr:row>
      <xdr:rowOff>484909</xdr:rowOff>
    </xdr:to>
    <xdr:sp macro="" textlink="">
      <xdr:nvSpPr>
        <xdr:cNvPr id="78" name="Rounded Rectangle 23">
          <a:extLst>
            <a:ext uri="{FF2B5EF4-FFF2-40B4-BE49-F238E27FC236}">
              <a16:creationId xmlns:a16="http://schemas.microsoft.com/office/drawing/2014/main" id="{542C3666-631F-439D-A595-92CF77F2DA52}"/>
            </a:ext>
          </a:extLst>
        </xdr:cNvPr>
        <xdr:cNvSpPr/>
      </xdr:nvSpPr>
      <xdr:spPr>
        <a:xfrm>
          <a:off x="4623955" y="3570019"/>
          <a:ext cx="2684318" cy="79416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Budget items roll up to high level catagory</a:t>
          </a:r>
        </a:p>
      </xdr:txBody>
    </xdr:sp>
    <xdr:clientData/>
  </xdr:twoCellAnchor>
  <xdr:twoCellAnchor>
    <xdr:from>
      <xdr:col>8</xdr:col>
      <xdr:colOff>1679864</xdr:colOff>
      <xdr:row>10</xdr:row>
      <xdr:rowOff>502229</xdr:rowOff>
    </xdr:from>
    <xdr:to>
      <xdr:col>10</xdr:col>
      <xdr:colOff>17318</xdr:colOff>
      <xdr:row>14</xdr:row>
      <xdr:rowOff>87828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32671A4D-0617-486E-B77B-EC192401E3B1}"/>
            </a:ext>
          </a:extLst>
        </xdr:cNvPr>
        <xdr:cNvCxnSpPr>
          <a:stCxn id="78" idx="3"/>
        </xdr:cNvCxnSpPr>
      </xdr:nvCxnSpPr>
      <xdr:spPr>
        <a:xfrm flipV="1">
          <a:off x="7308273" y="3048002"/>
          <a:ext cx="1662545" cy="91909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1679864</xdr:colOff>
      <xdr:row>14</xdr:row>
      <xdr:rowOff>87828</xdr:rowOff>
    </xdr:from>
    <xdr:to>
      <xdr:col>10</xdr:col>
      <xdr:colOff>0</xdr:colOff>
      <xdr:row>14</xdr:row>
      <xdr:rowOff>225137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9C16308E-BF26-462F-A461-A313512D1E67}"/>
            </a:ext>
          </a:extLst>
        </xdr:cNvPr>
        <xdr:cNvCxnSpPr>
          <a:stCxn id="78" idx="3"/>
        </xdr:cNvCxnSpPr>
      </xdr:nvCxnSpPr>
      <xdr:spPr>
        <a:xfrm>
          <a:off x="7308273" y="3967101"/>
          <a:ext cx="1645227" cy="13730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675410</xdr:colOff>
      <xdr:row>23</xdr:row>
      <xdr:rowOff>571500</xdr:rowOff>
    </xdr:from>
    <xdr:to>
      <xdr:col>5</xdr:col>
      <xdr:colOff>1766454</xdr:colOff>
      <xdr:row>35</xdr:row>
      <xdr:rowOff>242454</xdr:rowOff>
    </xdr:to>
    <xdr:sp macro="" textlink="">
      <xdr:nvSpPr>
        <xdr:cNvPr id="92" name="Rounded Rectangle 22">
          <a:extLst>
            <a:ext uri="{FF2B5EF4-FFF2-40B4-BE49-F238E27FC236}">
              <a16:creationId xmlns:a16="http://schemas.microsoft.com/office/drawing/2014/main" id="{09FA04D1-F438-4913-942A-99CE94AA38CE}"/>
            </a:ext>
          </a:extLst>
        </xdr:cNvPr>
        <xdr:cNvSpPr/>
      </xdr:nvSpPr>
      <xdr:spPr>
        <a:xfrm>
          <a:off x="2511137" y="5784273"/>
          <a:ext cx="2459181" cy="119495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Calapse and Expand sub-sections and columns above</a:t>
          </a:r>
        </a:p>
      </xdr:txBody>
    </xdr:sp>
    <xdr:clientData/>
  </xdr:twoCellAnchor>
  <xdr:twoCellAnchor>
    <xdr:from>
      <xdr:col>0</xdr:col>
      <xdr:colOff>86591</xdr:colOff>
      <xdr:row>8</xdr:row>
      <xdr:rowOff>138546</xdr:rowOff>
    </xdr:from>
    <xdr:to>
      <xdr:col>4</xdr:col>
      <xdr:colOff>675410</xdr:colOff>
      <xdr:row>28</xdr:row>
      <xdr:rowOff>406977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6C4982DB-A702-49ED-9D5C-3DA9594ADF71}"/>
            </a:ext>
          </a:extLst>
        </xdr:cNvPr>
        <xdr:cNvCxnSpPr>
          <a:stCxn id="92" idx="1"/>
        </xdr:cNvCxnSpPr>
      </xdr:nvCxnSpPr>
      <xdr:spPr>
        <a:xfrm flipH="1" flipV="1">
          <a:off x="86591" y="1662546"/>
          <a:ext cx="2424546" cy="471920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121227</xdr:colOff>
      <xdr:row>17</xdr:row>
      <xdr:rowOff>484911</xdr:rowOff>
    </xdr:from>
    <xdr:to>
      <xdr:col>4</xdr:col>
      <xdr:colOff>675410</xdr:colOff>
      <xdr:row>28</xdr:row>
      <xdr:rowOff>406977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CDC1BBE8-DDEB-4EA9-9E8E-3ED240C39A2C}"/>
            </a:ext>
          </a:extLst>
        </xdr:cNvPr>
        <xdr:cNvCxnSpPr>
          <a:stCxn id="92" idx="1"/>
        </xdr:cNvCxnSpPr>
      </xdr:nvCxnSpPr>
      <xdr:spPr>
        <a:xfrm flipH="1" flipV="1">
          <a:off x="121227" y="4935684"/>
          <a:ext cx="2389910" cy="144606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69273</xdr:colOff>
      <xdr:row>28</xdr:row>
      <xdr:rowOff>398319</xdr:rowOff>
    </xdr:from>
    <xdr:to>
      <xdr:col>4</xdr:col>
      <xdr:colOff>675410</xdr:colOff>
      <xdr:row>28</xdr:row>
      <xdr:rowOff>406977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2F5149C8-B827-40F8-81DB-48B36C2D05EA}"/>
            </a:ext>
          </a:extLst>
        </xdr:cNvPr>
        <xdr:cNvCxnSpPr>
          <a:stCxn id="92" idx="1"/>
        </xdr:cNvCxnSpPr>
      </xdr:nvCxnSpPr>
      <xdr:spPr>
        <a:xfrm flipH="1" flipV="1">
          <a:off x="69273" y="6373092"/>
          <a:ext cx="2441864" cy="865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34637</xdr:colOff>
      <xdr:row>28</xdr:row>
      <xdr:rowOff>406977</xdr:rowOff>
    </xdr:from>
    <xdr:to>
      <xdr:col>4</xdr:col>
      <xdr:colOff>675410</xdr:colOff>
      <xdr:row>51</xdr:row>
      <xdr:rowOff>173182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8E0605D5-B043-4E39-BC68-84C953E07D11}"/>
            </a:ext>
          </a:extLst>
        </xdr:cNvPr>
        <xdr:cNvCxnSpPr>
          <a:stCxn id="92" idx="1"/>
        </xdr:cNvCxnSpPr>
      </xdr:nvCxnSpPr>
      <xdr:spPr>
        <a:xfrm flipH="1">
          <a:off x="34637" y="6381750"/>
          <a:ext cx="2476500" cy="205220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533399</xdr:colOff>
      <xdr:row>1</xdr:row>
      <xdr:rowOff>91786</xdr:rowOff>
    </xdr:from>
    <xdr:to>
      <xdr:col>25</xdr:col>
      <xdr:colOff>294408</xdr:colOff>
      <xdr:row>5</xdr:row>
      <xdr:rowOff>155864</xdr:rowOff>
    </xdr:to>
    <xdr:sp macro="" textlink="">
      <xdr:nvSpPr>
        <xdr:cNvPr id="117" name="Rounded Rectangle 7">
          <a:extLst>
            <a:ext uri="{FF2B5EF4-FFF2-40B4-BE49-F238E27FC236}">
              <a16:creationId xmlns:a16="http://schemas.microsoft.com/office/drawing/2014/main" id="{D1C2CAD2-0E6E-4F70-8557-88180B8421D4}"/>
            </a:ext>
          </a:extLst>
        </xdr:cNvPr>
        <xdr:cNvSpPr/>
      </xdr:nvSpPr>
      <xdr:spPr>
        <a:xfrm>
          <a:off x="14024263" y="282286"/>
          <a:ext cx="5683827" cy="82607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</a:t>
          </a:r>
          <a:r>
            <a:rPr lang="en-US" sz="2000" baseline="0"/>
            <a:t> specifics (process, policy, documentation and automation), used to calculate maturity map</a:t>
          </a:r>
          <a:endParaRPr lang="en-US" sz="2000"/>
        </a:p>
      </xdr:txBody>
    </xdr:sp>
    <xdr:clientData/>
  </xdr:twoCellAnchor>
  <xdr:twoCellAnchor>
    <xdr:from>
      <xdr:col>17</xdr:col>
      <xdr:colOff>484909</xdr:colOff>
      <xdr:row>5</xdr:row>
      <xdr:rowOff>155864</xdr:rowOff>
    </xdr:from>
    <xdr:to>
      <xdr:col>18</xdr:col>
      <xdr:colOff>483177</xdr:colOff>
      <xdr:row>7</xdr:row>
      <xdr:rowOff>173182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AC7DAC00-965A-445B-8FB2-0FDBD666C417}"/>
            </a:ext>
          </a:extLst>
        </xdr:cNvPr>
        <xdr:cNvCxnSpPr>
          <a:stCxn id="117" idx="2"/>
        </xdr:cNvCxnSpPr>
      </xdr:nvCxnSpPr>
      <xdr:spPr>
        <a:xfrm flipH="1">
          <a:off x="15759545" y="1108364"/>
          <a:ext cx="1106632" cy="39831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483177</xdr:colOff>
      <xdr:row>5</xdr:row>
      <xdr:rowOff>155864</xdr:rowOff>
    </xdr:from>
    <xdr:to>
      <xdr:col>24</xdr:col>
      <xdr:colOff>225137</xdr:colOff>
      <xdr:row>7</xdr:row>
      <xdr:rowOff>173182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66B5FF14-94B7-4315-B01A-54948EC33613}"/>
            </a:ext>
          </a:extLst>
        </xdr:cNvPr>
        <xdr:cNvCxnSpPr>
          <a:stCxn id="117" idx="2"/>
        </xdr:cNvCxnSpPr>
      </xdr:nvCxnSpPr>
      <xdr:spPr>
        <a:xfrm>
          <a:off x="16866177" y="1108364"/>
          <a:ext cx="1958687" cy="39831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4</xdr:row>
      <xdr:rowOff>1</xdr:rowOff>
    </xdr:from>
    <xdr:to>
      <xdr:col>2</xdr:col>
      <xdr:colOff>707571</xdr:colOff>
      <xdr:row>32</xdr:row>
      <xdr:rowOff>561975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03464" y="1409701"/>
          <a:ext cx="699407" cy="1751647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33</xdr:row>
      <xdr:rowOff>13607</xdr:rowOff>
    </xdr:from>
    <xdr:to>
      <xdr:col>2</xdr:col>
      <xdr:colOff>713015</xdr:colOff>
      <xdr:row>73</xdr:row>
      <xdr:rowOff>557893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03465" y="18954750"/>
          <a:ext cx="699407" cy="2454728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74</xdr:row>
      <xdr:rowOff>0</xdr:rowOff>
    </xdr:from>
    <xdr:to>
      <xdr:col>2</xdr:col>
      <xdr:colOff>709084</xdr:colOff>
      <xdr:row>94</xdr:row>
      <xdr:rowOff>560917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86833" y="43508083"/>
          <a:ext cx="709084" cy="125624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95</xdr:row>
      <xdr:rowOff>1</xdr:rowOff>
    </xdr:from>
    <xdr:to>
      <xdr:col>2</xdr:col>
      <xdr:colOff>709084</xdr:colOff>
      <xdr:row>115</xdr:row>
      <xdr:rowOff>10585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86833" y="56081084"/>
          <a:ext cx="709084" cy="123930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115</xdr:row>
      <xdr:rowOff>10585</xdr:rowOff>
    </xdr:from>
    <xdr:to>
      <xdr:col>2</xdr:col>
      <xdr:colOff>709084</xdr:colOff>
      <xdr:row>124</xdr:row>
      <xdr:rowOff>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86833" y="68474168"/>
          <a:ext cx="709084" cy="51329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2</xdr:col>
      <xdr:colOff>8164</xdr:colOff>
      <xdr:row>4</xdr:row>
      <xdr:rowOff>1</xdr:rowOff>
    </xdr:from>
    <xdr:to>
      <xdr:col>2</xdr:col>
      <xdr:colOff>707571</xdr:colOff>
      <xdr:row>32</xdr:row>
      <xdr:rowOff>561975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872B44A-5509-453C-8859-870A3CF7D772}"/>
            </a:ext>
          </a:extLst>
        </xdr:cNvPr>
        <xdr:cNvSpPr/>
      </xdr:nvSpPr>
      <xdr:spPr>
        <a:xfrm>
          <a:off x="503464" y="1409701"/>
          <a:ext cx="699407" cy="380999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33</xdr:row>
      <xdr:rowOff>13607</xdr:rowOff>
    </xdr:from>
    <xdr:to>
      <xdr:col>2</xdr:col>
      <xdr:colOff>713015</xdr:colOff>
      <xdr:row>73</xdr:row>
      <xdr:rowOff>557893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5AC04B5-A85C-4AD4-9A17-F987A777268B}"/>
            </a:ext>
          </a:extLst>
        </xdr:cNvPr>
        <xdr:cNvSpPr/>
      </xdr:nvSpPr>
      <xdr:spPr>
        <a:xfrm>
          <a:off x="508908" y="5233307"/>
          <a:ext cx="699407" cy="455839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74</xdr:row>
      <xdr:rowOff>0</xdr:rowOff>
    </xdr:from>
    <xdr:to>
      <xdr:col>2</xdr:col>
      <xdr:colOff>709084</xdr:colOff>
      <xdr:row>94</xdr:row>
      <xdr:rowOff>560917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1AEB280-2E11-4876-A5B7-240C8B5EF546}"/>
            </a:ext>
          </a:extLst>
        </xdr:cNvPr>
        <xdr:cNvSpPr/>
      </xdr:nvSpPr>
      <xdr:spPr>
        <a:xfrm>
          <a:off x="495300" y="9791700"/>
          <a:ext cx="709084" cy="2286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95</xdr:row>
      <xdr:rowOff>1</xdr:rowOff>
    </xdr:from>
    <xdr:to>
      <xdr:col>2</xdr:col>
      <xdr:colOff>709084</xdr:colOff>
      <xdr:row>115</xdr:row>
      <xdr:rowOff>10585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8E35026-E26A-4CE6-9FCA-904FE4BDC0FA}"/>
            </a:ext>
          </a:extLst>
        </xdr:cNvPr>
        <xdr:cNvSpPr/>
      </xdr:nvSpPr>
      <xdr:spPr>
        <a:xfrm>
          <a:off x="495300" y="12077701"/>
          <a:ext cx="709084" cy="38205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115</xdr:row>
      <xdr:rowOff>10585</xdr:rowOff>
    </xdr:from>
    <xdr:to>
      <xdr:col>2</xdr:col>
      <xdr:colOff>709084</xdr:colOff>
      <xdr:row>124</xdr:row>
      <xdr:rowOff>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4776513-9FDF-461C-9B72-1F1EC3B4A5B0}"/>
            </a:ext>
          </a:extLst>
        </xdr:cNvPr>
        <xdr:cNvSpPr/>
      </xdr:nvSpPr>
      <xdr:spPr>
        <a:xfrm>
          <a:off x="495300" y="15898285"/>
          <a:ext cx="709084" cy="22754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293638</xdr:colOff>
      <xdr:row>39</xdr:row>
      <xdr:rowOff>94333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095238" cy="7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D:\Governance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file:///D:\Risk\Vulnerability%20Management" TargetMode="External"/><Relationship Id="rId1" Type="http://schemas.openxmlformats.org/officeDocument/2006/relationships/hyperlink" Target="file:///D:\Risk\Risk%20Assessment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file:///D:\Awareness" TargetMode="External"/><Relationship Id="rId4" Type="http://schemas.openxmlformats.org/officeDocument/2006/relationships/hyperlink" Target="file:///D:\Infrastructur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D:\Infrastructure" TargetMode="External"/><Relationship Id="rId3" Type="http://schemas.openxmlformats.org/officeDocument/2006/relationships/printerSettings" Target="../printerSettings/printerSettings4.bin"/><Relationship Id="rId7" Type="http://schemas.openxmlformats.org/officeDocument/2006/relationships/hyperlink" Target="file:///D:\Governance" TargetMode="Externa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hyperlink" Target="file:///D:\Risk\Vulnerability%20Management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file:///D:\Risk\Risk%20Assessments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Relationship Id="rId9" Type="http://schemas.openxmlformats.org/officeDocument/2006/relationships/hyperlink" Target="file:///D:\Awarenes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"/>
  <sheetViews>
    <sheetView zoomScale="55" zoomScaleNormal="55" workbookViewId="0"/>
  </sheetViews>
  <sheetFormatPr defaultRowHeight="15" x14ac:dyDescent="0.25"/>
  <cols>
    <col min="1" max="1" width="56.140625" customWidth="1"/>
    <col min="2" max="2" width="2.7109375" customWidth="1"/>
    <col min="3" max="3" width="7.42578125" customWidth="1"/>
    <col min="4" max="4" width="3.7109375" customWidth="1"/>
    <col min="5" max="5" width="19.7109375" customWidth="1"/>
    <col min="6" max="6" width="34" customWidth="1"/>
    <col min="7" max="7" width="5.5703125" customWidth="1"/>
    <col min="8" max="8" width="7.7109375" style="264" customWidth="1"/>
    <col min="9" max="9" width="6.7109375" style="6" customWidth="1"/>
    <col min="10" max="11" width="6.7109375" customWidth="1"/>
    <col min="12" max="12" width="7.28515625" style="33" customWidth="1"/>
    <col min="13" max="19" width="3.7109375" customWidth="1"/>
    <col min="20" max="20" width="2.28515625" customWidth="1"/>
    <col min="21" max="32" width="4.7109375" customWidth="1"/>
    <col min="33" max="33" width="2.7109375" customWidth="1"/>
    <col min="34" max="34" width="23.42578125" customWidth="1"/>
    <col min="35" max="35" width="18.5703125" customWidth="1"/>
    <col min="36" max="36" width="15.28515625" customWidth="1"/>
    <col min="37" max="37" width="18.5703125" customWidth="1"/>
  </cols>
  <sheetData>
    <row r="1" spans="2:38" ht="23.25" customHeight="1" x14ac:dyDescent="0.25"/>
    <row r="7" spans="2:38" x14ac:dyDescent="0.25">
      <c r="AH7" s="2"/>
      <c r="AI7" s="2"/>
      <c r="AJ7" s="2"/>
      <c r="AK7" s="2"/>
      <c r="AL7" s="2"/>
    </row>
    <row r="8" spans="2:38" x14ac:dyDescent="0.25">
      <c r="B8" s="9"/>
      <c r="C8" s="10"/>
      <c r="D8" s="10"/>
      <c r="E8" s="10"/>
      <c r="F8" s="10"/>
      <c r="G8" s="10"/>
      <c r="H8" s="265"/>
      <c r="I8" s="11"/>
      <c r="J8" s="10"/>
      <c r="K8" s="10"/>
      <c r="L8" s="3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2"/>
      <c r="AH8" s="3"/>
      <c r="AI8" s="2"/>
      <c r="AJ8" s="2"/>
      <c r="AK8" s="2"/>
      <c r="AL8" s="2"/>
    </row>
    <row r="9" spans="2:38" ht="21" x14ac:dyDescent="0.25">
      <c r="B9" s="13"/>
      <c r="C9" s="336" t="s">
        <v>342</v>
      </c>
      <c r="D9" s="337"/>
      <c r="E9" s="337"/>
      <c r="F9" s="337"/>
      <c r="G9" s="337"/>
      <c r="H9" s="337"/>
      <c r="I9" s="337"/>
      <c r="J9" s="337"/>
      <c r="K9" s="338"/>
      <c r="L9" s="257"/>
      <c r="M9" s="339" t="s">
        <v>371</v>
      </c>
      <c r="N9" s="340"/>
      <c r="O9" s="340"/>
      <c r="P9" s="340"/>
      <c r="Q9" s="340"/>
      <c r="R9" s="340"/>
      <c r="S9" s="341"/>
      <c r="T9" s="26"/>
      <c r="U9" s="339" t="s">
        <v>372</v>
      </c>
      <c r="V9" s="340"/>
      <c r="W9" s="340"/>
      <c r="X9" s="341"/>
      <c r="Y9" s="339" t="s">
        <v>373</v>
      </c>
      <c r="Z9" s="340"/>
      <c r="AA9" s="340"/>
      <c r="AB9" s="341"/>
      <c r="AC9" s="339" t="s">
        <v>374</v>
      </c>
      <c r="AD9" s="340"/>
      <c r="AE9" s="340"/>
      <c r="AF9" s="341"/>
      <c r="AG9" s="37"/>
      <c r="AH9" s="3"/>
      <c r="AI9" s="3"/>
      <c r="AJ9" s="3"/>
      <c r="AK9" s="3"/>
      <c r="AL9" s="3"/>
    </row>
    <row r="10" spans="2:38" ht="45" x14ac:dyDescent="0.25">
      <c r="B10" s="13"/>
      <c r="C10" s="342" t="s">
        <v>0</v>
      </c>
      <c r="D10" s="343"/>
      <c r="E10" s="266" t="s">
        <v>2</v>
      </c>
      <c r="F10" s="266" t="s">
        <v>375</v>
      </c>
      <c r="G10" s="1" t="s">
        <v>376</v>
      </c>
      <c r="H10" s="1" t="s">
        <v>377</v>
      </c>
      <c r="I10" s="1" t="s">
        <v>378</v>
      </c>
      <c r="J10" s="1" t="s">
        <v>379</v>
      </c>
      <c r="K10" s="1" t="s">
        <v>380</v>
      </c>
      <c r="L10" s="1" t="s">
        <v>381</v>
      </c>
      <c r="M10" s="267">
        <v>0</v>
      </c>
      <c r="N10" s="267">
        <v>1</v>
      </c>
      <c r="O10" s="267">
        <v>2</v>
      </c>
      <c r="P10" s="267">
        <v>3</v>
      </c>
      <c r="Q10" s="267">
        <v>4</v>
      </c>
      <c r="R10" s="267">
        <v>5</v>
      </c>
      <c r="S10" s="267">
        <v>6</v>
      </c>
      <c r="T10" s="267"/>
      <c r="U10" s="268" t="s">
        <v>382</v>
      </c>
      <c r="V10" s="268" t="s">
        <v>383</v>
      </c>
      <c r="W10" s="269" t="s">
        <v>384</v>
      </c>
      <c r="X10" s="269" t="s">
        <v>385</v>
      </c>
      <c r="Y10" s="270" t="s">
        <v>386</v>
      </c>
      <c r="Z10" s="270" t="s">
        <v>387</v>
      </c>
      <c r="AA10" s="270" t="s">
        <v>388</v>
      </c>
      <c r="AB10" s="270" t="s">
        <v>389</v>
      </c>
      <c r="AC10" s="271" t="s">
        <v>390</v>
      </c>
      <c r="AD10" s="271" t="s">
        <v>391</v>
      </c>
      <c r="AE10" s="271" t="s">
        <v>392</v>
      </c>
      <c r="AF10" s="271" t="s">
        <v>393</v>
      </c>
      <c r="AG10" s="37"/>
      <c r="AH10" s="34"/>
      <c r="AI10" s="34"/>
      <c r="AJ10" s="34"/>
      <c r="AK10" s="34"/>
      <c r="AL10" s="3"/>
    </row>
    <row r="11" spans="2:38" ht="30" x14ac:dyDescent="0.25">
      <c r="B11" s="13"/>
      <c r="C11" s="322" t="s">
        <v>394</v>
      </c>
      <c r="D11" s="323"/>
      <c r="E11" s="272" t="s">
        <v>6</v>
      </c>
      <c r="F11" s="273" t="s">
        <v>395</v>
      </c>
      <c r="G11" s="274" t="s">
        <v>396</v>
      </c>
      <c r="H11" s="275" t="s">
        <v>397</v>
      </c>
      <c r="I11" s="276" t="s">
        <v>398</v>
      </c>
      <c r="J11" s="277"/>
      <c r="K11" s="277"/>
      <c r="L11" s="278" t="s">
        <v>399</v>
      </c>
      <c r="M11" s="279"/>
      <c r="N11" s="279"/>
      <c r="O11" s="280"/>
      <c r="P11" s="280"/>
      <c r="Q11" s="281"/>
      <c r="R11" s="282"/>
      <c r="S11" s="283"/>
      <c r="T11" s="284"/>
      <c r="U11" s="283"/>
      <c r="V11" s="283" t="s">
        <v>400</v>
      </c>
      <c r="W11" s="285"/>
      <c r="X11" s="285"/>
      <c r="Y11" s="285" t="s">
        <v>401</v>
      </c>
      <c r="Z11" s="285"/>
      <c r="AA11" s="285"/>
      <c r="AB11" s="285"/>
      <c r="AC11" s="285" t="s">
        <v>402</v>
      </c>
      <c r="AD11" s="285"/>
      <c r="AE11" s="285"/>
      <c r="AF11" s="285"/>
      <c r="AG11" s="14"/>
      <c r="AH11" s="3"/>
      <c r="AI11" s="3"/>
      <c r="AJ11" s="35"/>
      <c r="AK11" s="3"/>
      <c r="AL11" s="3"/>
    </row>
    <row r="12" spans="2:38" ht="30" x14ac:dyDescent="0.25">
      <c r="B12" s="13"/>
      <c r="C12" s="324"/>
      <c r="D12" s="325"/>
      <c r="E12" s="272" t="s">
        <v>8</v>
      </c>
      <c r="F12" s="273" t="s">
        <v>403</v>
      </c>
      <c r="G12" s="286" t="s">
        <v>404</v>
      </c>
      <c r="H12" s="275" t="s">
        <v>405</v>
      </c>
      <c r="I12" s="287"/>
      <c r="J12" s="277"/>
      <c r="K12" s="287" t="s">
        <v>406</v>
      </c>
      <c r="L12" s="288" t="s">
        <v>47</v>
      </c>
      <c r="M12" s="289"/>
      <c r="N12" s="279"/>
      <c r="O12" s="280"/>
      <c r="P12" s="280"/>
      <c r="Q12" s="282" t="s">
        <v>407</v>
      </c>
      <c r="R12" s="282"/>
      <c r="S12" s="283"/>
      <c r="T12" s="284"/>
      <c r="U12" s="283" t="s">
        <v>408</v>
      </c>
      <c r="V12" s="283"/>
      <c r="W12" s="285"/>
      <c r="X12" s="285"/>
      <c r="Y12" s="273"/>
      <c r="Z12" s="285"/>
      <c r="AA12" s="285"/>
      <c r="AB12" s="285"/>
      <c r="AC12" s="285"/>
      <c r="AD12" s="285"/>
      <c r="AE12" s="285"/>
      <c r="AF12" s="285"/>
      <c r="AG12" s="14"/>
      <c r="AH12" s="290"/>
    </row>
    <row r="13" spans="2:38" ht="45" x14ac:dyDescent="0.25">
      <c r="B13" s="13"/>
      <c r="C13" s="324"/>
      <c r="D13" s="325"/>
      <c r="E13" s="272" t="s">
        <v>10</v>
      </c>
      <c r="F13" s="291" t="s">
        <v>409</v>
      </c>
      <c r="G13" s="292">
        <v>5</v>
      </c>
      <c r="H13" s="275" t="s">
        <v>405</v>
      </c>
      <c r="I13" s="293" t="s">
        <v>406</v>
      </c>
      <c r="J13" s="277"/>
      <c r="K13" s="277"/>
      <c r="L13" s="278" t="s">
        <v>410</v>
      </c>
      <c r="M13" s="289"/>
      <c r="N13" s="294"/>
      <c r="O13" s="280"/>
      <c r="P13" s="280"/>
      <c r="Q13" s="282"/>
      <c r="R13" s="282"/>
      <c r="S13" s="283"/>
      <c r="T13" s="284"/>
      <c r="U13" s="295"/>
      <c r="V13" s="283" t="s">
        <v>411</v>
      </c>
      <c r="W13" s="283"/>
      <c r="X13" s="283"/>
      <c r="Y13" s="285"/>
      <c r="Z13" s="285"/>
      <c r="AA13" s="285"/>
      <c r="AB13" s="283" t="s">
        <v>412</v>
      </c>
      <c r="AC13" s="285"/>
      <c r="AD13" s="285"/>
      <c r="AE13" s="285"/>
      <c r="AF13" s="283"/>
      <c r="AG13" s="14"/>
      <c r="AI13" s="23"/>
    </row>
    <row r="14" spans="2:38" x14ac:dyDescent="0.25">
      <c r="B14" s="13"/>
      <c r="C14" s="324"/>
      <c r="D14" s="325"/>
      <c r="E14" s="272" t="s">
        <v>12</v>
      </c>
      <c r="F14" s="291" t="s">
        <v>413</v>
      </c>
      <c r="G14" s="292" t="s">
        <v>414</v>
      </c>
      <c r="H14" s="296">
        <v>4</v>
      </c>
      <c r="I14" s="287"/>
      <c r="J14" s="287" t="s">
        <v>406</v>
      </c>
      <c r="K14" s="287" t="s">
        <v>406</v>
      </c>
      <c r="L14" s="288" t="s">
        <v>48</v>
      </c>
      <c r="M14" s="289"/>
      <c r="N14" s="279"/>
      <c r="O14" s="280"/>
      <c r="P14" s="280"/>
      <c r="Q14" s="282"/>
      <c r="R14" s="282"/>
      <c r="S14" s="283"/>
      <c r="T14" s="284"/>
      <c r="U14" s="283"/>
      <c r="V14" s="283" t="s">
        <v>415</v>
      </c>
      <c r="W14" s="285" t="s">
        <v>416</v>
      </c>
      <c r="X14" s="285"/>
      <c r="Y14" s="285"/>
      <c r="Z14" s="285"/>
      <c r="AA14" s="285"/>
      <c r="AB14" s="285"/>
      <c r="AC14" s="285"/>
      <c r="AD14" s="285"/>
      <c r="AE14" s="285"/>
      <c r="AF14" s="285"/>
      <c r="AG14" s="14"/>
    </row>
    <row r="15" spans="2:38" x14ac:dyDescent="0.25">
      <c r="B15" s="13"/>
      <c r="C15" s="326"/>
      <c r="D15" s="327"/>
      <c r="E15" s="272" t="s">
        <v>14</v>
      </c>
      <c r="F15" s="273" t="s">
        <v>417</v>
      </c>
      <c r="G15" s="292" t="s">
        <v>418</v>
      </c>
      <c r="H15" s="275" t="s">
        <v>405</v>
      </c>
      <c r="I15" s="287"/>
      <c r="J15" s="277"/>
      <c r="K15" s="277"/>
      <c r="L15" s="288" t="s">
        <v>48</v>
      </c>
      <c r="M15" s="289"/>
      <c r="N15" s="279"/>
      <c r="O15" s="280"/>
      <c r="P15" s="280"/>
      <c r="Q15" s="282"/>
      <c r="R15" s="282"/>
      <c r="S15" s="283"/>
      <c r="T15" s="284"/>
      <c r="U15" s="283"/>
      <c r="V15" s="283" t="s">
        <v>419</v>
      </c>
      <c r="W15" s="285"/>
      <c r="X15" s="285" t="s">
        <v>420</v>
      </c>
      <c r="Y15" s="285"/>
      <c r="Z15" s="285" t="s">
        <v>421</v>
      </c>
      <c r="AA15" s="285"/>
      <c r="AB15" s="285"/>
      <c r="AC15" s="285"/>
      <c r="AD15" s="285" t="s">
        <v>401</v>
      </c>
      <c r="AE15" s="285"/>
      <c r="AF15" s="285"/>
      <c r="AG15" s="14"/>
    </row>
    <row r="16" spans="2:38" ht="90" x14ac:dyDescent="0.25">
      <c r="B16" s="13"/>
      <c r="C16" s="328" t="s">
        <v>422</v>
      </c>
      <c r="D16" s="323"/>
      <c r="E16" s="272" t="s">
        <v>16</v>
      </c>
      <c r="F16" s="291" t="s">
        <v>423</v>
      </c>
      <c r="G16" s="274" t="s">
        <v>424</v>
      </c>
      <c r="H16" s="297" t="s">
        <v>425</v>
      </c>
      <c r="I16" s="298" t="s">
        <v>426</v>
      </c>
      <c r="J16" s="299" t="s">
        <v>406</v>
      </c>
      <c r="K16" s="299" t="s">
        <v>406</v>
      </c>
      <c r="L16" s="300" t="s">
        <v>427</v>
      </c>
      <c r="M16" s="289"/>
      <c r="N16" s="279"/>
      <c r="O16" s="280"/>
      <c r="P16" s="280"/>
      <c r="Q16" s="281"/>
      <c r="R16" s="282"/>
      <c r="S16" s="283"/>
      <c r="T16" s="284"/>
      <c r="U16" s="283" t="s">
        <v>303</v>
      </c>
      <c r="V16" s="283"/>
      <c r="W16" s="285"/>
      <c r="X16" s="285" t="s">
        <v>428</v>
      </c>
      <c r="Y16" s="285"/>
      <c r="Z16" s="285" t="s">
        <v>310</v>
      </c>
      <c r="AA16" s="285"/>
      <c r="AB16" s="285"/>
      <c r="AC16" s="285" t="s">
        <v>429</v>
      </c>
      <c r="AD16" s="285"/>
      <c r="AE16" s="285"/>
      <c r="AF16" s="285"/>
      <c r="AG16" s="14"/>
    </row>
    <row r="17" spans="1:36" ht="30" x14ac:dyDescent="0.25">
      <c r="B17" s="13"/>
      <c r="C17" s="329"/>
      <c r="D17" s="325"/>
      <c r="E17" s="272" t="s">
        <v>18</v>
      </c>
      <c r="F17" s="291" t="s">
        <v>18</v>
      </c>
      <c r="G17" s="292">
        <v>10</v>
      </c>
      <c r="H17" s="275" t="s">
        <v>430</v>
      </c>
      <c r="I17" s="287"/>
      <c r="J17" s="287" t="s">
        <v>406</v>
      </c>
      <c r="K17" s="277"/>
      <c r="L17" s="301" t="s">
        <v>431</v>
      </c>
      <c r="M17" s="289"/>
      <c r="N17" s="279"/>
      <c r="O17" s="280"/>
      <c r="P17" s="280"/>
      <c r="Q17" s="282" t="s">
        <v>407</v>
      </c>
      <c r="R17" s="282"/>
      <c r="S17" s="283"/>
      <c r="T17" s="284"/>
      <c r="U17" s="283" t="s">
        <v>432</v>
      </c>
      <c r="V17" s="283"/>
      <c r="W17" s="285"/>
      <c r="X17" s="285"/>
      <c r="Y17" s="302" t="s">
        <v>401</v>
      </c>
      <c r="Z17" s="285"/>
      <c r="AA17" s="285"/>
      <c r="AB17" s="285"/>
      <c r="AC17" s="285" t="s">
        <v>401</v>
      </c>
      <c r="AD17" s="285"/>
      <c r="AE17" s="285"/>
      <c r="AF17" s="285"/>
      <c r="AG17" s="14"/>
      <c r="AH17" s="23"/>
    </row>
    <row r="18" spans="1:36" ht="30" x14ac:dyDescent="0.25">
      <c r="B18" s="13"/>
      <c r="C18" s="329"/>
      <c r="D18" s="325"/>
      <c r="E18" s="272" t="s">
        <v>20</v>
      </c>
      <c r="F18" s="291" t="s">
        <v>433</v>
      </c>
      <c r="G18" s="292">
        <v>13</v>
      </c>
      <c r="H18" s="275" t="s">
        <v>397</v>
      </c>
      <c r="I18" s="287"/>
      <c r="J18" s="287" t="s">
        <v>406</v>
      </c>
      <c r="K18" s="277"/>
      <c r="L18" s="288" t="s">
        <v>49</v>
      </c>
      <c r="M18" s="289"/>
      <c r="N18" s="279"/>
      <c r="O18" s="280"/>
      <c r="P18" s="280"/>
      <c r="Q18" s="282"/>
      <c r="R18" s="282"/>
      <c r="S18" s="283"/>
      <c r="T18" s="284"/>
      <c r="U18" s="283"/>
      <c r="V18" s="283" t="s">
        <v>434</v>
      </c>
      <c r="W18" s="285"/>
      <c r="X18" s="285"/>
      <c r="Y18" s="302"/>
      <c r="Z18" s="285" t="s">
        <v>434</v>
      </c>
      <c r="AA18" s="285"/>
      <c r="AB18" s="285"/>
      <c r="AC18" s="285"/>
      <c r="AD18" s="285" t="s">
        <v>434</v>
      </c>
      <c r="AE18" s="285"/>
      <c r="AF18" s="285"/>
      <c r="AG18" s="14"/>
    </row>
    <row r="19" spans="1:36" ht="59.25" customHeight="1" x14ac:dyDescent="0.25">
      <c r="B19" s="13"/>
      <c r="C19" s="329"/>
      <c r="D19" s="325"/>
      <c r="E19" s="272" t="s">
        <v>22</v>
      </c>
      <c r="F19" s="273" t="s">
        <v>435</v>
      </c>
      <c r="G19" s="292">
        <v>11</v>
      </c>
      <c r="H19" s="296" t="s">
        <v>436</v>
      </c>
      <c r="I19" s="287"/>
      <c r="J19" s="277"/>
      <c r="K19" s="277"/>
      <c r="L19" s="278" t="s">
        <v>437</v>
      </c>
      <c r="M19" s="279"/>
      <c r="N19" s="294"/>
      <c r="O19" s="280"/>
      <c r="P19" s="280"/>
      <c r="Q19" s="282" t="s">
        <v>438</v>
      </c>
      <c r="R19" s="282"/>
      <c r="S19" s="283"/>
      <c r="T19" s="284"/>
      <c r="U19" s="303"/>
      <c r="V19" s="303" t="s">
        <v>439</v>
      </c>
      <c r="W19" s="285"/>
      <c r="X19" s="285"/>
      <c r="Y19" s="273" t="s">
        <v>440</v>
      </c>
      <c r="Z19" s="285"/>
      <c r="AA19" s="285"/>
      <c r="AB19" s="285"/>
      <c r="AC19" s="304" t="s">
        <v>401</v>
      </c>
      <c r="AD19" s="285"/>
      <c r="AE19" s="285"/>
      <c r="AF19" s="285"/>
      <c r="AG19" s="14"/>
      <c r="AI19" s="23"/>
      <c r="AJ19" s="23"/>
    </row>
    <row r="20" spans="1:36" ht="48" customHeight="1" x14ac:dyDescent="0.25">
      <c r="B20" s="13"/>
      <c r="C20" s="329"/>
      <c r="D20" s="325"/>
      <c r="E20" s="272" t="s">
        <v>24</v>
      </c>
      <c r="F20" s="273" t="s">
        <v>441</v>
      </c>
      <c r="G20" s="292">
        <v>14</v>
      </c>
      <c r="H20" s="304" t="s">
        <v>442</v>
      </c>
      <c r="I20" s="287"/>
      <c r="J20" s="277"/>
      <c r="K20" s="287" t="s">
        <v>406</v>
      </c>
      <c r="L20" s="288" t="s">
        <v>23</v>
      </c>
      <c r="M20" s="279"/>
      <c r="N20" s="280"/>
      <c r="O20" s="280"/>
      <c r="P20" s="280"/>
      <c r="Q20" s="282"/>
      <c r="R20" s="282"/>
      <c r="S20" s="283"/>
      <c r="T20" s="284"/>
      <c r="U20" s="283"/>
      <c r="V20" s="283"/>
      <c r="W20" s="285"/>
      <c r="X20" s="285"/>
      <c r="Y20" s="273" t="s">
        <v>6</v>
      </c>
      <c r="Z20" s="285"/>
      <c r="AA20" s="285"/>
      <c r="AB20" s="285"/>
      <c r="AC20" s="273" t="s">
        <v>443</v>
      </c>
      <c r="AD20" s="285"/>
      <c r="AE20" s="285"/>
      <c r="AF20" s="285"/>
      <c r="AG20" s="14"/>
    </row>
    <row r="21" spans="1:36" ht="52.5" customHeight="1" thickBot="1" x14ac:dyDescent="0.3">
      <c r="B21" s="13"/>
      <c r="C21" s="330"/>
      <c r="D21" s="327"/>
      <c r="E21" s="272" t="s">
        <v>26</v>
      </c>
      <c r="F21" s="291" t="s">
        <v>444</v>
      </c>
      <c r="G21" s="305">
        <v>15</v>
      </c>
      <c r="H21" s="304" t="s">
        <v>445</v>
      </c>
      <c r="I21" s="293" t="s">
        <v>406</v>
      </c>
      <c r="J21" s="299" t="s">
        <v>406</v>
      </c>
      <c r="K21" s="299" t="s">
        <v>406</v>
      </c>
      <c r="L21" s="306" t="s">
        <v>29</v>
      </c>
      <c r="M21" s="279"/>
      <c r="N21" s="279"/>
      <c r="O21" s="280"/>
      <c r="P21" s="280"/>
      <c r="Q21" s="282"/>
      <c r="R21" s="282"/>
      <c r="S21" s="283"/>
      <c r="T21" s="284"/>
      <c r="U21" s="303"/>
      <c r="V21" s="303" t="s">
        <v>446</v>
      </c>
      <c r="W21" s="304"/>
      <c r="X21" s="304"/>
      <c r="Y21" s="273" t="s">
        <v>447</v>
      </c>
      <c r="Z21" s="304"/>
      <c r="AA21" s="304"/>
      <c r="AB21" s="304"/>
      <c r="AC21" s="304" t="s">
        <v>448</v>
      </c>
      <c r="AD21" s="304"/>
      <c r="AE21" s="304"/>
      <c r="AF21" s="304"/>
      <c r="AG21" s="14"/>
    </row>
    <row r="22" spans="1:36" ht="41.25" customHeight="1" x14ac:dyDescent="0.25">
      <c r="B22" s="13"/>
      <c r="C22" s="331" t="s">
        <v>449</v>
      </c>
      <c r="D22" s="323"/>
      <c r="E22" s="272" t="s">
        <v>28</v>
      </c>
      <c r="F22" s="273" t="s">
        <v>450</v>
      </c>
      <c r="G22" s="305" t="s">
        <v>451</v>
      </c>
      <c r="H22" s="304" t="s">
        <v>452</v>
      </c>
      <c r="I22" s="293" t="s">
        <v>406</v>
      </c>
      <c r="J22" s="299" t="s">
        <v>406</v>
      </c>
      <c r="K22" s="307" t="s">
        <v>406</v>
      </c>
      <c r="L22" s="308" t="s">
        <v>52</v>
      </c>
      <c r="M22" s="279"/>
      <c r="N22" s="280"/>
      <c r="O22" s="280"/>
      <c r="P22" s="280"/>
      <c r="Q22" s="282" t="s">
        <v>407</v>
      </c>
      <c r="R22" s="282"/>
      <c r="S22" s="283"/>
      <c r="T22" s="284"/>
      <c r="U22" s="283"/>
      <c r="V22" s="283" t="s">
        <v>453</v>
      </c>
      <c r="W22" s="285"/>
      <c r="X22" s="285" t="s">
        <v>453</v>
      </c>
      <c r="Y22" s="273" t="s">
        <v>454</v>
      </c>
      <c r="Z22" s="285"/>
      <c r="AA22" s="285" t="s">
        <v>453</v>
      </c>
      <c r="AB22" s="285"/>
      <c r="AC22" s="273" t="s">
        <v>454</v>
      </c>
      <c r="AD22" s="285"/>
      <c r="AE22" s="285" t="s">
        <v>453</v>
      </c>
      <c r="AF22" s="285"/>
      <c r="AG22" s="14"/>
    </row>
    <row r="23" spans="1:36" ht="30" x14ac:dyDescent="0.25">
      <c r="B23" s="13"/>
      <c r="C23" s="324"/>
      <c r="D23" s="325"/>
      <c r="E23" s="272" t="s">
        <v>30</v>
      </c>
      <c r="F23" s="291" t="s">
        <v>455</v>
      </c>
      <c r="G23" s="292" t="s">
        <v>456</v>
      </c>
      <c r="H23" s="275" t="s">
        <v>457</v>
      </c>
      <c r="I23" s="287"/>
      <c r="J23" s="287" t="s">
        <v>406</v>
      </c>
      <c r="K23" s="309" t="s">
        <v>406</v>
      </c>
      <c r="L23" s="310"/>
      <c r="M23" s="279"/>
      <c r="N23" s="280"/>
      <c r="O23" s="280"/>
      <c r="P23" s="280"/>
      <c r="Q23" s="282"/>
      <c r="R23" s="282"/>
      <c r="S23" s="283"/>
      <c r="T23" s="284"/>
      <c r="U23" s="311" t="s">
        <v>458</v>
      </c>
      <c r="V23" s="283"/>
      <c r="W23" s="285"/>
      <c r="X23" s="285"/>
      <c r="Y23" s="311" t="s">
        <v>459</v>
      </c>
      <c r="Z23" s="285"/>
      <c r="AA23" s="285"/>
      <c r="AB23" s="285"/>
      <c r="AC23" s="311" t="s">
        <v>460</v>
      </c>
      <c r="AD23" s="285"/>
      <c r="AE23" s="285"/>
      <c r="AF23" s="285"/>
      <c r="AG23" s="14"/>
      <c r="AH23" s="23"/>
    </row>
    <row r="24" spans="1:36" ht="30.75" thickBot="1" x14ac:dyDescent="0.3">
      <c r="B24" s="13"/>
      <c r="C24" s="326"/>
      <c r="D24" s="327"/>
      <c r="E24" s="272" t="s">
        <v>32</v>
      </c>
      <c r="F24" s="273" t="s">
        <v>461</v>
      </c>
      <c r="G24" s="292">
        <v>1</v>
      </c>
      <c r="H24" s="275">
        <v>19</v>
      </c>
      <c r="I24" s="312" t="s">
        <v>462</v>
      </c>
      <c r="J24" s="299" t="s">
        <v>406</v>
      </c>
      <c r="K24" s="307" t="s">
        <v>406</v>
      </c>
      <c r="L24" s="313"/>
      <c r="M24" s="279"/>
      <c r="N24" s="280"/>
      <c r="O24" s="280"/>
      <c r="P24" s="280"/>
      <c r="Q24" s="282"/>
      <c r="R24" s="282"/>
      <c r="S24" s="283"/>
      <c r="T24" s="284"/>
      <c r="U24" s="283"/>
      <c r="V24" s="283"/>
      <c r="W24" s="283" t="s">
        <v>463</v>
      </c>
      <c r="X24" s="285"/>
      <c r="Y24" s="302" t="s">
        <v>464</v>
      </c>
      <c r="Z24" s="285"/>
      <c r="AA24" s="285"/>
      <c r="AB24" s="285"/>
      <c r="AC24" s="285"/>
      <c r="AD24" s="285"/>
      <c r="AE24" s="285"/>
      <c r="AF24" s="285"/>
      <c r="AG24" s="14"/>
    </row>
    <row r="25" spans="1:36" x14ac:dyDescent="0.25">
      <c r="B25" s="13"/>
      <c r="C25" s="332" t="s">
        <v>465</v>
      </c>
      <c r="D25" s="323"/>
      <c r="E25" s="272" t="s">
        <v>34</v>
      </c>
      <c r="F25" s="273" t="s">
        <v>466</v>
      </c>
      <c r="G25" s="292" t="s">
        <v>467</v>
      </c>
      <c r="H25" s="275">
        <v>19</v>
      </c>
      <c r="I25" s="293"/>
      <c r="J25" s="277"/>
      <c r="K25" s="314"/>
      <c r="L25" s="315"/>
      <c r="M25" s="289"/>
      <c r="N25" s="279"/>
      <c r="O25" s="280"/>
      <c r="P25" s="280"/>
      <c r="Q25" s="282"/>
      <c r="R25" s="282"/>
      <c r="S25" s="283"/>
      <c r="T25" s="284"/>
      <c r="U25" s="283" t="s">
        <v>468</v>
      </c>
      <c r="V25" s="283"/>
      <c r="W25" s="285"/>
      <c r="X25" s="285"/>
      <c r="Y25" s="302" t="s">
        <v>469</v>
      </c>
      <c r="Z25" s="285"/>
      <c r="AA25" s="285"/>
      <c r="AB25" s="285"/>
      <c r="AC25" s="285"/>
      <c r="AD25" s="285"/>
      <c r="AE25" s="285"/>
      <c r="AF25" s="285"/>
      <c r="AG25" s="14"/>
    </row>
    <row r="26" spans="1:36" x14ac:dyDescent="0.25">
      <c r="A26" s="2"/>
      <c r="B26" s="15"/>
      <c r="C26" s="324"/>
      <c r="D26" s="325"/>
      <c r="E26" s="272" t="s">
        <v>36</v>
      </c>
      <c r="F26" s="273" t="s">
        <v>470</v>
      </c>
      <c r="G26" s="287" t="s">
        <v>471</v>
      </c>
      <c r="H26" s="275">
        <v>19</v>
      </c>
      <c r="I26" s="287"/>
      <c r="J26" s="277"/>
      <c r="K26" s="314"/>
      <c r="L26" s="310"/>
      <c r="M26" s="289"/>
      <c r="N26" s="279"/>
      <c r="O26" s="280"/>
      <c r="P26" s="280"/>
      <c r="Q26" s="282"/>
      <c r="R26" s="282"/>
      <c r="S26" s="283"/>
      <c r="T26" s="284"/>
      <c r="U26" s="283" t="s">
        <v>472</v>
      </c>
      <c r="V26" s="283"/>
      <c r="W26" s="285"/>
      <c r="X26" s="285"/>
      <c r="Y26" s="302" t="s">
        <v>473</v>
      </c>
      <c r="Z26" s="285"/>
      <c r="AA26" s="285"/>
      <c r="AB26" s="285"/>
      <c r="AC26" s="285"/>
      <c r="AD26" s="285"/>
      <c r="AE26" s="285"/>
      <c r="AF26" s="285"/>
      <c r="AG26" s="14"/>
    </row>
    <row r="27" spans="1:36" x14ac:dyDescent="0.25">
      <c r="A27" s="2"/>
      <c r="B27" s="15"/>
      <c r="C27" s="324"/>
      <c r="D27" s="325"/>
      <c r="E27" s="272" t="s">
        <v>38</v>
      </c>
      <c r="F27" s="273" t="s">
        <v>474</v>
      </c>
      <c r="G27" s="287" t="s">
        <v>475</v>
      </c>
      <c r="H27" s="275" t="s">
        <v>476</v>
      </c>
      <c r="I27" s="293" t="s">
        <v>406</v>
      </c>
      <c r="J27" s="277"/>
      <c r="K27" s="314"/>
      <c r="L27" s="310"/>
      <c r="M27" s="289"/>
      <c r="N27" s="279"/>
      <c r="O27" s="280"/>
      <c r="P27" s="280"/>
      <c r="Q27" s="282"/>
      <c r="R27" s="282"/>
      <c r="S27" s="283"/>
      <c r="T27" s="284"/>
      <c r="U27" s="283" t="s">
        <v>477</v>
      </c>
      <c r="V27" s="283"/>
      <c r="W27" s="302" t="s">
        <v>478</v>
      </c>
      <c r="X27" s="285"/>
      <c r="Y27" s="302"/>
      <c r="Z27" s="285"/>
      <c r="AA27" s="302" t="s">
        <v>478</v>
      </c>
      <c r="AB27" s="285"/>
      <c r="AC27" s="285"/>
      <c r="AD27" s="285"/>
      <c r="AE27" s="302"/>
      <c r="AF27" s="285"/>
      <c r="AG27" s="14"/>
    </row>
    <row r="28" spans="1:36" x14ac:dyDescent="0.25">
      <c r="A28" s="3"/>
      <c r="B28" s="15"/>
      <c r="C28" s="324"/>
      <c r="D28" s="325"/>
      <c r="E28" s="272" t="s">
        <v>40</v>
      </c>
      <c r="F28" s="291" t="s">
        <v>479</v>
      </c>
      <c r="G28" s="287" t="s">
        <v>480</v>
      </c>
      <c r="H28" s="275" t="s">
        <v>481</v>
      </c>
      <c r="I28" s="287"/>
      <c r="J28" s="277"/>
      <c r="K28" s="314"/>
      <c r="L28" s="310" t="s">
        <v>51</v>
      </c>
      <c r="M28" s="289"/>
      <c r="N28" s="289"/>
      <c r="O28" s="279"/>
      <c r="P28" s="280"/>
      <c r="Q28" s="282"/>
      <c r="R28" s="282"/>
      <c r="S28" s="283"/>
      <c r="T28" s="284"/>
      <c r="U28" s="283"/>
      <c r="V28" s="283"/>
      <c r="W28" s="285" t="s">
        <v>482</v>
      </c>
      <c r="X28" s="285"/>
      <c r="Y28" s="302" t="s">
        <v>483</v>
      </c>
      <c r="Z28" s="285"/>
      <c r="AA28" s="285"/>
      <c r="AB28" s="285"/>
      <c r="AC28" s="302"/>
      <c r="AD28" s="285"/>
      <c r="AE28" s="285" t="s">
        <v>484</v>
      </c>
      <c r="AF28" s="285"/>
      <c r="AG28" s="14"/>
    </row>
    <row r="29" spans="1:36" ht="15.75" thickBot="1" x14ac:dyDescent="0.3">
      <c r="B29" s="13"/>
      <c r="C29" s="326"/>
      <c r="D29" s="327"/>
      <c r="E29" s="272" t="s">
        <v>41</v>
      </c>
      <c r="F29" s="273" t="s">
        <v>485</v>
      </c>
      <c r="G29" s="287" t="s">
        <v>486</v>
      </c>
      <c r="H29" s="275" t="s">
        <v>487</v>
      </c>
      <c r="I29" s="293" t="s">
        <v>406</v>
      </c>
      <c r="J29" s="277"/>
      <c r="K29" s="314"/>
      <c r="L29" s="316"/>
      <c r="M29" s="289"/>
      <c r="N29" s="294"/>
      <c r="O29" s="280"/>
      <c r="P29" s="280"/>
      <c r="Q29" s="282"/>
      <c r="R29" s="282"/>
      <c r="S29" s="283"/>
      <c r="T29" s="284"/>
      <c r="U29" s="302" t="s">
        <v>488</v>
      </c>
      <c r="V29" s="283" t="s">
        <v>489</v>
      </c>
      <c r="W29" s="283"/>
      <c r="X29" s="283"/>
      <c r="Y29" s="302" t="s">
        <v>488</v>
      </c>
      <c r="Z29" s="283"/>
      <c r="AA29" s="283"/>
      <c r="AB29" s="283"/>
      <c r="AC29" s="302"/>
      <c r="AD29" s="283"/>
      <c r="AE29" s="283" t="s">
        <v>489</v>
      </c>
      <c r="AF29" s="283"/>
      <c r="AG29" s="14"/>
    </row>
    <row r="30" spans="1:36" x14ac:dyDescent="0.25">
      <c r="A30" s="14"/>
      <c r="B30" s="13"/>
      <c r="C30" s="333" t="s">
        <v>490</v>
      </c>
      <c r="D30" s="323"/>
      <c r="E30" s="272" t="s">
        <v>42</v>
      </c>
      <c r="F30" s="273" t="s">
        <v>491</v>
      </c>
      <c r="G30" s="287">
        <v>8</v>
      </c>
      <c r="H30" s="275">
        <v>10</v>
      </c>
      <c r="I30" s="287"/>
      <c r="J30" s="287" t="s">
        <v>406</v>
      </c>
      <c r="K30" s="309" t="s">
        <v>406</v>
      </c>
      <c r="L30" s="315" t="s">
        <v>50</v>
      </c>
      <c r="M30" s="289"/>
      <c r="N30" s="294"/>
      <c r="O30" s="280"/>
      <c r="P30" s="280"/>
      <c r="Q30" s="282"/>
      <c r="R30" s="282"/>
      <c r="S30" s="283"/>
      <c r="T30" s="284"/>
      <c r="U30" s="302"/>
      <c r="V30" s="311"/>
      <c r="W30" s="285" t="s">
        <v>492</v>
      </c>
      <c r="X30" s="302"/>
      <c r="Y30" s="302" t="s">
        <v>493</v>
      </c>
      <c r="Z30" s="285"/>
      <c r="AA30" s="285"/>
      <c r="AB30" s="285"/>
      <c r="AC30" s="302" t="s">
        <v>493</v>
      </c>
      <c r="AD30" s="285"/>
      <c r="AE30" s="285"/>
      <c r="AF30" s="285"/>
      <c r="AG30" s="14"/>
    </row>
    <row r="31" spans="1:36" ht="41.25" customHeight="1" x14ac:dyDescent="0.25">
      <c r="A31" s="14"/>
      <c r="B31" s="13"/>
      <c r="C31" s="324"/>
      <c r="D31" s="325"/>
      <c r="E31" s="272" t="s">
        <v>41</v>
      </c>
      <c r="F31" s="273" t="s">
        <v>494</v>
      </c>
      <c r="G31" s="287" t="s">
        <v>495</v>
      </c>
      <c r="H31" s="275">
        <v>20</v>
      </c>
      <c r="I31" s="287"/>
      <c r="J31" s="277"/>
      <c r="K31" s="314"/>
      <c r="L31" s="310"/>
      <c r="M31" s="289"/>
      <c r="N31" s="289"/>
      <c r="O31" s="289"/>
      <c r="P31" s="279"/>
      <c r="Q31" s="282"/>
      <c r="R31" s="282"/>
      <c r="S31" s="283"/>
      <c r="T31" s="284"/>
      <c r="U31" s="283" t="s">
        <v>496</v>
      </c>
      <c r="V31" s="283"/>
      <c r="W31" s="273" t="s">
        <v>497</v>
      </c>
      <c r="X31" s="285"/>
      <c r="Y31" s="273" t="s">
        <v>498</v>
      </c>
      <c r="Z31" s="285"/>
      <c r="AA31" s="285"/>
      <c r="AB31" s="285"/>
      <c r="AC31" s="273" t="s">
        <v>498</v>
      </c>
      <c r="AD31" s="285"/>
      <c r="AE31" s="285"/>
      <c r="AF31" s="285"/>
      <c r="AG31" s="14"/>
    </row>
    <row r="32" spans="1:36" ht="15.75" thickBot="1" x14ac:dyDescent="0.3">
      <c r="A32" s="14"/>
      <c r="B32" s="13"/>
      <c r="C32" s="326"/>
      <c r="D32" s="327"/>
      <c r="E32" s="272" t="s">
        <v>36</v>
      </c>
      <c r="F32" s="273" t="s">
        <v>499</v>
      </c>
      <c r="G32" s="287">
        <v>12</v>
      </c>
      <c r="H32" s="275" t="s">
        <v>405</v>
      </c>
      <c r="I32" s="293" t="s">
        <v>406</v>
      </c>
      <c r="J32" s="277"/>
      <c r="K32" s="314"/>
      <c r="L32" s="316"/>
      <c r="M32" s="279"/>
      <c r="N32" s="280"/>
      <c r="O32" s="280"/>
      <c r="P32" s="280"/>
      <c r="Q32" s="282"/>
      <c r="R32" s="282"/>
      <c r="S32" s="283"/>
      <c r="T32" s="284"/>
      <c r="U32" s="283" t="s">
        <v>500</v>
      </c>
      <c r="V32" s="283"/>
      <c r="W32" s="285" t="s">
        <v>501</v>
      </c>
      <c r="X32" s="285"/>
      <c r="Y32" s="283" t="s">
        <v>500</v>
      </c>
      <c r="Z32" s="285"/>
      <c r="AA32" s="285" t="s">
        <v>501</v>
      </c>
      <c r="AB32" s="285"/>
      <c r="AC32" s="283" t="s">
        <v>500</v>
      </c>
      <c r="AD32" s="285"/>
      <c r="AE32" s="285" t="s">
        <v>501</v>
      </c>
      <c r="AF32" s="285"/>
      <c r="AG32" s="14"/>
    </row>
    <row r="33" spans="1:34" ht="9" customHeight="1" x14ac:dyDescent="0.25">
      <c r="A33" s="14"/>
      <c r="B33" s="19"/>
      <c r="C33" s="20"/>
      <c r="D33" s="20"/>
      <c r="E33" s="20"/>
      <c r="F33" s="20"/>
      <c r="G33" s="20"/>
      <c r="H33" s="317"/>
      <c r="I33" s="21"/>
      <c r="J33" s="20"/>
      <c r="K33" s="20"/>
      <c r="L33" s="32"/>
      <c r="M33" s="29"/>
      <c r="N33" s="20"/>
      <c r="O33" s="20"/>
      <c r="P33" s="29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2"/>
    </row>
    <row r="34" spans="1:34" ht="169.5" customHeight="1" x14ac:dyDescent="0.25">
      <c r="A34" s="16"/>
      <c r="B34" s="16"/>
      <c r="C34" s="16"/>
      <c r="D34" s="16"/>
      <c r="E34" s="16"/>
      <c r="F34" s="4"/>
      <c r="G34" s="16"/>
      <c r="H34" s="318"/>
      <c r="I34" s="17"/>
      <c r="J34" s="16"/>
      <c r="K34" s="16"/>
      <c r="L34" s="258"/>
      <c r="M34" s="3"/>
      <c r="N34" s="319"/>
      <c r="O34" s="3"/>
      <c r="P34" s="3"/>
      <c r="Q34" s="319"/>
      <c r="R34" s="3"/>
      <c r="S34" s="3"/>
      <c r="T34" s="3"/>
      <c r="U34" s="3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x14ac:dyDescent="0.25">
      <c r="A35" s="16"/>
      <c r="B35" s="16"/>
      <c r="C35" s="16"/>
      <c r="D35" s="16"/>
      <c r="E35" s="16"/>
      <c r="F35" s="320"/>
      <c r="G35" s="16"/>
      <c r="H35" s="318"/>
      <c r="I35" s="17"/>
      <c r="J35" s="16"/>
      <c r="K35" s="16"/>
      <c r="L35" s="258"/>
      <c r="M35" s="3"/>
      <c r="N35" s="319"/>
      <c r="O35" s="3"/>
      <c r="P35" s="3"/>
      <c r="Q35" s="319"/>
      <c r="R35" s="3"/>
      <c r="S35" s="3"/>
      <c r="T35" s="3"/>
      <c r="U35" s="3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1:34" ht="9" customHeight="1" x14ac:dyDescent="0.25">
      <c r="A36" s="16"/>
      <c r="B36" s="16"/>
      <c r="C36" s="16"/>
      <c r="D36" s="16"/>
      <c r="E36" s="16"/>
      <c r="F36" s="16"/>
      <c r="G36" s="16"/>
      <c r="H36" s="318"/>
      <c r="I36" s="17"/>
      <c r="J36" s="16"/>
      <c r="K36" s="16"/>
      <c r="L36" s="31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x14ac:dyDescent="0.25">
      <c r="A37" s="16"/>
      <c r="B37" s="16"/>
      <c r="C37" s="16"/>
      <c r="D37" s="16"/>
      <c r="E37" s="16"/>
      <c r="F37" s="16"/>
      <c r="G37" s="16"/>
      <c r="H37" s="318"/>
      <c r="I37" s="17"/>
      <c r="J37" s="16"/>
      <c r="K37" s="16"/>
      <c r="L37" s="31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1:34" x14ac:dyDescent="0.25">
      <c r="A38" s="16"/>
      <c r="B38" s="16"/>
      <c r="C38" s="16"/>
      <c r="D38" s="16"/>
      <c r="E38" s="4"/>
      <c r="F38" s="5"/>
      <c r="G38" s="16"/>
      <c r="H38" s="318"/>
      <c r="I38" s="17"/>
      <c r="J38" s="16"/>
      <c r="K38" s="16"/>
      <c r="L38" s="31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1:34" x14ac:dyDescent="0.25">
      <c r="E39" s="18"/>
      <c r="F39" s="7"/>
    </row>
    <row r="48" spans="1:34" x14ac:dyDescent="0.25">
      <c r="C48" s="334"/>
      <c r="D48" s="335"/>
      <c r="E48" s="321"/>
    </row>
    <row r="49" spans="3:5" x14ac:dyDescent="0.25">
      <c r="C49" s="334"/>
      <c r="D49" s="335"/>
      <c r="E49" s="321"/>
    </row>
    <row r="50" spans="3:5" x14ac:dyDescent="0.25">
      <c r="C50" s="334"/>
      <c r="D50" s="335"/>
      <c r="E50" s="321"/>
    </row>
    <row r="51" spans="3:5" x14ac:dyDescent="0.25">
      <c r="C51" s="334"/>
      <c r="D51" s="335"/>
      <c r="E51" s="321"/>
    </row>
    <row r="52" spans="3:5" x14ac:dyDescent="0.25">
      <c r="E52" s="321"/>
    </row>
  </sheetData>
  <mergeCells count="14">
    <mergeCell ref="C10:D10"/>
    <mergeCell ref="C9:K9"/>
    <mergeCell ref="M9:S9"/>
    <mergeCell ref="U9:X9"/>
    <mergeCell ref="Y9:AB9"/>
    <mergeCell ref="AC9:AF9"/>
    <mergeCell ref="E48:E52"/>
    <mergeCell ref="C11:D15"/>
    <mergeCell ref="C16:D21"/>
    <mergeCell ref="C22:D24"/>
    <mergeCell ref="C25:D29"/>
    <mergeCell ref="C30:D32"/>
    <mergeCell ref="C48:C51"/>
    <mergeCell ref="D48:D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AP150"/>
  <sheetViews>
    <sheetView showGridLines="0" tabSelected="1" zoomScale="55" zoomScaleNormal="55" workbookViewId="0"/>
  </sheetViews>
  <sheetFormatPr defaultColWidth="8.85546875" defaultRowHeight="15" outlineLevelRow="1" outlineLevelCol="1" x14ac:dyDescent="0.25"/>
  <cols>
    <col min="1" max="2" width="3.7109375" customWidth="1"/>
    <col min="3" max="3" width="10.7109375" customWidth="1"/>
    <col min="4" max="4" width="9.7109375" customWidth="1"/>
    <col min="5" max="5" width="20.42578125" style="6" bestFit="1" customWidth="1"/>
    <col min="6" max="6" width="26.7109375" customWidth="1"/>
    <col min="7" max="7" width="79.42578125" hidden="1" customWidth="1"/>
    <col min="8" max="8" width="9.7109375" customWidth="1"/>
    <col min="9" max="9" width="39.42578125" customWidth="1"/>
    <col min="10" max="10" width="10.28515625" style="116" customWidth="1"/>
    <col min="11" max="11" width="13.42578125" bestFit="1" customWidth="1" outlineLevel="1"/>
    <col min="12" max="12" width="13.7109375" bestFit="1" customWidth="1" outlineLevel="1"/>
    <col min="13" max="14" width="13.42578125" bestFit="1" customWidth="1" outlineLevel="1"/>
    <col min="15" max="15" width="13.85546875" bestFit="1" customWidth="1" outlineLevel="1"/>
    <col min="16" max="16" width="10" style="33" customWidth="1"/>
    <col min="17" max="20" width="16.7109375" style="242" customWidth="1" outlineLevel="1"/>
    <col min="21" max="23" width="10.7109375" style="156" hidden="1" customWidth="1" outlineLevel="1"/>
    <col min="24" max="24" width="10.7109375" style="233" hidden="1" customWidth="1" outlineLevel="1"/>
    <col min="25" max="25" width="12.28515625" style="148" bestFit="1" customWidth="1"/>
    <col min="26" max="30" width="10.7109375" customWidth="1"/>
    <col min="31" max="31" width="2.28515625" customWidth="1"/>
    <col min="32" max="32" width="52.5703125" customWidth="1"/>
    <col min="33" max="34" width="49" bestFit="1" customWidth="1"/>
    <col min="35" max="36" width="65.7109375" hidden="1" customWidth="1"/>
    <col min="37" max="37" width="3.7109375" customWidth="1"/>
    <col min="38" max="38" width="23.42578125" customWidth="1"/>
    <col min="39" max="39" width="18.42578125" customWidth="1"/>
    <col min="40" max="40" width="15.28515625" customWidth="1"/>
    <col min="41" max="41" width="18.42578125" customWidth="1"/>
  </cols>
  <sheetData>
    <row r="7" spans="2:42" x14ac:dyDescent="0.25">
      <c r="AL7" s="2"/>
      <c r="AM7" s="2"/>
      <c r="AN7" s="2"/>
      <c r="AO7" s="2"/>
      <c r="AP7" s="2"/>
    </row>
    <row r="8" spans="2:42" x14ac:dyDescent="0.25">
      <c r="B8" s="9"/>
      <c r="C8" s="10"/>
      <c r="D8" s="10"/>
      <c r="E8" s="11"/>
      <c r="F8" s="10"/>
      <c r="G8" s="10"/>
      <c r="H8" s="10"/>
      <c r="I8" s="10"/>
      <c r="J8" s="117"/>
      <c r="K8" s="10"/>
      <c r="L8" s="10"/>
      <c r="M8" s="10"/>
      <c r="N8" s="10"/>
      <c r="O8" s="10"/>
      <c r="P8" s="30"/>
      <c r="Q8" s="243"/>
      <c r="R8" s="243"/>
      <c r="S8" s="243"/>
      <c r="T8" s="243"/>
      <c r="U8" s="157"/>
      <c r="V8" s="157"/>
      <c r="W8" s="157"/>
      <c r="X8" s="234"/>
      <c r="Y8" s="149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2"/>
      <c r="AL8" s="3"/>
      <c r="AM8" s="2"/>
      <c r="AN8" s="2"/>
      <c r="AO8" s="2"/>
      <c r="AP8" s="2"/>
    </row>
    <row r="9" spans="2:42" ht="21" x14ac:dyDescent="0.25">
      <c r="B9" s="13"/>
      <c r="C9" s="336" t="s">
        <v>342</v>
      </c>
      <c r="D9" s="337"/>
      <c r="E9" s="337"/>
      <c r="F9" s="337"/>
      <c r="G9" s="337"/>
      <c r="H9" s="337"/>
      <c r="I9" s="337"/>
      <c r="J9" s="337"/>
      <c r="K9" s="337"/>
      <c r="L9" s="337"/>
      <c r="M9" s="337"/>
      <c r="N9" s="337"/>
      <c r="O9" s="338"/>
      <c r="P9" s="230"/>
      <c r="Q9" s="244"/>
      <c r="R9" s="244"/>
      <c r="S9" s="244"/>
      <c r="T9" s="244"/>
      <c r="U9" s="158"/>
      <c r="V9" s="158"/>
      <c r="W9" s="158"/>
      <c r="X9" s="235"/>
      <c r="Y9" s="150"/>
      <c r="Z9" s="344" t="s">
        <v>343</v>
      </c>
      <c r="AA9" s="345"/>
      <c r="AB9" s="345"/>
      <c r="AC9" s="345"/>
      <c r="AD9" s="345"/>
      <c r="AE9" s="26"/>
      <c r="AF9" s="150"/>
      <c r="AG9" s="150"/>
      <c r="AH9" s="150"/>
      <c r="AI9" s="150"/>
      <c r="AJ9" s="150"/>
      <c r="AK9" s="37"/>
      <c r="AL9" s="3"/>
      <c r="AM9" s="3"/>
      <c r="AN9" s="3"/>
      <c r="AO9" s="3"/>
      <c r="AP9" s="3"/>
    </row>
    <row r="10" spans="2:42" ht="60" customHeight="1" x14ac:dyDescent="0.25">
      <c r="B10" s="13"/>
      <c r="C10" s="168" t="s">
        <v>0</v>
      </c>
      <c r="D10" s="1" t="s">
        <v>1</v>
      </c>
      <c r="E10" s="1" t="s">
        <v>339</v>
      </c>
      <c r="F10" s="1" t="s">
        <v>2</v>
      </c>
      <c r="G10" s="1" t="s">
        <v>92</v>
      </c>
      <c r="H10" s="1" t="s">
        <v>222</v>
      </c>
      <c r="I10" s="1" t="s">
        <v>344</v>
      </c>
      <c r="J10" s="118" t="s">
        <v>54</v>
      </c>
      <c r="K10" s="1" t="s">
        <v>3</v>
      </c>
      <c r="L10" s="1" t="s">
        <v>4</v>
      </c>
      <c r="M10" s="1" t="s">
        <v>56</v>
      </c>
      <c r="N10" s="1" t="s">
        <v>57</v>
      </c>
      <c r="O10" s="1" t="s">
        <v>58</v>
      </c>
      <c r="P10" s="1" t="s">
        <v>53</v>
      </c>
      <c r="Q10" s="245" t="s">
        <v>269</v>
      </c>
      <c r="R10" s="245" t="s">
        <v>263</v>
      </c>
      <c r="S10" s="245" t="s">
        <v>265</v>
      </c>
      <c r="T10" s="245" t="s">
        <v>266</v>
      </c>
      <c r="U10" s="159" t="s">
        <v>258</v>
      </c>
      <c r="V10" s="159" t="s">
        <v>253</v>
      </c>
      <c r="W10" s="159" t="s">
        <v>278</v>
      </c>
      <c r="X10" s="236" t="s">
        <v>279</v>
      </c>
      <c r="Y10" s="151" t="s">
        <v>189</v>
      </c>
      <c r="Z10" s="38" t="s">
        <v>59</v>
      </c>
      <c r="AA10" s="38" t="s">
        <v>60</v>
      </c>
      <c r="AB10" s="38" t="s">
        <v>61</v>
      </c>
      <c r="AC10" s="38" t="s">
        <v>62</v>
      </c>
      <c r="AD10" s="38" t="s">
        <v>63</v>
      </c>
      <c r="AE10" s="107"/>
      <c r="AF10" s="169" t="s">
        <v>55</v>
      </c>
      <c r="AG10" s="176" t="s">
        <v>335</v>
      </c>
      <c r="AH10" s="178" t="s">
        <v>336</v>
      </c>
      <c r="AI10" s="181" t="s">
        <v>337</v>
      </c>
      <c r="AJ10" s="182" t="s">
        <v>338</v>
      </c>
      <c r="AK10" s="37"/>
      <c r="AL10" s="34"/>
      <c r="AM10" s="34"/>
      <c r="AN10" s="34"/>
      <c r="AO10" s="34"/>
      <c r="AP10" s="3"/>
    </row>
    <row r="11" spans="2:42" ht="60" customHeight="1" x14ac:dyDescent="0.25">
      <c r="B11" s="13"/>
      <c r="C11" s="204"/>
      <c r="D11" s="211" t="s">
        <v>5</v>
      </c>
      <c r="E11" s="231" t="s">
        <v>340</v>
      </c>
      <c r="F11" s="213" t="s">
        <v>6</v>
      </c>
      <c r="G11" s="214" t="s">
        <v>64</v>
      </c>
      <c r="H11" s="188">
        <f>AVERAGE(H12:H17)</f>
        <v>5.5</v>
      </c>
      <c r="I11" s="170" t="str">
        <f>(IF(I12="","",I12&amp;CHAR(10))&amp;(IF(I13="","",I13&amp;CHAR(10))&amp;IF(I14="","",I14&amp;CHAR(10))&amp;IF(I15="","",I15&amp;CHAR(10))&amp;IF(I16="","",I16&amp;CHAR(10))&amp;IF(I17="","",I17&amp;CHAR(10))))</f>
        <v xml:space="preserve">CMDB system, Cisco Prime
Vulnerability Scanner, CMDB  system
Visio
(CASB)
</v>
      </c>
      <c r="J11" s="215" t="s">
        <v>65</v>
      </c>
      <c r="K11" s="216">
        <f>SUM(K12:K17)</f>
        <v>35000</v>
      </c>
      <c r="L11" s="217">
        <f t="shared" ref="L11:O11" si="0">SUM(L12:L17)</f>
        <v>35000</v>
      </c>
      <c r="M11" s="217">
        <f t="shared" si="0"/>
        <v>10000</v>
      </c>
      <c r="N11" s="217">
        <f t="shared" si="0"/>
        <v>60000</v>
      </c>
      <c r="O11" s="218">
        <f t="shared" si="0"/>
        <v>10000</v>
      </c>
      <c r="P11" s="219" t="s">
        <v>231</v>
      </c>
      <c r="Q11" s="246"/>
      <c r="R11" s="247"/>
      <c r="S11" s="247"/>
      <c r="T11" s="248"/>
      <c r="U11" s="220"/>
      <c r="V11" s="221"/>
      <c r="W11" s="221"/>
      <c r="X11" s="237"/>
      <c r="Y11" s="222">
        <f>AVERAGE(Y12:Y17)</f>
        <v>0.26666666666666661</v>
      </c>
      <c r="Z11" s="189"/>
      <c r="AA11" s="190"/>
      <c r="AB11" s="190"/>
      <c r="AC11" s="190"/>
      <c r="AD11" s="191"/>
      <c r="AE11" s="121"/>
      <c r="AF11" s="170" t="str">
        <f>(IF(AF12="","",AF12&amp;CHAR(10))&amp;(IF(AF13="","",AF13&amp;CHAR(10))&amp;IF(AF14="","",AF14&amp;CHAR(10))&amp;IF(AF15="","",AF15&amp;CHAR(10))&amp;IF(AF16="","",AF16&amp;CHAR(10))&amp;IF(AF17="","",AF17&amp;CHAR(10))))</f>
        <v xml:space="preserve">Vulnerability Management Program Expansion
Vulnerability Management Passive Scan Implementation
</v>
      </c>
      <c r="AG11" s="177" t="str">
        <f>(IF(AG12="","",AG12&amp;CHAR(10))&amp;(IF(AG13="","",AG13&amp;CHAR(10))&amp;IF(AG14="","",AG14&amp;CHAR(10))&amp;IF(AG15="","",AG15&amp;CHAR(10))&amp;IF(AG16="","",AG16&amp;CHAR(10))&amp;IF(AG17="","",AG17&amp;CHAR(10))))</f>
        <v xml:space="preserve">Network Access Control Evaluation
CASB Evaluation
Software Whitelising Evaluation
Review Asset Management Roles and Responsibilities
</v>
      </c>
      <c r="AH11" s="177" t="str">
        <f>(IF(AH12="","",AH12&amp;CHAR(10))&amp;(IF(AH13="","",AH13&amp;CHAR(10))&amp;IF(AH14="","",AH14&amp;CHAR(10))&amp;IF(AH15="","",AH15&amp;CHAR(10))&amp;IF(AH16="","",AH16&amp;CHAR(10))&amp;IF(AH17="","",AH17&amp;CHAR(10))))</f>
        <v xml:space="preserve">Map Data Flows
</v>
      </c>
      <c r="AI11" s="177" t="str">
        <f>(IF(AI12="","",AI12&amp;CHAR(10))&amp;(IF(AI13="","",AI13&amp;CHAR(10))&amp;IF(AI14="","",AI14&amp;CHAR(10))&amp;IF(AI15="","",AI15&amp;CHAR(10))&amp;IF(AI16="","",AI16&amp;CHAR(10))&amp;IF(AI17="","",AI17&amp;CHAR(10))))</f>
        <v xml:space="preserve">Map Data Flows
</v>
      </c>
      <c r="AJ11" s="177" t="str">
        <f>(IF(AJ12="","",AJ12&amp;CHAR(10))&amp;(IF(AJ13="","",AJ13&amp;CHAR(10))&amp;IF(AJ14="","",AJ14&amp;CHAR(10))&amp;IF(AJ15="","",AJ15&amp;CHAR(10))&amp;IF(AJ16="","",AJ16&amp;CHAR(10))&amp;IF(AJ17="","",AJ17&amp;CHAR(10))))</f>
        <v xml:space="preserve">Map Data Flows
</v>
      </c>
      <c r="AK11" s="37"/>
      <c r="AL11" s="3"/>
      <c r="AM11" s="3"/>
      <c r="AN11" s="35"/>
      <c r="AO11" s="3"/>
      <c r="AP11" s="3"/>
    </row>
    <row r="12" spans="2:42" ht="45" hidden="1" customHeight="1" outlineLevel="1" x14ac:dyDescent="0.25">
      <c r="B12" s="13"/>
      <c r="C12" s="205"/>
      <c r="D12" s="68"/>
      <c r="E12" s="59"/>
      <c r="F12" s="76"/>
      <c r="G12" s="60" t="s">
        <v>86</v>
      </c>
      <c r="H12" s="61">
        <v>8</v>
      </c>
      <c r="I12" s="60" t="s">
        <v>345</v>
      </c>
      <c r="J12" s="139">
        <v>1</v>
      </c>
      <c r="K12" s="124"/>
      <c r="L12" s="125"/>
      <c r="M12" s="125"/>
      <c r="N12" s="125"/>
      <c r="O12" s="126"/>
      <c r="P12" s="108"/>
      <c r="Q12" s="249" t="s">
        <v>257</v>
      </c>
      <c r="R12" s="250" t="s">
        <v>256</v>
      </c>
      <c r="S12" s="250" t="s">
        <v>274</v>
      </c>
      <c r="T12" s="251" t="s">
        <v>273</v>
      </c>
      <c r="U12" s="160">
        <f>VLOOKUP(Q12,Data!$B$4:$C$9,2, FALSE)</f>
        <v>0.3</v>
      </c>
      <c r="V12" s="161">
        <f>VLOOKUP(R12,Data!$E$4:$F$8,2,FALSE)</f>
        <v>0.05</v>
      </c>
      <c r="W12" s="161">
        <f>VLOOKUP(S12,Data!$H$4:$I$8,2,FALSE)</f>
        <v>0.1</v>
      </c>
      <c r="X12" s="238">
        <f>VLOOKUP(T12,Data!$K$4:$L$7,2,FALSE)</f>
        <v>0.05</v>
      </c>
      <c r="Y12" s="166">
        <f t="shared" ref="Y12:Y17" si="1">SUM(U12:X12)</f>
        <v>0.49999999999999994</v>
      </c>
      <c r="Z12" s="56"/>
      <c r="AA12" s="57"/>
      <c r="AB12" s="57"/>
      <c r="AC12" s="57"/>
      <c r="AD12" s="58"/>
      <c r="AE12" s="122"/>
      <c r="AF12" s="171" t="s">
        <v>323</v>
      </c>
      <c r="AG12" s="175" t="s">
        <v>324</v>
      </c>
      <c r="AH12" s="179"/>
      <c r="AI12" s="179"/>
      <c r="AJ12" s="179"/>
      <c r="AK12" s="37"/>
      <c r="AL12" s="3"/>
      <c r="AM12" s="3"/>
      <c r="AN12" s="35"/>
      <c r="AO12" s="3"/>
      <c r="AP12" s="3"/>
    </row>
    <row r="13" spans="2:42" ht="45" customHeight="1" outlineLevel="1" x14ac:dyDescent="0.25">
      <c r="B13" s="13"/>
      <c r="C13" s="205"/>
      <c r="D13" s="68"/>
      <c r="E13" s="59"/>
      <c r="F13" s="76"/>
      <c r="G13" s="60" t="s">
        <v>87</v>
      </c>
      <c r="H13" s="61">
        <v>8</v>
      </c>
      <c r="I13" s="60" t="s">
        <v>362</v>
      </c>
      <c r="J13" s="139">
        <v>2</v>
      </c>
      <c r="K13" s="82">
        <v>10000</v>
      </c>
      <c r="L13" s="81">
        <v>10000</v>
      </c>
      <c r="M13" s="81">
        <v>10000</v>
      </c>
      <c r="N13" s="81">
        <v>10000</v>
      </c>
      <c r="O13" s="83">
        <v>10000</v>
      </c>
      <c r="P13" s="108"/>
      <c r="Q13" s="249" t="s">
        <v>261</v>
      </c>
      <c r="R13" s="250" t="s">
        <v>255</v>
      </c>
      <c r="S13" s="250" t="s">
        <v>274</v>
      </c>
      <c r="T13" s="251" t="s">
        <v>272</v>
      </c>
      <c r="U13" s="160">
        <f>VLOOKUP(Q13,Data!$B$4:$C$9,2, FALSE)</f>
        <v>0.4</v>
      </c>
      <c r="V13" s="161">
        <f>VLOOKUP(R13,Data!$E$4:$F$8,2,FALSE)</f>
        <v>0</v>
      </c>
      <c r="W13" s="161">
        <f>VLOOKUP(S13,Data!$H$4:$I$8,2,FALSE)</f>
        <v>0.1</v>
      </c>
      <c r="X13" s="238">
        <f>VLOOKUP(T13,Data!$K$4:$L$7,2,FALSE)</f>
        <v>0.1</v>
      </c>
      <c r="Y13" s="166">
        <f t="shared" si="1"/>
        <v>0.6</v>
      </c>
      <c r="Z13" s="56"/>
      <c r="AA13" s="57"/>
      <c r="AB13" s="57"/>
      <c r="AC13" s="57"/>
      <c r="AD13" s="58"/>
      <c r="AE13" s="122"/>
      <c r="AF13" s="180"/>
      <c r="AG13" s="175" t="s">
        <v>325</v>
      </c>
      <c r="AH13" s="179"/>
      <c r="AI13" s="179"/>
      <c r="AJ13" s="179"/>
      <c r="AK13" s="37"/>
      <c r="AL13" s="3"/>
      <c r="AM13" s="3"/>
      <c r="AN13" s="35"/>
      <c r="AO13" s="3"/>
      <c r="AP13" s="3"/>
    </row>
    <row r="14" spans="2:42" ht="45" hidden="1" customHeight="1" outlineLevel="1" x14ac:dyDescent="0.25">
      <c r="B14" s="13"/>
      <c r="C14" s="205"/>
      <c r="D14" s="68"/>
      <c r="E14" s="59"/>
      <c r="F14" s="76"/>
      <c r="G14" s="60" t="s">
        <v>88</v>
      </c>
      <c r="H14" s="61">
        <v>4</v>
      </c>
      <c r="I14" s="60" t="s">
        <v>346</v>
      </c>
      <c r="J14" s="139">
        <v>1</v>
      </c>
      <c r="K14" s="124"/>
      <c r="L14" s="125"/>
      <c r="M14" s="125"/>
      <c r="N14" s="125"/>
      <c r="O14" s="126"/>
      <c r="P14" s="108"/>
      <c r="Q14" s="249" t="s">
        <v>270</v>
      </c>
      <c r="R14" s="250" t="s">
        <v>255</v>
      </c>
      <c r="S14" s="250" t="s">
        <v>274</v>
      </c>
      <c r="T14" s="251" t="s">
        <v>255</v>
      </c>
      <c r="U14" s="160">
        <f>VLOOKUP(Q14,Data!$B$4:$C$9,2, FALSE)</f>
        <v>0.1</v>
      </c>
      <c r="V14" s="161">
        <f>VLOOKUP(R14,Data!$E$4:$F$8,2,FALSE)</f>
        <v>0</v>
      </c>
      <c r="W14" s="161">
        <f>VLOOKUP(S14,Data!$H$4:$I$8,2,FALSE)</f>
        <v>0.1</v>
      </c>
      <c r="X14" s="238">
        <f>VLOOKUP(T14,Data!$K$4:$L$7,2,FALSE)</f>
        <v>0</v>
      </c>
      <c r="Y14" s="166">
        <f t="shared" si="1"/>
        <v>0.2</v>
      </c>
      <c r="Z14" s="56"/>
      <c r="AA14" s="57"/>
      <c r="AB14" s="57"/>
      <c r="AC14" s="57"/>
      <c r="AD14" s="58"/>
      <c r="AE14" s="122"/>
      <c r="AF14" s="172"/>
      <c r="AG14" s="179"/>
      <c r="AH14" s="175" t="s">
        <v>327</v>
      </c>
      <c r="AI14" s="175" t="s">
        <v>327</v>
      </c>
      <c r="AJ14" s="175" t="s">
        <v>327</v>
      </c>
      <c r="AK14" s="37"/>
      <c r="AL14" s="3"/>
      <c r="AM14" s="3"/>
      <c r="AN14" s="35"/>
      <c r="AO14" s="3"/>
      <c r="AP14" s="3"/>
    </row>
    <row r="15" spans="2:42" ht="45" customHeight="1" outlineLevel="1" x14ac:dyDescent="0.25">
      <c r="B15" s="13"/>
      <c r="C15" s="205"/>
      <c r="D15" s="68"/>
      <c r="E15" s="59"/>
      <c r="F15" s="76"/>
      <c r="G15" s="60" t="s">
        <v>89</v>
      </c>
      <c r="H15" s="61">
        <v>7</v>
      </c>
      <c r="I15" s="60" t="s">
        <v>280</v>
      </c>
      <c r="J15" s="139">
        <v>1</v>
      </c>
      <c r="K15" s="260">
        <v>25000</v>
      </c>
      <c r="L15" s="125">
        <v>25000</v>
      </c>
      <c r="M15" s="125">
        <v>0</v>
      </c>
      <c r="N15" s="125">
        <v>50000</v>
      </c>
      <c r="O15" s="126">
        <v>0</v>
      </c>
      <c r="P15" s="108"/>
      <c r="Q15" s="249" t="s">
        <v>255</v>
      </c>
      <c r="R15" s="250" t="s">
        <v>255</v>
      </c>
      <c r="S15" s="250" t="s">
        <v>255</v>
      </c>
      <c r="T15" s="251" t="s">
        <v>255</v>
      </c>
      <c r="U15" s="160">
        <f>VLOOKUP(Q15,Data!$B$4:$C$9,2, FALSE)</f>
        <v>0</v>
      </c>
      <c r="V15" s="161">
        <f>VLOOKUP(R15,Data!$E$4:$F$8,2,FALSE)</f>
        <v>0</v>
      </c>
      <c r="W15" s="161">
        <f>VLOOKUP(S15,Data!$H$4:$I$8,2,FALSE)</f>
        <v>0</v>
      </c>
      <c r="X15" s="238">
        <f>VLOOKUP(T15,Data!$K$4:$L$7,2,FALSE)</f>
        <v>0</v>
      </c>
      <c r="Y15" s="166">
        <f t="shared" si="1"/>
        <v>0</v>
      </c>
      <c r="Z15" s="56"/>
      <c r="AA15" s="57"/>
      <c r="AB15" s="57"/>
      <c r="AC15" s="57"/>
      <c r="AD15" s="58"/>
      <c r="AE15" s="122"/>
      <c r="AF15" s="172"/>
      <c r="AG15" s="179"/>
      <c r="AH15" s="179"/>
      <c r="AI15" s="179"/>
      <c r="AJ15" s="179"/>
      <c r="AK15" s="37"/>
      <c r="AL15" s="3"/>
      <c r="AM15" s="3"/>
      <c r="AN15" s="35"/>
      <c r="AO15" s="3"/>
      <c r="AP15" s="3"/>
    </row>
    <row r="16" spans="2:42" ht="45" hidden="1" customHeight="1" outlineLevel="1" x14ac:dyDescent="0.25">
      <c r="B16" s="13"/>
      <c r="C16" s="205"/>
      <c r="D16" s="68"/>
      <c r="E16" s="59"/>
      <c r="F16" s="76"/>
      <c r="G16" s="60" t="s">
        <v>90</v>
      </c>
      <c r="H16" s="61">
        <v>3</v>
      </c>
      <c r="I16" s="60"/>
      <c r="J16" s="139"/>
      <c r="K16" s="124"/>
      <c r="L16" s="125"/>
      <c r="M16" s="125"/>
      <c r="N16" s="125"/>
      <c r="O16" s="126"/>
      <c r="P16" s="108"/>
      <c r="Q16" s="249" t="s">
        <v>270</v>
      </c>
      <c r="R16" s="250" t="s">
        <v>255</v>
      </c>
      <c r="S16" s="250" t="s">
        <v>256</v>
      </c>
      <c r="T16" s="251" t="s">
        <v>255</v>
      </c>
      <c r="U16" s="160">
        <f>VLOOKUP(Q16,Data!$B$4:$C$9,2, FALSE)</f>
        <v>0.1</v>
      </c>
      <c r="V16" s="161">
        <f>VLOOKUP(R16,Data!$E$4:$F$8,2,FALSE)</f>
        <v>0</v>
      </c>
      <c r="W16" s="161">
        <f>VLOOKUP(S16,Data!$H$4:$I$8,2,FALSE)</f>
        <v>0.05</v>
      </c>
      <c r="X16" s="238">
        <f>VLOOKUP(T16,Data!$K$4:$L$7,2,FALSE)</f>
        <v>0</v>
      </c>
      <c r="Y16" s="166">
        <f t="shared" si="1"/>
        <v>0.15000000000000002</v>
      </c>
      <c r="Z16" s="56"/>
      <c r="AA16" s="57"/>
      <c r="AB16" s="57"/>
      <c r="AC16" s="57"/>
      <c r="AD16" s="58"/>
      <c r="AE16" s="122"/>
      <c r="AF16" s="172"/>
      <c r="AG16" s="179"/>
      <c r="AH16" s="179"/>
      <c r="AI16" s="179"/>
      <c r="AJ16" s="179"/>
      <c r="AK16" s="37"/>
      <c r="AL16" s="3"/>
      <c r="AM16" s="3"/>
      <c r="AN16" s="35"/>
      <c r="AO16" s="3"/>
      <c r="AP16" s="3"/>
    </row>
    <row r="17" spans="2:42" ht="45" hidden="1" customHeight="1" outlineLevel="1" x14ac:dyDescent="0.25">
      <c r="B17" s="13"/>
      <c r="C17" s="205"/>
      <c r="D17" s="41"/>
      <c r="E17" s="49"/>
      <c r="F17" s="48"/>
      <c r="G17" s="39" t="s">
        <v>91</v>
      </c>
      <c r="H17" s="54">
        <v>3</v>
      </c>
      <c r="I17" s="39"/>
      <c r="J17" s="140"/>
      <c r="K17" s="127"/>
      <c r="L17" s="128"/>
      <c r="M17" s="128"/>
      <c r="N17" s="128"/>
      <c r="O17" s="129"/>
      <c r="P17" s="50"/>
      <c r="Q17" s="249" t="s">
        <v>270</v>
      </c>
      <c r="R17" s="250" t="s">
        <v>256</v>
      </c>
      <c r="S17" s="250" t="s">
        <v>255</v>
      </c>
      <c r="T17" s="251" t="s">
        <v>255</v>
      </c>
      <c r="U17" s="160">
        <f>VLOOKUP(Q17,Data!$B$4:$C$9,2, FALSE)</f>
        <v>0.1</v>
      </c>
      <c r="V17" s="161">
        <f>VLOOKUP(R17,Data!$E$4:$F$8,2,FALSE)</f>
        <v>0.05</v>
      </c>
      <c r="W17" s="161">
        <f>VLOOKUP(S17,Data!$H$4:$I$8,2,FALSE)</f>
        <v>0</v>
      </c>
      <c r="X17" s="238">
        <f>VLOOKUP(T17,Data!$K$4:$L$7,2,FALSE)</f>
        <v>0</v>
      </c>
      <c r="Y17" s="167">
        <f t="shared" si="1"/>
        <v>0.15000000000000002</v>
      </c>
      <c r="Z17" s="66"/>
      <c r="AA17" s="67"/>
      <c r="AB17" s="67"/>
      <c r="AC17" s="67"/>
      <c r="AD17" s="99"/>
      <c r="AE17" s="122"/>
      <c r="AF17" s="173"/>
      <c r="AG17" s="174" t="s">
        <v>326</v>
      </c>
      <c r="AH17" s="174"/>
      <c r="AI17" s="174"/>
      <c r="AJ17" s="174"/>
      <c r="AK17" s="37"/>
      <c r="AL17" s="3"/>
      <c r="AM17" s="3"/>
      <c r="AN17" s="35"/>
      <c r="AO17" s="3"/>
      <c r="AP17" s="3"/>
    </row>
    <row r="18" spans="2:42" ht="60" customHeight="1" x14ac:dyDescent="0.25">
      <c r="B18" s="13"/>
      <c r="C18" s="205"/>
      <c r="D18" s="211" t="s">
        <v>7</v>
      </c>
      <c r="E18" s="212"/>
      <c r="F18" s="213" t="s">
        <v>8</v>
      </c>
      <c r="G18" s="214" t="s">
        <v>250</v>
      </c>
      <c r="H18" s="188">
        <f>AVERAGE(H19:H23)</f>
        <v>3.2</v>
      </c>
      <c r="I18" s="170" t="str">
        <f>(IF(I19="","",I19&amp;CHAR(10))&amp;(IF(I20="","",I20&amp;CHAR(10))&amp;IF(I21="","",I21&amp;CHAR(10))))</f>
        <v/>
      </c>
      <c r="J18" s="215"/>
      <c r="K18" s="216">
        <f>SUM(K19:K23)</f>
        <v>0</v>
      </c>
      <c r="L18" s="217">
        <f t="shared" ref="L18:O18" si="2">SUM(L19:L23)</f>
        <v>0</v>
      </c>
      <c r="M18" s="217">
        <f t="shared" si="2"/>
        <v>0</v>
      </c>
      <c r="N18" s="217">
        <f t="shared" si="2"/>
        <v>0</v>
      </c>
      <c r="O18" s="218">
        <f t="shared" si="2"/>
        <v>0</v>
      </c>
      <c r="P18" s="219" t="s">
        <v>47</v>
      </c>
      <c r="Q18" s="246"/>
      <c r="R18" s="247"/>
      <c r="S18" s="247"/>
      <c r="T18" s="248"/>
      <c r="U18" s="220"/>
      <c r="V18" s="221"/>
      <c r="W18" s="221"/>
      <c r="X18" s="237"/>
      <c r="Y18" s="222">
        <f>AVERAGE(Y19:Y23)</f>
        <v>0.36</v>
      </c>
      <c r="Z18" s="195"/>
      <c r="AA18" s="196"/>
      <c r="AB18" s="196"/>
      <c r="AC18" s="196"/>
      <c r="AD18" s="199"/>
      <c r="AE18" s="122"/>
      <c r="AF18" s="170" t="str">
        <f>(IF(AF19="","",AF19&amp;CHAR(10))&amp;(IF(AF20="","",AF20&amp;CHAR(10))&amp;IF(AF21="","",AF21&amp;CHAR(10))))</f>
        <v xml:space="preserve">Align with Organizational Mission
</v>
      </c>
      <c r="AG18" s="177" t="str">
        <f>(IF(AG19="","",AG19&amp;CHAR(10))&amp;(IF(AG20="","",AG20&amp;CHAR(10))&amp;IF(AG21="","",AG21&amp;CHAR(10))))</f>
        <v/>
      </c>
      <c r="AH18" s="177" t="str">
        <f>(IF(AH19="","",AH19&amp;CHAR(10))&amp;(IF(AH20="","",AH20&amp;CHAR(10))&amp;IF(AH21="","",AH21&amp;CHAR(10))))</f>
        <v/>
      </c>
      <c r="AI18" s="177" t="str">
        <f>(IF(AI19="","",AI19&amp;CHAR(10))&amp;(IF(AI20="","",AI20&amp;CHAR(10))&amp;IF(AI21="","",AI21&amp;CHAR(10))))</f>
        <v/>
      </c>
      <c r="AJ18" s="177" t="str">
        <f>(IF(AJ19="","",AJ19&amp;CHAR(10))&amp;(IF(AJ20="","",AJ20&amp;CHAR(10))&amp;IF(AJ21="","",AJ21&amp;CHAR(10))))</f>
        <v/>
      </c>
      <c r="AK18" s="37"/>
      <c r="AL18" s="3"/>
      <c r="AM18" s="3"/>
      <c r="AN18" s="35"/>
      <c r="AO18" s="3"/>
      <c r="AP18" s="3"/>
    </row>
    <row r="19" spans="2:42" ht="45" hidden="1" customHeight="1" outlineLevel="1" x14ac:dyDescent="0.25">
      <c r="B19" s="13"/>
      <c r="C19" s="205"/>
      <c r="D19" s="68"/>
      <c r="E19" s="59"/>
      <c r="F19" s="76"/>
      <c r="G19" s="60" t="s">
        <v>93</v>
      </c>
      <c r="H19" s="61">
        <v>2</v>
      </c>
      <c r="I19" s="60"/>
      <c r="J19" s="139"/>
      <c r="K19" s="124"/>
      <c r="L19" s="125"/>
      <c r="M19" s="125"/>
      <c r="N19" s="125"/>
      <c r="O19" s="126"/>
      <c r="P19" s="108"/>
      <c r="Q19" s="249" t="s">
        <v>270</v>
      </c>
      <c r="R19" s="250" t="s">
        <v>255</v>
      </c>
      <c r="S19" s="250" t="s">
        <v>255</v>
      </c>
      <c r="T19" s="251" t="s">
        <v>255</v>
      </c>
      <c r="U19" s="160">
        <f>VLOOKUP(Q19,Data!$B$4:$C$9,2, FALSE)</f>
        <v>0.1</v>
      </c>
      <c r="V19" s="161">
        <f>VLOOKUP(R19,Data!$E$4:$F$8,2,FALSE)</f>
        <v>0</v>
      </c>
      <c r="W19" s="161">
        <f>VLOOKUP(S19,Data!$H$4:$I$8,2,FALSE)</f>
        <v>0</v>
      </c>
      <c r="X19" s="238">
        <f>VLOOKUP(T19,Data!$K$4:$L$7,2,FALSE)</f>
        <v>0</v>
      </c>
      <c r="Y19" s="166">
        <f>SUM(U19:X19)</f>
        <v>0.1</v>
      </c>
      <c r="Z19" s="62"/>
      <c r="AA19" s="69"/>
      <c r="AB19" s="69"/>
      <c r="AC19" s="69"/>
      <c r="AD19" s="100"/>
      <c r="AE19" s="122"/>
      <c r="AF19" s="172"/>
      <c r="AG19" s="175"/>
      <c r="AH19" s="175"/>
      <c r="AI19" s="175"/>
      <c r="AJ19" s="175"/>
      <c r="AK19" s="37"/>
      <c r="AL19" s="3"/>
      <c r="AM19" s="3"/>
      <c r="AN19" s="35"/>
      <c r="AO19" s="3"/>
      <c r="AP19" s="3"/>
    </row>
    <row r="20" spans="2:42" ht="45" hidden="1" customHeight="1" outlineLevel="1" x14ac:dyDescent="0.25">
      <c r="B20" s="13"/>
      <c r="C20" s="205"/>
      <c r="D20" s="68"/>
      <c r="E20" s="59"/>
      <c r="F20" s="76"/>
      <c r="G20" s="60" t="s">
        <v>94</v>
      </c>
      <c r="H20" s="61">
        <v>2</v>
      </c>
      <c r="I20" s="60"/>
      <c r="J20" s="139"/>
      <c r="K20" s="124"/>
      <c r="L20" s="125"/>
      <c r="M20" s="125"/>
      <c r="N20" s="125"/>
      <c r="O20" s="126"/>
      <c r="P20" s="108"/>
      <c r="Q20" s="249" t="s">
        <v>270</v>
      </c>
      <c r="R20" s="250" t="s">
        <v>260</v>
      </c>
      <c r="S20" s="250" t="s">
        <v>274</v>
      </c>
      <c r="T20" s="251" t="s">
        <v>273</v>
      </c>
      <c r="U20" s="160">
        <f>VLOOKUP(Q20,Data!$B$4:$C$9,2, FALSE)</f>
        <v>0.1</v>
      </c>
      <c r="V20" s="161">
        <f>VLOOKUP(R20,Data!$E$4:$F$8,2,FALSE)</f>
        <v>0.1</v>
      </c>
      <c r="W20" s="161">
        <f>VLOOKUP(S20,Data!$H$4:$I$8,2,FALSE)</f>
        <v>0.1</v>
      </c>
      <c r="X20" s="238">
        <f>VLOOKUP(T20,Data!$K$4:$L$7,2,FALSE)</f>
        <v>0.05</v>
      </c>
      <c r="Y20" s="166">
        <f>SUM(U20:X20)</f>
        <v>0.35000000000000003</v>
      </c>
      <c r="Z20" s="62"/>
      <c r="AA20" s="69"/>
      <c r="AB20" s="69"/>
      <c r="AC20" s="69"/>
      <c r="AD20" s="100"/>
      <c r="AE20" s="122"/>
      <c r="AF20" s="172"/>
      <c r="AG20" s="175"/>
      <c r="AH20" s="175"/>
      <c r="AI20" s="175"/>
      <c r="AJ20" s="175"/>
      <c r="AK20" s="37"/>
      <c r="AL20" s="3"/>
      <c r="AM20" s="3"/>
      <c r="AN20" s="35"/>
      <c r="AO20" s="3"/>
      <c r="AP20" s="3"/>
    </row>
    <row r="21" spans="2:42" ht="45" hidden="1" customHeight="1" outlineLevel="1" x14ac:dyDescent="0.25">
      <c r="B21" s="13"/>
      <c r="C21" s="205"/>
      <c r="D21" s="68"/>
      <c r="E21" s="59"/>
      <c r="F21" s="76"/>
      <c r="G21" s="60" t="s">
        <v>95</v>
      </c>
      <c r="H21" s="61">
        <v>6</v>
      </c>
      <c r="I21" s="60"/>
      <c r="J21" s="139"/>
      <c r="K21" s="124"/>
      <c r="L21" s="125"/>
      <c r="M21" s="125"/>
      <c r="N21" s="125"/>
      <c r="O21" s="126"/>
      <c r="P21" s="108"/>
      <c r="Q21" s="249" t="s">
        <v>257</v>
      </c>
      <c r="R21" s="250" t="s">
        <v>255</v>
      </c>
      <c r="S21" s="250" t="s">
        <v>275</v>
      </c>
      <c r="T21" s="251" t="s">
        <v>273</v>
      </c>
      <c r="U21" s="160">
        <f>VLOOKUP(Q21,Data!$B$4:$C$9,2, FALSE)</f>
        <v>0.3</v>
      </c>
      <c r="V21" s="161">
        <f>VLOOKUP(R21,Data!$E$4:$F$8,2,FALSE)</f>
        <v>0</v>
      </c>
      <c r="W21" s="161">
        <f>VLOOKUP(S21,Data!$H$4:$I$8,2,FALSE)</f>
        <v>0.2</v>
      </c>
      <c r="X21" s="238">
        <f>VLOOKUP(T21,Data!$K$4:$L$7,2,FALSE)</f>
        <v>0.05</v>
      </c>
      <c r="Y21" s="166">
        <f>SUM(U21:X21)</f>
        <v>0.55000000000000004</v>
      </c>
      <c r="Z21" s="62"/>
      <c r="AA21" s="69"/>
      <c r="AB21" s="69"/>
      <c r="AC21" s="69"/>
      <c r="AD21" s="100"/>
      <c r="AE21" s="122"/>
      <c r="AF21" s="172" t="s">
        <v>328</v>
      </c>
      <c r="AG21" s="175"/>
      <c r="AH21" s="175"/>
      <c r="AI21" s="175"/>
      <c r="AJ21" s="175"/>
      <c r="AK21" s="37"/>
      <c r="AL21" s="3"/>
      <c r="AM21" s="3"/>
      <c r="AN21" s="35"/>
      <c r="AO21" s="3"/>
      <c r="AP21" s="3"/>
    </row>
    <row r="22" spans="2:42" ht="45" hidden="1" customHeight="1" outlineLevel="1" x14ac:dyDescent="0.25">
      <c r="B22" s="13"/>
      <c r="C22" s="205"/>
      <c r="D22" s="68"/>
      <c r="E22" s="59"/>
      <c r="F22" s="76"/>
      <c r="G22" s="60" t="s">
        <v>96</v>
      </c>
      <c r="H22" s="61">
        <v>3</v>
      </c>
      <c r="I22" s="60"/>
      <c r="J22" s="139"/>
      <c r="K22" s="124"/>
      <c r="L22" s="125"/>
      <c r="M22" s="125"/>
      <c r="N22" s="125"/>
      <c r="O22" s="126"/>
      <c r="P22" s="108"/>
      <c r="Q22" s="249" t="s">
        <v>270</v>
      </c>
      <c r="R22" s="250" t="s">
        <v>264</v>
      </c>
      <c r="S22" s="250" t="s">
        <v>274</v>
      </c>
      <c r="T22" s="251" t="s">
        <v>273</v>
      </c>
      <c r="U22" s="160">
        <f>VLOOKUP(Q22,Data!$B$4:$C$9,2, FALSE)</f>
        <v>0.1</v>
      </c>
      <c r="V22" s="161">
        <f>VLOOKUP(R22,Data!$E$4:$F$8,2,FALSE)</f>
        <v>0.15</v>
      </c>
      <c r="W22" s="161">
        <f>VLOOKUP(S22,Data!$H$4:$I$8,2,FALSE)</f>
        <v>0.1</v>
      </c>
      <c r="X22" s="238">
        <f>VLOOKUP(T22,Data!$K$4:$L$7,2,FALSE)</f>
        <v>0.05</v>
      </c>
      <c r="Y22" s="166">
        <f>SUM(U22:X22)</f>
        <v>0.39999999999999997</v>
      </c>
      <c r="Z22" s="62"/>
      <c r="AA22" s="69"/>
      <c r="AB22" s="69"/>
      <c r="AC22" s="69"/>
      <c r="AD22" s="100"/>
      <c r="AE22" s="122"/>
      <c r="AF22" s="172"/>
      <c r="AG22" s="175"/>
      <c r="AH22" s="175"/>
      <c r="AI22" s="175"/>
      <c r="AJ22" s="175"/>
      <c r="AK22" s="37"/>
      <c r="AL22" s="3"/>
      <c r="AM22" s="3"/>
      <c r="AN22" s="35"/>
      <c r="AO22" s="3"/>
      <c r="AP22" s="3"/>
    </row>
    <row r="23" spans="2:42" ht="45" hidden="1" customHeight="1" outlineLevel="1" x14ac:dyDescent="0.25">
      <c r="B23" s="13"/>
      <c r="C23" s="205"/>
      <c r="D23" s="55"/>
      <c r="E23" s="46"/>
      <c r="F23" s="51"/>
      <c r="G23" s="39" t="s">
        <v>97</v>
      </c>
      <c r="H23" s="54">
        <v>3</v>
      </c>
      <c r="I23" s="39"/>
      <c r="J23" s="141"/>
      <c r="K23" s="127"/>
      <c r="L23" s="128"/>
      <c r="M23" s="128"/>
      <c r="N23" s="128"/>
      <c r="O23" s="129"/>
      <c r="P23" s="47"/>
      <c r="Q23" s="249" t="s">
        <v>270</v>
      </c>
      <c r="R23" s="250" t="s">
        <v>264</v>
      </c>
      <c r="S23" s="250" t="s">
        <v>268</v>
      </c>
      <c r="T23" s="251" t="s">
        <v>255</v>
      </c>
      <c r="U23" s="160">
        <f>VLOOKUP(Q23,Data!$B$4:$C$9,2, FALSE)</f>
        <v>0.1</v>
      </c>
      <c r="V23" s="161">
        <f>VLOOKUP(R23,Data!$E$4:$F$8,2,FALSE)</f>
        <v>0.15</v>
      </c>
      <c r="W23" s="161">
        <f>VLOOKUP(S23,Data!$H$4:$I$8,2,FALSE)</f>
        <v>0.15</v>
      </c>
      <c r="X23" s="238">
        <f>VLOOKUP(T23,Data!$K$4:$L$7,2,FALSE)</f>
        <v>0</v>
      </c>
      <c r="Y23" s="167">
        <f>SUM(U23:X23)</f>
        <v>0.4</v>
      </c>
      <c r="Z23" s="74"/>
      <c r="AA23" s="75"/>
      <c r="AB23" s="75"/>
      <c r="AC23" s="75"/>
      <c r="AD23" s="101"/>
      <c r="AE23" s="122"/>
      <c r="AF23" s="173"/>
      <c r="AG23" s="174"/>
      <c r="AH23" s="174"/>
      <c r="AI23" s="174"/>
      <c r="AJ23" s="174"/>
      <c r="AK23" s="37"/>
      <c r="AL23" s="3"/>
      <c r="AM23" s="3"/>
      <c r="AN23" s="35"/>
      <c r="AO23" s="3"/>
      <c r="AP23" s="3"/>
    </row>
    <row r="24" spans="2:42" ht="60" customHeight="1" collapsed="1" x14ac:dyDescent="0.25">
      <c r="B24" s="13"/>
      <c r="C24" s="206"/>
      <c r="D24" s="223" t="s">
        <v>9</v>
      </c>
      <c r="E24" s="232" t="s">
        <v>10</v>
      </c>
      <c r="F24" s="224" t="s">
        <v>10</v>
      </c>
      <c r="G24" s="225" t="s">
        <v>66</v>
      </c>
      <c r="H24" s="188">
        <f>AVERAGE(H25:H28)</f>
        <v>7.5</v>
      </c>
      <c r="I24" s="170" t="str">
        <f>(IF(I25="","",I25&amp;CHAR(10))&amp;(IF(I26="","",I26&amp;CHAR(10))&amp;IF(I27="","",I27&amp;CHAR(10))&amp;IF(I28="","",I28&amp;CHAR(10))))</f>
        <v xml:space="preserve">Security Policy
Security Policy, (Eramba GRC)
Eramba GRC
</v>
      </c>
      <c r="J24" s="226"/>
      <c r="K24" s="216">
        <f>SUM(K25:K28)</f>
        <v>250000</v>
      </c>
      <c r="L24" s="217">
        <f>SUM(L25:L28)</f>
        <v>100000</v>
      </c>
      <c r="M24" s="217">
        <f>SUM(M25:M28)</f>
        <v>100000</v>
      </c>
      <c r="N24" s="217">
        <f>SUM(N25:N28)</f>
        <v>100000</v>
      </c>
      <c r="O24" s="218">
        <f>SUM(O25:O28)</f>
        <v>100000</v>
      </c>
      <c r="P24" s="227" t="s">
        <v>232</v>
      </c>
      <c r="Q24" s="246"/>
      <c r="R24" s="247"/>
      <c r="S24" s="247"/>
      <c r="T24" s="248"/>
      <c r="U24" s="220"/>
      <c r="V24" s="221"/>
      <c r="W24" s="221"/>
      <c r="X24" s="237"/>
      <c r="Y24" s="228">
        <f>AVERAGE(Y25:Y28)</f>
        <v>0.26250000000000007</v>
      </c>
      <c r="Z24" s="189"/>
      <c r="AA24" s="190"/>
      <c r="AB24" s="190"/>
      <c r="AC24" s="190"/>
      <c r="AD24" s="191"/>
      <c r="AE24" s="122"/>
      <c r="AF24" s="170" t="str">
        <f>(IF(AF25="","",AF25&amp;CHAR(10))&amp;(IF(AF26="","",AF26&amp;CHAR(10))&amp;IF(AF27="","",AF27&amp;CHAR(10))&amp;IF(AF28="","",AF28&amp;CHAR(10))))</f>
        <v xml:space="preserve">Review Roles and Responsibilities
Review Information Security Policies and Architecture
GRC Framework Evaluation and Project
HIPAA and PCI Assessment
</v>
      </c>
      <c r="AG24" s="177" t="str">
        <f>(IF(AG25="","",AG25&amp;CHAR(10))&amp;(IF(AG26="","",AG26&amp;CHAR(10))&amp;IF(AG27="","",AG27&amp;CHAR(10))&amp;IF(AG28="","",AG28&amp;CHAR(10))))</f>
        <v xml:space="preserve">Review Roles and Responsibilities
Review Information Security Policies and Architecture
GRC Framework Project Phase 1 and Phase 2
HIPAA and PCI Assessment
</v>
      </c>
      <c r="AH24" s="177" t="str">
        <f>(IF(AH25="","",AH25&amp;CHAR(10))&amp;(IF(AH26="","",AH26&amp;CHAR(10))&amp;IF(AH27="","",AH27&amp;CHAR(10))&amp;IF(AH28="","",AH28&amp;CHAR(10))))</f>
        <v xml:space="preserve">Review Roles and Responsibilities
Review Information Security Policies and Architecture
GRC Framework Project Phase 3 and Phase 4
HIPAA and PCI Assessment
</v>
      </c>
      <c r="AI24" s="177" t="str">
        <f>(IF(AI25="","",AI25&amp;CHAR(10))&amp;(IF(AI26="","",AI26&amp;CHAR(10))&amp;IF(AI27="","",AI27&amp;CHAR(10))&amp;IF(AI28="","",AI28&amp;CHAR(10))))</f>
        <v xml:space="preserve">Review Roles and Responsibilities
Review Information Security Policies and Architecture
Review GRC Framework
HIPAA and PCI Assessment
</v>
      </c>
      <c r="AJ24" s="177" t="str">
        <f>(IF(AJ25="","",AJ25&amp;CHAR(10))&amp;(IF(AJ26="","",AJ26&amp;CHAR(10))&amp;IF(AJ27="","",AJ27&amp;CHAR(10))&amp;IF(AJ28="","",AJ28&amp;CHAR(10))))</f>
        <v xml:space="preserve">Review Roles and Responsibilities
Review Information Security Policies and Architecture
HIPAA and PCI Assessment
</v>
      </c>
      <c r="AK24" s="37"/>
      <c r="AM24" s="23"/>
    </row>
    <row r="25" spans="2:42" ht="45" hidden="1" customHeight="1" outlineLevel="1" x14ac:dyDescent="0.25">
      <c r="B25" s="13"/>
      <c r="C25" s="205"/>
      <c r="D25" s="59"/>
      <c r="E25" s="59"/>
      <c r="F25" s="76"/>
      <c r="G25" s="60" t="s">
        <v>98</v>
      </c>
      <c r="H25" s="61">
        <v>8</v>
      </c>
      <c r="I25" s="60" t="s">
        <v>251</v>
      </c>
      <c r="J25" s="139"/>
      <c r="K25" s="124"/>
      <c r="L25" s="125"/>
      <c r="M25" s="125"/>
      <c r="N25" s="125"/>
      <c r="O25" s="126"/>
      <c r="P25" s="108"/>
      <c r="Q25" s="249" t="s">
        <v>270</v>
      </c>
      <c r="R25" s="250" t="s">
        <v>260</v>
      </c>
      <c r="S25" s="250" t="s">
        <v>274</v>
      </c>
      <c r="T25" s="251" t="s">
        <v>255</v>
      </c>
      <c r="U25" s="160">
        <f>VLOOKUP(Q25,Data!$B$4:$C$9,2, FALSE)</f>
        <v>0.1</v>
      </c>
      <c r="V25" s="161">
        <f>VLOOKUP(R25,Data!$E$4:$F$8,2,FALSE)</f>
        <v>0.1</v>
      </c>
      <c r="W25" s="161">
        <f>VLOOKUP(S25,Data!$H$4:$I$8,2,FALSE)</f>
        <v>0.1</v>
      </c>
      <c r="X25" s="238">
        <f>VLOOKUP(T25,Data!$K$4:$L$7,2,FALSE)</f>
        <v>0</v>
      </c>
      <c r="Y25" s="166">
        <f>SUM(U25:X25)</f>
        <v>0.30000000000000004</v>
      </c>
      <c r="Z25" s="56"/>
      <c r="AA25" s="57"/>
      <c r="AB25" s="57"/>
      <c r="AC25" s="57"/>
      <c r="AD25" s="58"/>
      <c r="AE25" s="122"/>
      <c r="AF25" s="172" t="s">
        <v>329</v>
      </c>
      <c r="AG25" s="175" t="s">
        <v>329</v>
      </c>
      <c r="AH25" s="175" t="s">
        <v>329</v>
      </c>
      <c r="AI25" s="175" t="s">
        <v>329</v>
      </c>
      <c r="AJ25" s="175" t="s">
        <v>329</v>
      </c>
      <c r="AK25" s="37"/>
      <c r="AM25" s="23"/>
    </row>
    <row r="26" spans="2:42" ht="45" hidden="1" customHeight="1" outlineLevel="1" x14ac:dyDescent="0.25">
      <c r="B26" s="13"/>
      <c r="C26" s="205"/>
      <c r="D26" s="59"/>
      <c r="E26" s="59"/>
      <c r="F26" s="76"/>
      <c r="G26" s="60" t="s">
        <v>99</v>
      </c>
      <c r="H26" s="61">
        <v>8</v>
      </c>
      <c r="I26" s="60" t="s">
        <v>352</v>
      </c>
      <c r="J26" s="139"/>
      <c r="K26" s="82">
        <v>250000</v>
      </c>
      <c r="L26" s="81">
        <v>100000</v>
      </c>
      <c r="M26" s="81">
        <v>100000</v>
      </c>
      <c r="N26" s="81">
        <v>100000</v>
      </c>
      <c r="O26" s="83">
        <v>100000</v>
      </c>
      <c r="P26" s="108"/>
      <c r="Q26" s="249" t="s">
        <v>270</v>
      </c>
      <c r="R26" s="250" t="s">
        <v>260</v>
      </c>
      <c r="S26" s="250" t="s">
        <v>274</v>
      </c>
      <c r="T26" s="251" t="s">
        <v>255</v>
      </c>
      <c r="U26" s="160">
        <f>VLOOKUP(Q26,Data!$B$4:$C$9,2, FALSE)</f>
        <v>0.1</v>
      </c>
      <c r="V26" s="161">
        <f>VLOOKUP(R26,Data!$E$4:$F$8,2,FALSE)</f>
        <v>0.1</v>
      </c>
      <c r="W26" s="161">
        <f>VLOOKUP(S26,Data!$H$4:$I$8,2,FALSE)</f>
        <v>0.1</v>
      </c>
      <c r="X26" s="238">
        <f>VLOOKUP(T26,Data!$K$4:$L$7,2,FALSE)</f>
        <v>0</v>
      </c>
      <c r="Y26" s="166">
        <f>SUM(U26:X26)</f>
        <v>0.30000000000000004</v>
      </c>
      <c r="Z26" s="56"/>
      <c r="AA26" s="57"/>
      <c r="AB26" s="57"/>
      <c r="AC26" s="57"/>
      <c r="AD26" s="58"/>
      <c r="AE26" s="122"/>
      <c r="AF26" s="172" t="s">
        <v>330</v>
      </c>
      <c r="AG26" s="175" t="s">
        <v>330</v>
      </c>
      <c r="AH26" s="175" t="s">
        <v>330</v>
      </c>
      <c r="AI26" s="175" t="s">
        <v>330</v>
      </c>
      <c r="AJ26" s="175" t="s">
        <v>330</v>
      </c>
      <c r="AK26" s="37"/>
      <c r="AM26" s="23"/>
    </row>
    <row r="27" spans="2:42" ht="45" hidden="1" customHeight="1" outlineLevel="1" x14ac:dyDescent="0.25">
      <c r="B27" s="13"/>
      <c r="C27" s="205"/>
      <c r="D27" s="59"/>
      <c r="E27" s="59"/>
      <c r="F27" s="76"/>
      <c r="G27" s="60" t="s">
        <v>100</v>
      </c>
      <c r="H27" s="61">
        <v>9</v>
      </c>
      <c r="I27" s="60" t="s">
        <v>347</v>
      </c>
      <c r="J27" s="139"/>
      <c r="K27" s="124"/>
      <c r="L27" s="125"/>
      <c r="M27" s="125"/>
      <c r="N27" s="125"/>
      <c r="O27" s="126"/>
      <c r="P27" s="108"/>
      <c r="Q27" s="249" t="s">
        <v>270</v>
      </c>
      <c r="R27" s="250" t="s">
        <v>260</v>
      </c>
      <c r="S27" s="250" t="s">
        <v>274</v>
      </c>
      <c r="T27" s="251" t="s">
        <v>255</v>
      </c>
      <c r="U27" s="160">
        <f>VLOOKUP(Q27,Data!$B$4:$C$9,2, FALSE)</f>
        <v>0.1</v>
      </c>
      <c r="V27" s="161">
        <f>VLOOKUP(R27,Data!$E$4:$F$8,2,FALSE)</f>
        <v>0.1</v>
      </c>
      <c r="W27" s="161">
        <f>VLOOKUP(S27,Data!$H$4:$I$8,2,FALSE)</f>
        <v>0.1</v>
      </c>
      <c r="X27" s="238">
        <f>VLOOKUP(T27,Data!$K$4:$L$7,2,FALSE)</f>
        <v>0</v>
      </c>
      <c r="Y27" s="166">
        <f>SUM(U27:X27)</f>
        <v>0.30000000000000004</v>
      </c>
      <c r="Z27" s="82"/>
      <c r="AA27" s="81"/>
      <c r="AB27" s="81"/>
      <c r="AC27" s="81"/>
      <c r="AD27" s="102"/>
      <c r="AE27" s="122"/>
      <c r="AF27" s="172" t="s">
        <v>331</v>
      </c>
      <c r="AG27" s="175" t="s">
        <v>332</v>
      </c>
      <c r="AH27" s="175" t="s">
        <v>333</v>
      </c>
      <c r="AI27" s="175" t="s">
        <v>334</v>
      </c>
      <c r="AJ27" s="175"/>
      <c r="AK27" s="37"/>
      <c r="AM27" s="23"/>
    </row>
    <row r="28" spans="2:42" ht="45" hidden="1" customHeight="1" outlineLevel="1" x14ac:dyDescent="0.25">
      <c r="B28" s="13"/>
      <c r="C28" s="205"/>
      <c r="D28" s="77"/>
      <c r="E28" s="77"/>
      <c r="F28" s="78"/>
      <c r="G28" s="79" t="s">
        <v>101</v>
      </c>
      <c r="H28" s="80">
        <v>5</v>
      </c>
      <c r="I28" s="79"/>
      <c r="J28" s="142"/>
      <c r="K28" s="130"/>
      <c r="L28" s="131"/>
      <c r="M28" s="131"/>
      <c r="N28" s="131"/>
      <c r="O28" s="132"/>
      <c r="P28" s="113"/>
      <c r="Q28" s="249" t="s">
        <v>270</v>
      </c>
      <c r="R28" s="250" t="s">
        <v>256</v>
      </c>
      <c r="S28" s="250" t="s">
        <v>255</v>
      </c>
      <c r="T28" s="251" t="s">
        <v>255</v>
      </c>
      <c r="U28" s="160">
        <f>VLOOKUP(Q28,Data!$B$4:$C$9,2, FALSE)</f>
        <v>0.1</v>
      </c>
      <c r="V28" s="161">
        <f>VLOOKUP(R28,Data!$E$4:$F$8,2,FALSE)</f>
        <v>0.05</v>
      </c>
      <c r="W28" s="161">
        <f>VLOOKUP(S28,Data!$H$4:$I$8,2,FALSE)</f>
        <v>0</v>
      </c>
      <c r="X28" s="238">
        <f>VLOOKUP(T28,Data!$K$4:$L$7,2,FALSE)</f>
        <v>0</v>
      </c>
      <c r="Y28" s="167">
        <f>SUM(U28:X28)</f>
        <v>0.15000000000000002</v>
      </c>
      <c r="Z28" s="63"/>
      <c r="AA28" s="64"/>
      <c r="AB28" s="64"/>
      <c r="AC28" s="64"/>
      <c r="AD28" s="103"/>
      <c r="AE28" s="122"/>
      <c r="AF28" s="173" t="s">
        <v>364</v>
      </c>
      <c r="AG28" s="174" t="s">
        <v>364</v>
      </c>
      <c r="AH28" s="174" t="s">
        <v>364</v>
      </c>
      <c r="AI28" s="174" t="s">
        <v>364</v>
      </c>
      <c r="AJ28" s="174" t="s">
        <v>364</v>
      </c>
      <c r="AK28" s="37"/>
      <c r="AM28" s="23"/>
    </row>
    <row r="29" spans="2:42" ht="60" customHeight="1" collapsed="1" x14ac:dyDescent="0.25">
      <c r="B29" s="13"/>
      <c r="C29" s="205"/>
      <c r="D29" s="211" t="s">
        <v>11</v>
      </c>
      <c r="E29" s="231" t="s">
        <v>281</v>
      </c>
      <c r="F29" s="213" t="s">
        <v>12</v>
      </c>
      <c r="G29" s="214" t="s">
        <v>67</v>
      </c>
      <c r="H29" s="188">
        <f>AVERAGE(H30:H35)</f>
        <v>5.5</v>
      </c>
      <c r="I29" s="170" t="str">
        <f>(IF(I30="","",I30&amp;CHAR(10))&amp;(IF(I31="","",I31&amp;CHAR(10))&amp;IF(I32="","",I32&amp;CHAR(10))&amp;IF(I33="","",I33&amp;CHAR(10))&amp;IF(I34="","",I34&amp;CHAR(10))&amp;IF(I35="","",I35)))</f>
        <v>Vulnerability Management, Penetration Testing, Risk Assessments
MS-ISAC Threat Inteligence
Vulnerability Management, Penetration Testing, Risk Assessments
Risk Assessments
Risk Assessments
Risk Assessments</v>
      </c>
      <c r="J29" s="215" t="s">
        <v>236</v>
      </c>
      <c r="K29" s="216">
        <f>SUM(K30:K35)</f>
        <v>0</v>
      </c>
      <c r="L29" s="217">
        <f t="shared" ref="L29:O29" si="3">SUM(L30:L35)</f>
        <v>0</v>
      </c>
      <c r="M29" s="217">
        <f t="shared" si="3"/>
        <v>0</v>
      </c>
      <c r="N29" s="217">
        <f t="shared" si="3"/>
        <v>0</v>
      </c>
      <c r="O29" s="218">
        <f t="shared" si="3"/>
        <v>0</v>
      </c>
      <c r="P29" s="219" t="s">
        <v>48</v>
      </c>
      <c r="Q29" s="246"/>
      <c r="R29" s="247"/>
      <c r="S29" s="247"/>
      <c r="T29" s="248"/>
      <c r="U29" s="220"/>
      <c r="V29" s="221"/>
      <c r="W29" s="221"/>
      <c r="X29" s="237"/>
      <c r="Y29" s="222">
        <f>AVERAGE(Y30:Y35)</f>
        <v>0.35000000000000003</v>
      </c>
      <c r="Z29" s="189"/>
      <c r="AA29" s="190"/>
      <c r="AB29" s="190"/>
      <c r="AC29" s="190"/>
      <c r="AD29" s="191"/>
      <c r="AE29" s="122"/>
      <c r="AF29" s="170" t="str">
        <f>(IF(AF30="","",AF30&amp;CHAR(10))&amp;(IF(AF31="","",AF31&amp;CHAR(10))&amp;IF(AF32="","",AF32&amp;CHAR(10))&amp;IF(AF33="","",AF33&amp;CHAR(10))&amp;IF(AF34="","",AF34&amp;CHAR(10))&amp;IF(AF35="","",AF35)))</f>
        <v>Vulnerability Management  Expansion Project
Expand Threat Intelligence
Cardholder Data Risk Assessments
Risk Assessment Improvements</v>
      </c>
      <c r="AG29" s="177" t="str">
        <f>(IF(AG30="","",AG30&amp;CHAR(10))&amp;(IF(AG31="","",AG31&amp;CHAR(10))&amp;IF(AG32="","",AG32&amp;CHAR(10))&amp;IF(AG33="","",AG33&amp;CHAR(10))&amp;IF(AG34="","",AG34&amp;CHAR(10))&amp;IF(AG35="","",AG35)))</f>
        <v>Evaluate MS-ISAC Threat Intelligence
Cardholder Data Risk Assessments
Risk Assessment Improvements</v>
      </c>
      <c r="AH29" s="177" t="str">
        <f>(IF(AH30="","",AH30&amp;CHAR(10))&amp;(IF(AH31="","",AH31&amp;CHAR(10))&amp;IF(AH32="","",AH32&amp;CHAR(10))&amp;IF(AH33="","",AH33&amp;CHAR(10))&amp;IF(AH34="","",AH34&amp;CHAR(10))&amp;IF(AH35="","",AH35)))</f>
        <v>Cardholder Data Risk Assessments
Risk Assessment Improvements</v>
      </c>
      <c r="AI29" s="177" t="str">
        <f>(IF(AI30="","",AI30&amp;CHAR(10))&amp;(IF(AI31="","",AI31&amp;CHAR(10))&amp;IF(AI32="","",AI32&amp;CHAR(10))&amp;IF(AI33="","",AI33&amp;CHAR(10))&amp;IF(AI34="","",AI34&amp;CHAR(10))&amp;IF(AI35="","",AI35)))</f>
        <v>Cardholder Data Risk Assessments
Risk Assessment Improvements</v>
      </c>
      <c r="AJ29" s="177" t="str">
        <f>(IF(AJ30="","",AJ30&amp;CHAR(10))&amp;(IF(AJ31="","",AJ31&amp;CHAR(10))&amp;IF(AJ32="","",AJ32&amp;CHAR(10))&amp;IF(AJ33="","",AJ33&amp;CHAR(10))&amp;IF(AJ34="","",AJ34&amp;CHAR(10))&amp;IF(AJ35="","",AJ35)))</f>
        <v>Cardholder Data Risk Assessments
Risk Assessment Improvements</v>
      </c>
      <c r="AK29" s="37"/>
    </row>
    <row r="30" spans="2:42" ht="45" hidden="1" customHeight="1" outlineLevel="1" x14ac:dyDescent="0.25">
      <c r="B30" s="13"/>
      <c r="C30" s="205"/>
      <c r="D30" s="68"/>
      <c r="E30" s="59"/>
      <c r="F30" s="76"/>
      <c r="G30" s="60" t="s">
        <v>102</v>
      </c>
      <c r="H30" s="61">
        <v>8</v>
      </c>
      <c r="I30" s="60" t="s">
        <v>502</v>
      </c>
      <c r="J30" s="139">
        <v>4</v>
      </c>
      <c r="K30" s="124"/>
      <c r="L30" s="125"/>
      <c r="M30" s="125"/>
      <c r="N30" s="125"/>
      <c r="O30" s="126"/>
      <c r="P30" s="108"/>
      <c r="Q30" s="249" t="s">
        <v>267</v>
      </c>
      <c r="R30" s="250" t="s">
        <v>256</v>
      </c>
      <c r="S30" s="250" t="s">
        <v>256</v>
      </c>
      <c r="T30" s="251" t="s">
        <v>255</v>
      </c>
      <c r="U30" s="160">
        <f>VLOOKUP(Q30,Data!$B$4:$C$9,2, FALSE)</f>
        <v>0.2</v>
      </c>
      <c r="V30" s="161">
        <f>VLOOKUP(R30,Data!$E$4:$F$8,2,FALSE)</f>
        <v>0.05</v>
      </c>
      <c r="W30" s="161">
        <f>VLOOKUP(S30,Data!$H$4:$I$8,2,FALSE)</f>
        <v>0.05</v>
      </c>
      <c r="X30" s="238">
        <f>VLOOKUP(T30,Data!$K$4:$L$7,2,FALSE)</f>
        <v>0</v>
      </c>
      <c r="Y30" s="166">
        <f t="shared" ref="Y30:Y35" si="4">SUM(U30:X30)</f>
        <v>0.3</v>
      </c>
      <c r="Z30" s="56"/>
      <c r="AA30" s="57"/>
      <c r="AB30" s="57"/>
      <c r="AC30" s="57"/>
      <c r="AD30" s="58"/>
      <c r="AE30" s="122"/>
      <c r="AF30" s="172" t="s">
        <v>365</v>
      </c>
      <c r="AG30" s="175"/>
      <c r="AH30" s="175"/>
      <c r="AI30" s="175"/>
      <c r="AJ30" s="175"/>
      <c r="AK30" s="37"/>
    </row>
    <row r="31" spans="2:42" ht="45" hidden="1" customHeight="1" outlineLevel="1" x14ac:dyDescent="0.25">
      <c r="B31" s="13"/>
      <c r="C31" s="205"/>
      <c r="D31" s="68"/>
      <c r="E31" s="59"/>
      <c r="F31" s="76"/>
      <c r="G31" s="60" t="s">
        <v>103</v>
      </c>
      <c r="H31" s="61">
        <v>5</v>
      </c>
      <c r="I31" s="60" t="s">
        <v>348</v>
      </c>
      <c r="J31" s="139">
        <v>4</v>
      </c>
      <c r="K31" s="124"/>
      <c r="L31" s="125"/>
      <c r="M31" s="125"/>
      <c r="N31" s="125"/>
      <c r="O31" s="126"/>
      <c r="P31" s="108"/>
      <c r="Q31" s="249" t="s">
        <v>270</v>
      </c>
      <c r="R31" s="250" t="s">
        <v>260</v>
      </c>
      <c r="S31" s="250" t="s">
        <v>256</v>
      </c>
      <c r="T31" s="251" t="s">
        <v>255</v>
      </c>
      <c r="U31" s="160">
        <f>VLOOKUP(Q31,Data!$B$4:$C$9,2, FALSE)</f>
        <v>0.1</v>
      </c>
      <c r="V31" s="161">
        <f>VLOOKUP(R31,Data!$E$4:$F$8,2,FALSE)</f>
        <v>0.1</v>
      </c>
      <c r="W31" s="161">
        <f>VLOOKUP(S31,Data!$H$4:$I$8,2,FALSE)</f>
        <v>0.05</v>
      </c>
      <c r="X31" s="238">
        <f>VLOOKUP(T31,Data!$K$4:$L$7,2,FALSE)</f>
        <v>0</v>
      </c>
      <c r="Y31" s="166">
        <f t="shared" si="4"/>
        <v>0.25</v>
      </c>
      <c r="Z31" s="56"/>
      <c r="AA31" s="57"/>
      <c r="AB31" s="57"/>
      <c r="AC31" s="57"/>
      <c r="AD31" s="58"/>
      <c r="AE31" s="122"/>
      <c r="AF31" s="172" t="s">
        <v>311</v>
      </c>
      <c r="AG31" s="175" t="s">
        <v>313</v>
      </c>
      <c r="AH31" s="175"/>
      <c r="AI31" s="175"/>
      <c r="AJ31" s="175"/>
      <c r="AK31" s="37"/>
    </row>
    <row r="32" spans="2:42" ht="45" hidden="1" customHeight="1" outlineLevel="1" x14ac:dyDescent="0.25">
      <c r="B32" s="13"/>
      <c r="C32" s="205"/>
      <c r="D32" s="68"/>
      <c r="E32" s="59"/>
      <c r="F32" s="76"/>
      <c r="G32" s="60" t="s">
        <v>104</v>
      </c>
      <c r="H32" s="61">
        <v>7</v>
      </c>
      <c r="I32" s="60" t="s">
        <v>502</v>
      </c>
      <c r="J32" s="139"/>
      <c r="K32" s="124"/>
      <c r="L32" s="125"/>
      <c r="M32" s="125"/>
      <c r="N32" s="125"/>
      <c r="O32" s="126"/>
      <c r="P32" s="108"/>
      <c r="Q32" s="249" t="s">
        <v>270</v>
      </c>
      <c r="R32" s="250" t="s">
        <v>260</v>
      </c>
      <c r="S32" s="250" t="s">
        <v>256</v>
      </c>
      <c r="T32" s="251" t="s">
        <v>273</v>
      </c>
      <c r="U32" s="160">
        <f>VLOOKUP(Q32,Data!$B$4:$C$9,2, FALSE)</f>
        <v>0.1</v>
      </c>
      <c r="V32" s="161">
        <f>VLOOKUP(R32,Data!$E$4:$F$8,2,FALSE)</f>
        <v>0.1</v>
      </c>
      <c r="W32" s="161">
        <f>VLOOKUP(S32,Data!$H$4:$I$8,2,FALSE)</f>
        <v>0.05</v>
      </c>
      <c r="X32" s="238">
        <f>VLOOKUP(T32,Data!$K$4:$L$7,2,FALSE)</f>
        <v>0.05</v>
      </c>
      <c r="Y32" s="166">
        <f t="shared" si="4"/>
        <v>0.3</v>
      </c>
      <c r="Z32" s="56"/>
      <c r="AA32" s="57"/>
      <c r="AB32" s="57"/>
      <c r="AC32" s="57"/>
      <c r="AD32" s="58"/>
      <c r="AE32" s="122"/>
      <c r="AF32" s="172"/>
      <c r="AG32" s="175"/>
      <c r="AH32" s="175"/>
      <c r="AI32" s="175"/>
      <c r="AJ32" s="175"/>
      <c r="AK32" s="37"/>
    </row>
    <row r="33" spans="2:38" ht="45" hidden="1" customHeight="1" outlineLevel="1" x14ac:dyDescent="0.25">
      <c r="B33" s="13"/>
      <c r="C33" s="205"/>
      <c r="D33" s="68"/>
      <c r="E33" s="59"/>
      <c r="F33" s="76"/>
      <c r="G33" s="60" t="s">
        <v>105</v>
      </c>
      <c r="H33" s="61">
        <v>5</v>
      </c>
      <c r="I33" s="60" t="s">
        <v>281</v>
      </c>
      <c r="J33" s="139"/>
      <c r="K33" s="124"/>
      <c r="L33" s="125"/>
      <c r="M33" s="125"/>
      <c r="N33" s="125"/>
      <c r="O33" s="126"/>
      <c r="P33" s="108"/>
      <c r="Q33" s="249" t="s">
        <v>270</v>
      </c>
      <c r="R33" s="250" t="s">
        <v>264</v>
      </c>
      <c r="S33" s="250" t="s">
        <v>256</v>
      </c>
      <c r="T33" s="251" t="s">
        <v>255</v>
      </c>
      <c r="U33" s="160">
        <f>VLOOKUP(Q33,Data!$B$4:$C$9,2, FALSE)</f>
        <v>0.1</v>
      </c>
      <c r="V33" s="161">
        <f>VLOOKUP(R33,Data!$E$4:$F$8,2,FALSE)</f>
        <v>0.15</v>
      </c>
      <c r="W33" s="161">
        <f>VLOOKUP(S33,Data!$H$4:$I$8,2,FALSE)</f>
        <v>0.05</v>
      </c>
      <c r="X33" s="238">
        <f>VLOOKUP(T33,Data!$K$4:$L$7,2,FALSE)</f>
        <v>0</v>
      </c>
      <c r="Y33" s="166">
        <f t="shared" si="4"/>
        <v>0.3</v>
      </c>
      <c r="Z33" s="56"/>
      <c r="AA33" s="57"/>
      <c r="AB33" s="57"/>
      <c r="AC33" s="57"/>
      <c r="AD33" s="58"/>
      <c r="AE33" s="122"/>
      <c r="AF33" s="172" t="s">
        <v>312</v>
      </c>
      <c r="AG33" s="175" t="s">
        <v>312</v>
      </c>
      <c r="AH33" s="175" t="s">
        <v>312</v>
      </c>
      <c r="AI33" s="175" t="s">
        <v>312</v>
      </c>
      <c r="AJ33" s="175" t="s">
        <v>312</v>
      </c>
      <c r="AK33" s="37"/>
    </row>
    <row r="34" spans="2:38" ht="45" hidden="1" customHeight="1" outlineLevel="1" x14ac:dyDescent="0.25">
      <c r="B34" s="13"/>
      <c r="C34" s="205"/>
      <c r="D34" s="68"/>
      <c r="E34" s="59"/>
      <c r="F34" s="76"/>
      <c r="G34" s="60" t="s">
        <v>106</v>
      </c>
      <c r="H34" s="61">
        <v>5</v>
      </c>
      <c r="I34" s="60" t="s">
        <v>281</v>
      </c>
      <c r="J34" s="139"/>
      <c r="K34" s="124"/>
      <c r="L34" s="125"/>
      <c r="M34" s="125"/>
      <c r="N34" s="125"/>
      <c r="O34" s="126"/>
      <c r="P34" s="108"/>
      <c r="Q34" s="249" t="s">
        <v>267</v>
      </c>
      <c r="R34" s="250" t="s">
        <v>262</v>
      </c>
      <c r="S34" s="250" t="s">
        <v>256</v>
      </c>
      <c r="T34" s="251" t="s">
        <v>255</v>
      </c>
      <c r="U34" s="160">
        <f>VLOOKUP(Q34,Data!$B$4:$C$9,2, FALSE)</f>
        <v>0.2</v>
      </c>
      <c r="V34" s="161">
        <f>VLOOKUP(R34,Data!$E$4:$F$8,2,FALSE)</f>
        <v>0.2</v>
      </c>
      <c r="W34" s="161">
        <f>VLOOKUP(S34,Data!$H$4:$I$8,2,FALSE)</f>
        <v>0.05</v>
      </c>
      <c r="X34" s="238">
        <f>VLOOKUP(T34,Data!$K$4:$L$7,2,FALSE)</f>
        <v>0</v>
      </c>
      <c r="Y34" s="166">
        <f t="shared" si="4"/>
        <v>0.45</v>
      </c>
      <c r="Z34" s="56"/>
      <c r="AA34" s="57"/>
      <c r="AB34" s="57"/>
      <c r="AC34" s="57"/>
      <c r="AD34" s="58"/>
      <c r="AE34" s="122"/>
      <c r="AF34" s="172"/>
      <c r="AG34" s="175"/>
      <c r="AH34" s="175"/>
      <c r="AI34" s="175"/>
      <c r="AJ34" s="175"/>
      <c r="AK34" s="37"/>
    </row>
    <row r="35" spans="2:38" ht="45" hidden="1" customHeight="1" outlineLevel="1" x14ac:dyDescent="0.25">
      <c r="B35" s="13"/>
      <c r="C35" s="205"/>
      <c r="D35" s="41"/>
      <c r="E35" s="49"/>
      <c r="F35" s="48"/>
      <c r="G35" s="39" t="s">
        <v>107</v>
      </c>
      <c r="H35" s="61">
        <v>3</v>
      </c>
      <c r="I35" s="39" t="s">
        <v>281</v>
      </c>
      <c r="J35" s="140"/>
      <c r="K35" s="127"/>
      <c r="L35" s="128"/>
      <c r="M35" s="128"/>
      <c r="N35" s="128"/>
      <c r="O35" s="129"/>
      <c r="P35" s="50"/>
      <c r="Q35" s="249" t="s">
        <v>270</v>
      </c>
      <c r="R35" s="250" t="s">
        <v>260</v>
      </c>
      <c r="S35" s="250" t="s">
        <v>275</v>
      </c>
      <c r="T35" s="251" t="s">
        <v>272</v>
      </c>
      <c r="U35" s="160">
        <f>VLOOKUP(Q35,Data!$B$4:$C$9,2, FALSE)</f>
        <v>0.1</v>
      </c>
      <c r="V35" s="161">
        <f>VLOOKUP(R35,Data!$E$4:$F$8,2,FALSE)</f>
        <v>0.1</v>
      </c>
      <c r="W35" s="161">
        <f>VLOOKUP(S35,Data!$H$4:$I$8,2,FALSE)</f>
        <v>0.2</v>
      </c>
      <c r="X35" s="238">
        <f>VLOOKUP(T35,Data!$K$4:$L$7,2,FALSE)</f>
        <v>0.1</v>
      </c>
      <c r="Y35" s="167">
        <f t="shared" si="4"/>
        <v>0.5</v>
      </c>
      <c r="Z35" s="66"/>
      <c r="AA35" s="67"/>
      <c r="AB35" s="67"/>
      <c r="AC35" s="67"/>
      <c r="AD35" s="99"/>
      <c r="AE35" s="122"/>
      <c r="AF35" s="173" t="s">
        <v>293</v>
      </c>
      <c r="AG35" s="174" t="s">
        <v>293</v>
      </c>
      <c r="AH35" s="174" t="s">
        <v>293</v>
      </c>
      <c r="AI35" s="174" t="s">
        <v>293</v>
      </c>
      <c r="AJ35" s="174" t="s">
        <v>293</v>
      </c>
      <c r="AK35" s="37"/>
    </row>
    <row r="36" spans="2:38" ht="60" customHeight="1" collapsed="1" x14ac:dyDescent="0.25">
      <c r="B36" s="13"/>
      <c r="C36" s="205"/>
      <c r="D36" s="223" t="s">
        <v>13</v>
      </c>
      <c r="E36" s="232" t="s">
        <v>14</v>
      </c>
      <c r="F36" s="224" t="s">
        <v>14</v>
      </c>
      <c r="G36" s="225" t="s">
        <v>68</v>
      </c>
      <c r="H36" s="188">
        <f>AVERAGE(H37:H39)</f>
        <v>7.333333333333333</v>
      </c>
      <c r="I36" s="170" t="str">
        <f>(IF(I37="","",I37&amp;CHAR(10))&amp;(IF(I38="","",I38&amp;CHAR(10))&amp;IF(I39="","",I39)))</f>
        <v/>
      </c>
      <c r="J36" s="226"/>
      <c r="K36" s="216">
        <f>SUM(K37:K39)</f>
        <v>0</v>
      </c>
      <c r="L36" s="217">
        <f t="shared" ref="L36:O36" si="5">SUM(L37:L39)</f>
        <v>0</v>
      </c>
      <c r="M36" s="217">
        <f t="shared" si="5"/>
        <v>0</v>
      </c>
      <c r="N36" s="217">
        <f t="shared" si="5"/>
        <v>0</v>
      </c>
      <c r="O36" s="218">
        <f t="shared" si="5"/>
        <v>0</v>
      </c>
      <c r="P36" s="227" t="s">
        <v>48</v>
      </c>
      <c r="Q36" s="246"/>
      <c r="R36" s="247"/>
      <c r="S36" s="247"/>
      <c r="T36" s="248"/>
      <c r="U36" s="220"/>
      <c r="V36" s="221"/>
      <c r="W36" s="221"/>
      <c r="X36" s="237"/>
      <c r="Y36" s="222">
        <f>AVERAGE(Y37:Y39)</f>
        <v>0.15</v>
      </c>
      <c r="Z36" s="189"/>
      <c r="AA36" s="190"/>
      <c r="AB36" s="190"/>
      <c r="AC36" s="190"/>
      <c r="AD36" s="191"/>
      <c r="AE36" s="122"/>
      <c r="AF36" s="170" t="str">
        <f>(IF(AF37="","",AF37&amp;CHAR(10))&amp;(IF(AF38="","",AF38&amp;CHAR(10))&amp;IF(AF39="","",AF39)))</f>
        <v xml:space="preserve">Review Risk Process
Review Tolerance
</v>
      </c>
      <c r="AG36" s="177" t="str">
        <f>(IF(AG37="","",AG37&amp;CHAR(10))&amp;(IF(AG38="","",AG38&amp;CHAR(10))&amp;IF(AG39="","",AG39)))</f>
        <v xml:space="preserve">Review Risk Process
Review Tolerance
</v>
      </c>
      <c r="AH36" s="177" t="str">
        <f>(IF(AH37="","",AH37&amp;CHAR(10))&amp;(IF(AH38="","",AH38&amp;CHAR(10))&amp;IF(AH39="","",AH39)))</f>
        <v xml:space="preserve">Review Risk Process
Review Tolerance
</v>
      </c>
      <c r="AI36" s="177" t="str">
        <f>(IF(AI37="","",AI37&amp;CHAR(10))&amp;(IF(AI38="","",AI38&amp;CHAR(10))&amp;IF(AI39="","",AI39)))</f>
        <v xml:space="preserve">Review Risk Process
Review Tolerance
</v>
      </c>
      <c r="AJ36" s="177" t="str">
        <f>(IF(AJ37="","",AJ37&amp;CHAR(10))&amp;(IF(AJ38="","",AJ38&amp;CHAR(10))&amp;IF(AJ39="","",AJ39)))</f>
        <v xml:space="preserve">Review Risk Process
Review Tolerance
</v>
      </c>
      <c r="AK36" s="37"/>
    </row>
    <row r="37" spans="2:38" ht="45" hidden="1" customHeight="1" outlineLevel="1" x14ac:dyDescent="0.25">
      <c r="B37" s="13"/>
      <c r="C37" s="205"/>
      <c r="D37" s="59"/>
      <c r="E37" s="59"/>
      <c r="F37" s="76"/>
      <c r="G37" s="60" t="s">
        <v>108</v>
      </c>
      <c r="H37" s="61">
        <v>8</v>
      </c>
      <c r="I37" s="60"/>
      <c r="J37" s="139"/>
      <c r="K37" s="124"/>
      <c r="L37" s="125"/>
      <c r="M37" s="125"/>
      <c r="N37" s="125"/>
      <c r="O37" s="126"/>
      <c r="P37" s="108"/>
      <c r="Q37" s="249" t="s">
        <v>267</v>
      </c>
      <c r="R37" s="250" t="s">
        <v>255</v>
      </c>
      <c r="S37" s="250" t="s">
        <v>256</v>
      </c>
      <c r="T37" s="251" t="s">
        <v>255</v>
      </c>
      <c r="U37" s="160">
        <f>VLOOKUP(Q37,Data!$B$4:$C$9,2, FALSE)</f>
        <v>0.2</v>
      </c>
      <c r="V37" s="161">
        <f>VLOOKUP(R37,Data!$E$4:$F$8,2,FALSE)</f>
        <v>0</v>
      </c>
      <c r="W37" s="161">
        <f>VLOOKUP(S37,Data!$H$4:$I$8,2,FALSE)</f>
        <v>0.05</v>
      </c>
      <c r="X37" s="238">
        <f>VLOOKUP(T37,Data!$K$4:$L$7,2,FALSE)</f>
        <v>0</v>
      </c>
      <c r="Y37" s="166">
        <f>SUM(U37:X37)</f>
        <v>0.25</v>
      </c>
      <c r="Z37" s="56"/>
      <c r="AA37" s="57"/>
      <c r="AB37" s="57"/>
      <c r="AC37" s="57"/>
      <c r="AD37" s="58"/>
      <c r="AE37" s="122"/>
      <c r="AF37" s="172" t="s">
        <v>69</v>
      </c>
      <c r="AG37" s="175" t="s">
        <v>69</v>
      </c>
      <c r="AH37" s="175" t="s">
        <v>69</v>
      </c>
      <c r="AI37" s="175" t="s">
        <v>69</v>
      </c>
      <c r="AJ37" s="175" t="s">
        <v>69</v>
      </c>
      <c r="AK37" s="37"/>
    </row>
    <row r="38" spans="2:38" ht="45" hidden="1" customHeight="1" outlineLevel="1" x14ac:dyDescent="0.25">
      <c r="B38" s="13"/>
      <c r="C38" s="205"/>
      <c r="D38" s="59"/>
      <c r="E38" s="59"/>
      <c r="F38" s="76"/>
      <c r="G38" s="60" t="s">
        <v>109</v>
      </c>
      <c r="H38" s="61">
        <v>8</v>
      </c>
      <c r="I38" s="60"/>
      <c r="J38" s="139"/>
      <c r="K38" s="124"/>
      <c r="L38" s="125"/>
      <c r="M38" s="125"/>
      <c r="N38" s="125"/>
      <c r="O38" s="126"/>
      <c r="P38" s="108"/>
      <c r="Q38" s="249" t="s">
        <v>270</v>
      </c>
      <c r="R38" s="250" t="s">
        <v>255</v>
      </c>
      <c r="S38" s="250" t="s">
        <v>255</v>
      </c>
      <c r="T38" s="251" t="s">
        <v>255</v>
      </c>
      <c r="U38" s="160">
        <f>VLOOKUP(Q38,Data!$B$4:$C$9,2, FALSE)</f>
        <v>0.1</v>
      </c>
      <c r="V38" s="161">
        <f>VLOOKUP(R38,Data!$E$4:$F$8,2,FALSE)</f>
        <v>0</v>
      </c>
      <c r="W38" s="161">
        <f>VLOOKUP(S38,Data!$H$4:$I$8,2,FALSE)</f>
        <v>0</v>
      </c>
      <c r="X38" s="238">
        <f>VLOOKUP(T38,Data!$K$4:$L$7,2,FALSE)</f>
        <v>0</v>
      </c>
      <c r="Y38" s="166">
        <f>SUM(U38:X38)</f>
        <v>0.1</v>
      </c>
      <c r="Z38" s="56"/>
      <c r="AA38" s="57"/>
      <c r="AB38" s="57"/>
      <c r="AC38" s="57"/>
      <c r="AD38" s="58"/>
      <c r="AE38" s="122"/>
      <c r="AF38" s="172" t="s">
        <v>70</v>
      </c>
      <c r="AG38" s="175" t="s">
        <v>70</v>
      </c>
      <c r="AH38" s="175" t="s">
        <v>70</v>
      </c>
      <c r="AI38" s="175" t="s">
        <v>70</v>
      </c>
      <c r="AJ38" s="175" t="s">
        <v>70</v>
      </c>
      <c r="AK38" s="37"/>
    </row>
    <row r="39" spans="2:38" ht="45" hidden="1" customHeight="1" outlineLevel="1" x14ac:dyDescent="0.25">
      <c r="B39" s="13"/>
      <c r="C39" s="207"/>
      <c r="D39" s="84"/>
      <c r="E39" s="84"/>
      <c r="F39" s="85"/>
      <c r="G39" s="79" t="s">
        <v>110</v>
      </c>
      <c r="H39" s="61">
        <v>6</v>
      </c>
      <c r="I39" s="79"/>
      <c r="J39" s="143"/>
      <c r="K39" s="130"/>
      <c r="L39" s="131"/>
      <c r="M39" s="131"/>
      <c r="N39" s="131"/>
      <c r="O39" s="132"/>
      <c r="P39" s="114"/>
      <c r="Q39" s="249" t="s">
        <v>270</v>
      </c>
      <c r="R39" s="250" t="s">
        <v>255</v>
      </c>
      <c r="S39" s="250" t="s">
        <v>255</v>
      </c>
      <c r="T39" s="251" t="s">
        <v>255</v>
      </c>
      <c r="U39" s="160">
        <f>VLOOKUP(Q39,Data!$B$4:$C$9,2, FALSE)</f>
        <v>0.1</v>
      </c>
      <c r="V39" s="161">
        <f>VLOOKUP(R39,Data!$E$4:$F$8,2,FALSE)</f>
        <v>0</v>
      </c>
      <c r="W39" s="161">
        <f>VLOOKUP(S39,Data!$H$4:$I$8,2,FALSE)</f>
        <v>0</v>
      </c>
      <c r="X39" s="238">
        <f>VLOOKUP(T39,Data!$K$4:$L$7,2,FALSE)</f>
        <v>0</v>
      </c>
      <c r="Y39" s="167">
        <f>SUM(U39:X39)</f>
        <v>0.1</v>
      </c>
      <c r="Z39" s="86"/>
      <c r="AA39" s="87"/>
      <c r="AB39" s="87"/>
      <c r="AC39" s="87"/>
      <c r="AD39" s="104"/>
      <c r="AE39" s="122"/>
      <c r="AF39" s="173"/>
      <c r="AG39" s="174"/>
      <c r="AH39" s="174"/>
      <c r="AI39" s="174"/>
      <c r="AJ39" s="174"/>
      <c r="AK39" s="37"/>
    </row>
    <row r="40" spans="2:38" ht="60" customHeight="1" collapsed="1" x14ac:dyDescent="0.25">
      <c r="B40" s="13"/>
      <c r="C40" s="204"/>
      <c r="D40" s="211" t="s">
        <v>15</v>
      </c>
      <c r="E40" s="212"/>
      <c r="F40" s="213" t="s">
        <v>16</v>
      </c>
      <c r="G40" s="214" t="s">
        <v>71</v>
      </c>
      <c r="H40" s="188">
        <f>AVERAGE(H41:H45)</f>
        <v>8.1999999999999993</v>
      </c>
      <c r="I40" s="183" t="str">
        <f>(IF(I41="","",I41&amp;CHAR(10))&amp;(IF(I42="","",I42&amp;CHAR(10))&amp;IF(I43="","",I43&amp;CHAR(10))&amp;IF(I44="","",I44&amp;CHAR(10))&amp;IF(I45="","",I45)))</f>
        <v>Active Directory, ADFS, (IAM)
(VPN), (IAM), (MDM)
(PAM), (NAC)
Firewall, Web Filter, (NAC)</v>
      </c>
      <c r="J40" s="215" t="s">
        <v>237</v>
      </c>
      <c r="K40" s="216">
        <f>SUM(K41:K45)</f>
        <v>520000</v>
      </c>
      <c r="L40" s="217">
        <f>SUM(L41:L45)</f>
        <v>10000</v>
      </c>
      <c r="M40" s="217">
        <f>SUM(M41:M45)</f>
        <v>0</v>
      </c>
      <c r="N40" s="217">
        <f>SUM(N41:N45)</f>
        <v>20000</v>
      </c>
      <c r="O40" s="218">
        <f>SUM(O41:O45)</f>
        <v>0</v>
      </c>
      <c r="P40" s="219" t="s">
        <v>233</v>
      </c>
      <c r="Q40" s="246"/>
      <c r="R40" s="247"/>
      <c r="S40" s="247"/>
      <c r="T40" s="248"/>
      <c r="U40" s="220"/>
      <c r="V40" s="221"/>
      <c r="W40" s="221"/>
      <c r="X40" s="237"/>
      <c r="Y40" s="222">
        <f>AVERAGE(Y41:Y45)</f>
        <v>0.18000000000000002</v>
      </c>
      <c r="Z40" s="195"/>
      <c r="AA40" s="196"/>
      <c r="AB40" s="196"/>
      <c r="AC40" s="196"/>
      <c r="AD40" s="199"/>
      <c r="AE40" s="122"/>
      <c r="AF40" s="183" t="str">
        <f>(IF(AF41="","",AF41&amp;CHAR(10))&amp;(IF(AF42="","",AF42&amp;CHAR(10))&amp;IF(AF43="","",AF43&amp;CHAR(10))&amp;IF(AF44="","",AF44&amp;CHAR(10))&amp;IF(AF45="","",AF45)))</f>
        <v>Identity Access Management Evaluation
Remote Access Expansion
Review Active Directory
Web Content Filter Project</v>
      </c>
      <c r="AG40" s="177" t="str">
        <f>(IF(AG41="","",AG41&amp;CHAR(10))&amp;(IF(AG42="","",AG42&amp;CHAR(10))&amp;IF(AG43="","",AG43&amp;CHAR(10))&amp;IF(AG44="","",AG44&amp;CHAR(10))&amp;IF(AG45="","",AG45)))</f>
        <v xml:space="preserve">Privleged Access Management Eval
Network Access Control Evaluation
Review Active Directory
</v>
      </c>
      <c r="AH40" s="177" t="str">
        <f>(IF(AH41="","",AH41&amp;CHAR(10))&amp;(IF(AH42="","",AH42&amp;CHAR(10))&amp;IF(AH43="","",AH43&amp;CHAR(10))&amp;IF(AH44="","",AH44&amp;CHAR(10))&amp;IF(AH45="","",AH45)))</f>
        <v>Identity Access Mgmt Project
MDM Evaluation
Review Active Directory
Firewall Refresh Project</v>
      </c>
      <c r="AI40" s="177" t="str">
        <f>(IF(AI41="","",AI41&amp;CHAR(10))&amp;(IF(AI42="","",AI42&amp;CHAR(10))&amp;IF(AI43="","",AI43&amp;CHAR(10))&amp;IF(AI44="","",AI44&amp;CHAR(10))&amp;IF(AI45="","",AI45)))</f>
        <v xml:space="preserve">Review Active Directory
</v>
      </c>
      <c r="AJ40" s="177" t="str">
        <f>(IF(AJ41="","",AJ41&amp;CHAR(10))&amp;(IF(AJ42="","",AJ42&amp;CHAR(10))&amp;IF(AJ43="","",AJ43&amp;CHAR(10))&amp;IF(AJ44="","",AJ44&amp;CHAR(10))&amp;IF(AJ45="","",AJ45)))</f>
        <v xml:space="preserve">Review Active Directory
</v>
      </c>
      <c r="AK40" s="37"/>
    </row>
    <row r="41" spans="2:38" ht="45" hidden="1" customHeight="1" outlineLevel="1" x14ac:dyDescent="0.25">
      <c r="B41" s="13"/>
      <c r="C41" s="205"/>
      <c r="D41" s="68"/>
      <c r="E41" s="59"/>
      <c r="F41" s="76"/>
      <c r="G41" s="60" t="s">
        <v>111</v>
      </c>
      <c r="H41" s="61">
        <v>8</v>
      </c>
      <c r="I41" s="60" t="s">
        <v>282</v>
      </c>
      <c r="J41" s="139">
        <v>18</v>
      </c>
      <c r="K41" s="82">
        <v>10000</v>
      </c>
      <c r="L41" s="125">
        <v>10000</v>
      </c>
      <c r="M41" s="125"/>
      <c r="N41" s="125"/>
      <c r="O41" s="126"/>
      <c r="P41" s="108"/>
      <c r="Q41" s="249" t="s">
        <v>270</v>
      </c>
      <c r="R41" s="250" t="s">
        <v>260</v>
      </c>
      <c r="S41" s="250" t="s">
        <v>256</v>
      </c>
      <c r="T41" s="251" t="s">
        <v>255</v>
      </c>
      <c r="U41" s="160">
        <f>VLOOKUP(Q41,Data!$B$4:$C$9,2, FALSE)</f>
        <v>0.1</v>
      </c>
      <c r="V41" s="161">
        <f>VLOOKUP(R41,Data!$E$4:$F$8,2,FALSE)</f>
        <v>0.1</v>
      </c>
      <c r="W41" s="161">
        <f>VLOOKUP(S41,Data!$H$4:$I$8,2,FALSE)</f>
        <v>0.05</v>
      </c>
      <c r="X41" s="238">
        <f>VLOOKUP(T41,Data!$K$4:$L$7,2,FALSE)</f>
        <v>0</v>
      </c>
      <c r="Y41" s="166">
        <f>SUM(U41:X41)</f>
        <v>0.25</v>
      </c>
      <c r="Z41" s="62"/>
      <c r="AA41" s="69"/>
      <c r="AB41" s="69"/>
      <c r="AC41" s="69"/>
      <c r="AD41" s="100"/>
      <c r="AE41" s="122"/>
      <c r="AF41" s="184" t="s">
        <v>314</v>
      </c>
      <c r="AG41" s="175" t="s">
        <v>297</v>
      </c>
      <c r="AH41" s="175" t="s">
        <v>298</v>
      </c>
      <c r="AI41" s="175"/>
      <c r="AJ41" s="175"/>
      <c r="AK41" s="37"/>
    </row>
    <row r="42" spans="2:38" ht="45" hidden="1" customHeight="1" outlineLevel="1" x14ac:dyDescent="0.25">
      <c r="B42" s="13"/>
      <c r="C42" s="205"/>
      <c r="D42" s="68"/>
      <c r="E42" s="59"/>
      <c r="F42" s="76"/>
      <c r="G42" s="60" t="s">
        <v>112</v>
      </c>
      <c r="H42" s="61">
        <v>7</v>
      </c>
      <c r="I42" s="60"/>
      <c r="J42" s="139"/>
      <c r="K42" s="124"/>
      <c r="L42" s="125"/>
      <c r="M42" s="125"/>
      <c r="N42" s="125"/>
      <c r="O42" s="126"/>
      <c r="P42" s="108"/>
      <c r="Q42" s="249" t="s">
        <v>270</v>
      </c>
      <c r="R42" s="250" t="s">
        <v>256</v>
      </c>
      <c r="S42" s="250" t="s">
        <v>255</v>
      </c>
      <c r="T42" s="251" t="s">
        <v>255</v>
      </c>
      <c r="U42" s="160">
        <f>VLOOKUP(Q42,Data!$B$4:$C$9,2, FALSE)</f>
        <v>0.1</v>
      </c>
      <c r="V42" s="161">
        <f>VLOOKUP(R42,Data!$E$4:$F$8,2,FALSE)</f>
        <v>0.05</v>
      </c>
      <c r="W42" s="161">
        <f>VLOOKUP(S42,Data!$H$4:$I$8,2,FALSE)</f>
        <v>0</v>
      </c>
      <c r="X42" s="238">
        <f>VLOOKUP(T42,Data!$K$4:$L$7,2,FALSE)</f>
        <v>0</v>
      </c>
      <c r="Y42" s="166">
        <f>SUM(U42:X42)</f>
        <v>0.15000000000000002</v>
      </c>
      <c r="Z42" s="62"/>
      <c r="AA42" s="69"/>
      <c r="AB42" s="69"/>
      <c r="AC42" s="69"/>
      <c r="AD42" s="100"/>
      <c r="AE42" s="122"/>
      <c r="AF42" s="184"/>
      <c r="AG42" s="175"/>
      <c r="AH42" s="175"/>
      <c r="AI42" s="175"/>
      <c r="AJ42" s="175"/>
      <c r="AK42" s="37"/>
    </row>
    <row r="43" spans="2:38" ht="45" hidden="1" customHeight="1" outlineLevel="1" x14ac:dyDescent="0.25">
      <c r="B43" s="13"/>
      <c r="C43" s="205"/>
      <c r="D43" s="68"/>
      <c r="E43" s="59"/>
      <c r="F43" s="76"/>
      <c r="G43" s="60" t="s">
        <v>113</v>
      </c>
      <c r="H43" s="61">
        <v>8</v>
      </c>
      <c r="I43" s="60" t="s">
        <v>349</v>
      </c>
      <c r="J43" s="139">
        <v>12</v>
      </c>
      <c r="K43" s="82">
        <v>500000</v>
      </c>
      <c r="L43" s="125"/>
      <c r="M43" s="125"/>
      <c r="N43" s="125"/>
      <c r="O43" s="126"/>
      <c r="P43" s="108"/>
      <c r="Q43" s="249" t="s">
        <v>270</v>
      </c>
      <c r="R43" s="250" t="s">
        <v>256</v>
      </c>
      <c r="S43" s="250" t="s">
        <v>255</v>
      </c>
      <c r="T43" s="251" t="s">
        <v>255</v>
      </c>
      <c r="U43" s="160">
        <f>VLOOKUP(Q43,Data!$B$4:$C$9,2, FALSE)</f>
        <v>0.1</v>
      </c>
      <c r="V43" s="161">
        <f>VLOOKUP(R43,Data!$E$4:$F$8,2,FALSE)</f>
        <v>0.05</v>
      </c>
      <c r="W43" s="161">
        <f>VLOOKUP(S43,Data!$H$4:$I$8,2,FALSE)</f>
        <v>0</v>
      </c>
      <c r="X43" s="238">
        <f>VLOOKUP(T43,Data!$K$4:$L$7,2,FALSE)</f>
        <v>0</v>
      </c>
      <c r="Y43" s="166">
        <f>SUM(U43:X43)</f>
        <v>0.15000000000000002</v>
      </c>
      <c r="Z43" s="62"/>
      <c r="AA43" s="69"/>
      <c r="AB43" s="69"/>
      <c r="AC43" s="69"/>
      <c r="AD43" s="100"/>
      <c r="AE43" s="122"/>
      <c r="AF43" s="184" t="s">
        <v>295</v>
      </c>
      <c r="AG43" s="175"/>
      <c r="AH43" s="175" t="s">
        <v>300</v>
      </c>
      <c r="AI43" s="175"/>
      <c r="AJ43" s="175"/>
      <c r="AK43" s="37"/>
    </row>
    <row r="44" spans="2:38" ht="45" hidden="1" customHeight="1" outlineLevel="1" x14ac:dyDescent="0.25">
      <c r="B44" s="13"/>
      <c r="C44" s="205"/>
      <c r="D44" s="68"/>
      <c r="E44" s="59"/>
      <c r="F44" s="76"/>
      <c r="G44" s="60" t="s">
        <v>114</v>
      </c>
      <c r="H44" s="61">
        <v>8</v>
      </c>
      <c r="I44" s="60" t="s">
        <v>283</v>
      </c>
      <c r="J44" s="139" t="s">
        <v>228</v>
      </c>
      <c r="K44" s="124"/>
      <c r="L44" s="125"/>
      <c r="M44" s="125"/>
      <c r="N44" s="125"/>
      <c r="O44" s="126"/>
      <c r="P44" s="108"/>
      <c r="Q44" s="249" t="s">
        <v>270</v>
      </c>
      <c r="R44" s="250" t="s">
        <v>256</v>
      </c>
      <c r="S44" s="250" t="s">
        <v>255</v>
      </c>
      <c r="T44" s="251" t="s">
        <v>255</v>
      </c>
      <c r="U44" s="160">
        <f>VLOOKUP(Q44,Data!$B$4:$C$9,2, FALSE)</f>
        <v>0.1</v>
      </c>
      <c r="V44" s="161">
        <f>VLOOKUP(R44,Data!$E$4:$F$8,2,FALSE)</f>
        <v>0.05</v>
      </c>
      <c r="W44" s="161">
        <f>VLOOKUP(S44,Data!$H$4:$I$8,2,FALSE)</f>
        <v>0</v>
      </c>
      <c r="X44" s="238">
        <f>VLOOKUP(T44,Data!$K$4:$L$7,2,FALSE)</f>
        <v>0</v>
      </c>
      <c r="Y44" s="166">
        <f>SUM(U44:X44)</f>
        <v>0.15000000000000002</v>
      </c>
      <c r="Z44" s="62"/>
      <c r="AA44" s="69"/>
      <c r="AB44" s="69"/>
      <c r="AC44" s="69"/>
      <c r="AD44" s="100"/>
      <c r="AE44" s="122"/>
      <c r="AF44" s="172" t="s">
        <v>296</v>
      </c>
      <c r="AG44" s="175" t="s">
        <v>315</v>
      </c>
      <c r="AH44" s="175" t="s">
        <v>296</v>
      </c>
      <c r="AI44" s="175" t="s">
        <v>296</v>
      </c>
      <c r="AJ44" s="175" t="s">
        <v>296</v>
      </c>
      <c r="AK44" s="37"/>
    </row>
    <row r="45" spans="2:38" ht="45" hidden="1" customHeight="1" outlineLevel="1" x14ac:dyDescent="0.25">
      <c r="B45" s="13"/>
      <c r="C45" s="205"/>
      <c r="D45" s="55"/>
      <c r="E45" s="46"/>
      <c r="F45" s="51"/>
      <c r="G45" s="39" t="s">
        <v>115</v>
      </c>
      <c r="H45" s="61">
        <v>10</v>
      </c>
      <c r="I45" s="39" t="s">
        <v>350</v>
      </c>
      <c r="J45" s="141" t="s">
        <v>225</v>
      </c>
      <c r="K45" s="94">
        <v>10000</v>
      </c>
      <c r="L45" s="128"/>
      <c r="M45" s="128"/>
      <c r="N45" s="128">
        <v>20000</v>
      </c>
      <c r="O45" s="129"/>
      <c r="P45" s="47"/>
      <c r="Q45" s="249" t="s">
        <v>270</v>
      </c>
      <c r="R45" s="250" t="s">
        <v>260</v>
      </c>
      <c r="S45" s="250" t="s">
        <v>255</v>
      </c>
      <c r="T45" s="251" t="s">
        <v>255</v>
      </c>
      <c r="U45" s="160">
        <f>VLOOKUP(Q45,Data!$B$4:$C$9,2, FALSE)</f>
        <v>0.1</v>
      </c>
      <c r="V45" s="161">
        <f>VLOOKUP(R45,Data!$E$4:$F$8,2,FALSE)</f>
        <v>0.1</v>
      </c>
      <c r="W45" s="161">
        <f>VLOOKUP(S45,Data!$H$4:$I$8,2,FALSE)</f>
        <v>0</v>
      </c>
      <c r="X45" s="238">
        <f>VLOOKUP(T45,Data!$K$4:$L$7,2,FALSE)</f>
        <v>0</v>
      </c>
      <c r="Y45" s="167">
        <f>SUM(U45:X45)</f>
        <v>0.2</v>
      </c>
      <c r="Z45" s="74"/>
      <c r="AA45" s="75"/>
      <c r="AB45" s="75"/>
      <c r="AC45" s="75"/>
      <c r="AD45" s="101"/>
      <c r="AE45" s="122"/>
      <c r="AF45" s="173" t="s">
        <v>294</v>
      </c>
      <c r="AG45" s="174"/>
      <c r="AH45" s="174" t="s">
        <v>299</v>
      </c>
      <c r="AI45" s="174"/>
      <c r="AJ45" s="174"/>
      <c r="AK45" s="37"/>
    </row>
    <row r="46" spans="2:38" ht="60" hidden="1" customHeight="1" collapsed="1" x14ac:dyDescent="0.25">
      <c r="B46" s="13"/>
      <c r="C46" s="205"/>
      <c r="D46" s="211" t="s">
        <v>17</v>
      </c>
      <c r="E46" s="231" t="s">
        <v>341</v>
      </c>
      <c r="F46" s="213" t="s">
        <v>18</v>
      </c>
      <c r="G46" s="214" t="s">
        <v>72</v>
      </c>
      <c r="H46" s="188">
        <f>AVERAGE(H47:H51)</f>
        <v>5.6</v>
      </c>
      <c r="I46" s="183" t="str">
        <f>(IF(I47="","",I47&amp;CHAR(10))&amp;(IF(I48="","",I48&amp;CHAR(10))&amp;IF(I49="","",I49&amp;CHAR(10))&amp;IF(I50="","",I50&amp;CHAR(10))&amp;IF(I51="","",I51)))</f>
        <v>User Awareness, (Phish Training)
Security Policy, (Eramba GRC)
Security Policy
Security Policy, (Eramba GRC)
Security Policy, (Eramba GRC)</v>
      </c>
      <c r="J46" s="215" t="s">
        <v>73</v>
      </c>
      <c r="K46" s="216">
        <f>SUM(K47:K51)</f>
        <v>0</v>
      </c>
      <c r="L46" s="217">
        <f t="shared" ref="L46:O46" si="6">SUM(L47:L51)</f>
        <v>0</v>
      </c>
      <c r="M46" s="217">
        <f t="shared" si="6"/>
        <v>0</v>
      </c>
      <c r="N46" s="217">
        <f t="shared" si="6"/>
        <v>0</v>
      </c>
      <c r="O46" s="218">
        <f t="shared" si="6"/>
        <v>0</v>
      </c>
      <c r="P46" s="219" t="s">
        <v>234</v>
      </c>
      <c r="Q46" s="246"/>
      <c r="R46" s="247"/>
      <c r="S46" s="247"/>
      <c r="T46" s="248"/>
      <c r="U46" s="220"/>
      <c r="V46" s="221"/>
      <c r="W46" s="221"/>
      <c r="X46" s="237"/>
      <c r="Y46" s="222">
        <f>AVERAGE(Y47:Y51)</f>
        <v>0.19</v>
      </c>
      <c r="Z46" s="195"/>
      <c r="AA46" s="196"/>
      <c r="AB46" s="196"/>
      <c r="AC46" s="196"/>
      <c r="AD46" s="199"/>
      <c r="AE46" s="122"/>
      <c r="AF46" s="183" t="str">
        <f>(IF(AF47="","",AF47&amp;CHAR(10))&amp;(IF(AF48="","",AF48&amp;CHAR(10))&amp;IF(AF49="","",AF49&amp;CHAR(10))&amp;IF(AF50="","",AF50&amp;CHAR(10))&amp;IF(AF51="","",AF51)))</f>
        <v xml:space="preserve">PCI Education
General Education
</v>
      </c>
      <c r="AG46" s="177" t="str">
        <f>(IF(AG47="","",AG47&amp;CHAR(10))&amp;(IF(AG48="","",AG48&amp;CHAR(10))&amp;IF(AG49="","",AG49&amp;CHAR(10))&amp;IF(AG50="","",AG50&amp;CHAR(10))&amp;IF(AG51="","",AG51)))</f>
        <v xml:space="preserve">Review Education Program
</v>
      </c>
      <c r="AH46" s="177" t="str">
        <f>(IF(AH47="","",AH47&amp;CHAR(10))&amp;(IF(AH48="","",AH48&amp;CHAR(10))&amp;IF(AH49="","",AH49&amp;CHAR(10))&amp;IF(AH50="","",AH50&amp;CHAR(10))&amp;IF(AH51="","",AH51)))</f>
        <v xml:space="preserve">Review Education Program
</v>
      </c>
      <c r="AI46" s="177" t="str">
        <f>(IF(AI47="","",AI47&amp;CHAR(10))&amp;(IF(AI48="","",AI48&amp;CHAR(10))&amp;IF(AI49="","",AI49&amp;CHAR(10))&amp;IF(AI50="","",AI50&amp;CHAR(10))&amp;IF(AI51="","",AI51)))</f>
        <v xml:space="preserve">Review Education Program
</v>
      </c>
      <c r="AJ46" s="177" t="str">
        <f>(IF(AJ47="","",AJ47&amp;CHAR(10))&amp;(IF(AJ48="","",AJ48&amp;CHAR(10))&amp;IF(AJ49="","",AJ49&amp;CHAR(10))&amp;IF(AJ50="","",AJ50&amp;CHAR(10))&amp;IF(AJ51="","",AJ51)))</f>
        <v xml:space="preserve">Review Education Program
</v>
      </c>
      <c r="AK46" s="37"/>
      <c r="AL46" s="23"/>
    </row>
    <row r="47" spans="2:38" ht="45" hidden="1" customHeight="1" outlineLevel="1" x14ac:dyDescent="0.25">
      <c r="B47" s="13"/>
      <c r="C47" s="205"/>
      <c r="D47" s="68"/>
      <c r="E47" s="59"/>
      <c r="F47" s="76"/>
      <c r="G47" s="60" t="s">
        <v>118</v>
      </c>
      <c r="H47" s="61">
        <v>6</v>
      </c>
      <c r="I47" s="60" t="s">
        <v>351</v>
      </c>
      <c r="J47" s="139">
        <v>17</v>
      </c>
      <c r="K47" s="124"/>
      <c r="L47" s="125"/>
      <c r="M47" s="125"/>
      <c r="N47" s="125"/>
      <c r="O47" s="126"/>
      <c r="P47" s="108"/>
      <c r="Q47" s="249" t="s">
        <v>267</v>
      </c>
      <c r="R47" s="250" t="s">
        <v>260</v>
      </c>
      <c r="S47" s="250" t="s">
        <v>256</v>
      </c>
      <c r="T47" s="251" t="s">
        <v>255</v>
      </c>
      <c r="U47" s="160">
        <f>VLOOKUP(Q47,Data!$B$4:$C$9,2, FALSE)</f>
        <v>0.2</v>
      </c>
      <c r="V47" s="161">
        <f>VLOOKUP(R47,Data!$E$4:$F$8,2,FALSE)</f>
        <v>0.1</v>
      </c>
      <c r="W47" s="161">
        <f>VLOOKUP(S47,Data!$H$4:$I$8,2,FALSE)</f>
        <v>0.05</v>
      </c>
      <c r="X47" s="238">
        <f>VLOOKUP(T47,Data!$K$4:$L$7,2,FALSE)</f>
        <v>0</v>
      </c>
      <c r="Y47" s="166">
        <f>SUM(U47:X47)</f>
        <v>0.35000000000000003</v>
      </c>
      <c r="Z47" s="62"/>
      <c r="AA47" s="69"/>
      <c r="AB47" s="69"/>
      <c r="AC47" s="69"/>
      <c r="AD47" s="100"/>
      <c r="AE47" s="122"/>
      <c r="AF47" s="172" t="s">
        <v>316</v>
      </c>
      <c r="AG47" s="175" t="s">
        <v>317</v>
      </c>
      <c r="AH47" s="175" t="s">
        <v>317</v>
      </c>
      <c r="AI47" s="175" t="s">
        <v>317</v>
      </c>
      <c r="AJ47" s="175" t="s">
        <v>317</v>
      </c>
      <c r="AK47" s="37"/>
      <c r="AL47" s="23"/>
    </row>
    <row r="48" spans="2:38" ht="45" hidden="1" customHeight="1" outlineLevel="1" x14ac:dyDescent="0.25">
      <c r="B48" s="13"/>
      <c r="C48" s="205"/>
      <c r="D48" s="68"/>
      <c r="E48" s="59"/>
      <c r="F48" s="76"/>
      <c r="G48" s="60" t="s">
        <v>119</v>
      </c>
      <c r="H48" s="61">
        <v>7</v>
      </c>
      <c r="I48" s="60" t="s">
        <v>352</v>
      </c>
      <c r="J48" s="139" t="s">
        <v>73</v>
      </c>
      <c r="K48" s="124"/>
      <c r="L48" s="125"/>
      <c r="M48" s="125"/>
      <c r="N48" s="125"/>
      <c r="O48" s="126"/>
      <c r="P48" s="108"/>
      <c r="Q48" s="249" t="s">
        <v>270</v>
      </c>
      <c r="R48" s="250" t="s">
        <v>256</v>
      </c>
      <c r="S48" s="250" t="s">
        <v>255</v>
      </c>
      <c r="T48" s="251" t="s">
        <v>255</v>
      </c>
      <c r="U48" s="160">
        <f>VLOOKUP(Q48,Data!$B$4:$C$9,2, FALSE)</f>
        <v>0.1</v>
      </c>
      <c r="V48" s="161">
        <f>VLOOKUP(R48,Data!$E$4:$F$8,2,FALSE)</f>
        <v>0.05</v>
      </c>
      <c r="W48" s="161">
        <f>VLOOKUP(S48,Data!$H$4:$I$8,2,FALSE)</f>
        <v>0</v>
      </c>
      <c r="X48" s="238">
        <f>VLOOKUP(T48,Data!$K$4:$L$7,2,FALSE)</f>
        <v>0</v>
      </c>
      <c r="Y48" s="166">
        <f>SUM(U48:X48)</f>
        <v>0.15000000000000002</v>
      </c>
      <c r="Z48" s="62"/>
      <c r="AA48" s="69"/>
      <c r="AB48" s="69"/>
      <c r="AC48" s="69"/>
      <c r="AD48" s="100"/>
      <c r="AE48" s="122"/>
      <c r="AF48" s="172"/>
      <c r="AG48" s="175"/>
      <c r="AH48" s="175"/>
      <c r="AI48" s="175"/>
      <c r="AJ48" s="175"/>
      <c r="AK48" s="37"/>
      <c r="AL48" s="23"/>
    </row>
    <row r="49" spans="2:38" ht="45" hidden="1" customHeight="1" outlineLevel="1" x14ac:dyDescent="0.25">
      <c r="B49" s="13"/>
      <c r="C49" s="205"/>
      <c r="D49" s="68"/>
      <c r="E49" s="59"/>
      <c r="F49" s="76"/>
      <c r="G49" s="60" t="s">
        <v>120</v>
      </c>
      <c r="H49" s="61">
        <v>5</v>
      </c>
      <c r="I49" s="60" t="s">
        <v>251</v>
      </c>
      <c r="J49" s="139">
        <v>17</v>
      </c>
      <c r="K49" s="124"/>
      <c r="L49" s="125"/>
      <c r="M49" s="125"/>
      <c r="N49" s="125"/>
      <c r="O49" s="126"/>
      <c r="P49" s="108"/>
      <c r="Q49" s="249" t="s">
        <v>270</v>
      </c>
      <c r="R49" s="250" t="s">
        <v>256</v>
      </c>
      <c r="S49" s="250" t="s">
        <v>255</v>
      </c>
      <c r="T49" s="251" t="s">
        <v>255</v>
      </c>
      <c r="U49" s="160">
        <f>VLOOKUP(Q49,Data!$B$4:$C$9,2, FALSE)</f>
        <v>0.1</v>
      </c>
      <c r="V49" s="161">
        <f>VLOOKUP(R49,Data!$E$4:$F$8,2,FALSE)</f>
        <v>0.05</v>
      </c>
      <c r="W49" s="161">
        <f>VLOOKUP(S49,Data!$H$4:$I$8,2,FALSE)</f>
        <v>0</v>
      </c>
      <c r="X49" s="238">
        <f>VLOOKUP(T49,Data!$K$4:$L$7,2,FALSE)</f>
        <v>0</v>
      </c>
      <c r="Y49" s="166">
        <f>SUM(U49:X49)</f>
        <v>0.15000000000000002</v>
      </c>
      <c r="Z49" s="62"/>
      <c r="AA49" s="69"/>
      <c r="AB49" s="69"/>
      <c r="AC49" s="69"/>
      <c r="AD49" s="100"/>
      <c r="AE49" s="122"/>
      <c r="AF49" s="172"/>
      <c r="AG49" s="175"/>
      <c r="AH49" s="175"/>
      <c r="AI49" s="175"/>
      <c r="AJ49" s="175"/>
      <c r="AK49" s="37"/>
      <c r="AL49" s="23"/>
    </row>
    <row r="50" spans="2:38" ht="45" hidden="1" customHeight="1" outlineLevel="1" x14ac:dyDescent="0.25">
      <c r="B50" s="13"/>
      <c r="C50" s="205"/>
      <c r="D50" s="68"/>
      <c r="E50" s="59"/>
      <c r="F50" s="76"/>
      <c r="G50" s="60" t="s">
        <v>121</v>
      </c>
      <c r="H50" s="61">
        <v>6</v>
      </c>
      <c r="I50" s="60" t="s">
        <v>352</v>
      </c>
      <c r="J50" s="139">
        <v>17</v>
      </c>
      <c r="K50" s="124"/>
      <c r="L50" s="125"/>
      <c r="M50" s="125"/>
      <c r="N50" s="125"/>
      <c r="O50" s="126"/>
      <c r="P50" s="108"/>
      <c r="Q50" s="249" t="s">
        <v>270</v>
      </c>
      <c r="R50" s="250" t="s">
        <v>256</v>
      </c>
      <c r="S50" s="250" t="s">
        <v>255</v>
      </c>
      <c r="T50" s="251" t="s">
        <v>255</v>
      </c>
      <c r="U50" s="160">
        <f>VLOOKUP(Q50,Data!$B$4:$C$9,2, FALSE)</f>
        <v>0.1</v>
      </c>
      <c r="V50" s="161">
        <f>VLOOKUP(R50,Data!$E$4:$F$8,2,FALSE)</f>
        <v>0.05</v>
      </c>
      <c r="W50" s="161">
        <f>VLOOKUP(S50,Data!$H$4:$I$8,2,FALSE)</f>
        <v>0</v>
      </c>
      <c r="X50" s="238">
        <f>VLOOKUP(T50,Data!$K$4:$L$7,2,FALSE)</f>
        <v>0</v>
      </c>
      <c r="Y50" s="166">
        <f>SUM(U50:X50)</f>
        <v>0.15000000000000002</v>
      </c>
      <c r="Z50" s="62"/>
      <c r="AA50" s="69"/>
      <c r="AB50" s="69"/>
      <c r="AC50" s="69"/>
      <c r="AD50" s="100"/>
      <c r="AE50" s="122"/>
      <c r="AF50" s="172"/>
      <c r="AG50" s="175"/>
      <c r="AH50" s="175"/>
      <c r="AI50" s="175"/>
      <c r="AJ50" s="175"/>
      <c r="AK50" s="37"/>
      <c r="AL50" s="23"/>
    </row>
    <row r="51" spans="2:38" ht="45" hidden="1" customHeight="1" outlineLevel="1" x14ac:dyDescent="0.25">
      <c r="B51" s="13"/>
      <c r="C51" s="205"/>
      <c r="D51" s="55"/>
      <c r="E51" s="46"/>
      <c r="F51" s="51"/>
      <c r="G51" s="39" t="s">
        <v>122</v>
      </c>
      <c r="H51" s="61">
        <v>4</v>
      </c>
      <c r="I51" s="60" t="s">
        <v>352</v>
      </c>
      <c r="J51" s="141">
        <v>17</v>
      </c>
      <c r="K51" s="127"/>
      <c r="L51" s="128"/>
      <c r="M51" s="128"/>
      <c r="N51" s="128"/>
      <c r="O51" s="129"/>
      <c r="P51" s="47"/>
      <c r="Q51" s="249" t="s">
        <v>270</v>
      </c>
      <c r="R51" s="250" t="s">
        <v>256</v>
      </c>
      <c r="S51" s="250" t="s">
        <v>255</v>
      </c>
      <c r="T51" s="251" t="s">
        <v>255</v>
      </c>
      <c r="U51" s="160">
        <f>VLOOKUP(Q51,Data!$B$4:$C$9,2, FALSE)</f>
        <v>0.1</v>
      </c>
      <c r="V51" s="161">
        <f>VLOOKUP(R51,Data!$E$4:$F$8,2,FALSE)</f>
        <v>0.05</v>
      </c>
      <c r="W51" s="161">
        <f>VLOOKUP(S51,Data!$H$4:$I$8,2,FALSE)</f>
        <v>0</v>
      </c>
      <c r="X51" s="238">
        <f>VLOOKUP(T51,Data!$K$4:$L$7,2,FALSE)</f>
        <v>0</v>
      </c>
      <c r="Y51" s="167">
        <f>SUM(U51:X51)</f>
        <v>0.15000000000000002</v>
      </c>
      <c r="Z51" s="74"/>
      <c r="AA51" s="75"/>
      <c r="AB51" s="75"/>
      <c r="AC51" s="75"/>
      <c r="AD51" s="101"/>
      <c r="AE51" s="122"/>
      <c r="AF51" s="173"/>
      <c r="AG51" s="174"/>
      <c r="AH51" s="174"/>
      <c r="AI51" s="174"/>
      <c r="AJ51" s="174"/>
      <c r="AK51" s="37"/>
      <c r="AL51" s="23"/>
    </row>
    <row r="52" spans="2:38" ht="60" customHeight="1" collapsed="1" x14ac:dyDescent="0.25">
      <c r="B52" s="13"/>
      <c r="C52" s="205"/>
      <c r="D52" s="223" t="s">
        <v>19</v>
      </c>
      <c r="E52" s="223"/>
      <c r="F52" s="224" t="s">
        <v>20</v>
      </c>
      <c r="G52" s="225" t="s">
        <v>74</v>
      </c>
      <c r="H52" s="188">
        <f>AVERAGE(H53:H59)</f>
        <v>5.1428571428571432</v>
      </c>
      <c r="I52" s="170" t="str">
        <f>(IF(I53="","",I53&amp;CHAR(10))&amp;(IF(I54="","",I54&amp;CHAR(10))&amp;IF(I55="","",I55&amp;CHAR(10))&amp;IF(I56="","",I56&amp;CHAR(10))&amp;IF(I57="","",I57&amp;CHAR(10))&amp;IF(I58="","",I58&amp;CHAR(10))&amp;IF(I59="","",I59)))</f>
        <v xml:space="preserve">Bitlocker, Storage Encryption, Certificate Services
TLS, Certificate Services
Operational Monitoring, External Monitoring
Data Loss Prevention, Digital Rights Management
Tripwire
</v>
      </c>
      <c r="J52" s="226" t="s">
        <v>238</v>
      </c>
      <c r="K52" s="216">
        <f>SUM(K53:K59)</f>
        <v>0</v>
      </c>
      <c r="L52" s="217">
        <f t="shared" ref="L52:O52" si="7">SUM(L53:L59)</f>
        <v>0</v>
      </c>
      <c r="M52" s="217">
        <f t="shared" si="7"/>
        <v>0</v>
      </c>
      <c r="N52" s="217">
        <f t="shared" si="7"/>
        <v>0</v>
      </c>
      <c r="O52" s="218">
        <f t="shared" si="7"/>
        <v>0</v>
      </c>
      <c r="P52" s="227" t="s">
        <v>49</v>
      </c>
      <c r="Q52" s="246"/>
      <c r="R52" s="247"/>
      <c r="S52" s="247"/>
      <c r="T52" s="248"/>
      <c r="U52" s="220"/>
      <c r="V52" s="221"/>
      <c r="W52" s="221"/>
      <c r="X52" s="237"/>
      <c r="Y52" s="222">
        <f>AVERAGE(Y53:Y59)</f>
        <v>8.5714285714285715E-2</v>
      </c>
      <c r="Z52" s="189"/>
      <c r="AA52" s="190"/>
      <c r="AB52" s="190"/>
      <c r="AC52" s="190"/>
      <c r="AD52" s="191"/>
      <c r="AE52" s="122"/>
      <c r="AF52" s="170" t="str">
        <f>(IF(AF53="","",AF53&amp;CHAR(10))&amp;(IF(AF54="","",AF54&amp;CHAR(10))&amp;IF(AF55="","",AF55&amp;CHAR(10))&amp;IF(AF56="","",AF56&amp;CHAR(10))&amp;IF(AF57="","",AF57&amp;CHAR(10))&amp;IF(AF58="","",AF58&amp;CHAR(10))&amp;IF(AF59="","",AF59)))</f>
        <v xml:space="preserve">SAN Encryption at rest
Workstation Certificates
Policy to encrypt all network connections (3yr compliance)
</v>
      </c>
      <c r="AG52" s="177" t="str">
        <f>(IF(AG53="","",AG53&amp;CHAR(10))&amp;(IF(AG54="","",AG54&amp;CHAR(10))&amp;IF(AG55="","",AG55&amp;CHAR(10))&amp;IF(AG56="","",AG56&amp;CHAR(10))&amp;IF(AG57="","",AG57&amp;CHAR(10))&amp;IF(AG58="","",AG58&amp;CHAR(10))&amp;IF(AG59="","",AG59)))</f>
        <v xml:space="preserve">Data Classification Project
Data Loss Prevention Evaluation
Evaluate FIM solution
</v>
      </c>
      <c r="AH52" s="177" t="str">
        <f>(IF(AH53="","",AH53&amp;CHAR(10))&amp;(IF(AH54="","",AH54&amp;CHAR(10))&amp;IF(AH55="","",AH55&amp;CHAR(10))&amp;IF(AH56="","",AH56&amp;CHAR(10))&amp;IF(AH57="","",AH57&amp;CHAR(10))&amp;IF(AH58="","",AH58&amp;CHAR(10))&amp;IF(AH59="","",AH59)))</f>
        <v xml:space="preserve">Encourage compliance with 100% encryption policy
Evaluate FIM solution
</v>
      </c>
      <c r="AI52" s="177" t="str">
        <f>(IF(AI53="","",AI53&amp;CHAR(10))&amp;(IF(AI54="","",AI54&amp;CHAR(10))&amp;IF(AI55="","",AI55&amp;CHAR(10))&amp;IF(AI56="","",AI56&amp;CHAR(10))&amp;IF(AI57="","",AI57&amp;CHAR(10))&amp;IF(AI58="","",AI58&amp;CHAR(10))&amp;IF(AI59="","",AI59)))</f>
        <v/>
      </c>
      <c r="AJ52" s="177" t="str">
        <f>(IF(AJ53="","",AJ53&amp;CHAR(10))&amp;(IF(AJ54="","",AJ54&amp;CHAR(10))&amp;IF(AJ55="","",AJ55&amp;CHAR(10))&amp;IF(AJ56="","",AJ56&amp;CHAR(10))&amp;IF(AJ57="","",AJ57&amp;CHAR(10))&amp;IF(AJ58="","",AJ58&amp;CHAR(10))&amp;IF(AJ59="","",AJ59)))</f>
        <v xml:space="preserve">Enforce 100% encryption policy
</v>
      </c>
      <c r="AK52" s="37"/>
    </row>
    <row r="53" spans="2:38" ht="45" hidden="1" customHeight="1" outlineLevel="1" x14ac:dyDescent="0.25">
      <c r="B53" s="13"/>
      <c r="C53" s="205"/>
      <c r="D53" s="59"/>
      <c r="E53" s="59"/>
      <c r="F53" s="76"/>
      <c r="G53" s="60" t="s">
        <v>123</v>
      </c>
      <c r="H53" s="61">
        <v>9</v>
      </c>
      <c r="I53" s="60" t="s">
        <v>353</v>
      </c>
      <c r="J53" s="139">
        <v>14</v>
      </c>
      <c r="K53" s="124"/>
      <c r="L53" s="125"/>
      <c r="M53" s="125"/>
      <c r="N53" s="125"/>
      <c r="O53" s="126"/>
      <c r="P53" s="108"/>
      <c r="Q53" s="249" t="s">
        <v>270</v>
      </c>
      <c r="R53" s="250" t="s">
        <v>260</v>
      </c>
      <c r="S53" s="250" t="s">
        <v>255</v>
      </c>
      <c r="T53" s="251" t="s">
        <v>255</v>
      </c>
      <c r="U53" s="160">
        <f>VLOOKUP(Q53,Data!$B$4:$C$9,2, FALSE)</f>
        <v>0.1</v>
      </c>
      <c r="V53" s="161">
        <f>VLOOKUP(R53,Data!$E$4:$F$8,2,FALSE)</f>
        <v>0.1</v>
      </c>
      <c r="W53" s="161">
        <f>VLOOKUP(S53,Data!$H$4:$I$8,2,FALSE)</f>
        <v>0</v>
      </c>
      <c r="X53" s="238">
        <f>VLOOKUP(T53,Data!$K$4:$L$7,2,FALSE)</f>
        <v>0</v>
      </c>
      <c r="Y53" s="166">
        <f t="shared" ref="Y53:Y59" si="8">SUM(U53:X53)</f>
        <v>0.2</v>
      </c>
      <c r="Z53" s="56"/>
      <c r="AA53" s="57"/>
      <c r="AB53" s="57"/>
      <c r="AC53" s="57"/>
      <c r="AD53" s="58"/>
      <c r="AE53" s="122"/>
      <c r="AF53" s="184" t="s">
        <v>318</v>
      </c>
      <c r="AG53" s="175" t="s">
        <v>301</v>
      </c>
      <c r="AH53" s="175"/>
      <c r="AI53" s="175"/>
      <c r="AJ53" s="175"/>
      <c r="AK53" s="37"/>
    </row>
    <row r="54" spans="2:38" ht="45" hidden="1" customHeight="1" outlineLevel="1" x14ac:dyDescent="0.25">
      <c r="B54" s="13"/>
      <c r="C54" s="205"/>
      <c r="D54" s="88"/>
      <c r="E54" s="88"/>
      <c r="F54" s="89"/>
      <c r="G54" s="60" t="s">
        <v>124</v>
      </c>
      <c r="H54" s="61">
        <v>9</v>
      </c>
      <c r="I54" s="60" t="s">
        <v>354</v>
      </c>
      <c r="J54" s="144" t="s">
        <v>226</v>
      </c>
      <c r="K54" s="124"/>
      <c r="L54" s="125"/>
      <c r="M54" s="125"/>
      <c r="N54" s="125"/>
      <c r="O54" s="126"/>
      <c r="P54" s="115"/>
      <c r="Q54" s="249" t="s">
        <v>270</v>
      </c>
      <c r="R54" s="250" t="s">
        <v>260</v>
      </c>
      <c r="S54" s="250" t="s">
        <v>255</v>
      </c>
      <c r="T54" s="251" t="s">
        <v>255</v>
      </c>
      <c r="U54" s="160">
        <f>VLOOKUP(Q54,Data!$B$4:$C$9,2, FALSE)</f>
        <v>0.1</v>
      </c>
      <c r="V54" s="161">
        <f>VLOOKUP(R54,Data!$E$4:$F$8,2,FALSE)</f>
        <v>0.1</v>
      </c>
      <c r="W54" s="161">
        <f>VLOOKUP(S54,Data!$H$4:$I$8,2,FALSE)</f>
        <v>0</v>
      </c>
      <c r="X54" s="238">
        <f>VLOOKUP(T54,Data!$K$4:$L$7,2,FALSE)</f>
        <v>0</v>
      </c>
      <c r="Y54" s="166">
        <f t="shared" si="8"/>
        <v>0.2</v>
      </c>
      <c r="Z54" s="56"/>
      <c r="AA54" s="57"/>
      <c r="AB54" s="57"/>
      <c r="AC54" s="57"/>
      <c r="AD54" s="58"/>
      <c r="AE54" s="122"/>
      <c r="AF54" s="185" t="s">
        <v>304</v>
      </c>
      <c r="AG54" s="175"/>
      <c r="AH54" s="175" t="s">
        <v>306</v>
      </c>
      <c r="AI54" s="175"/>
      <c r="AJ54" s="175" t="s">
        <v>305</v>
      </c>
      <c r="AK54" s="37"/>
    </row>
    <row r="55" spans="2:38" ht="45" hidden="1" customHeight="1" outlineLevel="1" x14ac:dyDescent="0.25">
      <c r="B55" s="13"/>
      <c r="C55" s="205"/>
      <c r="D55" s="59"/>
      <c r="E55" s="59"/>
      <c r="F55" s="76"/>
      <c r="G55" s="60" t="s">
        <v>125</v>
      </c>
      <c r="H55" s="61">
        <v>4</v>
      </c>
      <c r="I55" s="60"/>
      <c r="J55" s="139">
        <v>1</v>
      </c>
      <c r="K55" s="124"/>
      <c r="L55" s="125"/>
      <c r="M55" s="125"/>
      <c r="N55" s="125"/>
      <c r="O55" s="126"/>
      <c r="P55" s="108"/>
      <c r="Q55" s="249" t="s">
        <v>270</v>
      </c>
      <c r="R55" s="250" t="s">
        <v>255</v>
      </c>
      <c r="S55" s="250" t="s">
        <v>255</v>
      </c>
      <c r="T55" s="251" t="s">
        <v>255</v>
      </c>
      <c r="U55" s="160">
        <f>VLOOKUP(Q55,Data!$B$4:$C$9,2, FALSE)</f>
        <v>0.1</v>
      </c>
      <c r="V55" s="161">
        <f>VLOOKUP(R55,Data!$E$4:$F$8,2,FALSE)</f>
        <v>0</v>
      </c>
      <c r="W55" s="161">
        <f>VLOOKUP(S55,Data!$H$4:$I$8,2,FALSE)</f>
        <v>0</v>
      </c>
      <c r="X55" s="238">
        <f>VLOOKUP(T55,Data!$K$4:$L$7,2,FALSE)</f>
        <v>0</v>
      </c>
      <c r="Y55" s="166">
        <f t="shared" si="8"/>
        <v>0.1</v>
      </c>
      <c r="Z55" s="56"/>
      <c r="AA55" s="57"/>
      <c r="AB55" s="57"/>
      <c r="AC55" s="57"/>
      <c r="AD55" s="58"/>
      <c r="AE55" s="122"/>
      <c r="AF55" s="172"/>
      <c r="AG55" s="175"/>
      <c r="AH55" s="175"/>
      <c r="AI55" s="175"/>
      <c r="AJ55" s="175"/>
      <c r="AK55" s="37"/>
    </row>
    <row r="56" spans="2:38" ht="45" hidden="1" customHeight="1" outlineLevel="1" x14ac:dyDescent="0.25">
      <c r="B56" s="13"/>
      <c r="C56" s="205"/>
      <c r="D56" s="59"/>
      <c r="E56" s="59"/>
      <c r="F56" s="76"/>
      <c r="G56" s="60" t="s">
        <v>126</v>
      </c>
      <c r="H56" s="61">
        <v>3</v>
      </c>
      <c r="I56" s="60" t="s">
        <v>355</v>
      </c>
      <c r="J56" s="139"/>
      <c r="K56" s="124"/>
      <c r="L56" s="125"/>
      <c r="M56" s="125"/>
      <c r="N56" s="125"/>
      <c r="O56" s="126"/>
      <c r="P56" s="108"/>
      <c r="Q56" s="249" t="s">
        <v>255</v>
      </c>
      <c r="R56" s="250" t="s">
        <v>255</v>
      </c>
      <c r="S56" s="250" t="s">
        <v>255</v>
      </c>
      <c r="T56" s="251" t="s">
        <v>255</v>
      </c>
      <c r="U56" s="160">
        <f>VLOOKUP(Q56,Data!$B$4:$C$9,2, FALSE)</f>
        <v>0</v>
      </c>
      <c r="V56" s="161">
        <f>VLOOKUP(R56,Data!$E$4:$F$8,2,FALSE)</f>
        <v>0</v>
      </c>
      <c r="W56" s="161">
        <f>VLOOKUP(S56,Data!$H$4:$I$8,2,FALSE)</f>
        <v>0</v>
      </c>
      <c r="X56" s="238">
        <f>VLOOKUP(T56,Data!$K$4:$L$7,2,FALSE)</f>
        <v>0</v>
      </c>
      <c r="Y56" s="166">
        <f t="shared" si="8"/>
        <v>0</v>
      </c>
      <c r="Z56" s="56"/>
      <c r="AA56" s="57"/>
      <c r="AB56" s="57"/>
      <c r="AC56" s="57"/>
      <c r="AD56" s="58"/>
      <c r="AE56" s="122"/>
      <c r="AF56" s="172"/>
      <c r="AG56" s="175"/>
      <c r="AH56" s="175"/>
      <c r="AI56" s="175"/>
      <c r="AJ56" s="175"/>
      <c r="AK56" s="37"/>
    </row>
    <row r="57" spans="2:38" ht="45" hidden="1" customHeight="1" outlineLevel="1" x14ac:dyDescent="0.25">
      <c r="B57" s="13"/>
      <c r="C57" s="205"/>
      <c r="D57" s="59"/>
      <c r="E57" s="59"/>
      <c r="F57" s="76"/>
      <c r="G57" s="60" t="s">
        <v>127</v>
      </c>
      <c r="H57" s="61">
        <v>4</v>
      </c>
      <c r="I57" s="60" t="s">
        <v>277</v>
      </c>
      <c r="J57" s="139">
        <v>13</v>
      </c>
      <c r="K57" s="124"/>
      <c r="L57" s="125"/>
      <c r="M57" s="125"/>
      <c r="N57" s="125"/>
      <c r="O57" s="126"/>
      <c r="P57" s="108"/>
      <c r="Q57" s="249" t="s">
        <v>255</v>
      </c>
      <c r="R57" s="250" t="s">
        <v>255</v>
      </c>
      <c r="S57" s="250" t="s">
        <v>255</v>
      </c>
      <c r="T57" s="251" t="s">
        <v>255</v>
      </c>
      <c r="U57" s="160">
        <f>VLOOKUP(Q57,Data!$B$4:$C$9,2, FALSE)</f>
        <v>0</v>
      </c>
      <c r="V57" s="161">
        <f>VLOOKUP(R57,Data!$E$4:$F$8,2,FALSE)</f>
        <v>0</v>
      </c>
      <c r="W57" s="161">
        <f>VLOOKUP(S57,Data!$H$4:$I$8,2,FALSE)</f>
        <v>0</v>
      </c>
      <c r="X57" s="238">
        <f>VLOOKUP(T57,Data!$K$4:$L$7,2,FALSE)</f>
        <v>0</v>
      </c>
      <c r="Y57" s="166">
        <f t="shared" si="8"/>
        <v>0</v>
      </c>
      <c r="Z57" s="56"/>
      <c r="AA57" s="57"/>
      <c r="AB57" s="57"/>
      <c r="AC57" s="57"/>
      <c r="AD57" s="58"/>
      <c r="AE57" s="122"/>
      <c r="AF57" s="172"/>
      <c r="AG57" s="175" t="s">
        <v>319</v>
      </c>
      <c r="AH57" s="175"/>
      <c r="AI57" s="175"/>
      <c r="AJ57" s="175"/>
      <c r="AK57" s="37"/>
    </row>
    <row r="58" spans="2:38" ht="45" hidden="1" customHeight="1" outlineLevel="1" x14ac:dyDescent="0.25">
      <c r="B58" s="13"/>
      <c r="C58" s="205"/>
      <c r="D58" s="59"/>
      <c r="E58" s="59"/>
      <c r="F58" s="76"/>
      <c r="G58" s="60" t="s">
        <v>128</v>
      </c>
      <c r="H58" s="61">
        <v>3</v>
      </c>
      <c r="I58" s="60" t="s">
        <v>252</v>
      </c>
      <c r="J58" s="139">
        <v>2</v>
      </c>
      <c r="K58" s="124"/>
      <c r="L58" s="125"/>
      <c r="M58" s="125"/>
      <c r="N58" s="125"/>
      <c r="O58" s="126"/>
      <c r="P58" s="108"/>
      <c r="Q58" s="249" t="s">
        <v>270</v>
      </c>
      <c r="R58" s="250" t="s">
        <v>255</v>
      </c>
      <c r="S58" s="250" t="s">
        <v>255</v>
      </c>
      <c r="T58" s="251" t="s">
        <v>255</v>
      </c>
      <c r="U58" s="160">
        <f>VLOOKUP(Q58,Data!$B$4:$C$9,2, FALSE)</f>
        <v>0.1</v>
      </c>
      <c r="V58" s="161">
        <f>VLOOKUP(R58,Data!$E$4:$F$8,2,FALSE)</f>
        <v>0</v>
      </c>
      <c r="W58" s="161">
        <f>VLOOKUP(S58,Data!$H$4:$I$8,2,FALSE)</f>
        <v>0</v>
      </c>
      <c r="X58" s="238">
        <f>VLOOKUP(T58,Data!$K$4:$L$7,2,FALSE)</f>
        <v>0</v>
      </c>
      <c r="Y58" s="166">
        <f t="shared" si="8"/>
        <v>0.1</v>
      </c>
      <c r="Z58" s="56"/>
      <c r="AA58" s="57"/>
      <c r="AB58" s="57"/>
      <c r="AC58" s="57"/>
      <c r="AD58" s="58"/>
      <c r="AE58" s="122"/>
      <c r="AF58" s="172"/>
      <c r="AG58" s="175" t="s">
        <v>307</v>
      </c>
      <c r="AH58" s="175" t="s">
        <v>307</v>
      </c>
      <c r="AI58" s="175"/>
      <c r="AJ58" s="175"/>
      <c r="AK58" s="37"/>
    </row>
    <row r="59" spans="2:38" ht="45" hidden="1" customHeight="1" outlineLevel="1" x14ac:dyDescent="0.25">
      <c r="B59" s="13"/>
      <c r="C59" s="205"/>
      <c r="D59" s="77"/>
      <c r="E59" s="77"/>
      <c r="F59" s="78"/>
      <c r="G59" s="79" t="s">
        <v>129</v>
      </c>
      <c r="H59" s="61">
        <v>4</v>
      </c>
      <c r="I59" s="79"/>
      <c r="J59" s="145"/>
      <c r="K59" s="127"/>
      <c r="L59" s="128"/>
      <c r="M59" s="128"/>
      <c r="N59" s="128"/>
      <c r="O59" s="129"/>
      <c r="P59" s="113"/>
      <c r="Q59" s="249" t="s">
        <v>255</v>
      </c>
      <c r="R59" s="250" t="s">
        <v>255</v>
      </c>
      <c r="S59" s="250" t="s">
        <v>255</v>
      </c>
      <c r="T59" s="251" t="s">
        <v>255</v>
      </c>
      <c r="U59" s="160">
        <f>VLOOKUP(Q59,Data!$B$4:$C$9,2, FALSE)</f>
        <v>0</v>
      </c>
      <c r="V59" s="161">
        <f>VLOOKUP(R59,Data!$E$4:$F$8,2,FALSE)</f>
        <v>0</v>
      </c>
      <c r="W59" s="161">
        <f>VLOOKUP(S59,Data!$H$4:$I$8,2,FALSE)</f>
        <v>0</v>
      </c>
      <c r="X59" s="238">
        <f>VLOOKUP(T59,Data!$K$4:$L$7,2,FALSE)</f>
        <v>0</v>
      </c>
      <c r="Y59" s="167">
        <f t="shared" si="8"/>
        <v>0</v>
      </c>
      <c r="Z59" s="63"/>
      <c r="AA59" s="64"/>
      <c r="AB59" s="64"/>
      <c r="AC59" s="64"/>
      <c r="AD59" s="103"/>
      <c r="AE59" s="122"/>
      <c r="AF59" s="173"/>
      <c r="AG59" s="174"/>
      <c r="AH59" s="174"/>
      <c r="AI59" s="174"/>
      <c r="AJ59" s="174"/>
      <c r="AK59" s="37"/>
    </row>
    <row r="60" spans="2:38" ht="60" customHeight="1" collapsed="1" x14ac:dyDescent="0.25">
      <c r="B60" s="13"/>
      <c r="C60" s="206"/>
      <c r="D60" s="223" t="s">
        <v>21</v>
      </c>
      <c r="E60" s="223"/>
      <c r="F60" s="224" t="s">
        <v>22</v>
      </c>
      <c r="G60" s="225" t="s">
        <v>75</v>
      </c>
      <c r="H60" s="188">
        <f>AVERAGE(H61:H72)</f>
        <v>5.416666666666667</v>
      </c>
      <c r="I60" s="170" t="str">
        <f>(IF(I61="","",I61&amp;CHAR(10))&amp;(IF(I62="","",I62&amp;CHAR(10))&amp;IF(I63="","",I63&amp;CHAR(10))&amp;IF(I64="","",I64&amp;CHAR(10))&amp;IF(I65="","",I65&amp;CHAR(10))&amp;IF(I66="","",I66&amp;CHAR(10))&amp;IF(I67="","",I67&amp;CHAR(10))&amp;IF(I68="","",I68&amp;CHAR(10))&amp;IF(I69="","",I69&amp;CHAR(10))&amp;IF(I70="","",I70&amp;CHAR(10))&amp;IF(I71="","",I71&amp;CHAR(10))&amp;IF(I72="","",I72)))</f>
        <v>CIS Benchmarks, DISA STIGs
IT Change Control
Backup/Restore solution
Incident Response Plan, Business Continuity Plan
Incident Response Plan, Business Continuity Plan
Vulnerability Management, 3rd Party</v>
      </c>
      <c r="J60" s="226" t="s">
        <v>239</v>
      </c>
      <c r="K60" s="216">
        <f>SUM(K61:K72)</f>
        <v>0</v>
      </c>
      <c r="L60" s="217">
        <f t="shared" ref="L60:O60" si="9">SUM(L61:L72)</f>
        <v>0</v>
      </c>
      <c r="M60" s="217">
        <f t="shared" si="9"/>
        <v>0</v>
      </c>
      <c r="N60" s="217">
        <f t="shared" si="9"/>
        <v>0</v>
      </c>
      <c r="O60" s="218">
        <f t="shared" si="9"/>
        <v>0</v>
      </c>
      <c r="P60" s="227" t="s">
        <v>235</v>
      </c>
      <c r="Q60" s="246"/>
      <c r="R60" s="247"/>
      <c r="S60" s="247"/>
      <c r="T60" s="248"/>
      <c r="U60" s="220"/>
      <c r="V60" s="221"/>
      <c r="W60" s="221"/>
      <c r="X60" s="237"/>
      <c r="Y60" s="222">
        <f>AVERAGE(Y61:Y72)</f>
        <v>0.14583333333333334</v>
      </c>
      <c r="Z60" s="189"/>
      <c r="AA60" s="190"/>
      <c r="AB60" s="190"/>
      <c r="AC60" s="190"/>
      <c r="AD60" s="191"/>
      <c r="AE60" s="122"/>
      <c r="AF60" s="170" t="str">
        <f>(IF(AF61="","",AF61&amp;CHAR(10))&amp;(IF(AF62="","",AF62&amp;CHAR(10))&amp;IF(AF63="","",AF63&amp;CHAR(10))&amp;IF(AF64="","",AF64&amp;CHAR(10))&amp;IF(AF65="","",AF65&amp;CHAR(10))&amp;IF(AF66="","",AF66&amp;CHAR(10))&amp;IF(AF67="","",AF67&amp;CHAR(10))&amp;IF(AF68="","",AF68&amp;CHAR(10))&amp;IF(AF69="","",AF69&amp;CHAR(10))&amp;IF(AF70="","",AF70&amp;CHAR(10))&amp;IF(AF71="","",AF71&amp;CHAR(10))&amp;IF(AF72="","",AF72)))</f>
        <v/>
      </c>
      <c r="AG60" s="177" t="str">
        <f>(IF(AG61="","",AG61&amp;CHAR(10))&amp;(IF(AG62="","",AG62&amp;CHAR(10))&amp;IF(AG63="","",AG63&amp;CHAR(10))&amp;IF(AG64="","",AG64&amp;CHAR(10))&amp;IF(AG65="","",AG65&amp;CHAR(10))&amp;IF(AG66="","",AG66&amp;CHAR(10))&amp;IF(AG67="","",AG67&amp;CHAR(10))&amp;IF(AG68="","",AG68&amp;CHAR(10))&amp;IF(AG69="","",AG69&amp;CHAR(10))&amp;IF(AG70="","",AG70&amp;CHAR(10))&amp;IF(AG71="","",AG71&amp;CHAR(10))&amp;IF(AG72="","",AG72)))</f>
        <v xml:space="preserve">Document Plan
</v>
      </c>
      <c r="AH60" s="177" t="str">
        <f>(IF(AH61="","",AH61&amp;CHAR(10))&amp;(IF(AH62="","",AH62&amp;CHAR(10))&amp;IF(AH63="","",AH63&amp;CHAR(10))&amp;IF(AH64="","",AH64&amp;CHAR(10))&amp;IF(AH65="","",AH65&amp;CHAR(10))&amp;IF(AH66="","",AH66&amp;CHAR(10))&amp;IF(AH67="","",AH67&amp;CHAR(10))&amp;IF(AH68="","",AH68&amp;CHAR(10))&amp;IF(AH69="","",AH69&amp;CHAR(10))&amp;IF(AH70="","",AH70&amp;CHAR(10))&amp;IF(AH71="","",AH71&amp;CHAR(10))&amp;IF(AH72="","",AH72)))</f>
        <v xml:space="preserve">Review Plan
</v>
      </c>
      <c r="AI60" s="177" t="str">
        <f>(IF(AI61="","",AI61&amp;CHAR(10))&amp;(IF(AI62="","",AI62&amp;CHAR(10))&amp;IF(AI63="","",AI63&amp;CHAR(10))&amp;IF(AI64="","",AI64&amp;CHAR(10))&amp;IF(AI65="","",AI65&amp;CHAR(10))&amp;IF(AI66="","",AI66&amp;CHAR(10))&amp;IF(AI67="","",AI67&amp;CHAR(10))&amp;IF(AI68="","",AI68&amp;CHAR(10))&amp;IF(AI69="","",AI69&amp;CHAR(10))&amp;IF(AI70="","",AI70&amp;CHAR(10))&amp;IF(AI71="","",AI71&amp;CHAR(10))&amp;IF(AI72="","",AI72)))</f>
        <v xml:space="preserve">Review Plan
</v>
      </c>
      <c r="AJ60" s="177" t="str">
        <f>(IF(AJ61="","",AJ61&amp;CHAR(10))&amp;(IF(AJ62="","",AJ62&amp;CHAR(10))&amp;IF(AJ63="","",AJ63&amp;CHAR(10))&amp;IF(AJ64="","",AJ64&amp;CHAR(10))&amp;IF(AJ65="","",AJ65&amp;CHAR(10))&amp;IF(AJ66="","",AJ66&amp;CHAR(10))&amp;IF(AJ67="","",AJ67&amp;CHAR(10))&amp;IF(AJ68="","",AJ68&amp;CHAR(10))&amp;IF(AJ69="","",AJ69&amp;CHAR(10))&amp;IF(AJ70="","",AJ70&amp;CHAR(10))&amp;IF(AJ71="","",AJ71&amp;CHAR(10))&amp;IF(AJ72="","",AJ72)))</f>
        <v xml:space="preserve">Review Plan
</v>
      </c>
      <c r="AK60" s="37"/>
    </row>
    <row r="61" spans="2:38" ht="45" hidden="1" customHeight="1" outlineLevel="1" x14ac:dyDescent="0.25">
      <c r="B61" s="13"/>
      <c r="C61" s="205"/>
      <c r="D61" s="59"/>
      <c r="E61" s="59"/>
      <c r="F61" s="76"/>
      <c r="G61" s="60" t="s">
        <v>130</v>
      </c>
      <c r="H61" s="61">
        <v>5</v>
      </c>
      <c r="I61" s="60" t="s">
        <v>356</v>
      </c>
      <c r="J61" s="139" t="s">
        <v>223</v>
      </c>
      <c r="K61" s="124"/>
      <c r="L61" s="125"/>
      <c r="M61" s="125"/>
      <c r="N61" s="125"/>
      <c r="O61" s="126"/>
      <c r="P61" s="108"/>
      <c r="Q61" s="249" t="s">
        <v>270</v>
      </c>
      <c r="R61" s="250" t="s">
        <v>255</v>
      </c>
      <c r="S61" s="250" t="s">
        <v>256</v>
      </c>
      <c r="T61" s="251" t="s">
        <v>255</v>
      </c>
      <c r="U61" s="160">
        <f>VLOOKUP(Q61,Data!$B$4:$C$9,2, FALSE)</f>
        <v>0.1</v>
      </c>
      <c r="V61" s="161">
        <f>VLOOKUP(R61,Data!$E$4:$F$8,2,FALSE)</f>
        <v>0</v>
      </c>
      <c r="W61" s="161">
        <f>VLOOKUP(S61,Data!$H$4:$I$8,2,FALSE)</f>
        <v>0.05</v>
      </c>
      <c r="X61" s="238">
        <f>VLOOKUP(T61,Data!$K$4:$L$7,2,FALSE)</f>
        <v>0</v>
      </c>
      <c r="Y61" s="166">
        <f t="shared" ref="Y61:Y72" si="10">SUM(U61:X61)</f>
        <v>0.15000000000000002</v>
      </c>
      <c r="Z61" s="56"/>
      <c r="AA61" s="57"/>
      <c r="AB61" s="57"/>
      <c r="AC61" s="57"/>
      <c r="AD61" s="58"/>
      <c r="AE61" s="122"/>
      <c r="AF61" s="172"/>
      <c r="AG61" s="175"/>
      <c r="AH61" s="175"/>
      <c r="AI61" s="175"/>
      <c r="AJ61" s="175"/>
      <c r="AK61" s="37"/>
    </row>
    <row r="62" spans="2:38" ht="45" hidden="1" customHeight="1" outlineLevel="1" x14ac:dyDescent="0.25">
      <c r="B62" s="13"/>
      <c r="C62" s="205"/>
      <c r="D62" s="59"/>
      <c r="E62" s="59"/>
      <c r="F62" s="76"/>
      <c r="G62" s="90" t="s">
        <v>131</v>
      </c>
      <c r="H62" s="61">
        <v>4</v>
      </c>
      <c r="I62" s="90"/>
      <c r="J62" s="139"/>
      <c r="K62" s="124"/>
      <c r="L62" s="125"/>
      <c r="M62" s="125"/>
      <c r="N62" s="125"/>
      <c r="O62" s="126"/>
      <c r="P62" s="108"/>
      <c r="Q62" s="249" t="s">
        <v>270</v>
      </c>
      <c r="R62" s="250" t="s">
        <v>255</v>
      </c>
      <c r="S62" s="250" t="s">
        <v>255</v>
      </c>
      <c r="T62" s="251" t="s">
        <v>255</v>
      </c>
      <c r="U62" s="160">
        <f>VLOOKUP(Q62,Data!$B$4:$C$9,2, FALSE)</f>
        <v>0.1</v>
      </c>
      <c r="V62" s="161">
        <f>VLOOKUP(R62,Data!$E$4:$F$8,2,FALSE)</f>
        <v>0</v>
      </c>
      <c r="W62" s="161">
        <f>VLOOKUP(S62,Data!$H$4:$I$8,2,FALSE)</f>
        <v>0</v>
      </c>
      <c r="X62" s="238">
        <f>VLOOKUP(T62,Data!$K$4:$L$7,2,FALSE)</f>
        <v>0</v>
      </c>
      <c r="Y62" s="166">
        <f t="shared" si="10"/>
        <v>0.1</v>
      </c>
      <c r="Z62" s="56"/>
      <c r="AA62" s="57"/>
      <c r="AB62" s="57"/>
      <c r="AC62" s="57"/>
      <c r="AD62" s="58"/>
      <c r="AE62" s="122"/>
      <c r="AF62" s="172"/>
      <c r="AG62" s="175"/>
      <c r="AH62" s="175"/>
      <c r="AI62" s="175"/>
      <c r="AJ62" s="175"/>
      <c r="AK62" s="37"/>
    </row>
    <row r="63" spans="2:38" ht="45" hidden="1" customHeight="1" outlineLevel="1" x14ac:dyDescent="0.25">
      <c r="B63" s="13"/>
      <c r="C63" s="205"/>
      <c r="D63" s="59"/>
      <c r="E63" s="59"/>
      <c r="F63" s="76"/>
      <c r="G63" s="90" t="s">
        <v>132</v>
      </c>
      <c r="H63" s="61">
        <v>4</v>
      </c>
      <c r="I63" s="90" t="s">
        <v>357</v>
      </c>
      <c r="J63" s="139"/>
      <c r="K63" s="124"/>
      <c r="L63" s="125"/>
      <c r="M63" s="125"/>
      <c r="N63" s="125"/>
      <c r="O63" s="126"/>
      <c r="P63" s="108"/>
      <c r="Q63" s="249" t="s">
        <v>267</v>
      </c>
      <c r="R63" s="250" t="s">
        <v>256</v>
      </c>
      <c r="S63" s="250" t="s">
        <v>274</v>
      </c>
      <c r="T63" s="251" t="s">
        <v>273</v>
      </c>
      <c r="U63" s="160">
        <f>VLOOKUP(Q63,Data!$B$4:$C$9,2, FALSE)</f>
        <v>0.2</v>
      </c>
      <c r="V63" s="161">
        <f>VLOOKUP(R63,Data!$E$4:$F$8,2,FALSE)</f>
        <v>0.05</v>
      </c>
      <c r="W63" s="161">
        <f>VLOOKUP(S63,Data!$H$4:$I$8,2,FALSE)</f>
        <v>0.1</v>
      </c>
      <c r="X63" s="238">
        <f>VLOOKUP(T63,Data!$K$4:$L$7,2,FALSE)</f>
        <v>0.05</v>
      </c>
      <c r="Y63" s="166">
        <f t="shared" si="10"/>
        <v>0.39999999999999997</v>
      </c>
      <c r="Z63" s="56"/>
      <c r="AA63" s="57"/>
      <c r="AB63" s="57"/>
      <c r="AC63" s="57"/>
      <c r="AD63" s="58"/>
      <c r="AE63" s="122"/>
      <c r="AF63" s="172"/>
      <c r="AG63" s="175"/>
      <c r="AH63" s="175"/>
      <c r="AI63" s="175"/>
      <c r="AJ63" s="175"/>
      <c r="AK63" s="37"/>
    </row>
    <row r="64" spans="2:38" ht="45" hidden="1" customHeight="1" outlineLevel="1" x14ac:dyDescent="0.25">
      <c r="B64" s="13"/>
      <c r="C64" s="205"/>
      <c r="D64" s="59"/>
      <c r="E64" s="59"/>
      <c r="F64" s="76"/>
      <c r="G64" s="90" t="s">
        <v>133</v>
      </c>
      <c r="H64" s="61">
        <v>8</v>
      </c>
      <c r="I64" s="90" t="s">
        <v>358</v>
      </c>
      <c r="J64" s="139"/>
      <c r="K64" s="124"/>
      <c r="L64" s="125"/>
      <c r="M64" s="125"/>
      <c r="N64" s="125"/>
      <c r="O64" s="126"/>
      <c r="P64" s="108"/>
      <c r="Q64" s="249" t="s">
        <v>267</v>
      </c>
      <c r="R64" s="250" t="s">
        <v>255</v>
      </c>
      <c r="S64" s="250" t="s">
        <v>256</v>
      </c>
      <c r="T64" s="251" t="s">
        <v>255</v>
      </c>
      <c r="U64" s="160">
        <f>VLOOKUP(Q64,Data!$B$4:$C$9,2, FALSE)</f>
        <v>0.2</v>
      </c>
      <c r="V64" s="161">
        <f>VLOOKUP(R64,Data!$E$4:$F$8,2,FALSE)</f>
        <v>0</v>
      </c>
      <c r="W64" s="161">
        <f>VLOOKUP(S64,Data!$H$4:$I$8,2,FALSE)</f>
        <v>0.05</v>
      </c>
      <c r="X64" s="238">
        <f>VLOOKUP(T64,Data!$K$4:$L$7,2,FALSE)</f>
        <v>0</v>
      </c>
      <c r="Y64" s="166">
        <f t="shared" si="10"/>
        <v>0.25</v>
      </c>
      <c r="Z64" s="56"/>
      <c r="AA64" s="57"/>
      <c r="AB64" s="57"/>
      <c r="AC64" s="57"/>
      <c r="AD64" s="58"/>
      <c r="AE64" s="122"/>
      <c r="AF64" s="172"/>
      <c r="AG64" s="175"/>
      <c r="AH64" s="175"/>
      <c r="AI64" s="175"/>
      <c r="AJ64" s="175"/>
      <c r="AK64" s="37"/>
    </row>
    <row r="65" spans="2:37" ht="45" hidden="1" customHeight="1" outlineLevel="1" x14ac:dyDescent="0.25">
      <c r="B65" s="13"/>
      <c r="C65" s="205"/>
      <c r="D65" s="88"/>
      <c r="E65" s="88"/>
      <c r="F65" s="89"/>
      <c r="G65" s="90" t="s">
        <v>134</v>
      </c>
      <c r="H65" s="61">
        <v>8</v>
      </c>
      <c r="I65" s="90"/>
      <c r="J65" s="144"/>
      <c r="K65" s="124"/>
      <c r="L65" s="125"/>
      <c r="M65" s="125"/>
      <c r="N65" s="125"/>
      <c r="O65" s="126"/>
      <c r="P65" s="115"/>
      <c r="Q65" s="249" t="s">
        <v>270</v>
      </c>
      <c r="R65" s="250" t="s">
        <v>256</v>
      </c>
      <c r="S65" s="250" t="s">
        <v>255</v>
      </c>
      <c r="T65" s="251" t="s">
        <v>255</v>
      </c>
      <c r="U65" s="160">
        <f>VLOOKUP(Q65,Data!$B$4:$C$9,2, FALSE)</f>
        <v>0.1</v>
      </c>
      <c r="V65" s="161">
        <f>VLOOKUP(R65,Data!$E$4:$F$8,2,FALSE)</f>
        <v>0.05</v>
      </c>
      <c r="W65" s="161">
        <f>VLOOKUP(S65,Data!$H$4:$I$8,2,FALSE)</f>
        <v>0</v>
      </c>
      <c r="X65" s="238">
        <f>VLOOKUP(T65,Data!$K$4:$L$7,2,FALSE)</f>
        <v>0</v>
      </c>
      <c r="Y65" s="166">
        <f t="shared" si="10"/>
        <v>0.15000000000000002</v>
      </c>
      <c r="Z65" s="56"/>
      <c r="AA65" s="57"/>
      <c r="AB65" s="57"/>
      <c r="AC65" s="57"/>
      <c r="AD65" s="58"/>
      <c r="AE65" s="122"/>
      <c r="AF65" s="172"/>
      <c r="AG65" s="175"/>
      <c r="AH65" s="175"/>
      <c r="AI65" s="175"/>
      <c r="AJ65" s="175"/>
      <c r="AK65" s="37"/>
    </row>
    <row r="66" spans="2:37" ht="45" hidden="1" customHeight="1" outlineLevel="1" x14ac:dyDescent="0.25">
      <c r="B66" s="13"/>
      <c r="C66" s="205"/>
      <c r="D66" s="59"/>
      <c r="E66" s="59"/>
      <c r="F66" s="76"/>
      <c r="G66" s="90" t="s">
        <v>135</v>
      </c>
      <c r="H66" s="61">
        <v>6</v>
      </c>
      <c r="I66" s="90"/>
      <c r="J66" s="139"/>
      <c r="K66" s="124"/>
      <c r="L66" s="125"/>
      <c r="M66" s="125"/>
      <c r="N66" s="125"/>
      <c r="O66" s="126"/>
      <c r="P66" s="108"/>
      <c r="Q66" s="249" t="s">
        <v>270</v>
      </c>
      <c r="R66" s="250" t="s">
        <v>255</v>
      </c>
      <c r="S66" s="250" t="s">
        <v>255</v>
      </c>
      <c r="T66" s="251" t="s">
        <v>255</v>
      </c>
      <c r="U66" s="160">
        <f>VLOOKUP(Q66,Data!$B$4:$C$9,2, FALSE)</f>
        <v>0.1</v>
      </c>
      <c r="V66" s="161">
        <f>VLOOKUP(R66,Data!$E$4:$F$8,2,FALSE)</f>
        <v>0</v>
      </c>
      <c r="W66" s="161">
        <f>VLOOKUP(S66,Data!$H$4:$I$8,2,FALSE)</f>
        <v>0</v>
      </c>
      <c r="X66" s="238">
        <f>VLOOKUP(T66,Data!$K$4:$L$7,2,FALSE)</f>
        <v>0</v>
      </c>
      <c r="Y66" s="166">
        <f t="shared" si="10"/>
        <v>0.1</v>
      </c>
      <c r="Z66" s="56"/>
      <c r="AA66" s="57"/>
      <c r="AB66" s="57"/>
      <c r="AC66" s="57"/>
      <c r="AD66" s="58"/>
      <c r="AE66" s="122"/>
      <c r="AF66" s="172"/>
      <c r="AG66" s="175"/>
      <c r="AH66" s="175"/>
      <c r="AI66" s="175"/>
      <c r="AJ66" s="175"/>
      <c r="AK66" s="37"/>
    </row>
    <row r="67" spans="2:37" ht="45" hidden="1" customHeight="1" outlineLevel="1" x14ac:dyDescent="0.25">
      <c r="B67" s="13"/>
      <c r="C67" s="205"/>
      <c r="D67" s="59"/>
      <c r="E67" s="59"/>
      <c r="F67" s="76"/>
      <c r="G67" s="90" t="s">
        <v>136</v>
      </c>
      <c r="H67" s="61">
        <v>5</v>
      </c>
      <c r="I67" s="90"/>
      <c r="J67" s="139"/>
      <c r="K67" s="124"/>
      <c r="L67" s="125"/>
      <c r="M67" s="125"/>
      <c r="N67" s="125"/>
      <c r="O67" s="126"/>
      <c r="P67" s="108"/>
      <c r="Q67" s="249" t="s">
        <v>270</v>
      </c>
      <c r="R67" s="250" t="s">
        <v>255</v>
      </c>
      <c r="S67" s="250" t="s">
        <v>255</v>
      </c>
      <c r="T67" s="251" t="s">
        <v>255</v>
      </c>
      <c r="U67" s="160">
        <f>VLOOKUP(Q67,Data!$B$4:$C$9,2, FALSE)</f>
        <v>0.1</v>
      </c>
      <c r="V67" s="161">
        <f>VLOOKUP(R67,Data!$E$4:$F$8,2,FALSE)</f>
        <v>0</v>
      </c>
      <c r="W67" s="161">
        <f>VLOOKUP(S67,Data!$H$4:$I$8,2,FALSE)</f>
        <v>0</v>
      </c>
      <c r="X67" s="238">
        <f>VLOOKUP(T67,Data!$K$4:$L$7,2,FALSE)</f>
        <v>0</v>
      </c>
      <c r="Y67" s="166">
        <f t="shared" si="10"/>
        <v>0.1</v>
      </c>
      <c r="Z67" s="56"/>
      <c r="AA67" s="57"/>
      <c r="AB67" s="57"/>
      <c r="AC67" s="57"/>
      <c r="AD67" s="58"/>
      <c r="AE67" s="122"/>
      <c r="AF67" s="172"/>
      <c r="AG67" s="175" t="s">
        <v>76</v>
      </c>
      <c r="AH67" s="175" t="s">
        <v>77</v>
      </c>
      <c r="AI67" s="175" t="s">
        <v>77</v>
      </c>
      <c r="AJ67" s="175" t="s">
        <v>77</v>
      </c>
      <c r="AK67" s="37"/>
    </row>
    <row r="68" spans="2:37" ht="45" hidden="1" customHeight="1" outlineLevel="1" x14ac:dyDescent="0.25">
      <c r="B68" s="13"/>
      <c r="C68" s="205"/>
      <c r="D68" s="59"/>
      <c r="E68" s="59"/>
      <c r="F68" s="76"/>
      <c r="G68" s="90" t="s">
        <v>137</v>
      </c>
      <c r="H68" s="61">
        <v>4</v>
      </c>
      <c r="I68" s="90"/>
      <c r="J68" s="139"/>
      <c r="K68" s="124"/>
      <c r="L68" s="125"/>
      <c r="M68" s="125"/>
      <c r="N68" s="125"/>
      <c r="O68" s="126"/>
      <c r="P68" s="108"/>
      <c r="Q68" s="249" t="s">
        <v>270</v>
      </c>
      <c r="R68" s="250" t="s">
        <v>255</v>
      </c>
      <c r="S68" s="250" t="s">
        <v>255</v>
      </c>
      <c r="T68" s="251" t="s">
        <v>255</v>
      </c>
      <c r="U68" s="160">
        <f>VLOOKUP(Q68,Data!$B$4:$C$9,2, FALSE)</f>
        <v>0.1</v>
      </c>
      <c r="V68" s="161">
        <f>VLOOKUP(R68,Data!$E$4:$F$8,2,FALSE)</f>
        <v>0</v>
      </c>
      <c r="W68" s="161">
        <f>VLOOKUP(S68,Data!$H$4:$I$8,2,FALSE)</f>
        <v>0</v>
      </c>
      <c r="X68" s="238">
        <f>VLOOKUP(T68,Data!$K$4:$L$7,2,FALSE)</f>
        <v>0</v>
      </c>
      <c r="Y68" s="166">
        <f t="shared" si="10"/>
        <v>0.1</v>
      </c>
      <c r="Z68" s="56"/>
      <c r="AA68" s="57"/>
      <c r="AB68" s="57"/>
      <c r="AC68" s="57"/>
      <c r="AD68" s="58"/>
      <c r="AE68" s="122"/>
      <c r="AF68" s="172"/>
      <c r="AG68" s="175"/>
      <c r="AH68" s="175"/>
      <c r="AI68" s="175"/>
      <c r="AJ68" s="175"/>
      <c r="AK68" s="37"/>
    </row>
    <row r="69" spans="2:37" ht="45" hidden="1" customHeight="1" outlineLevel="1" x14ac:dyDescent="0.25">
      <c r="B69" s="13"/>
      <c r="C69" s="205"/>
      <c r="D69" s="59"/>
      <c r="E69" s="59"/>
      <c r="F69" s="76"/>
      <c r="G69" s="90" t="s">
        <v>138</v>
      </c>
      <c r="H69" s="61">
        <v>6</v>
      </c>
      <c r="I69" s="90" t="s">
        <v>284</v>
      </c>
      <c r="J69" s="139"/>
      <c r="K69" s="124"/>
      <c r="L69" s="125"/>
      <c r="M69" s="125"/>
      <c r="N69" s="125"/>
      <c r="O69" s="126"/>
      <c r="P69" s="108"/>
      <c r="Q69" s="249" t="s">
        <v>255</v>
      </c>
      <c r="R69" s="250" t="s">
        <v>256</v>
      </c>
      <c r="S69" s="250" t="s">
        <v>256</v>
      </c>
      <c r="T69" s="251" t="s">
        <v>255</v>
      </c>
      <c r="U69" s="160">
        <f>VLOOKUP(Q69,Data!$B$4:$C$9,2, FALSE)</f>
        <v>0</v>
      </c>
      <c r="V69" s="161">
        <f>VLOOKUP(R69,Data!$E$4:$F$8,2,FALSE)</f>
        <v>0.05</v>
      </c>
      <c r="W69" s="161">
        <f>VLOOKUP(S69,Data!$H$4:$I$8,2,FALSE)</f>
        <v>0.05</v>
      </c>
      <c r="X69" s="238">
        <f>VLOOKUP(T69,Data!$K$4:$L$7,2,FALSE)</f>
        <v>0</v>
      </c>
      <c r="Y69" s="166">
        <f t="shared" si="10"/>
        <v>0.1</v>
      </c>
      <c r="Z69" s="56"/>
      <c r="AA69" s="57"/>
      <c r="AB69" s="57"/>
      <c r="AC69" s="57"/>
      <c r="AD69" s="58"/>
      <c r="AE69" s="122"/>
      <c r="AF69" s="172"/>
      <c r="AG69" s="175"/>
      <c r="AH69" s="175"/>
      <c r="AI69" s="175"/>
      <c r="AJ69" s="175"/>
      <c r="AK69" s="37"/>
    </row>
    <row r="70" spans="2:37" ht="45" hidden="1" customHeight="1" outlineLevel="1" x14ac:dyDescent="0.25">
      <c r="B70" s="13"/>
      <c r="C70" s="205"/>
      <c r="D70" s="59"/>
      <c r="E70" s="59"/>
      <c r="F70" s="76"/>
      <c r="G70" s="90" t="s">
        <v>139</v>
      </c>
      <c r="H70" s="61">
        <v>3</v>
      </c>
      <c r="I70" s="90" t="s">
        <v>284</v>
      </c>
      <c r="J70" s="139">
        <v>19</v>
      </c>
      <c r="K70" s="124"/>
      <c r="L70" s="125"/>
      <c r="M70" s="125"/>
      <c r="N70" s="125"/>
      <c r="O70" s="126"/>
      <c r="P70" s="108"/>
      <c r="Q70" s="249" t="s">
        <v>255</v>
      </c>
      <c r="R70" s="250" t="s">
        <v>255</v>
      </c>
      <c r="S70" s="250" t="s">
        <v>255</v>
      </c>
      <c r="T70" s="251" t="s">
        <v>255</v>
      </c>
      <c r="U70" s="160">
        <f>VLOOKUP(Q70,Data!$B$4:$C$9,2, FALSE)</f>
        <v>0</v>
      </c>
      <c r="V70" s="161">
        <f>VLOOKUP(R70,Data!$E$4:$F$8,2,FALSE)</f>
        <v>0</v>
      </c>
      <c r="W70" s="161">
        <f>VLOOKUP(S70,Data!$H$4:$I$8,2,FALSE)</f>
        <v>0</v>
      </c>
      <c r="X70" s="238">
        <f>VLOOKUP(T70,Data!$K$4:$L$7,2,FALSE)</f>
        <v>0</v>
      </c>
      <c r="Y70" s="166">
        <f t="shared" si="10"/>
        <v>0</v>
      </c>
      <c r="Z70" s="56"/>
      <c r="AA70" s="57"/>
      <c r="AB70" s="57"/>
      <c r="AC70" s="57"/>
      <c r="AD70" s="58"/>
      <c r="AE70" s="122"/>
      <c r="AF70" s="172"/>
      <c r="AG70" s="175"/>
      <c r="AH70" s="175"/>
      <c r="AI70" s="175"/>
      <c r="AJ70" s="175"/>
      <c r="AK70" s="37"/>
    </row>
    <row r="71" spans="2:37" ht="45" hidden="1" customHeight="1" outlineLevel="1" x14ac:dyDescent="0.25">
      <c r="B71" s="13"/>
      <c r="C71" s="205"/>
      <c r="D71" s="59"/>
      <c r="E71" s="59"/>
      <c r="F71" s="76"/>
      <c r="G71" s="90" t="s">
        <v>140</v>
      </c>
      <c r="H71" s="61">
        <v>4</v>
      </c>
      <c r="I71" s="90"/>
      <c r="J71" s="139"/>
      <c r="K71" s="124"/>
      <c r="L71" s="125"/>
      <c r="M71" s="125"/>
      <c r="N71" s="125"/>
      <c r="O71" s="126"/>
      <c r="P71" s="108"/>
      <c r="Q71" s="249" t="s">
        <v>270</v>
      </c>
      <c r="R71" s="250" t="s">
        <v>255</v>
      </c>
      <c r="S71" s="250" t="s">
        <v>255</v>
      </c>
      <c r="T71" s="251" t="s">
        <v>255</v>
      </c>
      <c r="U71" s="160">
        <f>VLOOKUP(Q71,Data!$B$4:$C$9,2, FALSE)</f>
        <v>0.1</v>
      </c>
      <c r="V71" s="161">
        <f>VLOOKUP(R71,Data!$E$4:$F$8,2,FALSE)</f>
        <v>0</v>
      </c>
      <c r="W71" s="161">
        <f>VLOOKUP(S71,Data!$H$4:$I$8,2,FALSE)</f>
        <v>0</v>
      </c>
      <c r="X71" s="238">
        <f>VLOOKUP(T71,Data!$K$4:$L$7,2,FALSE)</f>
        <v>0</v>
      </c>
      <c r="Y71" s="166">
        <f t="shared" si="10"/>
        <v>0.1</v>
      </c>
      <c r="Z71" s="56"/>
      <c r="AA71" s="57"/>
      <c r="AB71" s="57"/>
      <c r="AC71" s="57"/>
      <c r="AD71" s="58"/>
      <c r="AE71" s="122"/>
      <c r="AF71" s="172"/>
      <c r="AG71" s="175"/>
      <c r="AH71" s="175"/>
      <c r="AI71" s="175"/>
      <c r="AJ71" s="175"/>
      <c r="AK71" s="37"/>
    </row>
    <row r="72" spans="2:37" ht="45" hidden="1" customHeight="1" outlineLevel="1" x14ac:dyDescent="0.25">
      <c r="B72" s="13"/>
      <c r="C72" s="205"/>
      <c r="D72" s="77"/>
      <c r="E72" s="77"/>
      <c r="F72" s="78"/>
      <c r="G72" s="91" t="s">
        <v>141</v>
      </c>
      <c r="H72" s="61">
        <v>8</v>
      </c>
      <c r="I72" s="91" t="s">
        <v>503</v>
      </c>
      <c r="J72" s="145">
        <v>4</v>
      </c>
      <c r="K72" s="127"/>
      <c r="L72" s="128"/>
      <c r="M72" s="128"/>
      <c r="N72" s="128"/>
      <c r="O72" s="129"/>
      <c r="P72" s="113"/>
      <c r="Q72" s="249" t="s">
        <v>270</v>
      </c>
      <c r="R72" s="250" t="s">
        <v>256</v>
      </c>
      <c r="S72" s="250" t="s">
        <v>255</v>
      </c>
      <c r="T72" s="251" t="s">
        <v>273</v>
      </c>
      <c r="U72" s="160">
        <f>VLOOKUP(Q72,Data!$B$4:$C$9,2, FALSE)</f>
        <v>0.1</v>
      </c>
      <c r="V72" s="161">
        <f>VLOOKUP(R72,Data!$E$4:$F$8,2,FALSE)</f>
        <v>0.05</v>
      </c>
      <c r="W72" s="161">
        <f>VLOOKUP(S72,Data!$H$4:$I$8,2,FALSE)</f>
        <v>0</v>
      </c>
      <c r="X72" s="238">
        <f>VLOOKUP(T72,Data!$K$4:$L$7,2,FALSE)</f>
        <v>0.05</v>
      </c>
      <c r="Y72" s="167">
        <f t="shared" si="10"/>
        <v>0.2</v>
      </c>
      <c r="Z72" s="63"/>
      <c r="AA72" s="64"/>
      <c r="AB72" s="64"/>
      <c r="AC72" s="64"/>
      <c r="AD72" s="103"/>
      <c r="AE72" s="122"/>
      <c r="AF72" s="173"/>
      <c r="AG72" s="174"/>
      <c r="AH72" s="174"/>
      <c r="AI72" s="174"/>
      <c r="AJ72" s="174"/>
      <c r="AK72" s="37"/>
    </row>
    <row r="73" spans="2:37" ht="60" customHeight="1" collapsed="1" x14ac:dyDescent="0.25">
      <c r="B73" s="13"/>
      <c r="C73" s="205"/>
      <c r="D73" s="223" t="s">
        <v>23</v>
      </c>
      <c r="E73" s="223"/>
      <c r="F73" s="224" t="s">
        <v>24</v>
      </c>
      <c r="G73" s="225" t="s">
        <v>78</v>
      </c>
      <c r="H73" s="188">
        <f>AVERAGE(H74:H75)</f>
        <v>4</v>
      </c>
      <c r="I73" s="170" t="str">
        <f>(IF(I74="","",I74&amp;CHAR(10))&amp;(IF(I75="","",I75)))</f>
        <v/>
      </c>
      <c r="J73" s="226" t="s">
        <v>224</v>
      </c>
      <c r="K73" s="216">
        <f>SUM(K74:K75)</f>
        <v>0</v>
      </c>
      <c r="L73" s="217">
        <f t="shared" ref="L73:O73" si="11">SUM(L74:L75)</f>
        <v>0</v>
      </c>
      <c r="M73" s="217">
        <f t="shared" si="11"/>
        <v>0</v>
      </c>
      <c r="N73" s="217">
        <f t="shared" si="11"/>
        <v>0</v>
      </c>
      <c r="O73" s="218">
        <f t="shared" si="11"/>
        <v>0</v>
      </c>
      <c r="P73" s="227" t="s">
        <v>23</v>
      </c>
      <c r="Q73" s="246"/>
      <c r="R73" s="247"/>
      <c r="S73" s="247"/>
      <c r="T73" s="248"/>
      <c r="U73" s="220"/>
      <c r="V73" s="221"/>
      <c r="W73" s="221"/>
      <c r="X73" s="237"/>
      <c r="Y73" s="222">
        <f>AVERAGE(Y74:Y75)</f>
        <v>0.22500000000000001</v>
      </c>
      <c r="Z73" s="189"/>
      <c r="AA73" s="190"/>
      <c r="AB73" s="190"/>
      <c r="AC73" s="190"/>
      <c r="AD73" s="191"/>
      <c r="AE73" s="122"/>
      <c r="AF73" s="170" t="str">
        <f>(IF(AF74="","",AF74&amp;CHAR(10))&amp;(IF(AF75="","",AF75)))</f>
        <v/>
      </c>
      <c r="AG73" s="177" t="str">
        <f>(IF(AG74="","",AG74&amp;CHAR(10))&amp;(IF(AG75="","",AG75)))</f>
        <v/>
      </c>
      <c r="AH73" s="177" t="str">
        <f>(IF(AH74="","",AH74&amp;CHAR(10))&amp;(IF(AH75="","",AH75)))</f>
        <v/>
      </c>
      <c r="AI73" s="177" t="str">
        <f>(IF(AI74="","",AI74&amp;CHAR(10))&amp;(IF(AI75="","",AI75)))</f>
        <v/>
      </c>
      <c r="AJ73" s="177" t="str">
        <f>(IF(AJ74="","",AJ74&amp;CHAR(10))&amp;(IF(AJ75="","",AJ75)))</f>
        <v/>
      </c>
      <c r="AK73" s="37"/>
    </row>
    <row r="74" spans="2:37" ht="45" hidden="1" customHeight="1" outlineLevel="1" x14ac:dyDescent="0.25">
      <c r="B74" s="13"/>
      <c r="C74" s="205"/>
      <c r="D74" s="88"/>
      <c r="E74" s="88"/>
      <c r="F74" s="89"/>
      <c r="G74" s="92" t="s">
        <v>142</v>
      </c>
      <c r="H74" s="61">
        <v>2</v>
      </c>
      <c r="I74" s="92"/>
      <c r="J74" s="144"/>
      <c r="K74" s="124"/>
      <c r="L74" s="125"/>
      <c r="M74" s="125"/>
      <c r="N74" s="125"/>
      <c r="O74" s="126"/>
      <c r="P74" s="115"/>
      <c r="Q74" s="249" t="s">
        <v>267</v>
      </c>
      <c r="R74" s="250" t="s">
        <v>256</v>
      </c>
      <c r="S74" s="250" t="s">
        <v>256</v>
      </c>
      <c r="T74" s="251" t="s">
        <v>255</v>
      </c>
      <c r="U74" s="160">
        <f>VLOOKUP(Q74,Data!$B$4:$C$9,2, FALSE)</f>
        <v>0.2</v>
      </c>
      <c r="V74" s="161">
        <f>VLOOKUP(R74,Data!$E$4:$F$8,2,FALSE)</f>
        <v>0.05</v>
      </c>
      <c r="W74" s="161">
        <f>VLOOKUP(S74,Data!$H$4:$I$8,2,FALSE)</f>
        <v>0.05</v>
      </c>
      <c r="X74" s="238">
        <f>VLOOKUP(T74,Data!$K$4:$L$7,2,FALSE)</f>
        <v>0</v>
      </c>
      <c r="Y74" s="166">
        <f>SUM(U74:X74)</f>
        <v>0.3</v>
      </c>
      <c r="Z74" s="82"/>
      <c r="AA74" s="81"/>
      <c r="AB74" s="81"/>
      <c r="AC74" s="81"/>
      <c r="AD74" s="102"/>
      <c r="AE74" s="122"/>
      <c r="AF74" s="172"/>
      <c r="AG74" s="175"/>
      <c r="AH74" s="175"/>
      <c r="AI74" s="175"/>
      <c r="AJ74" s="175"/>
      <c r="AK74" s="37"/>
    </row>
    <row r="75" spans="2:37" ht="45" hidden="1" customHeight="1" outlineLevel="1" x14ac:dyDescent="0.25">
      <c r="B75" s="13"/>
      <c r="C75" s="205"/>
      <c r="D75" s="84"/>
      <c r="E75" s="84"/>
      <c r="F75" s="85"/>
      <c r="G75" s="93" t="s">
        <v>143</v>
      </c>
      <c r="H75" s="61">
        <v>6</v>
      </c>
      <c r="I75" s="93"/>
      <c r="J75" s="146" t="s">
        <v>224</v>
      </c>
      <c r="K75" s="127"/>
      <c r="L75" s="128"/>
      <c r="M75" s="128"/>
      <c r="N75" s="128"/>
      <c r="O75" s="129"/>
      <c r="P75" s="114"/>
      <c r="Q75" s="249" t="s">
        <v>270</v>
      </c>
      <c r="R75" s="250" t="s">
        <v>256</v>
      </c>
      <c r="S75" s="250" t="s">
        <v>255</v>
      </c>
      <c r="T75" s="251" t="s">
        <v>255</v>
      </c>
      <c r="U75" s="160">
        <f>VLOOKUP(Q75,Data!$B$4:$C$9,2, FALSE)</f>
        <v>0.1</v>
      </c>
      <c r="V75" s="161">
        <f>VLOOKUP(R75,Data!$E$4:$F$8,2,FALSE)</f>
        <v>0.05</v>
      </c>
      <c r="W75" s="161">
        <f>VLOOKUP(S75,Data!$H$4:$I$8,2,FALSE)</f>
        <v>0</v>
      </c>
      <c r="X75" s="238">
        <f>VLOOKUP(T75,Data!$K$4:$L$7,2,FALSE)</f>
        <v>0</v>
      </c>
      <c r="Y75" s="167">
        <f>SUM(U75:X75)</f>
        <v>0.15000000000000002</v>
      </c>
      <c r="Z75" s="86"/>
      <c r="AA75" s="87"/>
      <c r="AB75" s="87"/>
      <c r="AC75" s="87"/>
      <c r="AD75" s="104"/>
      <c r="AE75" s="122"/>
      <c r="AF75" s="173"/>
      <c r="AG75" s="174"/>
      <c r="AH75" s="174"/>
      <c r="AI75" s="174"/>
      <c r="AJ75" s="174"/>
      <c r="AK75" s="37"/>
    </row>
    <row r="76" spans="2:37" ht="60" customHeight="1" collapsed="1" x14ac:dyDescent="0.25">
      <c r="B76" s="13"/>
      <c r="C76" s="205"/>
      <c r="D76" s="223" t="s">
        <v>25</v>
      </c>
      <c r="E76" s="223"/>
      <c r="F76" s="224" t="s">
        <v>26</v>
      </c>
      <c r="G76" s="225" t="s">
        <v>79</v>
      </c>
      <c r="H76" s="188">
        <f>AVERAGE(H77:H80)</f>
        <v>6.5</v>
      </c>
      <c r="I76" s="170" t="str">
        <f>(IF(I77="","",I77&amp;CHAR(10))&amp;(IF(I78="","",I78&amp;CHAR(10))&amp;IF(I79="","",I79&amp;CHAR(10))&amp;IF(I80="","",I80)))</f>
        <v xml:space="preserve">Log Management, SIEM
(IAM)
</v>
      </c>
      <c r="J76" s="226" t="s">
        <v>240</v>
      </c>
      <c r="K76" s="216">
        <f>SUM(K77:K80)</f>
        <v>0</v>
      </c>
      <c r="L76" s="217">
        <f t="shared" ref="L76:O76" si="12">SUM(L77:L80)</f>
        <v>0</v>
      </c>
      <c r="M76" s="217">
        <f t="shared" si="12"/>
        <v>0</v>
      </c>
      <c r="N76" s="217">
        <f t="shared" si="12"/>
        <v>0</v>
      </c>
      <c r="O76" s="218">
        <f t="shared" si="12"/>
        <v>0</v>
      </c>
      <c r="P76" s="227" t="s">
        <v>29</v>
      </c>
      <c r="Q76" s="246"/>
      <c r="R76" s="247"/>
      <c r="S76" s="247"/>
      <c r="T76" s="248"/>
      <c r="U76" s="220"/>
      <c r="V76" s="221"/>
      <c r="W76" s="221"/>
      <c r="X76" s="237"/>
      <c r="Y76" s="222">
        <f>AVERAGE(Y77:Y80)</f>
        <v>0.1</v>
      </c>
      <c r="Z76" s="192"/>
      <c r="AA76" s="193"/>
      <c r="AB76" s="193"/>
      <c r="AC76" s="193"/>
      <c r="AD76" s="194"/>
      <c r="AE76" s="122"/>
      <c r="AF76" s="170" t="str">
        <f>(IF(AF77="","",AF77&amp;CHAR(10))&amp;(IF(AF78="","",AF78&amp;CHAR(10))&amp;IF(AF79="","",AF79&amp;CHAR(10))&amp;IF(AF80="","",AF80)))</f>
        <v/>
      </c>
      <c r="AG76" s="177" t="str">
        <f>(IF(AG77="","",AG77&amp;CHAR(10))&amp;(IF(AG78="","",AG78&amp;CHAR(10))&amp;IF(AG79="","",AG79&amp;CHAR(10))&amp;IF(AG80="","",AG80)))</f>
        <v xml:space="preserve">SIEM management/ rules
SIEM Tuning
</v>
      </c>
      <c r="AH76" s="177" t="str">
        <f>(IF(AH77="","",AH77&amp;CHAR(10))&amp;(IF(AH78="","",AH78&amp;CHAR(10))&amp;IF(AH79="","",AH79&amp;CHAR(10))&amp;IF(AH80="","",AH80)))</f>
        <v xml:space="preserve">SIEM Tuning
</v>
      </c>
      <c r="AI76" s="177" t="str">
        <f>(IF(AI77="","",AI77&amp;CHAR(10))&amp;(IF(AI78="","",AI78&amp;CHAR(10))&amp;IF(AI79="","",AI79&amp;CHAR(10))&amp;IF(AI80="","",AI80)))</f>
        <v xml:space="preserve">SIEM Tuning
</v>
      </c>
      <c r="AJ76" s="177" t="str">
        <f>(IF(AJ77="","",AJ77&amp;CHAR(10))&amp;(IF(AJ78="","",AJ78&amp;CHAR(10))&amp;IF(AJ79="","",AJ79&amp;CHAR(10))&amp;IF(AJ80="","",AJ80)))</f>
        <v xml:space="preserve">SIEM Tuning
</v>
      </c>
      <c r="AK76" s="37"/>
    </row>
    <row r="77" spans="2:37" ht="45" hidden="1" customHeight="1" outlineLevel="1" x14ac:dyDescent="0.25">
      <c r="B77" s="13"/>
      <c r="C77" s="205"/>
      <c r="D77" s="59"/>
      <c r="E77" s="59"/>
      <c r="F77" s="76"/>
      <c r="G77" s="60" t="s">
        <v>144</v>
      </c>
      <c r="H77" s="61">
        <v>7</v>
      </c>
      <c r="I77" s="60" t="s">
        <v>504</v>
      </c>
      <c r="J77" s="139">
        <v>6</v>
      </c>
      <c r="K77" s="124"/>
      <c r="L77" s="125"/>
      <c r="M77" s="125"/>
      <c r="N77" s="125"/>
      <c r="O77" s="126"/>
      <c r="P77" s="108"/>
      <c r="Q77" s="249" t="s">
        <v>270</v>
      </c>
      <c r="R77" s="250" t="s">
        <v>255</v>
      </c>
      <c r="S77" s="250" t="s">
        <v>255</v>
      </c>
      <c r="T77" s="251" t="s">
        <v>255</v>
      </c>
      <c r="U77" s="160">
        <f>VLOOKUP(Q77,Data!$B$4:$C$9,2, FALSE)</f>
        <v>0.1</v>
      </c>
      <c r="V77" s="161">
        <f>VLOOKUP(R77,Data!$E$4:$F$8,2,FALSE)</f>
        <v>0</v>
      </c>
      <c r="W77" s="161">
        <f>VLOOKUP(S77,Data!$H$4:$I$8,2,FALSE)</f>
        <v>0</v>
      </c>
      <c r="X77" s="238">
        <f>VLOOKUP(T77,Data!$K$4:$L$7,2,FALSE)</f>
        <v>0</v>
      </c>
      <c r="Y77" s="166">
        <f>SUM(U77:X77)</f>
        <v>0.1</v>
      </c>
      <c r="Z77" s="56"/>
      <c r="AA77" s="57"/>
      <c r="AB77" s="57"/>
      <c r="AC77" s="57"/>
      <c r="AD77" s="58"/>
      <c r="AE77" s="122"/>
      <c r="AF77" s="172"/>
      <c r="AG77" s="185" t="s">
        <v>320</v>
      </c>
      <c r="AH77" s="185" t="s">
        <v>308</v>
      </c>
      <c r="AI77" s="185" t="s">
        <v>308</v>
      </c>
      <c r="AJ77" s="185" t="s">
        <v>308</v>
      </c>
      <c r="AK77" s="37"/>
    </row>
    <row r="78" spans="2:37" ht="45" hidden="1" customHeight="1" outlineLevel="1" x14ac:dyDescent="0.25">
      <c r="B78" s="13"/>
      <c r="C78" s="205"/>
      <c r="D78" s="59"/>
      <c r="E78" s="59"/>
      <c r="F78" s="76"/>
      <c r="G78" s="60" t="s">
        <v>145</v>
      </c>
      <c r="H78" s="61">
        <v>3</v>
      </c>
      <c r="I78" s="60"/>
      <c r="J78" s="139" t="s">
        <v>227</v>
      </c>
      <c r="K78" s="124"/>
      <c r="L78" s="125"/>
      <c r="M78" s="125"/>
      <c r="N78" s="125"/>
      <c r="O78" s="126"/>
      <c r="P78" s="108"/>
      <c r="Q78" s="249" t="s">
        <v>255</v>
      </c>
      <c r="R78" s="250" t="s">
        <v>255</v>
      </c>
      <c r="S78" s="250" t="s">
        <v>255</v>
      </c>
      <c r="T78" s="251" t="s">
        <v>255</v>
      </c>
      <c r="U78" s="160">
        <f>VLOOKUP(Q78,Data!$B$4:$C$9,2, FALSE)</f>
        <v>0</v>
      </c>
      <c r="V78" s="161">
        <f>VLOOKUP(R78,Data!$E$4:$F$8,2,FALSE)</f>
        <v>0</v>
      </c>
      <c r="W78" s="161">
        <f>VLOOKUP(S78,Data!$H$4:$I$8,2,FALSE)</f>
        <v>0</v>
      </c>
      <c r="X78" s="238">
        <f>VLOOKUP(T78,Data!$K$4:$L$7,2,FALSE)</f>
        <v>0</v>
      </c>
      <c r="Y78" s="166">
        <f>SUM(U78:X78)</f>
        <v>0</v>
      </c>
      <c r="Z78" s="56"/>
      <c r="AA78" s="57"/>
      <c r="AB78" s="57"/>
      <c r="AC78" s="57"/>
      <c r="AD78" s="58"/>
      <c r="AE78" s="122"/>
      <c r="AF78" s="172"/>
      <c r="AG78" s="175"/>
      <c r="AH78" s="175"/>
      <c r="AI78" s="175"/>
      <c r="AJ78" s="175"/>
      <c r="AK78" s="37"/>
    </row>
    <row r="79" spans="2:37" ht="45" hidden="1" customHeight="1" outlineLevel="1" x14ac:dyDescent="0.25">
      <c r="B79" s="13"/>
      <c r="C79" s="205"/>
      <c r="D79" s="59"/>
      <c r="E79" s="59"/>
      <c r="F79" s="76"/>
      <c r="G79" s="60" t="s">
        <v>146</v>
      </c>
      <c r="H79" s="61">
        <v>8</v>
      </c>
      <c r="I79" s="60" t="s">
        <v>286</v>
      </c>
      <c r="J79" s="139" t="s">
        <v>229</v>
      </c>
      <c r="K79" s="124"/>
      <c r="L79" s="125"/>
      <c r="M79" s="125"/>
      <c r="N79" s="125"/>
      <c r="O79" s="126"/>
      <c r="P79" s="108"/>
      <c r="Q79" s="249" t="s">
        <v>270</v>
      </c>
      <c r="R79" s="250" t="s">
        <v>260</v>
      </c>
      <c r="S79" s="250" t="s">
        <v>255</v>
      </c>
      <c r="T79" s="251" t="s">
        <v>255</v>
      </c>
      <c r="U79" s="160">
        <f>VLOOKUP(Q79,Data!$B$4:$C$9,2, FALSE)</f>
        <v>0.1</v>
      </c>
      <c r="V79" s="161">
        <f>VLOOKUP(R79,Data!$E$4:$F$8,2,FALSE)</f>
        <v>0.1</v>
      </c>
      <c r="W79" s="161">
        <f>VLOOKUP(S79,Data!$H$4:$I$8,2,FALSE)</f>
        <v>0</v>
      </c>
      <c r="X79" s="238">
        <f>VLOOKUP(T79,Data!$K$4:$L$7,2,FALSE)</f>
        <v>0</v>
      </c>
      <c r="Y79" s="166">
        <f>SUM(U79:X79)</f>
        <v>0.2</v>
      </c>
      <c r="Z79" s="56"/>
      <c r="AA79" s="57"/>
      <c r="AB79" s="57"/>
      <c r="AC79" s="57"/>
      <c r="AD79" s="58"/>
      <c r="AE79" s="122"/>
      <c r="AF79" s="172"/>
      <c r="AG79" s="175"/>
      <c r="AH79" s="175"/>
      <c r="AI79" s="175"/>
      <c r="AJ79" s="175"/>
      <c r="AK79" s="37"/>
    </row>
    <row r="80" spans="2:37" ht="45" hidden="1" customHeight="1" outlineLevel="1" x14ac:dyDescent="0.25">
      <c r="B80" s="13"/>
      <c r="C80" s="207"/>
      <c r="D80" s="84"/>
      <c r="E80" s="84"/>
      <c r="F80" s="85"/>
      <c r="G80" s="91" t="s">
        <v>147</v>
      </c>
      <c r="H80" s="61">
        <v>8</v>
      </c>
      <c r="I80" s="91"/>
      <c r="J80" s="143">
        <v>11</v>
      </c>
      <c r="K80" s="133"/>
      <c r="L80" s="134"/>
      <c r="M80" s="134"/>
      <c r="N80" s="134"/>
      <c r="O80" s="135"/>
      <c r="P80" s="114"/>
      <c r="Q80" s="249" t="s">
        <v>270</v>
      </c>
      <c r="R80" s="250" t="s">
        <v>255</v>
      </c>
      <c r="S80" s="250" t="s">
        <v>255</v>
      </c>
      <c r="T80" s="251" t="s">
        <v>255</v>
      </c>
      <c r="U80" s="160">
        <f>VLOOKUP(Q80,Data!$B$4:$C$9,2, FALSE)</f>
        <v>0.1</v>
      </c>
      <c r="V80" s="161">
        <f>VLOOKUP(R80,Data!$E$4:$F$8,2,FALSE)</f>
        <v>0</v>
      </c>
      <c r="W80" s="161">
        <f>VLOOKUP(S80,Data!$H$4:$I$8,2,FALSE)</f>
        <v>0</v>
      </c>
      <c r="X80" s="238">
        <f>VLOOKUP(T80,Data!$K$4:$L$7,2,FALSE)</f>
        <v>0</v>
      </c>
      <c r="Y80" s="167">
        <f>SUM(U80:X80)</f>
        <v>0.1</v>
      </c>
      <c r="Z80" s="95"/>
      <c r="AA80" s="96"/>
      <c r="AB80" s="96"/>
      <c r="AC80" s="96"/>
      <c r="AD80" s="105"/>
      <c r="AE80" s="122"/>
      <c r="AF80" s="173"/>
      <c r="AG80" s="174"/>
      <c r="AH80" s="174"/>
      <c r="AI80" s="174"/>
      <c r="AJ80" s="174"/>
      <c r="AK80" s="37"/>
    </row>
    <row r="81" spans="2:38" ht="60" hidden="1" customHeight="1" collapsed="1" x14ac:dyDescent="0.25">
      <c r="B81" s="13"/>
      <c r="C81" s="204"/>
      <c r="D81" s="211" t="s">
        <v>27</v>
      </c>
      <c r="E81" s="212"/>
      <c r="F81" s="213" t="s">
        <v>28</v>
      </c>
      <c r="G81" s="214" t="s">
        <v>80</v>
      </c>
      <c r="H81" s="188">
        <f>AVERAGE(H82:H86)</f>
        <v>5.8</v>
      </c>
      <c r="I81" s="183" t="str">
        <f>(IF(I82="","",I82&amp;CHAR(10))&amp;(IF(I83="","",I83&amp;CHAR(10))&amp;IF(I84="","",I84&amp;CHAR(10))&amp;IF(I85="","",I85&amp;CHAR(10))&amp;IF(I86="","",I86)))</f>
        <v>(Vulnerability Management), (Network Analytics)
'Log Management, SIEM
'Log Management, SIEM
JSA, (GrayLog)</v>
      </c>
      <c r="J81" s="215" t="s">
        <v>241</v>
      </c>
      <c r="K81" s="216">
        <f>SUM(K82:K86)</f>
        <v>0</v>
      </c>
      <c r="L81" s="217">
        <f t="shared" ref="L81:O81" si="13">SUM(L82:L86)</f>
        <v>0</v>
      </c>
      <c r="M81" s="217">
        <f t="shared" si="13"/>
        <v>0</v>
      </c>
      <c r="N81" s="217">
        <f t="shared" si="13"/>
        <v>0</v>
      </c>
      <c r="O81" s="218">
        <f t="shared" si="13"/>
        <v>0</v>
      </c>
      <c r="P81" s="219" t="s">
        <v>52</v>
      </c>
      <c r="Q81" s="246"/>
      <c r="R81" s="247"/>
      <c r="S81" s="247"/>
      <c r="T81" s="248"/>
      <c r="U81" s="220"/>
      <c r="V81" s="221"/>
      <c r="W81" s="221"/>
      <c r="X81" s="237"/>
      <c r="Y81" s="222">
        <f>AVERAGE(Y82:Y86)</f>
        <v>0.08</v>
      </c>
      <c r="Z81" s="195"/>
      <c r="AA81" s="196"/>
      <c r="AB81" s="196"/>
      <c r="AC81" s="196"/>
      <c r="AD81" s="199"/>
      <c r="AE81" s="122"/>
      <c r="AF81" s="183" t="str">
        <f>(IF(AF82="","",AF82&amp;CHAR(10))&amp;(IF(AF83="","",AF83&amp;CHAR(10))&amp;IF(AF84="","",AF84&amp;CHAR(10))&amp;IF(AF85="","",AF85&amp;CHAR(10))&amp;IF(AF86="","",AF86)))</f>
        <v/>
      </c>
      <c r="AG81" s="177" t="str">
        <f>(IF(AG82="","",AG82&amp;CHAR(10))&amp;(IF(AG83="","",AG83&amp;CHAR(10))&amp;IF(AG84="","",AG84&amp;CHAR(10))&amp;IF(AG85="","",AG85&amp;CHAR(10))&amp;IF(AG86="","",AG86)))</f>
        <v>Network Analytics
SIEM Tuning
SIEM Tuning
SIEM Tuning</v>
      </c>
      <c r="AH81" s="177" t="str">
        <f>(IF(AH82="","",AH82&amp;CHAR(10))&amp;(IF(AH83="","",AH83&amp;CHAR(10))&amp;IF(AH84="","",AH84&amp;CHAR(10))&amp;IF(AH85="","",AH85&amp;CHAR(10))&amp;IF(AH86="","",AH86)))</f>
        <v/>
      </c>
      <c r="AI81" s="177" t="str">
        <f>(IF(AI82="","",AI82&amp;CHAR(10))&amp;(IF(AI83="","",AI83&amp;CHAR(10))&amp;IF(AI84="","",AI84&amp;CHAR(10))&amp;IF(AI85="","",AI85&amp;CHAR(10))&amp;IF(AI86="","",AI86)))</f>
        <v/>
      </c>
      <c r="AJ81" s="177" t="str">
        <f>(IF(AJ82="","",AJ82&amp;CHAR(10))&amp;(IF(AJ83="","",AJ83&amp;CHAR(10))&amp;IF(AJ84="","",AJ84&amp;CHAR(10))&amp;IF(AJ85="","",AJ85&amp;CHAR(10))&amp;IF(AJ86="","",AJ86)))</f>
        <v/>
      </c>
      <c r="AK81" s="37"/>
    </row>
    <row r="82" spans="2:38" ht="45" hidden="1" customHeight="1" outlineLevel="1" x14ac:dyDescent="0.25">
      <c r="B82" s="13"/>
      <c r="C82" s="205"/>
      <c r="D82" s="68"/>
      <c r="E82" s="59"/>
      <c r="F82" s="76"/>
      <c r="G82" s="60" t="s">
        <v>148</v>
      </c>
      <c r="H82" s="61">
        <v>3</v>
      </c>
      <c r="I82" s="60" t="s">
        <v>505</v>
      </c>
      <c r="J82" s="139">
        <v>12</v>
      </c>
      <c r="K82" s="124"/>
      <c r="L82" s="125"/>
      <c r="M82" s="125"/>
      <c r="N82" s="125"/>
      <c r="O82" s="126"/>
      <c r="P82" s="108"/>
      <c r="Q82" s="249" t="s">
        <v>255</v>
      </c>
      <c r="R82" s="250" t="s">
        <v>255</v>
      </c>
      <c r="S82" s="250" t="s">
        <v>255</v>
      </c>
      <c r="T82" s="251" t="s">
        <v>255</v>
      </c>
      <c r="U82" s="160">
        <f>VLOOKUP(Q82,Data!$B$4:$C$9,2, FALSE)</f>
        <v>0</v>
      </c>
      <c r="V82" s="161">
        <f>VLOOKUP(R82,Data!$E$4:$F$8,2,FALSE)</f>
        <v>0</v>
      </c>
      <c r="W82" s="161">
        <f>VLOOKUP(S82,Data!$H$4:$I$8,2,FALSE)</f>
        <v>0</v>
      </c>
      <c r="X82" s="238">
        <f>VLOOKUP(T82,Data!$K$4:$L$7,2,FALSE)</f>
        <v>0</v>
      </c>
      <c r="Y82" s="166">
        <f>SUM(U82:X82)</f>
        <v>0</v>
      </c>
      <c r="Z82" s="62"/>
      <c r="AA82" s="69"/>
      <c r="AB82" s="69"/>
      <c r="AC82" s="69"/>
      <c r="AD82" s="100"/>
      <c r="AE82" s="122"/>
      <c r="AF82" s="172"/>
      <c r="AG82" s="175" t="s">
        <v>81</v>
      </c>
      <c r="AH82" s="175"/>
      <c r="AI82" s="175"/>
      <c r="AJ82" s="175"/>
      <c r="AK82" s="37"/>
    </row>
    <row r="83" spans="2:38" ht="45" hidden="1" customHeight="1" outlineLevel="1" x14ac:dyDescent="0.25">
      <c r="B83" s="13"/>
      <c r="C83" s="205"/>
      <c r="D83" s="68"/>
      <c r="E83" s="59"/>
      <c r="F83" s="76"/>
      <c r="G83" s="60" t="s">
        <v>149</v>
      </c>
      <c r="H83" s="61">
        <v>6</v>
      </c>
      <c r="I83" s="60"/>
      <c r="J83" s="139">
        <v>19</v>
      </c>
      <c r="K83" s="124"/>
      <c r="L83" s="125"/>
      <c r="M83" s="125"/>
      <c r="N83" s="125"/>
      <c r="O83" s="126"/>
      <c r="P83" s="108"/>
      <c r="Q83" s="249" t="s">
        <v>270</v>
      </c>
      <c r="R83" s="250" t="s">
        <v>255</v>
      </c>
      <c r="S83" s="250" t="s">
        <v>255</v>
      </c>
      <c r="T83" s="251" t="s">
        <v>255</v>
      </c>
      <c r="U83" s="160">
        <f>VLOOKUP(Q83,Data!$B$4:$C$9,2, FALSE)</f>
        <v>0.1</v>
      </c>
      <c r="V83" s="161">
        <f>VLOOKUP(R83,Data!$E$4:$F$8,2,FALSE)</f>
        <v>0</v>
      </c>
      <c r="W83" s="161">
        <f>VLOOKUP(S83,Data!$H$4:$I$8,2,FALSE)</f>
        <v>0</v>
      </c>
      <c r="X83" s="238">
        <f>VLOOKUP(T83,Data!$K$4:$L$7,2,FALSE)</f>
        <v>0</v>
      </c>
      <c r="Y83" s="166">
        <f>SUM(U83:X83)</f>
        <v>0.1</v>
      </c>
      <c r="Z83" s="62"/>
      <c r="AA83" s="69"/>
      <c r="AB83" s="69"/>
      <c r="AC83" s="69"/>
      <c r="AD83" s="100"/>
      <c r="AE83" s="122"/>
      <c r="AF83" s="172"/>
      <c r="AG83" s="175"/>
      <c r="AH83" s="175"/>
      <c r="AI83" s="175"/>
      <c r="AJ83" s="175"/>
      <c r="AK83" s="37"/>
    </row>
    <row r="84" spans="2:38" ht="45" hidden="1" customHeight="1" outlineLevel="1" x14ac:dyDescent="0.25">
      <c r="B84" s="13"/>
      <c r="C84" s="205"/>
      <c r="D84" s="68"/>
      <c r="E84" s="59"/>
      <c r="F84" s="76"/>
      <c r="G84" s="60" t="s">
        <v>150</v>
      </c>
      <c r="H84" s="61">
        <v>7</v>
      </c>
      <c r="I84" s="60" t="s">
        <v>506</v>
      </c>
      <c r="J84" s="139">
        <v>6</v>
      </c>
      <c r="K84" s="124"/>
      <c r="L84" s="125"/>
      <c r="M84" s="125"/>
      <c r="N84" s="125"/>
      <c r="O84" s="126"/>
      <c r="P84" s="108"/>
      <c r="Q84" s="249" t="s">
        <v>270</v>
      </c>
      <c r="R84" s="250" t="s">
        <v>255</v>
      </c>
      <c r="S84" s="250" t="s">
        <v>255</v>
      </c>
      <c r="T84" s="251" t="s">
        <v>255</v>
      </c>
      <c r="U84" s="160">
        <f>VLOOKUP(Q84,Data!$B$4:$C$9,2, FALSE)</f>
        <v>0.1</v>
      </c>
      <c r="V84" s="161">
        <f>VLOOKUP(R84,Data!$E$4:$F$8,2,FALSE)</f>
        <v>0</v>
      </c>
      <c r="W84" s="161">
        <f>VLOOKUP(S84,Data!$H$4:$I$8,2,FALSE)</f>
        <v>0</v>
      </c>
      <c r="X84" s="238">
        <f>VLOOKUP(T84,Data!$K$4:$L$7,2,FALSE)</f>
        <v>0</v>
      </c>
      <c r="Y84" s="166">
        <f>SUM(U84:X84)</f>
        <v>0.1</v>
      </c>
      <c r="Z84" s="62"/>
      <c r="AA84" s="69"/>
      <c r="AB84" s="69"/>
      <c r="AC84" s="69"/>
      <c r="AD84" s="100"/>
      <c r="AE84" s="122"/>
      <c r="AF84" s="172"/>
      <c r="AG84" s="185" t="s">
        <v>308</v>
      </c>
      <c r="AH84" s="175"/>
      <c r="AI84" s="175"/>
      <c r="AJ84" s="175"/>
      <c r="AK84" s="37"/>
    </row>
    <row r="85" spans="2:38" ht="45" hidden="1" customHeight="1" outlineLevel="1" x14ac:dyDescent="0.25">
      <c r="B85" s="13"/>
      <c r="C85" s="205"/>
      <c r="D85" s="68"/>
      <c r="E85" s="59"/>
      <c r="F85" s="76"/>
      <c r="G85" s="60" t="s">
        <v>151</v>
      </c>
      <c r="H85" s="61">
        <v>8</v>
      </c>
      <c r="I85" s="60" t="s">
        <v>506</v>
      </c>
      <c r="J85" s="139">
        <v>19</v>
      </c>
      <c r="K85" s="124"/>
      <c r="L85" s="125"/>
      <c r="M85" s="125"/>
      <c r="N85" s="125"/>
      <c r="O85" s="126"/>
      <c r="P85" s="108"/>
      <c r="Q85" s="249" t="s">
        <v>270</v>
      </c>
      <c r="R85" s="250" t="s">
        <v>255</v>
      </c>
      <c r="S85" s="250" t="s">
        <v>255</v>
      </c>
      <c r="T85" s="251" t="s">
        <v>255</v>
      </c>
      <c r="U85" s="160">
        <f>VLOOKUP(Q85,Data!$B$4:$C$9,2, FALSE)</f>
        <v>0.1</v>
      </c>
      <c r="V85" s="161">
        <f>VLOOKUP(R85,Data!$E$4:$F$8,2,FALSE)</f>
        <v>0</v>
      </c>
      <c r="W85" s="161">
        <f>VLOOKUP(S85,Data!$H$4:$I$8,2,FALSE)</f>
        <v>0</v>
      </c>
      <c r="X85" s="238">
        <f>VLOOKUP(T85,Data!$K$4:$L$7,2,FALSE)</f>
        <v>0</v>
      </c>
      <c r="Y85" s="166">
        <f>SUM(U85:X85)</f>
        <v>0.1</v>
      </c>
      <c r="Z85" s="62"/>
      <c r="AA85" s="69"/>
      <c r="AB85" s="69"/>
      <c r="AC85" s="69"/>
      <c r="AD85" s="100"/>
      <c r="AE85" s="122"/>
      <c r="AF85" s="172"/>
      <c r="AG85" s="185" t="s">
        <v>308</v>
      </c>
      <c r="AH85" s="175"/>
      <c r="AI85" s="175"/>
      <c r="AJ85" s="175"/>
      <c r="AK85" s="37"/>
    </row>
    <row r="86" spans="2:38" ht="45" hidden="1" customHeight="1" outlineLevel="1" x14ac:dyDescent="0.25">
      <c r="B86" s="13"/>
      <c r="C86" s="205"/>
      <c r="D86" s="55"/>
      <c r="E86" s="46"/>
      <c r="F86" s="51"/>
      <c r="G86" s="39" t="s">
        <v>152</v>
      </c>
      <c r="H86" s="61">
        <v>5</v>
      </c>
      <c r="I86" s="39" t="s">
        <v>285</v>
      </c>
      <c r="J86" s="141">
        <v>19</v>
      </c>
      <c r="K86" s="127"/>
      <c r="L86" s="128"/>
      <c r="M86" s="128"/>
      <c r="N86" s="128"/>
      <c r="O86" s="129"/>
      <c r="P86" s="47"/>
      <c r="Q86" s="249" t="s">
        <v>270</v>
      </c>
      <c r="R86" s="250" t="s">
        <v>255</v>
      </c>
      <c r="S86" s="250" t="s">
        <v>255</v>
      </c>
      <c r="T86" s="251" t="s">
        <v>255</v>
      </c>
      <c r="U86" s="160">
        <f>VLOOKUP(Q86,Data!$B$4:$C$9,2, FALSE)</f>
        <v>0.1</v>
      </c>
      <c r="V86" s="161">
        <f>VLOOKUP(R86,Data!$E$4:$F$8,2,FALSE)</f>
        <v>0</v>
      </c>
      <c r="W86" s="161">
        <f>VLOOKUP(S86,Data!$H$4:$I$8,2,FALSE)</f>
        <v>0</v>
      </c>
      <c r="X86" s="238">
        <f>VLOOKUP(T86,Data!$K$4:$L$7,2,FALSE)</f>
        <v>0</v>
      </c>
      <c r="Y86" s="167">
        <f>SUM(U86:X86)</f>
        <v>0.1</v>
      </c>
      <c r="Z86" s="74"/>
      <c r="AA86" s="75"/>
      <c r="AB86" s="75"/>
      <c r="AC86" s="75"/>
      <c r="AD86" s="101"/>
      <c r="AE86" s="122"/>
      <c r="AF86" s="173"/>
      <c r="AG86" s="186" t="s">
        <v>308</v>
      </c>
      <c r="AH86" s="186"/>
      <c r="AI86" s="186"/>
      <c r="AJ86" s="186"/>
      <c r="AK86" s="37"/>
    </row>
    <row r="87" spans="2:38" ht="60" hidden="1" customHeight="1" collapsed="1" x14ac:dyDescent="0.25">
      <c r="B87" s="13"/>
      <c r="C87" s="206"/>
      <c r="D87" s="223" t="s">
        <v>29</v>
      </c>
      <c r="E87" s="223"/>
      <c r="F87" s="224" t="s">
        <v>30</v>
      </c>
      <c r="G87" s="225" t="s">
        <v>153</v>
      </c>
      <c r="H87" s="188">
        <f>AVERAGE(H88:H95)</f>
        <v>5.75</v>
      </c>
      <c r="I87" s="170" t="str">
        <f>(IF(I88="","",I88&amp;CHAR(10))&amp;(IF(I89="","",I89&amp;CHAR(10))&amp;IF(I90="","",I90&amp;CHAR(10))&amp;IF(I91="","",I91&amp;CHAR(10))&amp;IF(I92="","",I92&amp;CHAR(10))&amp;IF(I93="","",I93&amp;CHAR(10))&amp;IF(I94="","",I94&amp;CHAR(10))&amp;IF(I95="","",I95)))</f>
        <v>'(Vulnerability Management), (Network Analytics)
(Network Analytics)
Malware Protection
(CASB)
Vulnerability Management</v>
      </c>
      <c r="J87" s="226" t="s">
        <v>242</v>
      </c>
      <c r="K87" s="216">
        <f>SUM(K88:K95)</f>
        <v>0</v>
      </c>
      <c r="L87" s="217">
        <f>SUM(L88:L95)</f>
        <v>2000</v>
      </c>
      <c r="M87" s="217">
        <f>SUM(M88:M95)</f>
        <v>0</v>
      </c>
      <c r="N87" s="217">
        <f>SUM(N88:N95)</f>
        <v>0</v>
      </c>
      <c r="O87" s="218">
        <f>SUM(O88:O95)</f>
        <v>0</v>
      </c>
      <c r="P87" s="227"/>
      <c r="Q87" s="246"/>
      <c r="R87" s="247"/>
      <c r="S87" s="247"/>
      <c r="T87" s="248"/>
      <c r="U87" s="220"/>
      <c r="V87" s="221"/>
      <c r="W87" s="221"/>
      <c r="X87" s="237"/>
      <c r="Y87" s="222">
        <f>AVERAGE(Y88:Y95)</f>
        <v>0.1</v>
      </c>
      <c r="Z87" s="189"/>
      <c r="AA87" s="190"/>
      <c r="AB87" s="190"/>
      <c r="AC87" s="190"/>
      <c r="AD87" s="191"/>
      <c r="AE87" s="122"/>
      <c r="AF87" s="170" t="str">
        <f>(IF(AF88="","",AF88&amp;CHAR(10))&amp;(IF(AF89="","",AF89&amp;CHAR(10))&amp;IF(AF90="","",AF90&amp;CHAR(10))&amp;IF(AF91="","",AF91&amp;CHAR(10))&amp;IF(AF92="","",AF92&amp;CHAR(10))&amp;IF(AF93="","",AF93&amp;CHAR(10))&amp;IF(AF94="","",AF94&amp;CHAR(10))&amp;IF(AF95="","",AF95)))</f>
        <v>Passive Scanner Pilot
Vulnerability Management Expansion</v>
      </c>
      <c r="AG87" s="177" t="str">
        <f>(IF(AG88="","",AG88&amp;CHAR(10))&amp;(IF(AG89="","",AG89&amp;CHAR(10))&amp;IF(AG90="","",AG90&amp;CHAR(10))&amp;IF(AG91="","",AG91&amp;CHAR(10))&amp;IF(AG92="","",AG92&amp;CHAR(10))&amp;IF(AG93="","",AG93&amp;CHAR(10))&amp;IF(AG94="","",AG94&amp;CHAR(10))&amp;IF(AG95="","",AG95)))</f>
        <v xml:space="preserve">PVS
</v>
      </c>
      <c r="AH87" s="177" t="str">
        <f>(IF(AH88="","",AH88&amp;CHAR(10))&amp;(IF(AH89="","",AH89&amp;CHAR(10))&amp;IF(AH90="","",AH90&amp;CHAR(10))&amp;IF(AH91="","",AH91&amp;CHAR(10))&amp;IF(AH92="","",AH92&amp;CHAR(10))&amp;IF(AH93="","",AH93&amp;CHAR(10))&amp;IF(AH94="","",AH94&amp;CHAR(10))&amp;IF(AH95="","",AH95)))</f>
        <v/>
      </c>
      <c r="AI87" s="177" t="str">
        <f>(IF(AI88="","",AI88&amp;CHAR(10))&amp;(IF(AI89="","",AI89&amp;CHAR(10))&amp;IF(AI90="","",AI90&amp;CHAR(10))&amp;IF(AI91="","",AI91&amp;CHAR(10))&amp;IF(AI92="","",AI92&amp;CHAR(10))&amp;IF(AI93="","",AI93&amp;CHAR(10))&amp;IF(AI94="","",AI94&amp;CHAR(10))&amp;IF(AI95="","",AI95)))</f>
        <v/>
      </c>
      <c r="AJ87" s="177" t="str">
        <f>(IF(AJ88="","",AJ88&amp;CHAR(10))&amp;(IF(AJ89="","",AJ89&amp;CHAR(10))&amp;IF(AJ90="","",AJ90&amp;CHAR(10))&amp;IF(AJ91="","",AJ91&amp;CHAR(10))&amp;IF(AJ92="","",AJ92&amp;CHAR(10))&amp;IF(AJ93="","",AJ93&amp;CHAR(10))&amp;IF(AJ94="","",AJ94&amp;CHAR(10))&amp;IF(AJ95="","",AJ95)))</f>
        <v/>
      </c>
      <c r="AK87" s="37"/>
      <c r="AL87" s="23"/>
    </row>
    <row r="88" spans="2:38" ht="45" hidden="1" customHeight="1" outlineLevel="1" x14ac:dyDescent="0.25">
      <c r="B88" s="13"/>
      <c r="C88" s="205"/>
      <c r="D88" s="88"/>
      <c r="E88" s="88"/>
      <c r="F88" s="89"/>
      <c r="G88" s="60" t="s">
        <v>154</v>
      </c>
      <c r="H88" s="61">
        <v>6</v>
      </c>
      <c r="I88" s="60" t="s">
        <v>507</v>
      </c>
      <c r="J88" s="144">
        <v>19</v>
      </c>
      <c r="K88" s="124"/>
      <c r="L88" s="81">
        <v>2000</v>
      </c>
      <c r="M88" s="125"/>
      <c r="N88" s="125"/>
      <c r="O88" s="126"/>
      <c r="P88" s="115"/>
      <c r="Q88" s="249" t="s">
        <v>255</v>
      </c>
      <c r="R88" s="250" t="s">
        <v>255</v>
      </c>
      <c r="S88" s="250" t="s">
        <v>255</v>
      </c>
      <c r="T88" s="251" t="s">
        <v>255</v>
      </c>
      <c r="U88" s="160">
        <f>VLOOKUP(Q88,Data!$B$4:$C$9,2, FALSE)</f>
        <v>0</v>
      </c>
      <c r="V88" s="161">
        <f>VLOOKUP(R88,Data!$E$4:$F$8,2,FALSE)</f>
        <v>0</v>
      </c>
      <c r="W88" s="161">
        <f>VLOOKUP(S88,Data!$H$4:$I$8,2,FALSE)</f>
        <v>0</v>
      </c>
      <c r="X88" s="238">
        <f>VLOOKUP(T88,Data!$K$4:$L$7,2,FALSE)</f>
        <v>0</v>
      </c>
      <c r="Y88" s="166">
        <f t="shared" ref="Y88:Y95" si="14">SUM(U88:X88)</f>
        <v>0</v>
      </c>
      <c r="Z88" s="56"/>
      <c r="AA88" s="57"/>
      <c r="AB88" s="57"/>
      <c r="AC88" s="57"/>
      <c r="AD88" s="58"/>
      <c r="AE88" s="122"/>
      <c r="AF88" s="184" t="s">
        <v>366</v>
      </c>
      <c r="AG88" s="185" t="s">
        <v>309</v>
      </c>
      <c r="AH88" s="175"/>
      <c r="AI88" s="175"/>
      <c r="AJ88" s="175"/>
      <c r="AK88" s="37"/>
      <c r="AL88" s="23"/>
    </row>
    <row r="89" spans="2:38" ht="45" hidden="1" customHeight="1" outlineLevel="1" x14ac:dyDescent="0.25">
      <c r="B89" s="13"/>
      <c r="C89" s="205"/>
      <c r="D89" s="59"/>
      <c r="E89" s="59"/>
      <c r="F89" s="76"/>
      <c r="G89" s="60" t="s">
        <v>155</v>
      </c>
      <c r="H89" s="61">
        <v>4</v>
      </c>
      <c r="I89" s="60"/>
      <c r="J89" s="139">
        <v>19</v>
      </c>
      <c r="K89" s="124"/>
      <c r="L89" s="125"/>
      <c r="M89" s="125"/>
      <c r="N89" s="125"/>
      <c r="O89" s="126"/>
      <c r="P89" s="108"/>
      <c r="Q89" s="249" t="s">
        <v>255</v>
      </c>
      <c r="R89" s="250" t="s">
        <v>255</v>
      </c>
      <c r="S89" s="250" t="s">
        <v>255</v>
      </c>
      <c r="T89" s="251" t="s">
        <v>255</v>
      </c>
      <c r="U89" s="160">
        <f>VLOOKUP(Q89,Data!$B$4:$C$9,2, FALSE)</f>
        <v>0</v>
      </c>
      <c r="V89" s="161">
        <f>VLOOKUP(R89,Data!$E$4:$F$8,2,FALSE)</f>
        <v>0</v>
      </c>
      <c r="W89" s="161">
        <f>VLOOKUP(S89,Data!$H$4:$I$8,2,FALSE)</f>
        <v>0</v>
      </c>
      <c r="X89" s="238">
        <f>VLOOKUP(T89,Data!$K$4:$L$7,2,FALSE)</f>
        <v>0</v>
      </c>
      <c r="Y89" s="166">
        <f t="shared" si="14"/>
        <v>0</v>
      </c>
      <c r="Z89" s="56"/>
      <c r="AA89" s="57"/>
      <c r="AB89" s="57"/>
      <c r="AC89" s="57"/>
      <c r="AD89" s="58"/>
      <c r="AE89" s="122"/>
      <c r="AF89" s="184"/>
      <c r="AG89" s="175"/>
      <c r="AH89" s="175"/>
      <c r="AI89" s="175"/>
      <c r="AJ89" s="175"/>
      <c r="AK89" s="37"/>
      <c r="AL89" s="23"/>
    </row>
    <row r="90" spans="2:38" ht="45" hidden="1" customHeight="1" outlineLevel="1" x14ac:dyDescent="0.25">
      <c r="B90" s="13"/>
      <c r="C90" s="205"/>
      <c r="D90" s="59"/>
      <c r="E90" s="59"/>
      <c r="F90" s="76"/>
      <c r="G90" s="60" t="s">
        <v>156</v>
      </c>
      <c r="H90" s="61">
        <v>5</v>
      </c>
      <c r="I90" s="60" t="s">
        <v>287</v>
      </c>
      <c r="J90" s="139">
        <v>19</v>
      </c>
      <c r="K90" s="124"/>
      <c r="L90" s="125"/>
      <c r="M90" s="125"/>
      <c r="N90" s="125"/>
      <c r="O90" s="126"/>
      <c r="P90" s="108"/>
      <c r="Q90" s="249" t="s">
        <v>255</v>
      </c>
      <c r="R90" s="250" t="s">
        <v>255</v>
      </c>
      <c r="S90" s="250" t="s">
        <v>255</v>
      </c>
      <c r="T90" s="251" t="s">
        <v>255</v>
      </c>
      <c r="U90" s="160">
        <f>VLOOKUP(Q90,Data!$B$4:$C$9,2, FALSE)</f>
        <v>0</v>
      </c>
      <c r="V90" s="161">
        <f>VLOOKUP(R90,Data!$E$4:$F$8,2,FALSE)</f>
        <v>0</v>
      </c>
      <c r="W90" s="161">
        <f>VLOOKUP(S90,Data!$H$4:$I$8,2,FALSE)</f>
        <v>0</v>
      </c>
      <c r="X90" s="238">
        <f>VLOOKUP(T90,Data!$K$4:$L$7,2,FALSE)</f>
        <v>0</v>
      </c>
      <c r="Y90" s="166">
        <f t="shared" si="14"/>
        <v>0</v>
      </c>
      <c r="Z90" s="56"/>
      <c r="AA90" s="57"/>
      <c r="AB90" s="57"/>
      <c r="AC90" s="57"/>
      <c r="AD90" s="58"/>
      <c r="AE90" s="122"/>
      <c r="AF90" s="184"/>
      <c r="AG90" s="175"/>
      <c r="AH90" s="175"/>
      <c r="AI90" s="175"/>
      <c r="AJ90" s="175"/>
      <c r="AK90" s="37"/>
      <c r="AL90" s="23"/>
    </row>
    <row r="91" spans="2:38" ht="45" hidden="1" customHeight="1" outlineLevel="1" x14ac:dyDescent="0.25">
      <c r="B91" s="13"/>
      <c r="C91" s="205"/>
      <c r="D91" s="59"/>
      <c r="E91" s="59"/>
      <c r="F91" s="76"/>
      <c r="G91" s="60" t="s">
        <v>157</v>
      </c>
      <c r="H91" s="61">
        <v>8</v>
      </c>
      <c r="I91" s="60" t="s">
        <v>508</v>
      </c>
      <c r="J91" s="139" t="s">
        <v>230</v>
      </c>
      <c r="K91" s="124"/>
      <c r="L91" s="125"/>
      <c r="M91" s="125"/>
      <c r="N91" s="125"/>
      <c r="O91" s="126"/>
      <c r="P91" s="108"/>
      <c r="Q91" s="249" t="s">
        <v>267</v>
      </c>
      <c r="R91" s="250" t="s">
        <v>260</v>
      </c>
      <c r="S91" s="250" t="s">
        <v>256</v>
      </c>
      <c r="T91" s="251" t="s">
        <v>273</v>
      </c>
      <c r="U91" s="160">
        <f>VLOOKUP(Q91,Data!$B$4:$C$9,2, FALSE)</f>
        <v>0.2</v>
      </c>
      <c r="V91" s="161">
        <f>VLOOKUP(R91,Data!$E$4:$F$8,2,FALSE)</f>
        <v>0.1</v>
      </c>
      <c r="W91" s="161">
        <f>VLOOKUP(S91,Data!$H$4:$I$8,2,FALSE)</f>
        <v>0.05</v>
      </c>
      <c r="X91" s="238">
        <f>VLOOKUP(T91,Data!$K$4:$L$7,2,FALSE)</f>
        <v>0.05</v>
      </c>
      <c r="Y91" s="166">
        <f t="shared" si="14"/>
        <v>0.4</v>
      </c>
      <c r="Z91" s="56"/>
      <c r="AA91" s="57"/>
      <c r="AB91" s="57"/>
      <c r="AC91" s="57"/>
      <c r="AD91" s="58"/>
      <c r="AE91" s="122"/>
      <c r="AF91" s="184"/>
      <c r="AG91" s="175"/>
      <c r="AH91" s="175"/>
      <c r="AI91" s="175"/>
      <c r="AJ91" s="175"/>
      <c r="AK91" s="37"/>
      <c r="AL91" s="23"/>
    </row>
    <row r="92" spans="2:38" ht="45" hidden="1" customHeight="1" outlineLevel="1" x14ac:dyDescent="0.25">
      <c r="B92" s="13"/>
      <c r="C92" s="205"/>
      <c r="D92" s="59"/>
      <c r="E92" s="59"/>
      <c r="F92" s="76"/>
      <c r="G92" s="60" t="s">
        <v>158</v>
      </c>
      <c r="H92" s="61">
        <v>6</v>
      </c>
      <c r="I92" s="60"/>
      <c r="J92" s="139" t="s">
        <v>230</v>
      </c>
      <c r="K92" s="124"/>
      <c r="L92" s="125"/>
      <c r="M92" s="125"/>
      <c r="N92" s="125"/>
      <c r="O92" s="126"/>
      <c r="P92" s="108"/>
      <c r="Q92" s="249" t="s">
        <v>255</v>
      </c>
      <c r="R92" s="250" t="s">
        <v>260</v>
      </c>
      <c r="S92" s="250" t="s">
        <v>255</v>
      </c>
      <c r="T92" s="251" t="s">
        <v>255</v>
      </c>
      <c r="U92" s="160">
        <f>VLOOKUP(Q92,Data!$B$4:$C$9,2, FALSE)</f>
        <v>0</v>
      </c>
      <c r="V92" s="161">
        <f>VLOOKUP(R92,Data!$E$4:$F$8,2,FALSE)</f>
        <v>0.1</v>
      </c>
      <c r="W92" s="161">
        <f>VLOOKUP(S92,Data!$H$4:$I$8,2,FALSE)</f>
        <v>0</v>
      </c>
      <c r="X92" s="238">
        <f>VLOOKUP(T92,Data!$K$4:$L$7,2,FALSE)</f>
        <v>0</v>
      </c>
      <c r="Y92" s="166">
        <f t="shared" si="14"/>
        <v>0.1</v>
      </c>
      <c r="Z92" s="56"/>
      <c r="AA92" s="57"/>
      <c r="AB92" s="57"/>
      <c r="AC92" s="57"/>
      <c r="AD92" s="58"/>
      <c r="AE92" s="122"/>
      <c r="AF92" s="184"/>
      <c r="AG92" s="175"/>
      <c r="AH92" s="175"/>
      <c r="AI92" s="175"/>
      <c r="AJ92" s="175"/>
      <c r="AK92" s="37"/>
      <c r="AL92" s="23"/>
    </row>
    <row r="93" spans="2:38" ht="45" hidden="1" customHeight="1" outlineLevel="1" x14ac:dyDescent="0.25">
      <c r="B93" s="13"/>
      <c r="C93" s="205"/>
      <c r="D93" s="88"/>
      <c r="E93" s="88"/>
      <c r="F93" s="89"/>
      <c r="G93" s="60" t="s">
        <v>159</v>
      </c>
      <c r="H93" s="61">
        <v>4</v>
      </c>
      <c r="I93" s="60" t="s">
        <v>280</v>
      </c>
      <c r="J93" s="144">
        <v>19</v>
      </c>
      <c r="K93" s="124"/>
      <c r="L93" s="125"/>
      <c r="M93" s="125"/>
      <c r="N93" s="125"/>
      <c r="O93" s="126"/>
      <c r="P93" s="115"/>
      <c r="Q93" s="249" t="s">
        <v>255</v>
      </c>
      <c r="R93" s="250" t="s">
        <v>255</v>
      </c>
      <c r="S93" s="250" t="s">
        <v>255</v>
      </c>
      <c r="T93" s="251" t="s">
        <v>255</v>
      </c>
      <c r="U93" s="160">
        <f>VLOOKUP(Q93,Data!$B$4:$C$9,2, FALSE)</f>
        <v>0</v>
      </c>
      <c r="V93" s="161">
        <f>VLOOKUP(R93,Data!$E$4:$F$8,2,FALSE)</f>
        <v>0</v>
      </c>
      <c r="W93" s="161">
        <f>VLOOKUP(S93,Data!$H$4:$I$8,2,FALSE)</f>
        <v>0</v>
      </c>
      <c r="X93" s="238">
        <f>VLOOKUP(T93,Data!$K$4:$L$7,2,FALSE)</f>
        <v>0</v>
      </c>
      <c r="Y93" s="166">
        <f t="shared" si="14"/>
        <v>0</v>
      </c>
      <c r="Z93" s="56"/>
      <c r="AA93" s="57"/>
      <c r="AB93" s="57"/>
      <c r="AC93" s="57"/>
      <c r="AD93" s="58"/>
      <c r="AE93" s="122"/>
      <c r="AF93" s="184"/>
      <c r="AG93" s="175"/>
      <c r="AH93" s="175"/>
      <c r="AI93" s="175"/>
      <c r="AJ93" s="175"/>
      <c r="AK93" s="37"/>
      <c r="AL93" s="23"/>
    </row>
    <row r="94" spans="2:38" ht="45" hidden="1" customHeight="1" outlineLevel="1" x14ac:dyDescent="0.25">
      <c r="B94" s="13"/>
      <c r="C94" s="205"/>
      <c r="D94" s="88"/>
      <c r="E94" s="88"/>
      <c r="F94" s="89"/>
      <c r="G94" s="60" t="s">
        <v>160</v>
      </c>
      <c r="H94" s="61">
        <v>5</v>
      </c>
      <c r="I94" s="60"/>
      <c r="J94" s="144">
        <v>19</v>
      </c>
      <c r="K94" s="124"/>
      <c r="L94" s="125"/>
      <c r="M94" s="125"/>
      <c r="N94" s="125"/>
      <c r="O94" s="126"/>
      <c r="P94" s="115"/>
      <c r="Q94" s="249" t="s">
        <v>270</v>
      </c>
      <c r="R94" s="250" t="s">
        <v>256</v>
      </c>
      <c r="S94" s="250" t="s">
        <v>255</v>
      </c>
      <c r="T94" s="251" t="s">
        <v>255</v>
      </c>
      <c r="U94" s="160">
        <f>VLOOKUP(Q94,Data!$B$4:$C$9,2, FALSE)</f>
        <v>0.1</v>
      </c>
      <c r="V94" s="161">
        <f>VLOOKUP(R94,Data!$E$4:$F$8,2,FALSE)</f>
        <v>0.05</v>
      </c>
      <c r="W94" s="161">
        <f>VLOOKUP(S94,Data!$H$4:$I$8,2,FALSE)</f>
        <v>0</v>
      </c>
      <c r="X94" s="238">
        <f>VLOOKUP(T94,Data!$K$4:$L$7,2,FALSE)</f>
        <v>0</v>
      </c>
      <c r="Y94" s="166">
        <f t="shared" si="14"/>
        <v>0.15000000000000002</v>
      </c>
      <c r="Z94" s="56"/>
      <c r="AA94" s="57"/>
      <c r="AB94" s="57"/>
      <c r="AC94" s="57"/>
      <c r="AD94" s="58"/>
      <c r="AE94" s="122"/>
      <c r="AF94" s="184"/>
      <c r="AG94" s="175"/>
      <c r="AH94" s="175"/>
      <c r="AI94" s="175"/>
      <c r="AJ94" s="175"/>
      <c r="AK94" s="37"/>
      <c r="AL94" s="23"/>
    </row>
    <row r="95" spans="2:38" ht="45" hidden="1" customHeight="1" outlineLevel="1" x14ac:dyDescent="0.25">
      <c r="B95" s="13"/>
      <c r="C95" s="205"/>
      <c r="D95" s="77"/>
      <c r="E95" s="77"/>
      <c r="F95" s="78"/>
      <c r="G95" s="79" t="s">
        <v>161</v>
      </c>
      <c r="H95" s="61">
        <v>8</v>
      </c>
      <c r="I95" s="79" t="s">
        <v>509</v>
      </c>
      <c r="J95" s="142">
        <v>4</v>
      </c>
      <c r="K95" s="136"/>
      <c r="L95" s="137"/>
      <c r="M95" s="137"/>
      <c r="N95" s="137"/>
      <c r="O95" s="138"/>
      <c r="P95" s="113"/>
      <c r="Q95" s="249" t="s">
        <v>270</v>
      </c>
      <c r="R95" s="250" t="s">
        <v>256</v>
      </c>
      <c r="S95" s="250" t="s">
        <v>255</v>
      </c>
      <c r="T95" s="251" t="s">
        <v>255</v>
      </c>
      <c r="U95" s="160">
        <f>VLOOKUP(Q95,Data!$B$4:$C$9,2, FALSE)</f>
        <v>0.1</v>
      </c>
      <c r="V95" s="161">
        <f>VLOOKUP(R95,Data!$E$4:$F$8,2,FALSE)</f>
        <v>0.05</v>
      </c>
      <c r="W95" s="161">
        <f>VLOOKUP(S95,Data!$H$4:$I$8,2,FALSE)</f>
        <v>0</v>
      </c>
      <c r="X95" s="238">
        <f>VLOOKUP(T95,Data!$K$4:$L$7,2,FALSE)</f>
        <v>0</v>
      </c>
      <c r="Y95" s="167">
        <f t="shared" si="14"/>
        <v>0.15000000000000002</v>
      </c>
      <c r="Z95" s="97"/>
      <c r="AA95" s="98"/>
      <c r="AB95" s="98"/>
      <c r="AC95" s="98"/>
      <c r="AD95" s="106"/>
      <c r="AE95" s="122"/>
      <c r="AF95" s="187" t="s">
        <v>367</v>
      </c>
      <c r="AG95" s="186"/>
      <c r="AH95" s="186"/>
      <c r="AI95" s="186"/>
      <c r="AJ95" s="186"/>
      <c r="AK95" s="37"/>
      <c r="AL95" s="23"/>
    </row>
    <row r="96" spans="2:38" ht="60" hidden="1" customHeight="1" collapsed="1" x14ac:dyDescent="0.25">
      <c r="B96" s="13"/>
      <c r="C96" s="205"/>
      <c r="D96" s="212" t="s">
        <v>31</v>
      </c>
      <c r="E96" s="212"/>
      <c r="F96" s="213" t="s">
        <v>32</v>
      </c>
      <c r="G96" s="214" t="s">
        <v>162</v>
      </c>
      <c r="H96" s="188">
        <f>AVERAGE(H97:H101)</f>
        <v>5.4</v>
      </c>
      <c r="I96" s="183" t="str">
        <f>(IF(I97="","",I97&amp;CHAR(10))&amp;(IF(I98="","",I98&amp;CHAR(10))&amp;IF(I99="","",I99&amp;CHAR(10))&amp;IF(I100="","",I100&amp;CHAR(10))&amp;IF(I101="","",I101)))</f>
        <v/>
      </c>
      <c r="J96" s="215" t="s">
        <v>243</v>
      </c>
      <c r="K96" s="216">
        <f>SUM(K97:K101)</f>
        <v>0</v>
      </c>
      <c r="L96" s="217">
        <f t="shared" ref="L96:O96" si="15">SUM(L97:L101)</f>
        <v>0</v>
      </c>
      <c r="M96" s="217">
        <f t="shared" si="15"/>
        <v>0</v>
      </c>
      <c r="N96" s="217">
        <f t="shared" si="15"/>
        <v>0</v>
      </c>
      <c r="O96" s="218">
        <f t="shared" si="15"/>
        <v>0</v>
      </c>
      <c r="P96" s="219"/>
      <c r="Q96" s="246"/>
      <c r="R96" s="247"/>
      <c r="S96" s="247"/>
      <c r="T96" s="248"/>
      <c r="U96" s="220"/>
      <c r="V96" s="221"/>
      <c r="W96" s="221"/>
      <c r="X96" s="237"/>
      <c r="Y96" s="222">
        <f>AVERAGE(Y97:Y101)</f>
        <v>6.9999999999999993E-2</v>
      </c>
      <c r="Z96" s="195"/>
      <c r="AA96" s="196"/>
      <c r="AB96" s="196"/>
      <c r="AC96" s="196"/>
      <c r="AD96" s="197"/>
      <c r="AE96" s="122"/>
      <c r="AF96" s="183" t="str">
        <f>(IF(AF97="","",AF97&amp;CHAR(10))&amp;(IF(AF98="","",AF98&amp;CHAR(10))&amp;IF(AF99="","",AF99&amp;CHAR(10))&amp;IF(AF100="","",AF100&amp;CHAR(10))&amp;IF(AF101="","",AF101)))</f>
        <v/>
      </c>
      <c r="AG96" s="177" t="str">
        <f>(IF(AG97="","",AG97&amp;CHAR(10))&amp;(IF(AG98="","",AG98&amp;CHAR(10))&amp;IF(AG99="","",AG99&amp;CHAR(10))&amp;IF(AG100="","",AG100&amp;CHAR(10))&amp;IF(AG101="","",AG101)))</f>
        <v xml:space="preserve">Network Passive scanner
IPS/IDS Review
Network Passive scanner
IPS/IDS Review
Network Passive scanner
</v>
      </c>
      <c r="AH96" s="177" t="str">
        <f>(IF(AH97="","",AH97&amp;CHAR(10))&amp;(IF(AH98="","",AH98&amp;CHAR(10))&amp;IF(AH99="","",AH99&amp;CHAR(10))&amp;IF(AH100="","",AH100&amp;CHAR(10))&amp;IF(AH101="","",AH101)))</f>
        <v/>
      </c>
      <c r="AI96" s="177" t="str">
        <f>(IF(AI97="","",AI97&amp;CHAR(10))&amp;(IF(AI98="","",AI98&amp;CHAR(10))&amp;IF(AI99="","",AI99&amp;CHAR(10))&amp;IF(AI100="","",AI100&amp;CHAR(10))&amp;IF(AI101="","",AI101)))</f>
        <v/>
      </c>
      <c r="AJ96" s="177" t="str">
        <f>(IF(AJ97="","",AJ97&amp;CHAR(10))&amp;(IF(AJ98="","",AJ98&amp;CHAR(10))&amp;IF(AJ99="","",AJ99&amp;CHAR(10))&amp;IF(AJ100="","",AJ100&amp;CHAR(10))&amp;IF(AJ101="","",AJ101)))</f>
        <v xml:space="preserve">IPS/IDS Review
IPS/IDS Review
</v>
      </c>
      <c r="AK96" s="37"/>
    </row>
    <row r="97" spans="1:37" ht="45" hidden="1" customHeight="1" outlineLevel="1" x14ac:dyDescent="0.25">
      <c r="B97" s="13"/>
      <c r="C97" s="205"/>
      <c r="D97" s="59"/>
      <c r="E97" s="59"/>
      <c r="F97" s="76"/>
      <c r="G97" s="60" t="s">
        <v>163</v>
      </c>
      <c r="H97" s="61">
        <v>8</v>
      </c>
      <c r="I97" s="60"/>
      <c r="J97" s="139">
        <v>6</v>
      </c>
      <c r="K97" s="124"/>
      <c r="L97" s="125"/>
      <c r="M97" s="125"/>
      <c r="N97" s="125"/>
      <c r="O97" s="126"/>
      <c r="P97" s="108"/>
      <c r="Q97" s="249" t="s">
        <v>270</v>
      </c>
      <c r="R97" s="250" t="s">
        <v>256</v>
      </c>
      <c r="S97" s="250" t="s">
        <v>255</v>
      </c>
      <c r="T97" s="251" t="s">
        <v>255</v>
      </c>
      <c r="U97" s="160">
        <f>VLOOKUP(Q97,Data!$B$4:$C$9,2, FALSE)</f>
        <v>0.1</v>
      </c>
      <c r="V97" s="161">
        <f>VLOOKUP(R97,Data!$E$4:$F$8,2,FALSE)</f>
        <v>0.05</v>
      </c>
      <c r="W97" s="161">
        <f>VLOOKUP(S97,Data!$H$4:$I$8,2,FALSE)</f>
        <v>0</v>
      </c>
      <c r="X97" s="238">
        <f>VLOOKUP(T97,Data!$K$4:$L$7,2,FALSE)</f>
        <v>0</v>
      </c>
      <c r="Y97" s="166">
        <f>SUM(U97:X97)</f>
        <v>0.15000000000000002</v>
      </c>
      <c r="Z97" s="62"/>
      <c r="AA97" s="69"/>
      <c r="AB97" s="69"/>
      <c r="AC97" s="69"/>
      <c r="AD97" s="70"/>
      <c r="AE97" s="122"/>
      <c r="AF97" s="184"/>
      <c r="AG97" s="175" t="s">
        <v>368</v>
      </c>
      <c r="AH97" s="175"/>
      <c r="AI97" s="175"/>
      <c r="AJ97" s="175" t="s">
        <v>288</v>
      </c>
      <c r="AK97" s="37"/>
    </row>
    <row r="98" spans="1:37" ht="45" hidden="1" customHeight="1" outlineLevel="1" x14ac:dyDescent="0.25">
      <c r="B98" s="13"/>
      <c r="C98" s="205"/>
      <c r="D98" s="59"/>
      <c r="E98" s="59"/>
      <c r="F98" s="76"/>
      <c r="G98" s="60" t="s">
        <v>164</v>
      </c>
      <c r="H98" s="61">
        <v>7</v>
      </c>
      <c r="I98" s="60"/>
      <c r="J98" s="139">
        <v>6</v>
      </c>
      <c r="K98" s="124"/>
      <c r="L98" s="125"/>
      <c r="M98" s="125"/>
      <c r="N98" s="125"/>
      <c r="O98" s="126"/>
      <c r="P98" s="108"/>
      <c r="Q98" s="249" t="s">
        <v>270</v>
      </c>
      <c r="R98" s="250" t="s">
        <v>255</v>
      </c>
      <c r="S98" s="250" t="s">
        <v>255</v>
      </c>
      <c r="T98" s="251" t="s">
        <v>255</v>
      </c>
      <c r="U98" s="160">
        <f>VLOOKUP(Q98,Data!$B$4:$C$9,2, FALSE)</f>
        <v>0.1</v>
      </c>
      <c r="V98" s="161">
        <f>VLOOKUP(R98,Data!$E$4:$F$8,2,FALSE)</f>
        <v>0</v>
      </c>
      <c r="W98" s="161">
        <f>VLOOKUP(S98,Data!$H$4:$I$8,2,FALSE)</f>
        <v>0</v>
      </c>
      <c r="X98" s="238">
        <f>VLOOKUP(T98,Data!$K$4:$L$7,2,FALSE)</f>
        <v>0</v>
      </c>
      <c r="Y98" s="166">
        <f>SUM(U98:X98)</f>
        <v>0.1</v>
      </c>
      <c r="Z98" s="62"/>
      <c r="AA98" s="69"/>
      <c r="AB98" s="69"/>
      <c r="AC98" s="69"/>
      <c r="AD98" s="70"/>
      <c r="AE98" s="122"/>
      <c r="AF98" s="184"/>
      <c r="AG98" s="175" t="s">
        <v>368</v>
      </c>
      <c r="AH98" s="175"/>
      <c r="AI98" s="175"/>
      <c r="AJ98" s="175" t="s">
        <v>288</v>
      </c>
      <c r="AK98" s="37"/>
    </row>
    <row r="99" spans="1:37" ht="45" hidden="1" customHeight="1" outlineLevel="1" x14ac:dyDescent="0.25">
      <c r="B99" s="13"/>
      <c r="C99" s="205"/>
      <c r="D99" s="59"/>
      <c r="E99" s="59"/>
      <c r="F99" s="76"/>
      <c r="G99" s="60" t="s">
        <v>165</v>
      </c>
      <c r="H99" s="61">
        <v>4</v>
      </c>
      <c r="I99" s="60"/>
      <c r="J99" s="139">
        <v>6</v>
      </c>
      <c r="K99" s="124"/>
      <c r="L99" s="125"/>
      <c r="M99" s="125"/>
      <c r="N99" s="125"/>
      <c r="O99" s="126"/>
      <c r="P99" s="108"/>
      <c r="Q99" s="249" t="s">
        <v>255</v>
      </c>
      <c r="R99" s="250" t="s">
        <v>255</v>
      </c>
      <c r="S99" s="250" t="s">
        <v>255</v>
      </c>
      <c r="T99" s="251" t="s">
        <v>255</v>
      </c>
      <c r="U99" s="160">
        <f>VLOOKUP(Q99,Data!$B$4:$C$9,2, FALSE)</f>
        <v>0</v>
      </c>
      <c r="V99" s="161">
        <f>VLOOKUP(R99,Data!$E$4:$F$8,2,FALSE)</f>
        <v>0</v>
      </c>
      <c r="W99" s="161">
        <f>VLOOKUP(S99,Data!$H$4:$I$8,2,FALSE)</f>
        <v>0</v>
      </c>
      <c r="X99" s="238">
        <f>VLOOKUP(T99,Data!$K$4:$L$7,2,FALSE)</f>
        <v>0</v>
      </c>
      <c r="Y99" s="166">
        <f>SUM(U99:X99)</f>
        <v>0</v>
      </c>
      <c r="Z99" s="62"/>
      <c r="AA99" s="69"/>
      <c r="AB99" s="69"/>
      <c r="AC99" s="69"/>
      <c r="AD99" s="70"/>
      <c r="AE99" s="122"/>
      <c r="AF99" s="184"/>
      <c r="AG99" s="175" t="s">
        <v>369</v>
      </c>
      <c r="AH99" s="175"/>
      <c r="AI99" s="175"/>
      <c r="AJ99" s="175"/>
      <c r="AK99" s="37"/>
    </row>
    <row r="100" spans="1:37" ht="45" hidden="1" customHeight="1" outlineLevel="1" x14ac:dyDescent="0.25">
      <c r="B100" s="13"/>
      <c r="C100" s="205"/>
      <c r="D100" s="59"/>
      <c r="E100" s="59"/>
      <c r="F100" s="76"/>
      <c r="G100" s="60" t="s">
        <v>166</v>
      </c>
      <c r="H100" s="61">
        <v>4</v>
      </c>
      <c r="I100" s="60"/>
      <c r="J100" s="139">
        <v>6</v>
      </c>
      <c r="K100" s="124"/>
      <c r="L100" s="125"/>
      <c r="M100" s="125"/>
      <c r="N100" s="125"/>
      <c r="O100" s="126"/>
      <c r="P100" s="108"/>
      <c r="Q100" s="249" t="s">
        <v>270</v>
      </c>
      <c r="R100" s="250" t="s">
        <v>255</v>
      </c>
      <c r="S100" s="250" t="s">
        <v>255</v>
      </c>
      <c r="T100" s="251" t="s">
        <v>255</v>
      </c>
      <c r="U100" s="160">
        <f>VLOOKUP(Q100,Data!$B$4:$C$9,2, FALSE)</f>
        <v>0.1</v>
      </c>
      <c r="V100" s="161">
        <f>VLOOKUP(R100,Data!$E$4:$F$8,2,FALSE)</f>
        <v>0</v>
      </c>
      <c r="W100" s="161">
        <f>VLOOKUP(S100,Data!$H$4:$I$8,2,FALSE)</f>
        <v>0</v>
      </c>
      <c r="X100" s="238">
        <f>VLOOKUP(T100,Data!$K$4:$L$7,2,FALSE)</f>
        <v>0</v>
      </c>
      <c r="Y100" s="166">
        <f>SUM(U100:X100)</f>
        <v>0.1</v>
      </c>
      <c r="Z100" s="62"/>
      <c r="AA100" s="69"/>
      <c r="AB100" s="69"/>
      <c r="AC100" s="69"/>
      <c r="AD100" s="70"/>
      <c r="AE100" s="122"/>
      <c r="AF100" s="184"/>
      <c r="AG100" s="175"/>
      <c r="AH100" s="175"/>
      <c r="AI100" s="175"/>
      <c r="AJ100" s="175"/>
      <c r="AK100" s="37"/>
    </row>
    <row r="101" spans="1:37" ht="45" hidden="1" customHeight="1" outlineLevel="1" x14ac:dyDescent="0.25">
      <c r="B101" s="13"/>
      <c r="C101" s="207"/>
      <c r="D101" s="44"/>
      <c r="E101" s="44"/>
      <c r="F101" s="52"/>
      <c r="G101" s="40" t="s">
        <v>167</v>
      </c>
      <c r="H101" s="80">
        <v>4</v>
      </c>
      <c r="I101" s="40"/>
      <c r="J101" s="147">
        <v>6</v>
      </c>
      <c r="K101" s="130"/>
      <c r="L101" s="131"/>
      <c r="M101" s="131"/>
      <c r="N101" s="131"/>
      <c r="O101" s="132"/>
      <c r="P101" s="45"/>
      <c r="Q101" s="249" t="s">
        <v>255</v>
      </c>
      <c r="R101" s="250" t="s">
        <v>255</v>
      </c>
      <c r="S101" s="250" t="s">
        <v>255</v>
      </c>
      <c r="T101" s="251" t="s">
        <v>255</v>
      </c>
      <c r="U101" s="160">
        <f>VLOOKUP(Q101,Data!$B$4:$C$9,2, FALSE)</f>
        <v>0</v>
      </c>
      <c r="V101" s="161">
        <f>VLOOKUP(R101,Data!$E$4:$F$8,2,FALSE)</f>
        <v>0</v>
      </c>
      <c r="W101" s="161">
        <f>VLOOKUP(S101,Data!$H$4:$I$8,2,FALSE)</f>
        <v>0</v>
      </c>
      <c r="X101" s="238">
        <f>VLOOKUP(T101,Data!$K$4:$L$7,2,FALSE)</f>
        <v>0</v>
      </c>
      <c r="Y101" s="167">
        <f>SUM(U101:X101)</f>
        <v>0</v>
      </c>
      <c r="Z101" s="71"/>
      <c r="AA101" s="72"/>
      <c r="AB101" s="72"/>
      <c r="AC101" s="72"/>
      <c r="AD101" s="73"/>
      <c r="AE101" s="122"/>
      <c r="AF101" s="173"/>
      <c r="AG101" s="186"/>
      <c r="AH101" s="186"/>
      <c r="AI101" s="186"/>
      <c r="AJ101" s="186"/>
      <c r="AK101" s="37"/>
    </row>
    <row r="102" spans="1:37" ht="60" hidden="1" customHeight="1" collapsed="1" x14ac:dyDescent="0.25">
      <c r="B102" s="13"/>
      <c r="C102" s="209"/>
      <c r="D102" s="223" t="s">
        <v>33</v>
      </c>
      <c r="E102" s="223"/>
      <c r="F102" s="224" t="s">
        <v>34</v>
      </c>
      <c r="G102" s="225" t="s">
        <v>190</v>
      </c>
      <c r="H102" s="188">
        <f>AVERAGE(H103)</f>
        <v>8</v>
      </c>
      <c r="I102" s="170" t="str">
        <f>(IF(I103="","",I103))</f>
        <v/>
      </c>
      <c r="J102" s="226" t="s">
        <v>244</v>
      </c>
      <c r="K102" s="216">
        <f>SUM(K103)</f>
        <v>0</v>
      </c>
      <c r="L102" s="217">
        <f t="shared" ref="L102:O102" si="16">SUM(L103)</f>
        <v>0</v>
      </c>
      <c r="M102" s="217">
        <f t="shared" si="16"/>
        <v>0</v>
      </c>
      <c r="N102" s="217">
        <f t="shared" si="16"/>
        <v>0</v>
      </c>
      <c r="O102" s="218">
        <f t="shared" si="16"/>
        <v>0</v>
      </c>
      <c r="P102" s="227"/>
      <c r="Q102" s="246"/>
      <c r="R102" s="247"/>
      <c r="S102" s="247"/>
      <c r="T102" s="248"/>
      <c r="U102" s="220"/>
      <c r="V102" s="221"/>
      <c r="W102" s="221"/>
      <c r="X102" s="237"/>
      <c r="Y102" s="222">
        <f>AVERAGE(Y103)</f>
        <v>0.2</v>
      </c>
      <c r="Z102" s="189"/>
      <c r="AA102" s="190"/>
      <c r="AB102" s="190"/>
      <c r="AC102" s="190"/>
      <c r="AD102" s="198"/>
      <c r="AE102" s="122"/>
      <c r="AF102" s="170" t="str">
        <f>(IF(AF103="","",AF103))</f>
        <v>Build IR Plan</v>
      </c>
      <c r="AG102" s="177" t="str">
        <f>(IF(AG103="","",AG103))</f>
        <v>Review IR Plan</v>
      </c>
      <c r="AH102" s="177" t="str">
        <f>(IF(AH103="","",AH103))</f>
        <v>Review IR Plan</v>
      </c>
      <c r="AI102" s="177" t="str">
        <f>(IF(AI103="","",AI103))</f>
        <v>Review IR Plan</v>
      </c>
      <c r="AJ102" s="177" t="str">
        <f>(IF(AJ103="","",AJ103))</f>
        <v>Review IR Plan</v>
      </c>
      <c r="AK102" s="37"/>
    </row>
    <row r="103" spans="1:37" ht="45" hidden="1" customHeight="1" outlineLevel="1" x14ac:dyDescent="0.25">
      <c r="B103" s="13"/>
      <c r="C103" s="202"/>
      <c r="D103" s="77"/>
      <c r="E103" s="77"/>
      <c r="F103" s="78"/>
      <c r="G103" s="79" t="s">
        <v>168</v>
      </c>
      <c r="H103" s="80">
        <v>8</v>
      </c>
      <c r="I103" s="79"/>
      <c r="J103" s="142">
        <v>19</v>
      </c>
      <c r="K103" s="130"/>
      <c r="L103" s="131"/>
      <c r="M103" s="131"/>
      <c r="N103" s="131"/>
      <c r="O103" s="132"/>
      <c r="P103" s="113"/>
      <c r="Q103" s="249" t="s">
        <v>270</v>
      </c>
      <c r="R103" s="250" t="s">
        <v>256</v>
      </c>
      <c r="S103" s="250" t="s">
        <v>256</v>
      </c>
      <c r="T103" s="251" t="s">
        <v>255</v>
      </c>
      <c r="U103" s="160">
        <f>VLOOKUP(Q103,Data!$B$4:$C$9,2, FALSE)</f>
        <v>0.1</v>
      </c>
      <c r="V103" s="161">
        <f>VLOOKUP(R103,Data!$E$4:$F$8,2,FALSE)</f>
        <v>0.05</v>
      </c>
      <c r="W103" s="161">
        <f>VLOOKUP(S103,Data!$H$4:$I$8,2,FALSE)</f>
        <v>0.05</v>
      </c>
      <c r="X103" s="238">
        <f>VLOOKUP(T103,Data!$K$4:$L$7,2,FALSE)</f>
        <v>0</v>
      </c>
      <c r="Y103" s="167">
        <f>SUM(U103:X103)</f>
        <v>0.2</v>
      </c>
      <c r="Z103" s="63"/>
      <c r="AA103" s="64"/>
      <c r="AB103" s="64"/>
      <c r="AC103" s="64"/>
      <c r="AD103" s="65"/>
      <c r="AE103" s="122"/>
      <c r="AF103" s="173" t="s">
        <v>370</v>
      </c>
      <c r="AG103" s="186" t="s">
        <v>82</v>
      </c>
      <c r="AH103" s="186" t="s">
        <v>82</v>
      </c>
      <c r="AI103" s="186" t="s">
        <v>82</v>
      </c>
      <c r="AJ103" s="186" t="s">
        <v>82</v>
      </c>
      <c r="AK103" s="37"/>
    </row>
    <row r="104" spans="1:37" ht="60" hidden="1" customHeight="1" collapsed="1" x14ac:dyDescent="0.25">
      <c r="A104" s="2"/>
      <c r="B104" s="15"/>
      <c r="C104" s="202"/>
      <c r="D104" s="212" t="s">
        <v>35</v>
      </c>
      <c r="E104" s="212"/>
      <c r="F104" s="213" t="s">
        <v>36</v>
      </c>
      <c r="G104" s="214" t="s">
        <v>191</v>
      </c>
      <c r="H104" s="188">
        <f>AVERAGE(H105:H109)</f>
        <v>6</v>
      </c>
      <c r="I104" s="183" t="str">
        <f>(IF(I105="","",I105&amp;CHAR(10))&amp;(IF(I106="","",I106&amp;CHAR(10))&amp;IF(I107="","",I107&amp;CHAR(10))&amp;IF(I108="","",I108&amp;CHAR(10))&amp;IF(I109="","",I109)))</f>
        <v/>
      </c>
      <c r="J104" s="215" t="s">
        <v>244</v>
      </c>
      <c r="K104" s="216">
        <f>SUM(K105:K109)</f>
        <v>0</v>
      </c>
      <c r="L104" s="217">
        <f t="shared" ref="L104:O104" si="17">SUM(L105:L109)</f>
        <v>0</v>
      </c>
      <c r="M104" s="217">
        <f t="shared" si="17"/>
        <v>0</v>
      </c>
      <c r="N104" s="217">
        <f t="shared" si="17"/>
        <v>0</v>
      </c>
      <c r="O104" s="218">
        <f t="shared" si="17"/>
        <v>0</v>
      </c>
      <c r="P104" s="219"/>
      <c r="Q104" s="246"/>
      <c r="R104" s="247"/>
      <c r="S104" s="247"/>
      <c r="T104" s="248"/>
      <c r="U104" s="220"/>
      <c r="V104" s="221"/>
      <c r="W104" s="221"/>
      <c r="X104" s="237"/>
      <c r="Y104" s="222">
        <f>AVERAGE(Y105:Y109)</f>
        <v>0.12</v>
      </c>
      <c r="Z104" s="195"/>
      <c r="AA104" s="196"/>
      <c r="AB104" s="196"/>
      <c r="AC104" s="196"/>
      <c r="AD104" s="197"/>
      <c r="AE104" s="122"/>
      <c r="AF104" s="183" t="str">
        <f>(IF(AF105="","",AF105&amp;CHAR(10))&amp;(IF(AF106="","",AF106&amp;CHAR(10))&amp;IF(AF107="","",AF107&amp;CHAR(10))&amp;IF(AF108="","",AF108&amp;CHAR(10))&amp;IF(AF109="","",AF109)))</f>
        <v/>
      </c>
      <c r="AG104" s="177" t="str">
        <f>(IF(AG105="","",AG105&amp;CHAR(10))&amp;(IF(AG106="","",AG106&amp;CHAR(10))&amp;IF(AG107="","",AG107&amp;CHAR(10))&amp;IF(AG108="","",AG108&amp;CHAR(10))&amp;IF(AG109="","",AG109)))</f>
        <v xml:space="preserve">Tabiletop IR
</v>
      </c>
      <c r="AH104" s="177" t="str">
        <f>(IF(AH105="","",AH105&amp;CHAR(10))&amp;(IF(AH106="","",AH106&amp;CHAR(10))&amp;IF(AH107="","",AH107&amp;CHAR(10))&amp;IF(AH108="","",AH108&amp;CHAR(10))&amp;IF(AH109="","",AH109)))</f>
        <v xml:space="preserve">Tabiletop IR
</v>
      </c>
      <c r="AI104" s="177" t="str">
        <f>(IF(AI105="","",AI105&amp;CHAR(10))&amp;(IF(AI106="","",AI106&amp;CHAR(10))&amp;IF(AI107="","",AI107&amp;CHAR(10))&amp;IF(AI108="","",AI108&amp;CHAR(10))&amp;IF(AI109="","",AI109)))</f>
        <v xml:space="preserve">Tabiletop IR
</v>
      </c>
      <c r="AJ104" s="177" t="str">
        <f>(IF(AJ105="","",AJ105&amp;CHAR(10))&amp;(IF(AJ106="","",AJ106&amp;CHAR(10))&amp;IF(AJ107="","",AJ107&amp;CHAR(10))&amp;IF(AJ108="","",AJ108&amp;CHAR(10))&amp;IF(AJ109="","",AJ109)))</f>
        <v xml:space="preserve">Tabiletop IR
</v>
      </c>
      <c r="AK104" s="37"/>
    </row>
    <row r="105" spans="1:37" ht="45" hidden="1" customHeight="1" outlineLevel="1" x14ac:dyDescent="0.25">
      <c r="A105" s="2"/>
      <c r="B105" s="15"/>
      <c r="C105" s="202"/>
      <c r="D105" s="59"/>
      <c r="E105" s="59"/>
      <c r="F105" s="76"/>
      <c r="G105" s="60" t="s">
        <v>169</v>
      </c>
      <c r="H105" s="61">
        <v>8</v>
      </c>
      <c r="I105" s="60"/>
      <c r="J105" s="139">
        <v>19</v>
      </c>
      <c r="K105" s="124"/>
      <c r="L105" s="125"/>
      <c r="M105" s="125"/>
      <c r="N105" s="125"/>
      <c r="O105" s="126"/>
      <c r="P105" s="108"/>
      <c r="Q105" s="249" t="s">
        <v>270</v>
      </c>
      <c r="R105" s="250" t="s">
        <v>256</v>
      </c>
      <c r="S105" s="250" t="s">
        <v>255</v>
      </c>
      <c r="T105" s="251" t="s">
        <v>255</v>
      </c>
      <c r="U105" s="160">
        <f>VLOOKUP(Q105,Data!$B$4:$C$9,2, FALSE)</f>
        <v>0.1</v>
      </c>
      <c r="V105" s="161">
        <f>VLOOKUP(R105,Data!$E$4:$F$8,2,FALSE)</f>
        <v>0.05</v>
      </c>
      <c r="W105" s="161">
        <f>VLOOKUP(S105,Data!$H$4:$I$8,2,FALSE)</f>
        <v>0</v>
      </c>
      <c r="X105" s="238">
        <f>VLOOKUP(T105,Data!$K$4:$L$7,2,FALSE)</f>
        <v>0</v>
      </c>
      <c r="Y105" s="166">
        <f>SUM(U105:X105)</f>
        <v>0.15000000000000002</v>
      </c>
      <c r="Z105" s="62"/>
      <c r="AA105" s="69"/>
      <c r="AB105" s="69"/>
      <c r="AC105" s="69"/>
      <c r="AD105" s="70"/>
      <c r="AE105" s="122"/>
      <c r="AF105" s="184"/>
      <c r="AG105" s="175" t="s">
        <v>289</v>
      </c>
      <c r="AH105" s="175" t="s">
        <v>289</v>
      </c>
      <c r="AI105" s="175" t="s">
        <v>289</v>
      </c>
      <c r="AJ105" s="175" t="s">
        <v>289</v>
      </c>
      <c r="AK105" s="37"/>
    </row>
    <row r="106" spans="1:37" ht="45" hidden="1" customHeight="1" outlineLevel="1" x14ac:dyDescent="0.25">
      <c r="A106" s="2"/>
      <c r="B106" s="15"/>
      <c r="C106" s="202"/>
      <c r="D106" s="59"/>
      <c r="E106" s="59"/>
      <c r="F106" s="76"/>
      <c r="G106" s="60" t="s">
        <v>170</v>
      </c>
      <c r="H106" s="61">
        <v>8</v>
      </c>
      <c r="I106" s="60"/>
      <c r="J106" s="139">
        <v>19</v>
      </c>
      <c r="K106" s="124"/>
      <c r="L106" s="125"/>
      <c r="M106" s="125"/>
      <c r="N106" s="125"/>
      <c r="O106" s="126"/>
      <c r="P106" s="108"/>
      <c r="Q106" s="249" t="s">
        <v>270</v>
      </c>
      <c r="R106" s="250" t="s">
        <v>255</v>
      </c>
      <c r="S106" s="250" t="s">
        <v>256</v>
      </c>
      <c r="T106" s="251" t="s">
        <v>255</v>
      </c>
      <c r="U106" s="160">
        <f>VLOOKUP(Q106,Data!$B$4:$C$9,2, FALSE)</f>
        <v>0.1</v>
      </c>
      <c r="V106" s="161">
        <f>VLOOKUP(R106,Data!$E$4:$F$8,2,FALSE)</f>
        <v>0</v>
      </c>
      <c r="W106" s="161">
        <f>VLOOKUP(S106,Data!$H$4:$I$8,2,FALSE)</f>
        <v>0.05</v>
      </c>
      <c r="X106" s="238">
        <f>VLOOKUP(T106,Data!$K$4:$L$7,2,FALSE)</f>
        <v>0</v>
      </c>
      <c r="Y106" s="166">
        <f>SUM(U106:X106)</f>
        <v>0.15000000000000002</v>
      </c>
      <c r="Z106" s="62"/>
      <c r="AA106" s="69"/>
      <c r="AB106" s="69"/>
      <c r="AC106" s="69"/>
      <c r="AD106" s="70"/>
      <c r="AE106" s="122"/>
      <c r="AF106" s="184"/>
      <c r="AG106" s="175"/>
      <c r="AH106" s="175"/>
      <c r="AI106" s="175"/>
      <c r="AJ106" s="175"/>
      <c r="AK106" s="37"/>
    </row>
    <row r="107" spans="1:37" ht="45" hidden="1" customHeight="1" outlineLevel="1" x14ac:dyDescent="0.25">
      <c r="A107" s="2"/>
      <c r="B107" s="15"/>
      <c r="C107" s="202"/>
      <c r="D107" s="59"/>
      <c r="E107" s="59"/>
      <c r="F107" s="76"/>
      <c r="G107" s="60" t="s">
        <v>171</v>
      </c>
      <c r="H107" s="61">
        <v>6</v>
      </c>
      <c r="I107" s="60"/>
      <c r="J107" s="139">
        <v>19</v>
      </c>
      <c r="K107" s="124"/>
      <c r="L107" s="125"/>
      <c r="M107" s="125"/>
      <c r="N107" s="125"/>
      <c r="O107" s="126"/>
      <c r="P107" s="108"/>
      <c r="Q107" s="249" t="s">
        <v>270</v>
      </c>
      <c r="R107" s="250" t="s">
        <v>255</v>
      </c>
      <c r="S107" s="250" t="s">
        <v>255</v>
      </c>
      <c r="T107" s="251" t="s">
        <v>255</v>
      </c>
      <c r="U107" s="160">
        <f>VLOOKUP(Q107,Data!$B$4:$C$9,2, FALSE)</f>
        <v>0.1</v>
      </c>
      <c r="V107" s="161">
        <f>VLOOKUP(R107,Data!$E$4:$F$8,2,FALSE)</f>
        <v>0</v>
      </c>
      <c r="W107" s="161">
        <f>VLOOKUP(S107,Data!$H$4:$I$8,2,FALSE)</f>
        <v>0</v>
      </c>
      <c r="X107" s="238">
        <f>VLOOKUP(T107,Data!$K$4:$L$7,2,FALSE)</f>
        <v>0</v>
      </c>
      <c r="Y107" s="166">
        <f>SUM(U107:X107)</f>
        <v>0.1</v>
      </c>
      <c r="Z107" s="62"/>
      <c r="AA107" s="69"/>
      <c r="AB107" s="69"/>
      <c r="AC107" s="69"/>
      <c r="AD107" s="70"/>
      <c r="AE107" s="122"/>
      <c r="AF107" s="184"/>
      <c r="AG107" s="175"/>
      <c r="AH107" s="175"/>
      <c r="AI107" s="175"/>
      <c r="AJ107" s="175"/>
      <c r="AK107" s="37"/>
    </row>
    <row r="108" spans="1:37" ht="45" hidden="1" customHeight="1" outlineLevel="1" x14ac:dyDescent="0.25">
      <c r="A108" s="2"/>
      <c r="B108" s="15"/>
      <c r="C108" s="202"/>
      <c r="D108" s="59"/>
      <c r="E108" s="59"/>
      <c r="F108" s="76"/>
      <c r="G108" s="60" t="s">
        <v>172</v>
      </c>
      <c r="H108" s="61">
        <v>5</v>
      </c>
      <c r="I108" s="60"/>
      <c r="J108" s="139">
        <v>19</v>
      </c>
      <c r="K108" s="124"/>
      <c r="L108" s="125"/>
      <c r="M108" s="125"/>
      <c r="N108" s="125"/>
      <c r="O108" s="126"/>
      <c r="P108" s="108"/>
      <c r="Q108" s="249" t="s">
        <v>270</v>
      </c>
      <c r="R108" s="250" t="s">
        <v>255</v>
      </c>
      <c r="S108" s="250" t="s">
        <v>255</v>
      </c>
      <c r="T108" s="251" t="s">
        <v>255</v>
      </c>
      <c r="U108" s="160">
        <f>VLOOKUP(Q108,Data!$B$4:$C$9,2, FALSE)</f>
        <v>0.1</v>
      </c>
      <c r="V108" s="161">
        <f>VLOOKUP(R108,Data!$E$4:$F$8,2,FALSE)</f>
        <v>0</v>
      </c>
      <c r="W108" s="161">
        <f>VLOOKUP(S108,Data!$H$4:$I$8,2,FALSE)</f>
        <v>0</v>
      </c>
      <c r="X108" s="238">
        <f>VLOOKUP(T108,Data!$K$4:$L$7,2,FALSE)</f>
        <v>0</v>
      </c>
      <c r="Y108" s="166">
        <f>SUM(U108:X108)</f>
        <v>0.1</v>
      </c>
      <c r="Z108" s="62"/>
      <c r="AA108" s="69"/>
      <c r="AB108" s="69"/>
      <c r="AC108" s="69"/>
      <c r="AD108" s="70"/>
      <c r="AE108" s="122"/>
      <c r="AF108" s="184"/>
      <c r="AG108" s="175"/>
      <c r="AH108" s="175"/>
      <c r="AI108" s="175"/>
      <c r="AJ108" s="175"/>
      <c r="AK108" s="37"/>
    </row>
    <row r="109" spans="1:37" ht="45" hidden="1" customHeight="1" outlineLevel="1" x14ac:dyDescent="0.25">
      <c r="A109" s="2"/>
      <c r="B109" s="15"/>
      <c r="C109" s="202"/>
      <c r="D109" s="44"/>
      <c r="E109" s="44"/>
      <c r="F109" s="52"/>
      <c r="G109" s="40" t="s">
        <v>173</v>
      </c>
      <c r="H109" s="80">
        <v>3</v>
      </c>
      <c r="I109" s="40"/>
      <c r="J109" s="147">
        <v>19</v>
      </c>
      <c r="K109" s="130"/>
      <c r="L109" s="131"/>
      <c r="M109" s="131"/>
      <c r="N109" s="131"/>
      <c r="O109" s="132"/>
      <c r="P109" s="45"/>
      <c r="Q109" s="249" t="s">
        <v>270</v>
      </c>
      <c r="R109" s="250" t="s">
        <v>255</v>
      </c>
      <c r="S109" s="250" t="s">
        <v>255</v>
      </c>
      <c r="T109" s="251" t="s">
        <v>255</v>
      </c>
      <c r="U109" s="160">
        <f>VLOOKUP(Q109,Data!$B$4:$C$9,2, FALSE)</f>
        <v>0.1</v>
      </c>
      <c r="V109" s="161">
        <f>VLOOKUP(R109,Data!$E$4:$F$8,2,FALSE)</f>
        <v>0</v>
      </c>
      <c r="W109" s="161">
        <f>VLOOKUP(S109,Data!$H$4:$I$8,2,FALSE)</f>
        <v>0</v>
      </c>
      <c r="X109" s="238">
        <f>VLOOKUP(T109,Data!$K$4:$L$7,2,FALSE)</f>
        <v>0</v>
      </c>
      <c r="Y109" s="167">
        <f>SUM(U109:X109)</f>
        <v>0.1</v>
      </c>
      <c r="Z109" s="71"/>
      <c r="AA109" s="72"/>
      <c r="AB109" s="72"/>
      <c r="AC109" s="72"/>
      <c r="AD109" s="73"/>
      <c r="AE109" s="122"/>
      <c r="AF109" s="173"/>
      <c r="AG109" s="186"/>
      <c r="AH109" s="186"/>
      <c r="AI109" s="186"/>
      <c r="AJ109" s="186"/>
      <c r="AK109" s="37"/>
    </row>
    <row r="110" spans="1:37" ht="60" hidden="1" customHeight="1" collapsed="1" x14ac:dyDescent="0.25">
      <c r="A110" s="2"/>
      <c r="B110" s="15"/>
      <c r="C110" s="202"/>
      <c r="D110" s="223" t="s">
        <v>37</v>
      </c>
      <c r="E110" s="223"/>
      <c r="F110" s="224" t="s">
        <v>38</v>
      </c>
      <c r="G110" s="225" t="s">
        <v>192</v>
      </c>
      <c r="H110" s="188">
        <f>AVERAGE(H111:H114)</f>
        <v>6.75</v>
      </c>
      <c r="I110" s="170" t="str">
        <f>(IF(I111="","",I111&amp;CHAR(10))&amp;(IF(I112="","",I112&amp;CHAR(10))&amp;IF(I113="","",I113&amp;CHAR(10))&amp;IF(I114="","",I114)))</f>
        <v xml:space="preserve">3rd party vendor, MS-ISAC
</v>
      </c>
      <c r="J110" s="226" t="s">
        <v>244</v>
      </c>
      <c r="K110" s="216">
        <f>SUM(K111:K114)</f>
        <v>40000</v>
      </c>
      <c r="L110" s="217">
        <f t="shared" ref="L110:O110" si="18">SUM(L111:L114)</f>
        <v>0</v>
      </c>
      <c r="M110" s="217">
        <f t="shared" si="18"/>
        <v>40000</v>
      </c>
      <c r="N110" s="217">
        <f t="shared" si="18"/>
        <v>0</v>
      </c>
      <c r="O110" s="218">
        <f t="shared" si="18"/>
        <v>40000</v>
      </c>
      <c r="P110" s="227"/>
      <c r="Q110" s="246"/>
      <c r="R110" s="247"/>
      <c r="S110" s="247"/>
      <c r="T110" s="248"/>
      <c r="U110" s="220"/>
      <c r="V110" s="221"/>
      <c r="W110" s="221"/>
      <c r="X110" s="237"/>
      <c r="Y110" s="222">
        <f>AVERAGE(Y111:Y114)</f>
        <v>0.125</v>
      </c>
      <c r="Z110" s="192"/>
      <c r="AA110" s="193"/>
      <c r="AB110" s="193"/>
      <c r="AC110" s="193"/>
      <c r="AD110" s="194"/>
      <c r="AE110" s="122"/>
      <c r="AF110" s="170" t="str">
        <f>(IF(AF111="","",AF111&amp;CHAR(10))&amp;(IF(AF112="","",AF112&amp;CHAR(10))&amp;IF(AF113="","",AF113&amp;CHAR(10))&amp;IF(AF114="","",AF114)))</f>
        <v xml:space="preserve">Perform forensic tests
</v>
      </c>
      <c r="AG110" s="177" t="str">
        <f>(IF(AG111="","",AG111&amp;CHAR(10))&amp;(IF(AG112="","",AG112&amp;CHAR(10))&amp;IF(AG113="","",AG113&amp;CHAR(10))&amp;IF(AG114="","",AG114)))</f>
        <v xml:space="preserve">Perform forensic tests
</v>
      </c>
      <c r="AH110" s="177" t="str">
        <f>(IF(AH111="","",AH111&amp;CHAR(10))&amp;(IF(AH112="","",AH112&amp;CHAR(10))&amp;IF(AH113="","",AH113&amp;CHAR(10))&amp;IF(AH114="","",AH114)))</f>
        <v/>
      </c>
      <c r="AI110" s="177" t="str">
        <f>(IF(AI111="","",AI111&amp;CHAR(10))&amp;(IF(AI112="","",AI112&amp;CHAR(10))&amp;IF(AI113="","",AI113&amp;CHAR(10))&amp;IF(AI114="","",AI114)))</f>
        <v/>
      </c>
      <c r="AJ110" s="177" t="str">
        <f>(IF(AJ111="","",AJ111&amp;CHAR(10))&amp;(IF(AJ112="","",AJ112&amp;CHAR(10))&amp;IF(AJ113="","",AJ113&amp;CHAR(10))&amp;IF(AJ114="","",AJ114)))</f>
        <v/>
      </c>
      <c r="AK110" s="37"/>
    </row>
    <row r="111" spans="1:37" ht="45" hidden="1" customHeight="1" outlineLevel="1" x14ac:dyDescent="0.25">
      <c r="A111" s="2"/>
      <c r="B111" s="15"/>
      <c r="C111" s="202"/>
      <c r="D111" s="59"/>
      <c r="E111" s="59"/>
      <c r="F111" s="76"/>
      <c r="G111" s="60" t="s">
        <v>174</v>
      </c>
      <c r="H111" s="61">
        <v>8</v>
      </c>
      <c r="I111" s="60"/>
      <c r="J111" s="139">
        <v>19</v>
      </c>
      <c r="K111" s="124"/>
      <c r="L111" s="125"/>
      <c r="M111" s="125"/>
      <c r="N111" s="125"/>
      <c r="O111" s="126"/>
      <c r="P111" s="108"/>
      <c r="Q111" s="249" t="s">
        <v>270</v>
      </c>
      <c r="R111" s="250" t="s">
        <v>255</v>
      </c>
      <c r="S111" s="250" t="s">
        <v>255</v>
      </c>
      <c r="T111" s="251" t="s">
        <v>255</v>
      </c>
      <c r="U111" s="160">
        <f>VLOOKUP(Q111,Data!$B$4:$C$9,2, FALSE)</f>
        <v>0.1</v>
      </c>
      <c r="V111" s="161">
        <f>VLOOKUP(R111,Data!$E$4:$F$8,2,FALSE)</f>
        <v>0</v>
      </c>
      <c r="W111" s="161">
        <f>VLOOKUP(S111,Data!$H$4:$I$8,2,FALSE)</f>
        <v>0</v>
      </c>
      <c r="X111" s="238">
        <f>VLOOKUP(T111,Data!$K$4:$L$7,2,FALSE)</f>
        <v>0</v>
      </c>
      <c r="Y111" s="166">
        <f>SUM(U111:X111)</f>
        <v>0.1</v>
      </c>
      <c r="Z111" s="56"/>
      <c r="AA111" s="57"/>
      <c r="AB111" s="57"/>
      <c r="AC111" s="57"/>
      <c r="AD111" s="58"/>
      <c r="AE111" s="122"/>
      <c r="AF111" s="184"/>
      <c r="AG111" s="175"/>
      <c r="AH111" s="175"/>
      <c r="AI111" s="175"/>
      <c r="AJ111" s="175"/>
      <c r="AK111" s="37"/>
    </row>
    <row r="112" spans="1:37" ht="45" hidden="1" customHeight="1" outlineLevel="1" x14ac:dyDescent="0.25">
      <c r="A112" s="2"/>
      <c r="B112" s="15"/>
      <c r="C112" s="202"/>
      <c r="D112" s="59"/>
      <c r="E112" s="59"/>
      <c r="F112" s="76"/>
      <c r="G112" s="60" t="s">
        <v>175</v>
      </c>
      <c r="H112" s="61">
        <v>8</v>
      </c>
      <c r="I112" s="60"/>
      <c r="J112" s="139">
        <v>19</v>
      </c>
      <c r="K112" s="124"/>
      <c r="L112" s="125"/>
      <c r="M112" s="125"/>
      <c r="N112" s="125"/>
      <c r="O112" s="126"/>
      <c r="P112" s="108"/>
      <c r="Q112" s="249" t="s">
        <v>270</v>
      </c>
      <c r="R112" s="250" t="s">
        <v>255</v>
      </c>
      <c r="S112" s="250" t="s">
        <v>255</v>
      </c>
      <c r="T112" s="251" t="s">
        <v>255</v>
      </c>
      <c r="U112" s="160">
        <f>VLOOKUP(Q112,Data!$B$4:$C$9,2, FALSE)</f>
        <v>0.1</v>
      </c>
      <c r="V112" s="161">
        <f>VLOOKUP(R112,Data!$E$4:$F$8,2,FALSE)</f>
        <v>0</v>
      </c>
      <c r="W112" s="161">
        <f>VLOOKUP(S112,Data!$H$4:$I$8,2,FALSE)</f>
        <v>0</v>
      </c>
      <c r="X112" s="238">
        <f>VLOOKUP(T112,Data!$K$4:$L$7,2,FALSE)</f>
        <v>0</v>
      </c>
      <c r="Y112" s="166">
        <f>SUM(U112:X112)</f>
        <v>0.1</v>
      </c>
      <c r="Z112" s="56"/>
      <c r="AA112" s="57"/>
      <c r="AB112" s="57"/>
      <c r="AC112" s="57"/>
      <c r="AD112" s="58"/>
      <c r="AE112" s="122"/>
      <c r="AF112" s="184"/>
      <c r="AG112" s="175"/>
      <c r="AH112" s="175"/>
      <c r="AI112" s="175"/>
      <c r="AJ112" s="175"/>
      <c r="AK112" s="37"/>
    </row>
    <row r="113" spans="1:37" ht="45" hidden="1" customHeight="1" outlineLevel="1" x14ac:dyDescent="0.25">
      <c r="A113" s="2"/>
      <c r="B113" s="15"/>
      <c r="C113" s="202"/>
      <c r="D113" s="59"/>
      <c r="E113" s="59"/>
      <c r="F113" s="76"/>
      <c r="G113" s="60" t="s">
        <v>176</v>
      </c>
      <c r="H113" s="61">
        <v>5</v>
      </c>
      <c r="I113" s="60" t="s">
        <v>363</v>
      </c>
      <c r="J113" s="139">
        <v>19</v>
      </c>
      <c r="K113" s="82">
        <v>40000</v>
      </c>
      <c r="L113" s="125"/>
      <c r="M113" s="125">
        <v>40000</v>
      </c>
      <c r="N113" s="125"/>
      <c r="O113" s="126">
        <v>40000</v>
      </c>
      <c r="P113" s="108"/>
      <c r="Q113" s="249" t="s">
        <v>270</v>
      </c>
      <c r="R113" s="250" t="s">
        <v>255</v>
      </c>
      <c r="S113" s="250" t="s">
        <v>256</v>
      </c>
      <c r="T113" s="251" t="s">
        <v>255</v>
      </c>
      <c r="U113" s="160">
        <f>VLOOKUP(Q113,Data!$B$4:$C$9,2, FALSE)</f>
        <v>0.1</v>
      </c>
      <c r="V113" s="161">
        <f>VLOOKUP(R113,Data!$E$4:$F$8,2,FALSE)</f>
        <v>0</v>
      </c>
      <c r="W113" s="161">
        <f>VLOOKUP(S113,Data!$H$4:$I$8,2,FALSE)</f>
        <v>0.05</v>
      </c>
      <c r="X113" s="238">
        <f>VLOOKUP(T113,Data!$K$4:$L$7,2,FALSE)</f>
        <v>0</v>
      </c>
      <c r="Y113" s="166">
        <f>SUM(U113:X113)</f>
        <v>0.15000000000000002</v>
      </c>
      <c r="Z113" s="56"/>
      <c r="AA113" s="57"/>
      <c r="AB113" s="57"/>
      <c r="AC113" s="57"/>
      <c r="AD113" s="58"/>
      <c r="AE113" s="122"/>
      <c r="AF113" s="184" t="s">
        <v>290</v>
      </c>
      <c r="AG113" s="175" t="s">
        <v>290</v>
      </c>
      <c r="AH113" s="175"/>
      <c r="AI113" s="175"/>
      <c r="AJ113" s="175"/>
      <c r="AK113" s="37"/>
    </row>
    <row r="114" spans="1:37" ht="45" hidden="1" customHeight="1" outlineLevel="1" x14ac:dyDescent="0.25">
      <c r="A114" s="2"/>
      <c r="B114" s="15"/>
      <c r="C114" s="202"/>
      <c r="D114" s="84"/>
      <c r="E114" s="84"/>
      <c r="F114" s="85"/>
      <c r="G114" s="91" t="s">
        <v>177</v>
      </c>
      <c r="H114" s="61">
        <v>6</v>
      </c>
      <c r="I114" s="91"/>
      <c r="J114" s="143">
        <v>19</v>
      </c>
      <c r="K114" s="133"/>
      <c r="L114" s="134"/>
      <c r="M114" s="134"/>
      <c r="N114" s="134"/>
      <c r="O114" s="135"/>
      <c r="P114" s="114"/>
      <c r="Q114" s="249" t="s">
        <v>270</v>
      </c>
      <c r="R114" s="250" t="s">
        <v>255</v>
      </c>
      <c r="S114" s="250" t="s">
        <v>256</v>
      </c>
      <c r="T114" s="251" t="s">
        <v>255</v>
      </c>
      <c r="U114" s="160">
        <f>VLOOKUP(Q114,Data!$B$4:$C$9,2, FALSE)</f>
        <v>0.1</v>
      </c>
      <c r="V114" s="161">
        <f>VLOOKUP(R114,Data!$E$4:$F$8,2,FALSE)</f>
        <v>0</v>
      </c>
      <c r="W114" s="161">
        <f>VLOOKUP(S114,Data!$H$4:$I$8,2,FALSE)</f>
        <v>0.05</v>
      </c>
      <c r="X114" s="238">
        <f>VLOOKUP(T114,Data!$K$4:$L$7,2,FALSE)</f>
        <v>0</v>
      </c>
      <c r="Y114" s="167">
        <f>SUM(U114:X114)</f>
        <v>0.15000000000000002</v>
      </c>
      <c r="Z114" s="95"/>
      <c r="AA114" s="96"/>
      <c r="AB114" s="96"/>
      <c r="AC114" s="96"/>
      <c r="AD114" s="105"/>
      <c r="AE114" s="122"/>
      <c r="AF114" s="173"/>
      <c r="AG114" s="186"/>
      <c r="AH114" s="186"/>
      <c r="AI114" s="186"/>
      <c r="AJ114" s="186"/>
      <c r="AK114" s="37"/>
    </row>
    <row r="115" spans="1:37" ht="60" hidden="1" customHeight="1" collapsed="1" x14ac:dyDescent="0.25">
      <c r="A115" s="3"/>
      <c r="B115" s="15"/>
      <c r="C115" s="202"/>
      <c r="D115" s="223" t="s">
        <v>39</v>
      </c>
      <c r="E115" s="223"/>
      <c r="F115" s="224" t="s">
        <v>40</v>
      </c>
      <c r="G115" s="225" t="s">
        <v>193</v>
      </c>
      <c r="H115" s="188">
        <f>AVERAGE(H116:H118)</f>
        <v>6.666666666666667</v>
      </c>
      <c r="I115" s="170" t="str">
        <f>(IF(I116="","",I116&amp;CHAR(10))&amp;(IF(I117="","",I117&amp;CHAR(10))&amp;IF(I118="","",I118)))</f>
        <v/>
      </c>
      <c r="J115" s="226" t="s">
        <v>83</v>
      </c>
      <c r="K115" s="216">
        <f>SUM(K116:K118)</f>
        <v>0</v>
      </c>
      <c r="L115" s="217">
        <f t="shared" ref="L115:O115" si="19">SUM(L116:L118)</f>
        <v>0</v>
      </c>
      <c r="M115" s="217">
        <f t="shared" si="19"/>
        <v>0</v>
      </c>
      <c r="N115" s="217">
        <f t="shared" si="19"/>
        <v>0</v>
      </c>
      <c r="O115" s="218">
        <f t="shared" si="19"/>
        <v>0</v>
      </c>
      <c r="P115" s="227" t="s">
        <v>51</v>
      </c>
      <c r="Q115" s="246"/>
      <c r="R115" s="247"/>
      <c r="S115" s="247"/>
      <c r="T115" s="248"/>
      <c r="U115" s="220"/>
      <c r="V115" s="221"/>
      <c r="W115" s="221"/>
      <c r="X115" s="237"/>
      <c r="Y115" s="222">
        <f>AVERAGE(Y116:Y118)</f>
        <v>0.20000000000000004</v>
      </c>
      <c r="Z115" s="189"/>
      <c r="AA115" s="190"/>
      <c r="AB115" s="190"/>
      <c r="AC115" s="190"/>
      <c r="AD115" s="191"/>
      <c r="AE115" s="122"/>
      <c r="AF115" s="170" t="str">
        <f>(IF(AF116="","",AF116&amp;CHAR(10))&amp;(IF(AF117="","",AF117&amp;CHAR(10))&amp;IF(AF118="","",AF118)))</f>
        <v>Exception Review</v>
      </c>
      <c r="AG115" s="177" t="str">
        <f>(IF(AG116="","",AG116&amp;CHAR(10))&amp;(IF(AG117="","",AG117&amp;CHAR(10))&amp;IF(AG118="","",AG118)))</f>
        <v>Exception review</v>
      </c>
      <c r="AH115" s="177" t="str">
        <f>(IF(AH116="","",AH116&amp;CHAR(10))&amp;(IF(AH117="","",AH117&amp;CHAR(10))&amp;IF(AH118="","",AH118)))</f>
        <v>Exception review</v>
      </c>
      <c r="AI115" s="177" t="str">
        <f>(IF(AI116="","",AI116&amp;CHAR(10))&amp;(IF(AI117="","",AI117&amp;CHAR(10))&amp;IF(AI118="","",AI118)))</f>
        <v>Exception review</v>
      </c>
      <c r="AJ115" s="177" t="str">
        <f>(IF(AJ116="","",AJ116&amp;CHAR(10))&amp;(IF(AJ117="","",AJ117&amp;CHAR(10))&amp;IF(AJ118="","",AJ118)))</f>
        <v>Exception review</v>
      </c>
      <c r="AK115" s="37"/>
    </row>
    <row r="116" spans="1:37" ht="45" hidden="1" customHeight="1" outlineLevel="1" x14ac:dyDescent="0.25">
      <c r="A116" s="3"/>
      <c r="B116" s="15"/>
      <c r="C116" s="202"/>
      <c r="D116" s="59"/>
      <c r="E116" s="59"/>
      <c r="F116" s="76"/>
      <c r="G116" s="60" t="s">
        <v>178</v>
      </c>
      <c r="H116" s="61">
        <v>8</v>
      </c>
      <c r="I116" s="60"/>
      <c r="J116" s="139">
        <v>19</v>
      </c>
      <c r="K116" s="124"/>
      <c r="L116" s="125"/>
      <c r="M116" s="125"/>
      <c r="N116" s="125"/>
      <c r="O116" s="126"/>
      <c r="P116" s="108"/>
      <c r="Q116" s="249" t="s">
        <v>270</v>
      </c>
      <c r="R116" s="250" t="s">
        <v>260</v>
      </c>
      <c r="S116" s="250" t="s">
        <v>256</v>
      </c>
      <c r="T116" s="251" t="s">
        <v>255</v>
      </c>
      <c r="U116" s="160">
        <f>VLOOKUP(Q116,Data!$B$4:$C$9,2, FALSE)</f>
        <v>0.1</v>
      </c>
      <c r="V116" s="161">
        <f>VLOOKUP(R116,Data!$E$4:$F$8,2,FALSE)</f>
        <v>0.1</v>
      </c>
      <c r="W116" s="161">
        <f>VLOOKUP(S116,Data!$H$4:$I$8,2,FALSE)</f>
        <v>0.05</v>
      </c>
      <c r="X116" s="238">
        <f>VLOOKUP(T116,Data!$K$4:$L$7,2,FALSE)</f>
        <v>0</v>
      </c>
      <c r="Y116" s="166">
        <f>SUM(U116:X116)</f>
        <v>0.25</v>
      </c>
      <c r="Z116" s="56"/>
      <c r="AA116" s="57"/>
      <c r="AB116" s="57"/>
      <c r="AC116" s="57"/>
      <c r="AD116" s="58"/>
      <c r="AE116" s="122"/>
      <c r="AF116" s="184"/>
      <c r="AG116" s="175"/>
      <c r="AH116" s="175"/>
      <c r="AI116" s="175"/>
      <c r="AJ116" s="175"/>
      <c r="AK116" s="37"/>
    </row>
    <row r="117" spans="1:37" ht="45" hidden="1" customHeight="1" outlineLevel="1" x14ac:dyDescent="0.25">
      <c r="A117" s="3"/>
      <c r="B117" s="15"/>
      <c r="C117" s="202"/>
      <c r="D117" s="59"/>
      <c r="E117" s="59"/>
      <c r="F117" s="76"/>
      <c r="G117" s="60" t="s">
        <v>179</v>
      </c>
      <c r="H117" s="61">
        <v>6</v>
      </c>
      <c r="I117" s="60"/>
      <c r="J117" s="139">
        <v>19</v>
      </c>
      <c r="K117" s="124"/>
      <c r="L117" s="125"/>
      <c r="M117" s="125"/>
      <c r="N117" s="125"/>
      <c r="O117" s="126"/>
      <c r="P117" s="108"/>
      <c r="Q117" s="249" t="s">
        <v>270</v>
      </c>
      <c r="R117" s="250" t="s">
        <v>256</v>
      </c>
      <c r="S117" s="250" t="s">
        <v>256</v>
      </c>
      <c r="T117" s="251" t="s">
        <v>255</v>
      </c>
      <c r="U117" s="160">
        <f>VLOOKUP(Q117,Data!$B$4:$C$9,2, FALSE)</f>
        <v>0.1</v>
      </c>
      <c r="V117" s="161">
        <f>VLOOKUP(R117,Data!$E$4:$F$8,2,FALSE)</f>
        <v>0.05</v>
      </c>
      <c r="W117" s="161">
        <f>VLOOKUP(S117,Data!$H$4:$I$8,2,FALSE)</f>
        <v>0.05</v>
      </c>
      <c r="X117" s="238">
        <f>VLOOKUP(T117,Data!$K$4:$L$7,2,FALSE)</f>
        <v>0</v>
      </c>
      <c r="Y117" s="166">
        <f>SUM(U117:X117)</f>
        <v>0.2</v>
      </c>
      <c r="Z117" s="56"/>
      <c r="AA117" s="57"/>
      <c r="AB117" s="57"/>
      <c r="AC117" s="57"/>
      <c r="AD117" s="58"/>
      <c r="AE117" s="122"/>
      <c r="AF117" s="184"/>
      <c r="AG117" s="175"/>
      <c r="AH117" s="175"/>
      <c r="AI117" s="175"/>
      <c r="AJ117" s="175"/>
      <c r="AK117" s="37"/>
    </row>
    <row r="118" spans="1:37" ht="45" hidden="1" customHeight="1" outlineLevel="1" x14ac:dyDescent="0.25">
      <c r="A118" s="3"/>
      <c r="B118" s="15"/>
      <c r="C118" s="202"/>
      <c r="D118" s="84"/>
      <c r="E118" s="84"/>
      <c r="F118" s="85"/>
      <c r="G118" s="79" t="s">
        <v>180</v>
      </c>
      <c r="H118" s="61">
        <v>6</v>
      </c>
      <c r="I118" s="79"/>
      <c r="J118" s="143">
        <v>4</v>
      </c>
      <c r="K118" s="130"/>
      <c r="L118" s="131"/>
      <c r="M118" s="131"/>
      <c r="N118" s="131"/>
      <c r="O118" s="132"/>
      <c r="P118" s="114"/>
      <c r="Q118" s="249" t="s">
        <v>270</v>
      </c>
      <c r="R118" s="250" t="s">
        <v>256</v>
      </c>
      <c r="S118" s="250" t="s">
        <v>255</v>
      </c>
      <c r="T118" s="251" t="s">
        <v>255</v>
      </c>
      <c r="U118" s="160">
        <f>VLOOKUP(Q118,Data!$B$4:$C$9,2, FALSE)</f>
        <v>0.1</v>
      </c>
      <c r="V118" s="161">
        <f>VLOOKUP(R118,Data!$E$4:$F$8,2,FALSE)</f>
        <v>0.05</v>
      </c>
      <c r="W118" s="161">
        <f>VLOOKUP(S118,Data!$H$4:$I$8,2,FALSE)</f>
        <v>0</v>
      </c>
      <c r="X118" s="238">
        <f>VLOOKUP(T118,Data!$K$4:$L$7,2,FALSE)</f>
        <v>0</v>
      </c>
      <c r="Y118" s="167">
        <f>SUM(U118:X118)</f>
        <v>0.15000000000000002</v>
      </c>
      <c r="Z118" s="86"/>
      <c r="AA118" s="87"/>
      <c r="AB118" s="87"/>
      <c r="AC118" s="87"/>
      <c r="AD118" s="104"/>
      <c r="AE118" s="122"/>
      <c r="AF118" s="173" t="s">
        <v>321</v>
      </c>
      <c r="AG118" s="186" t="s">
        <v>291</v>
      </c>
      <c r="AH118" s="186" t="s">
        <v>291</v>
      </c>
      <c r="AI118" s="186" t="s">
        <v>291</v>
      </c>
      <c r="AJ118" s="186" t="s">
        <v>291</v>
      </c>
      <c r="AK118" s="37"/>
    </row>
    <row r="119" spans="1:37" ht="60" hidden="1" customHeight="1" collapsed="1" x14ac:dyDescent="0.25">
      <c r="B119" s="13"/>
      <c r="C119" s="202"/>
      <c r="D119" s="223" t="s">
        <v>84</v>
      </c>
      <c r="E119" s="223"/>
      <c r="F119" s="224" t="s">
        <v>41</v>
      </c>
      <c r="G119" s="225" t="s">
        <v>194</v>
      </c>
      <c r="H119" s="188">
        <f>AVERAGE(H120:H121)</f>
        <v>4</v>
      </c>
      <c r="I119" s="170" t="str">
        <f>(IF(I120="","",I120&amp;CHAR(10))&amp;(IF(I121="","",I121)))</f>
        <v/>
      </c>
      <c r="J119" s="226" t="s">
        <v>244</v>
      </c>
      <c r="K119" s="216">
        <f>SUM(K120:K121)</f>
        <v>0</v>
      </c>
      <c r="L119" s="217">
        <f t="shared" ref="L119:O119" si="20">SUM(L120:L121)</f>
        <v>0</v>
      </c>
      <c r="M119" s="217">
        <f t="shared" si="20"/>
        <v>0</v>
      </c>
      <c r="N119" s="217">
        <f t="shared" si="20"/>
        <v>0</v>
      </c>
      <c r="O119" s="218">
        <f t="shared" si="20"/>
        <v>0</v>
      </c>
      <c r="P119" s="227"/>
      <c r="Q119" s="246"/>
      <c r="R119" s="247"/>
      <c r="S119" s="247"/>
      <c r="T119" s="248"/>
      <c r="U119" s="220"/>
      <c r="V119" s="221"/>
      <c r="W119" s="221"/>
      <c r="X119" s="237"/>
      <c r="Y119" s="222">
        <f>AVERAGE(Y120:Y121)</f>
        <v>0</v>
      </c>
      <c r="Z119" s="189"/>
      <c r="AA119" s="190"/>
      <c r="AB119" s="190"/>
      <c r="AC119" s="190"/>
      <c r="AD119" s="191"/>
      <c r="AE119" s="122"/>
      <c r="AF119" s="170" t="str">
        <f>(IF(AF120="","",AF120&amp;CHAR(10))&amp;(IF(AF121="","",AF121)))</f>
        <v>Update IR procedures</v>
      </c>
      <c r="AG119" s="177" t="str">
        <f>(IF(AG120="","",AG120&amp;CHAR(10))&amp;(IF(AG121="","",AG121)))</f>
        <v>Update IR procedures</v>
      </c>
      <c r="AH119" s="177" t="str">
        <f>(IF(AH120="","",AH120&amp;CHAR(10))&amp;(IF(AH121="","",AH121)))</f>
        <v>Update IR procedures</v>
      </c>
      <c r="AI119" s="177" t="str">
        <f>(IF(AI120="","",AI120&amp;CHAR(10))&amp;(IF(AI121="","",AI121)))</f>
        <v>Update IR procedures</v>
      </c>
      <c r="AJ119" s="177" t="str">
        <f>(IF(AJ120="","",AJ120&amp;CHAR(10))&amp;(IF(AJ121="","",AJ121)))</f>
        <v>Update IR procedures</v>
      </c>
      <c r="AK119" s="37"/>
    </row>
    <row r="120" spans="1:37" ht="45" hidden="1" customHeight="1" outlineLevel="1" x14ac:dyDescent="0.25">
      <c r="B120" s="13"/>
      <c r="C120" s="202"/>
      <c r="D120" s="88"/>
      <c r="E120" s="88"/>
      <c r="F120" s="89"/>
      <c r="G120" s="92" t="s">
        <v>181</v>
      </c>
      <c r="H120" s="61">
        <v>4</v>
      </c>
      <c r="I120" s="92"/>
      <c r="J120" s="144">
        <v>19</v>
      </c>
      <c r="K120" s="124"/>
      <c r="L120" s="125"/>
      <c r="M120" s="125"/>
      <c r="N120" s="125"/>
      <c r="O120" s="126"/>
      <c r="P120" s="115"/>
      <c r="Q120" s="249" t="s">
        <v>255</v>
      </c>
      <c r="R120" s="250" t="s">
        <v>255</v>
      </c>
      <c r="S120" s="250" t="s">
        <v>255</v>
      </c>
      <c r="T120" s="251" t="s">
        <v>255</v>
      </c>
      <c r="U120" s="160">
        <f>VLOOKUP(Q120,Data!$B$4:$C$9,2, FALSE)</f>
        <v>0</v>
      </c>
      <c r="V120" s="161">
        <f>VLOOKUP(R120,Data!$E$4:$F$8,2,FALSE)</f>
        <v>0</v>
      </c>
      <c r="W120" s="161">
        <f>VLOOKUP(S120,Data!$H$4:$I$8,2,FALSE)</f>
        <v>0</v>
      </c>
      <c r="X120" s="238">
        <f>VLOOKUP(T120,Data!$K$4:$L$7,2,FALSE)</f>
        <v>0</v>
      </c>
      <c r="Y120" s="166">
        <f>SUM(U120:X120)</f>
        <v>0</v>
      </c>
      <c r="Z120" s="82"/>
      <c r="AA120" s="81"/>
      <c r="AB120" s="81"/>
      <c r="AC120" s="81"/>
      <c r="AD120" s="102"/>
      <c r="AE120" s="122"/>
      <c r="AF120" s="184"/>
      <c r="AG120" s="175"/>
      <c r="AH120" s="175"/>
      <c r="AI120" s="175"/>
      <c r="AJ120" s="175"/>
      <c r="AK120" s="37"/>
    </row>
    <row r="121" spans="1:37" ht="45" hidden="1" customHeight="1" outlineLevel="1" x14ac:dyDescent="0.25">
      <c r="B121" s="13"/>
      <c r="C121" s="203"/>
      <c r="D121" s="84"/>
      <c r="E121" s="84"/>
      <c r="F121" s="85"/>
      <c r="G121" s="93" t="s">
        <v>182</v>
      </c>
      <c r="H121" s="61">
        <v>4</v>
      </c>
      <c r="I121" s="93"/>
      <c r="J121" s="146">
        <v>19</v>
      </c>
      <c r="K121" s="127"/>
      <c r="L121" s="128"/>
      <c r="M121" s="128"/>
      <c r="N121" s="128"/>
      <c r="O121" s="129"/>
      <c r="P121" s="114"/>
      <c r="Q121" s="249" t="s">
        <v>255</v>
      </c>
      <c r="R121" s="250" t="s">
        <v>255</v>
      </c>
      <c r="S121" s="250" t="s">
        <v>255</v>
      </c>
      <c r="T121" s="251" t="s">
        <v>255</v>
      </c>
      <c r="U121" s="160">
        <f>VLOOKUP(Q121,Data!$B$4:$C$9,2, FALSE)</f>
        <v>0</v>
      </c>
      <c r="V121" s="161">
        <f>VLOOKUP(R121,Data!$E$4:$F$8,2,FALSE)</f>
        <v>0</v>
      </c>
      <c r="W121" s="161">
        <f>VLOOKUP(S121,Data!$H$4:$I$8,2,FALSE)</f>
        <v>0</v>
      </c>
      <c r="X121" s="238">
        <f>VLOOKUP(T121,Data!$K$4:$L$7,2,FALSE)</f>
        <v>0</v>
      </c>
      <c r="Y121" s="167">
        <f>SUM(U121:X121)</f>
        <v>0</v>
      </c>
      <c r="Z121" s="86"/>
      <c r="AA121" s="87"/>
      <c r="AB121" s="87"/>
      <c r="AC121" s="87"/>
      <c r="AD121" s="104"/>
      <c r="AE121" s="122"/>
      <c r="AF121" s="173" t="s">
        <v>292</v>
      </c>
      <c r="AG121" s="186" t="s">
        <v>292</v>
      </c>
      <c r="AH121" s="186" t="s">
        <v>292</v>
      </c>
      <c r="AI121" s="186" t="s">
        <v>292</v>
      </c>
      <c r="AJ121" s="186" t="s">
        <v>292</v>
      </c>
      <c r="AK121" s="37"/>
    </row>
    <row r="122" spans="1:37" ht="60" hidden="1" customHeight="1" collapsed="1" x14ac:dyDescent="0.25">
      <c r="A122" s="14"/>
      <c r="B122" s="13"/>
      <c r="C122" s="200"/>
      <c r="D122" s="223" t="s">
        <v>33</v>
      </c>
      <c r="E122" s="223"/>
      <c r="F122" s="224" t="s">
        <v>42</v>
      </c>
      <c r="G122" s="225" t="s">
        <v>195</v>
      </c>
      <c r="H122" s="188">
        <f>AVERAGE(H123)</f>
        <v>5</v>
      </c>
      <c r="I122" s="170" t="str">
        <f>(IF(I123="","",I123))</f>
        <v/>
      </c>
      <c r="J122" s="226" t="s">
        <v>244</v>
      </c>
      <c r="K122" s="216">
        <f>SUM(K123)</f>
        <v>0</v>
      </c>
      <c r="L122" s="217">
        <f t="shared" ref="L122:O122" si="21">SUM(L123)</f>
        <v>0</v>
      </c>
      <c r="M122" s="217">
        <f t="shared" si="21"/>
        <v>0</v>
      </c>
      <c r="N122" s="217">
        <f t="shared" si="21"/>
        <v>0</v>
      </c>
      <c r="O122" s="218">
        <f t="shared" si="21"/>
        <v>0</v>
      </c>
      <c r="P122" s="227" t="s">
        <v>50</v>
      </c>
      <c r="Q122" s="246"/>
      <c r="R122" s="247"/>
      <c r="S122" s="247"/>
      <c r="T122" s="248"/>
      <c r="U122" s="220"/>
      <c r="V122" s="221"/>
      <c r="W122" s="221"/>
      <c r="X122" s="237"/>
      <c r="Y122" s="222">
        <f>AVERAGE(Y123:Y123)</f>
        <v>0</v>
      </c>
      <c r="Z122" s="189"/>
      <c r="AA122" s="190"/>
      <c r="AB122" s="190"/>
      <c r="AC122" s="190"/>
      <c r="AD122" s="191"/>
      <c r="AE122" s="122"/>
      <c r="AF122" s="170" t="str">
        <f>(IF(AF123="","",AF123))</f>
        <v>COOP Project</v>
      </c>
      <c r="AG122" s="177" t="str">
        <f>(IF(AG123="","",AG123))</f>
        <v/>
      </c>
      <c r="AH122" s="177" t="str">
        <f>(IF(AH123="","",AH123))</f>
        <v/>
      </c>
      <c r="AI122" s="177" t="str">
        <f>(IF(AI123="","",AI123))</f>
        <v/>
      </c>
      <c r="AJ122" s="177" t="str">
        <f>(IF(AJ123="","",AJ123))</f>
        <v/>
      </c>
      <c r="AK122" s="37"/>
    </row>
    <row r="123" spans="1:37" ht="45" hidden="1" customHeight="1" outlineLevel="1" x14ac:dyDescent="0.25">
      <c r="A123" s="14"/>
      <c r="B123" s="13"/>
      <c r="C123" s="201"/>
      <c r="D123" s="77"/>
      <c r="E123" s="77"/>
      <c r="F123" s="78"/>
      <c r="G123" s="79" t="s">
        <v>183</v>
      </c>
      <c r="H123" s="61">
        <v>5</v>
      </c>
      <c r="I123" s="79"/>
      <c r="J123" s="142">
        <v>19</v>
      </c>
      <c r="K123" s="130"/>
      <c r="L123" s="131"/>
      <c r="M123" s="131"/>
      <c r="N123" s="131"/>
      <c r="O123" s="132"/>
      <c r="P123" s="113"/>
      <c r="Q123" s="249" t="s">
        <v>255</v>
      </c>
      <c r="R123" s="250" t="s">
        <v>255</v>
      </c>
      <c r="S123" s="250" t="s">
        <v>255</v>
      </c>
      <c r="T123" s="251" t="s">
        <v>255</v>
      </c>
      <c r="U123" s="160">
        <f>VLOOKUP(Q123,Data!$B$4:$C$9,2, FALSE)</f>
        <v>0</v>
      </c>
      <c r="V123" s="161">
        <f>VLOOKUP(R123,Data!$E$4:$F$8,2,FALSE)</f>
        <v>0</v>
      </c>
      <c r="W123" s="161">
        <f>VLOOKUP(S123,Data!$H$4:$I$8,2,FALSE)</f>
        <v>0</v>
      </c>
      <c r="X123" s="238">
        <f>VLOOKUP(T123,Data!$K$4:$L$7,2,FALSE)</f>
        <v>0</v>
      </c>
      <c r="Y123" s="167">
        <f>SUM(U123:X123)</f>
        <v>0</v>
      </c>
      <c r="Z123" s="63"/>
      <c r="AA123" s="64"/>
      <c r="AB123" s="64"/>
      <c r="AC123" s="64"/>
      <c r="AD123" s="103"/>
      <c r="AE123" s="122"/>
      <c r="AF123" s="173" t="s">
        <v>302</v>
      </c>
      <c r="AG123" s="186"/>
      <c r="AH123" s="186"/>
      <c r="AI123" s="186"/>
      <c r="AJ123" s="186"/>
      <c r="AK123" s="37"/>
    </row>
    <row r="124" spans="1:37" ht="60" hidden="1" customHeight="1" collapsed="1" x14ac:dyDescent="0.25">
      <c r="A124" s="14"/>
      <c r="B124" s="13"/>
      <c r="C124" s="201"/>
      <c r="D124" s="223" t="s">
        <v>85</v>
      </c>
      <c r="E124" s="223"/>
      <c r="F124" s="224" t="s">
        <v>41</v>
      </c>
      <c r="G124" s="225" t="s">
        <v>194</v>
      </c>
      <c r="H124" s="188">
        <f>AVERAGE(H125:H126)</f>
        <v>4</v>
      </c>
      <c r="I124" s="170" t="str">
        <f>(IF(I125="","",I125&amp;CHAR(10))&amp;(IF(I126="","",I126)))</f>
        <v/>
      </c>
      <c r="J124" s="226" t="s">
        <v>244</v>
      </c>
      <c r="K124" s="216">
        <f>SUM(K125:K126)</f>
        <v>5000</v>
      </c>
      <c r="L124" s="217">
        <f t="shared" ref="L124:O124" si="22">SUM(L125:L126)</f>
        <v>0</v>
      </c>
      <c r="M124" s="217">
        <f t="shared" si="22"/>
        <v>0</v>
      </c>
      <c r="N124" s="217">
        <f t="shared" si="22"/>
        <v>0</v>
      </c>
      <c r="O124" s="218">
        <f t="shared" si="22"/>
        <v>0</v>
      </c>
      <c r="P124" s="227"/>
      <c r="Q124" s="246"/>
      <c r="R124" s="247"/>
      <c r="S124" s="247"/>
      <c r="T124" s="248"/>
      <c r="U124" s="220"/>
      <c r="V124" s="221"/>
      <c r="W124" s="221"/>
      <c r="X124" s="237"/>
      <c r="Y124" s="222">
        <f>AVERAGE(Y125:Y126)</f>
        <v>0</v>
      </c>
      <c r="Z124" s="189"/>
      <c r="AA124" s="190"/>
      <c r="AB124" s="190"/>
      <c r="AC124" s="190"/>
      <c r="AD124" s="191"/>
      <c r="AE124" s="122"/>
      <c r="AF124" s="170" t="str">
        <f>(IF(AF125="","",AF125&amp;CHAR(10))&amp;(IF(AF126="","",AF126)))</f>
        <v/>
      </c>
      <c r="AG124" s="177" t="str">
        <f>(IF(AG125="","",AG125&amp;CHAR(10))&amp;(IF(AG126="","",AG126)))</f>
        <v/>
      </c>
      <c r="AH124" s="177" t="str">
        <f>(IF(AH125="","",AH125&amp;CHAR(10))&amp;(IF(AH126="","",AH126)))</f>
        <v/>
      </c>
      <c r="AI124" s="177" t="str">
        <f>(IF(AI125="","",AI125&amp;CHAR(10))&amp;(IF(AI126="","",AI126)))</f>
        <v/>
      </c>
      <c r="AJ124" s="177" t="str">
        <f>(IF(AJ125="","",AJ125&amp;CHAR(10))&amp;(IF(AJ126="","",AJ126)))</f>
        <v/>
      </c>
      <c r="AK124" s="37"/>
    </row>
    <row r="125" spans="1:37" ht="45" hidden="1" customHeight="1" outlineLevel="1" x14ac:dyDescent="0.25">
      <c r="A125" s="14"/>
      <c r="B125" s="13"/>
      <c r="C125" s="201"/>
      <c r="D125" s="88"/>
      <c r="E125" s="88"/>
      <c r="F125" s="89"/>
      <c r="G125" s="92" t="s">
        <v>184</v>
      </c>
      <c r="H125" s="61">
        <v>4</v>
      </c>
      <c r="I125" s="92"/>
      <c r="J125" s="144">
        <v>19</v>
      </c>
      <c r="K125" s="124"/>
      <c r="L125" s="125"/>
      <c r="M125" s="125"/>
      <c r="N125" s="125"/>
      <c r="O125" s="126"/>
      <c r="P125" s="115"/>
      <c r="Q125" s="249" t="s">
        <v>255</v>
      </c>
      <c r="R125" s="250" t="s">
        <v>255</v>
      </c>
      <c r="S125" s="250" t="s">
        <v>255</v>
      </c>
      <c r="T125" s="251" t="s">
        <v>255</v>
      </c>
      <c r="U125" s="160">
        <f>VLOOKUP(Q125,Data!$B$4:$C$9,2, FALSE)</f>
        <v>0</v>
      </c>
      <c r="V125" s="161">
        <f>VLOOKUP(R125,Data!$E$4:$F$8,2,FALSE)</f>
        <v>0</v>
      </c>
      <c r="W125" s="161">
        <f>VLOOKUP(S125,Data!$H$4:$I$8,2,FALSE)</f>
        <v>0</v>
      </c>
      <c r="X125" s="238">
        <f>VLOOKUP(T125,Data!$K$4:$L$7,2,FALSE)</f>
        <v>0</v>
      </c>
      <c r="Y125" s="166">
        <f>SUM(U125:X125)</f>
        <v>0</v>
      </c>
      <c r="Z125" s="82"/>
      <c r="AA125" s="81"/>
      <c r="AB125" s="81"/>
      <c r="AC125" s="81"/>
      <c r="AD125" s="102"/>
      <c r="AE125" s="122"/>
      <c r="AF125" s="184"/>
      <c r="AG125" s="175"/>
      <c r="AH125" s="175"/>
      <c r="AI125" s="175"/>
      <c r="AJ125" s="175"/>
      <c r="AK125" s="37"/>
    </row>
    <row r="126" spans="1:37" ht="45" hidden="1" customHeight="1" outlineLevel="1" x14ac:dyDescent="0.25">
      <c r="A126" s="14"/>
      <c r="B126" s="13"/>
      <c r="C126" s="201"/>
      <c r="D126" s="84"/>
      <c r="E126" s="84"/>
      <c r="F126" s="85"/>
      <c r="G126" s="93" t="s">
        <v>185</v>
      </c>
      <c r="H126" s="61">
        <v>4</v>
      </c>
      <c r="I126" s="93"/>
      <c r="J126" s="146">
        <v>19</v>
      </c>
      <c r="K126" s="263">
        <v>5000</v>
      </c>
      <c r="L126" s="128"/>
      <c r="M126" s="128"/>
      <c r="N126" s="128"/>
      <c r="O126" s="129"/>
      <c r="P126" s="114"/>
      <c r="Q126" s="252" t="s">
        <v>255</v>
      </c>
      <c r="R126" s="253" t="s">
        <v>255</v>
      </c>
      <c r="S126" s="253" t="s">
        <v>255</v>
      </c>
      <c r="T126" s="254" t="s">
        <v>255</v>
      </c>
      <c r="U126" s="162">
        <f>VLOOKUP(Q126,Data!$B$4:$C$9,2, FALSE)</f>
        <v>0</v>
      </c>
      <c r="V126" s="163">
        <f>VLOOKUP(R126,Data!$E$4:$F$8,2,FALSE)</f>
        <v>0</v>
      </c>
      <c r="W126" s="163">
        <f>VLOOKUP(S126,Data!$H$4:$I$8,2,FALSE)</f>
        <v>0</v>
      </c>
      <c r="X126" s="239">
        <f>VLOOKUP(T126,Data!$K$4:$L$7,2,FALSE)</f>
        <v>0</v>
      </c>
      <c r="Y126" s="167">
        <f>SUM(U126:X126)</f>
        <v>0</v>
      </c>
      <c r="Z126" s="86"/>
      <c r="AA126" s="87"/>
      <c r="AB126" s="87"/>
      <c r="AC126" s="87"/>
      <c r="AD126" s="104"/>
      <c r="AE126" s="122"/>
      <c r="AF126" s="173"/>
      <c r="AG126" s="186"/>
      <c r="AH126" s="186"/>
      <c r="AI126" s="186"/>
      <c r="AJ126" s="186"/>
      <c r="AK126" s="37"/>
    </row>
    <row r="127" spans="1:37" ht="60" customHeight="1" collapsed="1" x14ac:dyDescent="0.25">
      <c r="A127" s="14"/>
      <c r="B127" s="13"/>
      <c r="C127" s="201"/>
      <c r="D127" s="223" t="s">
        <v>35</v>
      </c>
      <c r="E127" s="223"/>
      <c r="F127" s="224" t="s">
        <v>36</v>
      </c>
      <c r="G127" s="225" t="s">
        <v>191</v>
      </c>
      <c r="H127" s="188">
        <f>AVERAGE(H128:H130)</f>
        <v>3</v>
      </c>
      <c r="I127" s="170" t="str">
        <f>(IF(I128="","",I128&amp;CHAR(10))&amp;(IF(I129="","",I129&amp;CHAR(10))&amp;IF(I130="","",I130)))</f>
        <v/>
      </c>
      <c r="J127" s="226" t="s">
        <v>244</v>
      </c>
      <c r="K127" s="216">
        <f>SUM(K128:K130)</f>
        <v>0</v>
      </c>
      <c r="L127" s="217">
        <f t="shared" ref="L127:O127" si="23">SUM(L128:L130)</f>
        <v>0</v>
      </c>
      <c r="M127" s="217">
        <f t="shared" si="23"/>
        <v>0</v>
      </c>
      <c r="N127" s="217">
        <f t="shared" si="23"/>
        <v>0</v>
      </c>
      <c r="O127" s="218">
        <f t="shared" si="23"/>
        <v>0</v>
      </c>
      <c r="P127" s="227"/>
      <c r="Q127" s="246"/>
      <c r="R127" s="247"/>
      <c r="S127" s="247"/>
      <c r="T127" s="248"/>
      <c r="U127" s="220"/>
      <c r="V127" s="221"/>
      <c r="W127" s="221"/>
      <c r="X127" s="237"/>
      <c r="Y127" s="222">
        <f>AVERAGE(Y128:Y130)</f>
        <v>0.10000000000000002</v>
      </c>
      <c r="Z127" s="189"/>
      <c r="AA127" s="190"/>
      <c r="AB127" s="190"/>
      <c r="AC127" s="190"/>
      <c r="AD127" s="191"/>
      <c r="AE127" s="122"/>
      <c r="AF127" s="170" t="str">
        <f>(IF(AF128="","",AF128&amp;CHAR(10))&amp;(IF(AF129="","",AF129&amp;CHAR(10))&amp;IF(AF130="","",AF130)))</f>
        <v/>
      </c>
      <c r="AG127" s="177" t="str">
        <f>(IF(AG128="","",AG128&amp;CHAR(10))&amp;(IF(AG129="","",AG129&amp;CHAR(10))&amp;IF(AG130="","",AG130)))</f>
        <v/>
      </c>
      <c r="AH127" s="177" t="str">
        <f>(IF(AH128="","",AH128&amp;CHAR(10))&amp;(IF(AH129="","",AH129&amp;CHAR(10))&amp;IF(AH130="","",AH130)))</f>
        <v/>
      </c>
      <c r="AI127" s="177" t="str">
        <f>(IF(AI128="","",AI128&amp;CHAR(10))&amp;(IF(AI129="","",AI129&amp;CHAR(10))&amp;IF(AI130="","",AI130)))</f>
        <v/>
      </c>
      <c r="AJ127" s="177" t="str">
        <f>(IF(AJ128="","",AJ128&amp;CHAR(10))&amp;(IF(AJ129="","",AJ129&amp;CHAR(10))&amp;IF(AJ130="","",AJ130)))</f>
        <v/>
      </c>
      <c r="AK127" s="37"/>
    </row>
    <row r="128" spans="1:37" ht="30" hidden="1" customHeight="1" outlineLevel="1" x14ac:dyDescent="0.25">
      <c r="A128" s="14"/>
      <c r="B128" s="13"/>
      <c r="C128" s="201"/>
      <c r="D128" s="59"/>
      <c r="E128" s="59"/>
      <c r="F128" s="76"/>
      <c r="G128" s="60" t="s">
        <v>186</v>
      </c>
      <c r="H128" s="61">
        <v>4</v>
      </c>
      <c r="I128" s="60"/>
      <c r="J128" s="139">
        <v>19</v>
      </c>
      <c r="K128" s="124"/>
      <c r="L128" s="125"/>
      <c r="M128" s="125"/>
      <c r="N128" s="125"/>
      <c r="O128" s="126"/>
      <c r="P128" s="108"/>
      <c r="Q128" s="249" t="s">
        <v>270</v>
      </c>
      <c r="R128" s="250" t="s">
        <v>255</v>
      </c>
      <c r="S128" s="250" t="s">
        <v>255</v>
      </c>
      <c r="T128" s="251" t="s">
        <v>255</v>
      </c>
      <c r="U128" s="160">
        <f>VLOOKUP(Q128,Data!$B$4:$C$9,2, FALSE)</f>
        <v>0.1</v>
      </c>
      <c r="V128" s="161">
        <f>VLOOKUP(R128,Data!$E$4:$F$8,2,FALSE)</f>
        <v>0</v>
      </c>
      <c r="W128" s="161">
        <f>VLOOKUP(S128,Data!$H$4:$I$8,2,FALSE)</f>
        <v>0</v>
      </c>
      <c r="X128" s="238">
        <f>VLOOKUP(T128,Data!$K$4:$L$7,2,FALSE)</f>
        <v>0</v>
      </c>
      <c r="Y128" s="166">
        <f>SUM(U128:X128)</f>
        <v>0.1</v>
      </c>
      <c r="Z128" s="56"/>
      <c r="AA128" s="57"/>
      <c r="AB128" s="57"/>
      <c r="AC128" s="57"/>
      <c r="AD128" s="58"/>
      <c r="AE128" s="122"/>
      <c r="AF128" s="184"/>
      <c r="AG128" s="175"/>
      <c r="AH128" s="175"/>
      <c r="AI128" s="175"/>
      <c r="AJ128" s="175"/>
      <c r="AK128" s="37"/>
    </row>
    <row r="129" spans="1:37" ht="30" hidden="1" customHeight="1" outlineLevel="1" x14ac:dyDescent="0.25">
      <c r="A129" s="14"/>
      <c r="B129" s="13"/>
      <c r="C129" s="201"/>
      <c r="D129" s="59"/>
      <c r="E129" s="59"/>
      <c r="F129" s="76"/>
      <c r="G129" s="60" t="s">
        <v>187</v>
      </c>
      <c r="H129" s="61">
        <v>3</v>
      </c>
      <c r="I129" s="60"/>
      <c r="J129" s="139">
        <v>19</v>
      </c>
      <c r="K129" s="124"/>
      <c r="L129" s="125"/>
      <c r="M129" s="125"/>
      <c r="N129" s="125"/>
      <c r="O129" s="126"/>
      <c r="P129" s="108"/>
      <c r="Q129" s="249" t="s">
        <v>270</v>
      </c>
      <c r="R129" s="250" t="s">
        <v>255</v>
      </c>
      <c r="S129" s="250" t="s">
        <v>255</v>
      </c>
      <c r="T129" s="251" t="s">
        <v>255</v>
      </c>
      <c r="U129" s="160">
        <f>VLOOKUP(Q129,Data!$B$4:$C$9,2, FALSE)</f>
        <v>0.1</v>
      </c>
      <c r="V129" s="161">
        <f>VLOOKUP(R129,Data!$E$4:$F$8,2,FALSE)</f>
        <v>0</v>
      </c>
      <c r="W129" s="161">
        <f>VLOOKUP(S129,Data!$H$4:$I$8,2,FALSE)</f>
        <v>0</v>
      </c>
      <c r="X129" s="238">
        <f>VLOOKUP(T129,Data!$K$4:$L$7,2,FALSE)</f>
        <v>0</v>
      </c>
      <c r="Y129" s="166">
        <f>SUM(U129:X129)</f>
        <v>0.1</v>
      </c>
      <c r="Z129" s="56"/>
      <c r="AA129" s="57"/>
      <c r="AB129" s="57"/>
      <c r="AC129" s="57"/>
      <c r="AD129" s="58"/>
      <c r="AE129" s="122"/>
      <c r="AF129" s="184"/>
      <c r="AG129" s="175"/>
      <c r="AH129" s="175"/>
      <c r="AI129" s="175"/>
      <c r="AJ129" s="175"/>
      <c r="AK129" s="37"/>
    </row>
    <row r="130" spans="1:37" ht="30" hidden="1" customHeight="1" outlineLevel="1" x14ac:dyDescent="0.25">
      <c r="A130" s="14"/>
      <c r="B130" s="13"/>
      <c r="C130" s="208"/>
      <c r="D130" s="84"/>
      <c r="E130" s="84"/>
      <c r="F130" s="85"/>
      <c r="G130" s="79" t="s">
        <v>188</v>
      </c>
      <c r="H130" s="61">
        <v>2</v>
      </c>
      <c r="I130" s="79"/>
      <c r="J130" s="143">
        <v>19</v>
      </c>
      <c r="K130" s="130"/>
      <c r="L130" s="131"/>
      <c r="M130" s="131"/>
      <c r="N130" s="131"/>
      <c r="O130" s="132"/>
      <c r="P130" s="114"/>
      <c r="Q130" s="252" t="s">
        <v>270</v>
      </c>
      <c r="R130" s="253" t="s">
        <v>255</v>
      </c>
      <c r="S130" s="253" t="s">
        <v>255</v>
      </c>
      <c r="T130" s="254" t="s">
        <v>255</v>
      </c>
      <c r="U130" s="162">
        <f>VLOOKUP(Q130,Data!$B$4:$C$9,2, FALSE)</f>
        <v>0.1</v>
      </c>
      <c r="V130" s="163">
        <f>VLOOKUP(R130,Data!$E$4:$F$8,2,FALSE)</f>
        <v>0</v>
      </c>
      <c r="W130" s="163">
        <f>VLOOKUP(S130,Data!$H$4:$I$8,2,FALSE)</f>
        <v>0</v>
      </c>
      <c r="X130" s="239">
        <f>VLOOKUP(T130,Data!$K$4:$L$7,2,FALSE)</f>
        <v>0</v>
      </c>
      <c r="Y130" s="167">
        <f>SUM(U130:X130)</f>
        <v>0.1</v>
      </c>
      <c r="Z130" s="86"/>
      <c r="AA130" s="87"/>
      <c r="AB130" s="87"/>
      <c r="AC130" s="87"/>
      <c r="AD130" s="104"/>
      <c r="AE130" s="123"/>
      <c r="AF130" s="173"/>
      <c r="AG130" s="186"/>
      <c r="AH130" s="186"/>
      <c r="AI130" s="186"/>
      <c r="AJ130" s="186"/>
      <c r="AK130" s="37"/>
    </row>
    <row r="131" spans="1:37" ht="9" customHeight="1" collapsed="1" x14ac:dyDescent="0.25">
      <c r="A131" s="14"/>
      <c r="B131" s="13"/>
      <c r="C131" s="10"/>
      <c r="D131" s="10"/>
      <c r="E131" s="11"/>
      <c r="F131" s="10"/>
      <c r="G131" s="10"/>
      <c r="H131" s="10"/>
      <c r="I131" s="10"/>
      <c r="J131" s="117"/>
      <c r="K131" s="29"/>
      <c r="L131" s="10"/>
      <c r="M131" s="10"/>
      <c r="N131" s="29"/>
      <c r="O131" s="10"/>
      <c r="P131" s="30"/>
      <c r="Q131" s="243"/>
      <c r="R131" s="243"/>
      <c r="S131" s="243"/>
      <c r="T131" s="243"/>
      <c r="U131" s="157"/>
      <c r="V131" s="157"/>
      <c r="W131" s="157"/>
      <c r="X131" s="234"/>
      <c r="Y131" s="149"/>
      <c r="Z131" s="29"/>
      <c r="AA131" s="10"/>
      <c r="AB131" s="10"/>
      <c r="AC131" s="29"/>
      <c r="AD131" s="10"/>
      <c r="AE131" s="10"/>
      <c r="AF131" s="210"/>
      <c r="AG131" s="210"/>
      <c r="AH131" s="210"/>
      <c r="AI131" s="210"/>
      <c r="AJ131" s="210"/>
      <c r="AK131" s="14"/>
    </row>
    <row r="132" spans="1:37" x14ac:dyDescent="0.25">
      <c r="A132" s="14"/>
      <c r="B132" s="13"/>
      <c r="C132" s="16"/>
      <c r="D132" s="16"/>
      <c r="E132" s="17"/>
      <c r="G132" s="4" t="s">
        <v>322</v>
      </c>
      <c r="H132" s="4"/>
      <c r="I132" s="4"/>
      <c r="J132" s="119"/>
      <c r="K132" s="262"/>
      <c r="L132" s="24" t="s">
        <v>359</v>
      </c>
      <c r="M132" s="16"/>
      <c r="N132" s="27"/>
      <c r="O132" s="24" t="s">
        <v>360</v>
      </c>
      <c r="P132" s="31"/>
      <c r="Q132" s="255"/>
      <c r="R132" s="255"/>
      <c r="S132" s="255"/>
      <c r="T132" s="255"/>
      <c r="U132" s="164"/>
      <c r="V132" s="164"/>
      <c r="W132" s="164"/>
      <c r="X132" s="240"/>
      <c r="Y132" s="152"/>
      <c r="Z132" s="25"/>
      <c r="AA132" s="24" t="s">
        <v>43</v>
      </c>
      <c r="AB132" s="16"/>
      <c r="AC132" s="27"/>
      <c r="AD132" s="24" t="s">
        <v>45</v>
      </c>
      <c r="AE132" s="16"/>
      <c r="AF132" s="16"/>
      <c r="AG132" s="16"/>
      <c r="AH132" s="16"/>
      <c r="AI132" s="16"/>
      <c r="AJ132" s="16"/>
      <c r="AK132" s="14"/>
    </row>
    <row r="133" spans="1:37" x14ac:dyDescent="0.25">
      <c r="A133" s="14"/>
      <c r="B133" s="13"/>
      <c r="C133" s="16"/>
      <c r="D133" s="16"/>
      <c r="E133" s="17"/>
      <c r="G133" s="36">
        <v>42772</v>
      </c>
      <c r="H133" s="36"/>
      <c r="I133" s="36"/>
      <c r="J133" s="119"/>
      <c r="K133" s="3"/>
      <c r="L133" s="24"/>
      <c r="M133" s="16"/>
      <c r="N133" s="261"/>
      <c r="O133" s="24" t="s">
        <v>361</v>
      </c>
      <c r="P133" s="31"/>
      <c r="Q133" s="255"/>
      <c r="R133" s="255"/>
      <c r="S133" s="255"/>
      <c r="T133" s="255"/>
      <c r="U133" s="164"/>
      <c r="V133" s="164"/>
      <c r="W133" s="164"/>
      <c r="X133" s="240"/>
      <c r="Y133" s="152"/>
      <c r="Z133" s="8"/>
      <c r="AA133" s="24" t="s">
        <v>44</v>
      </c>
      <c r="AB133" s="16"/>
      <c r="AC133" s="28"/>
      <c r="AD133" s="24" t="s">
        <v>46</v>
      </c>
      <c r="AE133" s="16"/>
      <c r="AF133" s="16"/>
      <c r="AG133" s="16"/>
      <c r="AH133" s="16"/>
      <c r="AI133" s="16"/>
      <c r="AJ133" s="16"/>
      <c r="AK133" s="14"/>
    </row>
    <row r="134" spans="1:37" ht="9" customHeight="1" x14ac:dyDescent="0.25">
      <c r="B134" s="19"/>
      <c r="C134" s="20"/>
      <c r="D134" s="20"/>
      <c r="E134" s="21"/>
      <c r="F134" s="20"/>
      <c r="G134" s="20"/>
      <c r="H134" s="20"/>
      <c r="I134" s="20"/>
      <c r="J134" s="120"/>
      <c r="K134" s="20"/>
      <c r="L134" s="20"/>
      <c r="M134" s="20"/>
      <c r="N134" s="20"/>
      <c r="O134" s="20"/>
      <c r="P134" s="32"/>
      <c r="Q134" s="256"/>
      <c r="R134" s="256"/>
      <c r="S134" s="256"/>
      <c r="T134" s="256"/>
      <c r="U134" s="165"/>
      <c r="V134" s="165"/>
      <c r="W134" s="165"/>
      <c r="X134" s="241"/>
      <c r="Y134" s="153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2"/>
    </row>
    <row r="136" spans="1:37" x14ac:dyDescent="0.25">
      <c r="F136" s="4"/>
      <c r="G136" s="5"/>
      <c r="H136" s="5"/>
      <c r="I136" s="5"/>
    </row>
    <row r="137" spans="1:37" x14ac:dyDescent="0.25">
      <c r="F137" s="18"/>
      <c r="G137" s="7"/>
      <c r="H137" s="7"/>
      <c r="I137" s="7"/>
    </row>
    <row r="146" spans="3:6" x14ac:dyDescent="0.25">
      <c r="C146" s="334"/>
      <c r="D146" s="335"/>
      <c r="E146" s="229"/>
      <c r="F146" s="321"/>
    </row>
    <row r="147" spans="3:6" x14ac:dyDescent="0.25">
      <c r="C147" s="334"/>
      <c r="D147" s="335"/>
      <c r="E147" s="229"/>
      <c r="F147" s="321"/>
    </row>
    <row r="148" spans="3:6" x14ac:dyDescent="0.25">
      <c r="C148" s="334"/>
      <c r="D148" s="335"/>
      <c r="E148" s="229"/>
      <c r="F148" s="321"/>
    </row>
    <row r="149" spans="3:6" x14ac:dyDescent="0.25">
      <c r="C149" s="334"/>
      <c r="D149" s="335"/>
      <c r="E149" s="229"/>
      <c r="F149" s="321"/>
    </row>
    <row r="150" spans="3:6" x14ac:dyDescent="0.25">
      <c r="D150" s="335"/>
      <c r="E150" s="229"/>
      <c r="F150" s="321"/>
    </row>
  </sheetData>
  <mergeCells count="5">
    <mergeCell ref="C9:O9"/>
    <mergeCell ref="Z9:AD9"/>
    <mergeCell ref="C146:C149"/>
    <mergeCell ref="D146:D150"/>
    <mergeCell ref="F146:F150"/>
  </mergeCells>
  <conditionalFormatting sqref="Z11:Z130">
    <cfRule type="expression" dxfId="19" priority="11">
      <formula>AND(Y11&lt;0.1)</formula>
    </cfRule>
    <cfRule type="expression" dxfId="18" priority="12">
      <formula>AND(Y11&gt;0)</formula>
    </cfRule>
  </conditionalFormatting>
  <conditionalFormatting sqref="AA11:AA130">
    <cfRule type="expression" dxfId="17" priority="9">
      <formula>AND(Y11&gt;0.2,Y11&lt;0.3)</formula>
    </cfRule>
    <cfRule type="expression" dxfId="16" priority="10">
      <formula>AND(Y11&gt;0.2)</formula>
    </cfRule>
  </conditionalFormatting>
  <conditionalFormatting sqref="AB11:AB130">
    <cfRule type="expression" dxfId="15" priority="7">
      <formula>AND(Y11&gt;0.4,Y11&lt;0.5)</formula>
    </cfRule>
    <cfRule type="expression" dxfId="14" priority="8">
      <formula>AND(Y11&gt;0.4)</formula>
    </cfRule>
  </conditionalFormatting>
  <conditionalFormatting sqref="AC11:AC130">
    <cfRule type="expression" dxfId="13" priority="5">
      <formula>AND(Y11&gt;0.6,Y11&lt;0.7)</formula>
    </cfRule>
    <cfRule type="expression" dxfId="12" priority="6">
      <formula>AND(Y11&gt;0.6)</formula>
    </cfRule>
  </conditionalFormatting>
  <conditionalFormatting sqref="AD11:AD130">
    <cfRule type="expression" dxfId="11" priority="3">
      <formula>AND(Y11&gt;0.8,Y11&lt;0.9)</formula>
    </cfRule>
    <cfRule type="expression" dxfId="10" priority="4">
      <formula>AND(Y11&gt;0.8)</formula>
    </cfRule>
  </conditionalFormatting>
  <conditionalFormatting sqref="H11:H127">
    <cfRule type="iconSet" priority="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12">
    <cfRule type="dataBar" priority="1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{028AC6A4-1072-445C-9653-97E268C486FC}</x14:id>
        </ext>
      </extLst>
    </cfRule>
  </conditionalFormatting>
  <hyperlinks>
    <hyperlink ref="E29" r:id="rId1"/>
    <hyperlink ref="E36" r:id="rId2"/>
    <hyperlink ref="E24" r:id="rId3"/>
    <hyperlink ref="E11" r:id="rId4"/>
    <hyperlink ref="E46" r:id="rId5"/>
  </hyperlinks>
  <pageMargins left="0.7" right="0.7" top="0.75" bottom="0.75" header="0.3" footer="0.3"/>
  <pageSetup paperSize="149" scale="20" orientation="landscape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8AC6A4-1072-445C-9653-97E268C486F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Data!$K$4:$K$7</xm:f>
          </x14:formula1>
          <xm:sqref>T12:T17 T19:T23 T25:T28 T30:T35 T37:T39 T41:T45 T47:T51 T53:T59 T61:T72 T74:T75 T77:T80 T82:T86 T88:T95 T97:T101 T103 T105:T109 T111:T114 T116:T118 T120:T121 T123 T125:T126 T128:T130</xm:sqref>
        </x14:dataValidation>
        <x14:dataValidation type="list" allowBlank="1" showInputMessage="1" showErrorMessage="1">
          <x14:formula1>
            <xm:f>Data!$H$4:$H$8</xm:f>
          </x14:formula1>
          <xm:sqref>S125:S126 S12:S17 S19:S23 S25:S28 S30:S35 S37:S39 S41:S45 S47:S51 S128:S130 S61:S72 S74:S75 S77:S80 S88:S95 S97:S101 S105:S109 S103 S111:S114 S53:S59 S116:S118 S120:S121 S123 S82:S86</xm:sqref>
        </x14:dataValidation>
        <x14:dataValidation type="list" allowBlank="1" showInputMessage="1" showErrorMessage="1">
          <x14:formula1>
            <xm:f>Data!$E$4:$E$8</xm:f>
          </x14:formula1>
          <xm:sqref>R12:R17 R19:R23 R25:R28 R30:R35 R37:R39 R41:R45 R47:R51 R125:R126 R53:R59 R61:R72 R74:R75 R77:R80 R82:R86 R88:R95 R97:R101 R103 R105:R109 R111:R114 R116:R118 R120:R121 R123 R128:R130</xm:sqref>
        </x14:dataValidation>
        <x14:dataValidation type="list" allowBlank="1" showInputMessage="1" showErrorMessage="1">
          <x14:formula1>
            <xm:f>Data!$B$4:$B$9</xm:f>
          </x14:formula1>
          <xm:sqref>Q125:Q126 Q123 Q12:Q17 Q19:Q23 Q25:Q28 Q30:Q35 Q37:Q39 Q41:Q45 Q47:Q51 Q53:Q59 Q61:Q72 Q74:Q75 Q77:Q80 Q82:Q86 Q88:Q95 Q97:Q101 Q103 Q105:Q109 Q111:Q114 Q116:Q118 Q120:Q121 Q128:Q130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44"/>
  <sheetViews>
    <sheetView showGridLines="0" zoomScale="60" zoomScaleNormal="60" workbookViewId="0">
      <selection activeCell="I10" sqref="I10"/>
    </sheetView>
  </sheetViews>
  <sheetFormatPr defaultColWidth="8.85546875" defaultRowHeight="15" outlineLevelRow="1" outlineLevelCol="1" x14ac:dyDescent="0.25"/>
  <cols>
    <col min="1" max="2" width="3.7109375" customWidth="1"/>
    <col min="3" max="3" width="10.7109375" customWidth="1"/>
    <col min="4" max="4" width="9.7109375" customWidth="1"/>
    <col min="5" max="5" width="20.5703125" style="6" bestFit="1" customWidth="1"/>
    <col min="6" max="6" width="29.42578125" customWidth="1"/>
    <col min="7" max="7" width="61.140625" customWidth="1"/>
    <col min="8" max="8" width="9.7109375" customWidth="1"/>
    <col min="9" max="9" width="39.42578125" customWidth="1"/>
    <col min="10" max="10" width="10.28515625" style="116" customWidth="1"/>
    <col min="11" max="14" width="10.5703125" customWidth="1" outlineLevel="1"/>
    <col min="15" max="15" width="11" customWidth="1" outlineLevel="1"/>
    <col min="16" max="16" width="10" style="33" customWidth="1"/>
    <col min="17" max="20" width="16.7109375" style="242" customWidth="1" outlineLevel="1"/>
    <col min="21" max="23" width="10.7109375" style="156" customWidth="1" outlineLevel="1"/>
    <col min="24" max="24" width="10.7109375" style="233" customWidth="1" outlineLevel="1"/>
    <col min="25" max="25" width="12.28515625" style="148" customWidth="1"/>
    <col min="26" max="30" width="10.7109375" customWidth="1"/>
    <col min="31" max="31" width="2.28515625" customWidth="1"/>
    <col min="32" max="32" width="53.28515625" bestFit="1" customWidth="1"/>
    <col min="33" max="33" width="49.7109375" bestFit="1" customWidth="1"/>
    <col min="34" max="36" width="48.7109375" bestFit="1" customWidth="1"/>
    <col min="37" max="37" width="3.7109375" customWidth="1"/>
    <col min="38" max="38" width="23.42578125" customWidth="1"/>
    <col min="39" max="39" width="18.42578125" customWidth="1"/>
    <col min="40" max="40" width="15.28515625" customWidth="1"/>
    <col min="41" max="41" width="18.42578125" customWidth="1"/>
  </cols>
  <sheetData>
    <row r="1" spans="2:42" x14ac:dyDescent="0.25">
      <c r="AL1" s="2"/>
      <c r="AM1" s="2"/>
      <c r="AN1" s="2"/>
      <c r="AO1" s="2"/>
      <c r="AP1" s="2"/>
    </row>
    <row r="2" spans="2:42" x14ac:dyDescent="0.25">
      <c r="B2" s="9"/>
      <c r="C2" s="10"/>
      <c r="D2" s="10"/>
      <c r="E2" s="11"/>
      <c r="F2" s="10"/>
      <c r="G2" s="10"/>
      <c r="H2" s="10"/>
      <c r="I2" s="10"/>
      <c r="J2" s="117"/>
      <c r="K2" s="10"/>
      <c r="L2" s="10"/>
      <c r="M2" s="10"/>
      <c r="N2" s="10"/>
      <c r="O2" s="10"/>
      <c r="P2" s="30"/>
      <c r="Q2" s="243"/>
      <c r="R2" s="243"/>
      <c r="S2" s="243"/>
      <c r="T2" s="243"/>
      <c r="U2" s="157"/>
      <c r="V2" s="157"/>
      <c r="W2" s="157"/>
      <c r="X2" s="234"/>
      <c r="Y2" s="149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2"/>
      <c r="AL2" s="3"/>
      <c r="AM2" s="2"/>
      <c r="AN2" s="2"/>
      <c r="AO2" s="2"/>
      <c r="AP2" s="2"/>
    </row>
    <row r="3" spans="2:42" ht="21" x14ac:dyDescent="0.25">
      <c r="B3" s="13"/>
      <c r="C3" s="336" t="s">
        <v>342</v>
      </c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8"/>
      <c r="P3" s="257"/>
      <c r="Q3" s="244"/>
      <c r="R3" s="244"/>
      <c r="S3" s="244"/>
      <c r="T3" s="244"/>
      <c r="U3" s="158"/>
      <c r="V3" s="158"/>
      <c r="W3" s="158"/>
      <c r="X3" s="235"/>
      <c r="Y3" s="150"/>
      <c r="Z3" s="344" t="s">
        <v>343</v>
      </c>
      <c r="AA3" s="345"/>
      <c r="AB3" s="345"/>
      <c r="AC3" s="345"/>
      <c r="AD3" s="345"/>
      <c r="AE3" s="26"/>
      <c r="AF3" s="150"/>
      <c r="AG3" s="150"/>
      <c r="AH3" s="150"/>
      <c r="AI3" s="150"/>
      <c r="AJ3" s="150"/>
      <c r="AK3" s="37"/>
      <c r="AL3" s="3"/>
      <c r="AM3" s="3"/>
      <c r="AN3" s="3"/>
      <c r="AO3" s="3"/>
      <c r="AP3" s="3"/>
    </row>
    <row r="4" spans="2:42" ht="60" customHeight="1" x14ac:dyDescent="0.25">
      <c r="B4" s="13"/>
      <c r="C4" s="168" t="s">
        <v>0</v>
      </c>
      <c r="D4" s="1" t="s">
        <v>1</v>
      </c>
      <c r="E4" s="1" t="s">
        <v>339</v>
      </c>
      <c r="F4" s="1" t="s">
        <v>2</v>
      </c>
      <c r="G4" s="1" t="s">
        <v>92</v>
      </c>
      <c r="H4" s="1" t="s">
        <v>222</v>
      </c>
      <c r="I4" s="1" t="s">
        <v>344</v>
      </c>
      <c r="J4" s="118" t="s">
        <v>54</v>
      </c>
      <c r="K4" s="1" t="s">
        <v>3</v>
      </c>
      <c r="L4" s="1" t="s">
        <v>4</v>
      </c>
      <c r="M4" s="1" t="s">
        <v>56</v>
      </c>
      <c r="N4" s="1" t="s">
        <v>57</v>
      </c>
      <c r="O4" s="1" t="s">
        <v>58</v>
      </c>
      <c r="P4" s="1" t="s">
        <v>53</v>
      </c>
      <c r="Q4" s="245" t="s">
        <v>269</v>
      </c>
      <c r="R4" s="245" t="s">
        <v>263</v>
      </c>
      <c r="S4" s="245" t="s">
        <v>265</v>
      </c>
      <c r="T4" s="245" t="s">
        <v>266</v>
      </c>
      <c r="U4" s="159" t="s">
        <v>258</v>
      </c>
      <c r="V4" s="159" t="s">
        <v>253</v>
      </c>
      <c r="W4" s="159" t="s">
        <v>278</v>
      </c>
      <c r="X4" s="236" t="s">
        <v>279</v>
      </c>
      <c r="Y4" s="151" t="s">
        <v>189</v>
      </c>
      <c r="Z4" s="38" t="s">
        <v>59</v>
      </c>
      <c r="AA4" s="38" t="s">
        <v>60</v>
      </c>
      <c r="AB4" s="38" t="s">
        <v>61</v>
      </c>
      <c r="AC4" s="38" t="s">
        <v>62</v>
      </c>
      <c r="AD4" s="38" t="s">
        <v>63</v>
      </c>
      <c r="AE4" s="107"/>
      <c r="AF4" s="169" t="s">
        <v>55</v>
      </c>
      <c r="AG4" s="176" t="s">
        <v>335</v>
      </c>
      <c r="AH4" s="178" t="s">
        <v>336</v>
      </c>
      <c r="AI4" s="181" t="s">
        <v>337</v>
      </c>
      <c r="AJ4" s="182" t="s">
        <v>338</v>
      </c>
      <c r="AK4" s="37"/>
      <c r="AL4" s="34"/>
      <c r="AM4" s="34"/>
      <c r="AN4" s="34"/>
      <c r="AO4" s="34"/>
      <c r="AP4" s="3"/>
    </row>
    <row r="5" spans="2:42" ht="60" customHeight="1" x14ac:dyDescent="0.25">
      <c r="B5" s="13"/>
      <c r="C5" s="204"/>
      <c r="D5" s="211" t="s">
        <v>5</v>
      </c>
      <c r="E5" s="231" t="s">
        <v>340</v>
      </c>
      <c r="F5" s="213" t="s">
        <v>6</v>
      </c>
      <c r="G5" s="214" t="s">
        <v>64</v>
      </c>
      <c r="H5" s="188">
        <f>AVERAGE(H6:H11)</f>
        <v>5.5</v>
      </c>
      <c r="I5" s="346" t="str">
        <f>(IF(I6="","",I6&amp;CHAR(10))&amp;(IF(I7="","",I7&amp;CHAR(10))&amp;IF(I8="","",I8&amp;CHAR(10))&amp;IF(I9="","",I9&amp;CHAR(10))&amp;IF(I10="","",I10&amp;CHAR(10))&amp;IF(I11="","",I11&amp;CHAR(10))))</f>
        <v xml:space="preserve">CMDB system, Cisco Prime
Vulnerability Scanner, CMDB  system
Visio
(CASB)
</v>
      </c>
      <c r="J5" s="215" t="s">
        <v>65</v>
      </c>
      <c r="K5" s="216">
        <f>SUM(K6:K11)</f>
        <v>35000</v>
      </c>
      <c r="L5" s="217">
        <f t="shared" ref="L5:O5" si="0">SUM(L6:L11)</f>
        <v>35000</v>
      </c>
      <c r="M5" s="217">
        <f t="shared" si="0"/>
        <v>10000</v>
      </c>
      <c r="N5" s="217">
        <f t="shared" si="0"/>
        <v>60000</v>
      </c>
      <c r="O5" s="218">
        <f t="shared" si="0"/>
        <v>10000</v>
      </c>
      <c r="P5" s="219" t="s">
        <v>231</v>
      </c>
      <c r="Q5" s="246"/>
      <c r="R5" s="247"/>
      <c r="S5" s="247"/>
      <c r="T5" s="248"/>
      <c r="U5" s="220"/>
      <c r="V5" s="221"/>
      <c r="W5" s="221"/>
      <c r="X5" s="237"/>
      <c r="Y5" s="222">
        <f>AVERAGE(Y6:Y11)</f>
        <v>0.26666666666666661</v>
      </c>
      <c r="Z5" s="189"/>
      <c r="AA5" s="190"/>
      <c r="AB5" s="190"/>
      <c r="AC5" s="190"/>
      <c r="AD5" s="191"/>
      <c r="AE5" s="121"/>
      <c r="AF5" s="170" t="str">
        <f>(IF(AF6="","",AF6&amp;CHAR(10))&amp;(IF(AF7="","",AF7&amp;CHAR(10))&amp;IF(AF8="","",AF8&amp;CHAR(10))&amp;IF(AF9="","",AF9&amp;CHAR(10))&amp;IF(AF10="","",AF10&amp;CHAR(10))&amp;IF(AF11="","",AF11&amp;CHAR(10))))</f>
        <v xml:space="preserve">Vulnerability Management Program Expansion
Vulnerability Management Passive Scan Implementation
</v>
      </c>
      <c r="AG5" s="177" t="str">
        <f>(IF(AG6="","",AG6&amp;CHAR(10))&amp;(IF(AG7="","",AG7&amp;CHAR(10))&amp;IF(AG8="","",AG8&amp;CHAR(10))&amp;IF(AG9="","",AG9&amp;CHAR(10))&amp;IF(AG10="","",AG10&amp;CHAR(10))&amp;IF(AG11="","",AG11&amp;CHAR(10))))</f>
        <v xml:space="preserve">Network Access Control Evaluation
CASB Evaluation
Software Whitelising Evaluation
Review Asset Management Roles and Responsibilities
</v>
      </c>
      <c r="AH5" s="177" t="str">
        <f>(IF(AH6="","",AH6&amp;CHAR(10))&amp;(IF(AH7="","",AH7&amp;CHAR(10))&amp;IF(AH8="","",AH8&amp;CHAR(10))&amp;IF(AH9="","",AH9&amp;CHAR(10))&amp;IF(AH10="","",AH10&amp;CHAR(10))&amp;IF(AH11="","",AH11&amp;CHAR(10))))</f>
        <v xml:space="preserve">Map Data Flows
</v>
      </c>
      <c r="AI5" s="177" t="str">
        <f>(IF(AI6="","",AI6&amp;CHAR(10))&amp;(IF(AI7="","",AI7&amp;CHAR(10))&amp;IF(AI8="","",AI8&amp;CHAR(10))&amp;IF(AI9="","",AI9&amp;CHAR(10))&amp;IF(AI10="","",AI10&amp;CHAR(10))&amp;IF(AI11="","",AI11&amp;CHAR(10))))</f>
        <v xml:space="preserve">Map Data Flows
</v>
      </c>
      <c r="AJ5" s="177" t="str">
        <f>(IF(AJ6="","",AJ6&amp;CHAR(10))&amp;(IF(AJ7="","",AJ7&amp;CHAR(10))&amp;IF(AJ8="","",AJ8&amp;CHAR(10))&amp;IF(AJ9="","",AJ9&amp;CHAR(10))&amp;IF(AJ10="","",AJ10&amp;CHAR(10))&amp;IF(AJ11="","",AJ11&amp;CHAR(10))))</f>
        <v xml:space="preserve">Map Data Flows
</v>
      </c>
      <c r="AK5" s="37"/>
      <c r="AL5" s="3"/>
      <c r="AM5" s="3"/>
      <c r="AN5" s="35"/>
      <c r="AO5" s="3"/>
      <c r="AP5" s="3"/>
    </row>
    <row r="6" spans="2:42" ht="45" customHeight="1" outlineLevel="1" x14ac:dyDescent="0.25">
      <c r="B6" s="13"/>
      <c r="C6" s="205"/>
      <c r="D6" s="68"/>
      <c r="E6" s="59"/>
      <c r="F6" s="76"/>
      <c r="G6" s="60" t="s">
        <v>86</v>
      </c>
      <c r="H6" s="61">
        <v>8</v>
      </c>
      <c r="I6" s="60" t="s">
        <v>345</v>
      </c>
      <c r="J6" s="139">
        <v>1</v>
      </c>
      <c r="K6" s="124"/>
      <c r="L6" s="125"/>
      <c r="M6" s="125"/>
      <c r="N6" s="125"/>
      <c r="O6" s="126"/>
      <c r="P6" s="108"/>
      <c r="Q6" s="249" t="s">
        <v>257</v>
      </c>
      <c r="R6" s="250" t="s">
        <v>256</v>
      </c>
      <c r="S6" s="250" t="s">
        <v>274</v>
      </c>
      <c r="T6" s="251" t="s">
        <v>273</v>
      </c>
      <c r="U6" s="160">
        <f>VLOOKUP(Q6,Data!$B$4:$C$9,2, FALSE)</f>
        <v>0.3</v>
      </c>
      <c r="V6" s="161">
        <f>VLOOKUP(R6,Data!$E$4:$F$8,2,FALSE)</f>
        <v>0.05</v>
      </c>
      <c r="W6" s="161">
        <f>VLOOKUP(S6,Data!$H$4:$I$8,2,FALSE)</f>
        <v>0.1</v>
      </c>
      <c r="X6" s="238">
        <f>VLOOKUP(T6,Data!$K$4:$L$7,2,FALSE)</f>
        <v>0.05</v>
      </c>
      <c r="Y6" s="166">
        <f t="shared" ref="Y6:Y11" si="1">SUM(U6:X6)</f>
        <v>0.49999999999999994</v>
      </c>
      <c r="Z6" s="56"/>
      <c r="AA6" s="57"/>
      <c r="AB6" s="57"/>
      <c r="AC6" s="57"/>
      <c r="AD6" s="58"/>
      <c r="AE6" s="122"/>
      <c r="AF6" s="171" t="s">
        <v>323</v>
      </c>
      <c r="AG6" s="175" t="s">
        <v>324</v>
      </c>
      <c r="AH6" s="179"/>
      <c r="AI6" s="179"/>
      <c r="AJ6" s="179"/>
      <c r="AK6" s="37"/>
      <c r="AL6" s="3"/>
      <c r="AM6" s="3"/>
      <c r="AN6" s="35"/>
      <c r="AO6" s="3"/>
      <c r="AP6" s="3"/>
    </row>
    <row r="7" spans="2:42" ht="45" customHeight="1" outlineLevel="1" x14ac:dyDescent="0.25">
      <c r="B7" s="13"/>
      <c r="C7" s="205"/>
      <c r="D7" s="68"/>
      <c r="E7" s="59"/>
      <c r="F7" s="76"/>
      <c r="G7" s="60" t="s">
        <v>87</v>
      </c>
      <c r="H7" s="61">
        <v>8</v>
      </c>
      <c r="I7" s="60" t="s">
        <v>362</v>
      </c>
      <c r="J7" s="139">
        <v>2</v>
      </c>
      <c r="K7" s="82">
        <v>10000</v>
      </c>
      <c r="L7" s="81">
        <v>10000</v>
      </c>
      <c r="M7" s="81">
        <v>10000</v>
      </c>
      <c r="N7" s="81">
        <v>10000</v>
      </c>
      <c r="O7" s="83">
        <v>10000</v>
      </c>
      <c r="P7" s="108"/>
      <c r="Q7" s="249" t="s">
        <v>261</v>
      </c>
      <c r="R7" s="250" t="s">
        <v>255</v>
      </c>
      <c r="S7" s="250" t="s">
        <v>274</v>
      </c>
      <c r="T7" s="251" t="s">
        <v>272</v>
      </c>
      <c r="U7" s="160">
        <f>VLOOKUP(Q7,Data!$B$4:$C$9,2, FALSE)</f>
        <v>0.4</v>
      </c>
      <c r="V7" s="161">
        <f>VLOOKUP(R7,Data!$E$4:$F$8,2,FALSE)</f>
        <v>0</v>
      </c>
      <c r="W7" s="161">
        <f>VLOOKUP(S7,Data!$H$4:$I$8,2,FALSE)</f>
        <v>0.1</v>
      </c>
      <c r="X7" s="238">
        <f>VLOOKUP(T7,Data!$K$4:$L$7,2,FALSE)</f>
        <v>0.1</v>
      </c>
      <c r="Y7" s="166">
        <f t="shared" si="1"/>
        <v>0.6</v>
      </c>
      <c r="Z7" s="56"/>
      <c r="AA7" s="57"/>
      <c r="AB7" s="57"/>
      <c r="AC7" s="57"/>
      <c r="AD7" s="58"/>
      <c r="AE7" s="122"/>
      <c r="AF7" s="180"/>
      <c r="AG7" s="175" t="s">
        <v>325</v>
      </c>
      <c r="AH7" s="179"/>
      <c r="AI7" s="179"/>
      <c r="AJ7" s="179"/>
      <c r="AK7" s="37"/>
      <c r="AL7" s="3"/>
      <c r="AM7" s="3"/>
      <c r="AN7" s="35"/>
      <c r="AO7" s="3"/>
      <c r="AP7" s="3"/>
    </row>
    <row r="8" spans="2:42" ht="45" customHeight="1" outlineLevel="1" x14ac:dyDescent="0.25">
      <c r="B8" s="13"/>
      <c r="C8" s="205"/>
      <c r="D8" s="68"/>
      <c r="E8" s="59"/>
      <c r="F8" s="76"/>
      <c r="G8" s="60" t="s">
        <v>88</v>
      </c>
      <c r="H8" s="61">
        <v>4</v>
      </c>
      <c r="I8" s="60" t="s">
        <v>346</v>
      </c>
      <c r="J8" s="139">
        <v>1</v>
      </c>
      <c r="K8" s="124"/>
      <c r="L8" s="125"/>
      <c r="M8" s="125"/>
      <c r="N8" s="125"/>
      <c r="O8" s="126"/>
      <c r="P8" s="108"/>
      <c r="Q8" s="249" t="s">
        <v>270</v>
      </c>
      <c r="R8" s="250" t="s">
        <v>255</v>
      </c>
      <c r="S8" s="250" t="s">
        <v>274</v>
      </c>
      <c r="T8" s="251" t="s">
        <v>255</v>
      </c>
      <c r="U8" s="160">
        <f>VLOOKUP(Q8,Data!$B$4:$C$9,2, FALSE)</f>
        <v>0.1</v>
      </c>
      <c r="V8" s="161">
        <f>VLOOKUP(R8,Data!$E$4:$F$8,2,FALSE)</f>
        <v>0</v>
      </c>
      <c r="W8" s="161">
        <f>VLOOKUP(S8,Data!$H$4:$I$8,2,FALSE)</f>
        <v>0.1</v>
      </c>
      <c r="X8" s="238">
        <f>VLOOKUP(T8,Data!$K$4:$L$7,2,FALSE)</f>
        <v>0</v>
      </c>
      <c r="Y8" s="166">
        <f t="shared" si="1"/>
        <v>0.2</v>
      </c>
      <c r="Z8" s="56"/>
      <c r="AA8" s="57"/>
      <c r="AB8" s="57"/>
      <c r="AC8" s="57"/>
      <c r="AD8" s="58"/>
      <c r="AE8" s="122"/>
      <c r="AF8" s="172"/>
      <c r="AG8" s="179"/>
      <c r="AH8" s="175" t="s">
        <v>327</v>
      </c>
      <c r="AI8" s="175" t="s">
        <v>327</v>
      </c>
      <c r="AJ8" s="175" t="s">
        <v>327</v>
      </c>
      <c r="AK8" s="37"/>
      <c r="AL8" s="3"/>
      <c r="AM8" s="3"/>
      <c r="AN8" s="35"/>
      <c r="AO8" s="3"/>
      <c r="AP8" s="3"/>
    </row>
    <row r="9" spans="2:42" ht="45" customHeight="1" outlineLevel="1" x14ac:dyDescent="0.25">
      <c r="B9" s="13"/>
      <c r="C9" s="205"/>
      <c r="D9" s="68"/>
      <c r="E9" s="59"/>
      <c r="F9" s="76"/>
      <c r="G9" s="60" t="s">
        <v>89</v>
      </c>
      <c r="H9" s="61">
        <v>7</v>
      </c>
      <c r="I9" s="60" t="s">
        <v>280</v>
      </c>
      <c r="J9" s="139">
        <v>1</v>
      </c>
      <c r="K9" s="260">
        <v>25000</v>
      </c>
      <c r="L9" s="125">
        <v>25000</v>
      </c>
      <c r="M9" s="125">
        <v>0</v>
      </c>
      <c r="N9" s="125">
        <v>50000</v>
      </c>
      <c r="O9" s="126">
        <v>0</v>
      </c>
      <c r="P9" s="108"/>
      <c r="Q9" s="249" t="s">
        <v>255</v>
      </c>
      <c r="R9" s="250" t="s">
        <v>255</v>
      </c>
      <c r="S9" s="250" t="s">
        <v>255</v>
      </c>
      <c r="T9" s="251" t="s">
        <v>255</v>
      </c>
      <c r="U9" s="160">
        <f>VLOOKUP(Q9,Data!$B$4:$C$9,2, FALSE)</f>
        <v>0</v>
      </c>
      <c r="V9" s="161">
        <f>VLOOKUP(R9,Data!$E$4:$F$8,2,FALSE)</f>
        <v>0</v>
      </c>
      <c r="W9" s="161">
        <f>VLOOKUP(S9,Data!$H$4:$I$8,2,FALSE)</f>
        <v>0</v>
      </c>
      <c r="X9" s="238">
        <f>VLOOKUP(T9,Data!$K$4:$L$7,2,FALSE)</f>
        <v>0</v>
      </c>
      <c r="Y9" s="166">
        <f t="shared" si="1"/>
        <v>0</v>
      </c>
      <c r="Z9" s="56"/>
      <c r="AA9" s="57"/>
      <c r="AB9" s="57"/>
      <c r="AC9" s="57"/>
      <c r="AD9" s="58"/>
      <c r="AE9" s="122"/>
      <c r="AF9" s="172"/>
      <c r="AG9" s="179"/>
      <c r="AH9" s="179"/>
      <c r="AI9" s="179"/>
      <c r="AJ9" s="179"/>
      <c r="AK9" s="37"/>
      <c r="AL9" s="3"/>
      <c r="AM9" s="3"/>
      <c r="AN9" s="35"/>
      <c r="AO9" s="3"/>
      <c r="AP9" s="3"/>
    </row>
    <row r="10" spans="2:42" ht="45" customHeight="1" outlineLevel="1" x14ac:dyDescent="0.25">
      <c r="B10" s="13"/>
      <c r="C10" s="205"/>
      <c r="D10" s="68"/>
      <c r="E10" s="59"/>
      <c r="F10" s="76"/>
      <c r="G10" s="60" t="s">
        <v>90</v>
      </c>
      <c r="H10" s="61">
        <v>3</v>
      </c>
      <c r="I10" s="60"/>
      <c r="J10" s="139"/>
      <c r="K10" s="124"/>
      <c r="L10" s="125"/>
      <c r="M10" s="125"/>
      <c r="N10" s="125"/>
      <c r="O10" s="126"/>
      <c r="P10" s="108"/>
      <c r="Q10" s="249" t="s">
        <v>270</v>
      </c>
      <c r="R10" s="250" t="s">
        <v>255</v>
      </c>
      <c r="S10" s="250" t="s">
        <v>256</v>
      </c>
      <c r="T10" s="251" t="s">
        <v>255</v>
      </c>
      <c r="U10" s="160">
        <f>VLOOKUP(Q10,Data!$B$4:$C$9,2, FALSE)</f>
        <v>0.1</v>
      </c>
      <c r="V10" s="161">
        <f>VLOOKUP(R10,Data!$E$4:$F$8,2,FALSE)</f>
        <v>0</v>
      </c>
      <c r="W10" s="161">
        <f>VLOOKUP(S10,Data!$H$4:$I$8,2,FALSE)</f>
        <v>0.05</v>
      </c>
      <c r="X10" s="238">
        <f>VLOOKUP(T10,Data!$K$4:$L$7,2,FALSE)</f>
        <v>0</v>
      </c>
      <c r="Y10" s="166">
        <f t="shared" si="1"/>
        <v>0.15000000000000002</v>
      </c>
      <c r="Z10" s="56"/>
      <c r="AA10" s="57"/>
      <c r="AB10" s="57"/>
      <c r="AC10" s="57"/>
      <c r="AD10" s="58"/>
      <c r="AE10" s="122"/>
      <c r="AF10" s="172"/>
      <c r="AG10" s="179"/>
      <c r="AH10" s="179"/>
      <c r="AI10" s="179"/>
      <c r="AJ10" s="179"/>
      <c r="AK10" s="37"/>
      <c r="AL10" s="3"/>
      <c r="AM10" s="3"/>
      <c r="AN10" s="35"/>
      <c r="AO10" s="3"/>
      <c r="AP10" s="3"/>
    </row>
    <row r="11" spans="2:42" ht="45" customHeight="1" outlineLevel="1" x14ac:dyDescent="0.25">
      <c r="B11" s="13"/>
      <c r="C11" s="205"/>
      <c r="D11" s="41"/>
      <c r="E11" s="49"/>
      <c r="F11" s="48"/>
      <c r="G11" s="39" t="s">
        <v>91</v>
      </c>
      <c r="H11" s="54">
        <v>3</v>
      </c>
      <c r="I11" s="39"/>
      <c r="J11" s="140"/>
      <c r="K11" s="127"/>
      <c r="L11" s="128"/>
      <c r="M11" s="128"/>
      <c r="N11" s="128"/>
      <c r="O11" s="129"/>
      <c r="P11" s="50"/>
      <c r="Q11" s="249" t="s">
        <v>270</v>
      </c>
      <c r="R11" s="250" t="s">
        <v>256</v>
      </c>
      <c r="S11" s="250" t="s">
        <v>255</v>
      </c>
      <c r="T11" s="251" t="s">
        <v>255</v>
      </c>
      <c r="U11" s="160">
        <f>VLOOKUP(Q11,Data!$B$4:$C$9,2, FALSE)</f>
        <v>0.1</v>
      </c>
      <c r="V11" s="161">
        <f>VLOOKUP(R11,Data!$E$4:$F$8,2,FALSE)</f>
        <v>0.05</v>
      </c>
      <c r="W11" s="161">
        <f>VLOOKUP(S11,Data!$H$4:$I$8,2,FALSE)</f>
        <v>0</v>
      </c>
      <c r="X11" s="238">
        <f>VLOOKUP(T11,Data!$K$4:$L$7,2,FALSE)</f>
        <v>0</v>
      </c>
      <c r="Y11" s="167">
        <f t="shared" si="1"/>
        <v>0.15000000000000002</v>
      </c>
      <c r="Z11" s="66"/>
      <c r="AA11" s="67"/>
      <c r="AB11" s="67"/>
      <c r="AC11" s="67"/>
      <c r="AD11" s="99"/>
      <c r="AE11" s="122"/>
      <c r="AF11" s="173"/>
      <c r="AG11" s="174" t="s">
        <v>326</v>
      </c>
      <c r="AH11" s="174"/>
      <c r="AI11" s="174"/>
      <c r="AJ11" s="174"/>
      <c r="AK11" s="37"/>
      <c r="AL11" s="3"/>
      <c r="AM11" s="3"/>
      <c r="AN11" s="35"/>
      <c r="AO11" s="3"/>
      <c r="AP11" s="3"/>
    </row>
    <row r="12" spans="2:42" ht="60" customHeight="1" x14ac:dyDescent="0.25">
      <c r="B12" s="13"/>
      <c r="C12" s="205"/>
      <c r="D12" s="211" t="s">
        <v>7</v>
      </c>
      <c r="E12" s="212"/>
      <c r="F12" s="213" t="s">
        <v>8</v>
      </c>
      <c r="G12" s="214" t="s">
        <v>250</v>
      </c>
      <c r="H12" s="188">
        <f>AVERAGE(H13:H17)</f>
        <v>3.2</v>
      </c>
      <c r="I12" s="170" t="str">
        <f>(IF(I13="","",I13&amp;CHAR(10))&amp;(IF(I14="","",I14&amp;CHAR(10))&amp;IF(I15="","",I15&amp;CHAR(10))))</f>
        <v/>
      </c>
      <c r="J12" s="215"/>
      <c r="K12" s="216">
        <f>SUM(K13:K17)</f>
        <v>0</v>
      </c>
      <c r="L12" s="217">
        <f t="shared" ref="L12:O12" si="2">SUM(L13:L17)</f>
        <v>0</v>
      </c>
      <c r="M12" s="217">
        <f t="shared" si="2"/>
        <v>0</v>
      </c>
      <c r="N12" s="217">
        <f t="shared" si="2"/>
        <v>0</v>
      </c>
      <c r="O12" s="218">
        <f t="shared" si="2"/>
        <v>0</v>
      </c>
      <c r="P12" s="219" t="s">
        <v>47</v>
      </c>
      <c r="Q12" s="246"/>
      <c r="R12" s="247"/>
      <c r="S12" s="247"/>
      <c r="T12" s="248"/>
      <c r="U12" s="220"/>
      <c r="V12" s="221"/>
      <c r="W12" s="221"/>
      <c r="X12" s="237"/>
      <c r="Y12" s="222">
        <f>AVERAGE(Y13:Y17)</f>
        <v>0.36</v>
      </c>
      <c r="Z12" s="195"/>
      <c r="AA12" s="196"/>
      <c r="AB12" s="196"/>
      <c r="AC12" s="196"/>
      <c r="AD12" s="199"/>
      <c r="AE12" s="122"/>
      <c r="AF12" s="170" t="str">
        <f>(IF(AF13="","",AF13&amp;CHAR(10))&amp;(IF(AF14="","",AF14&amp;CHAR(10))&amp;IF(AF15="","",AF15&amp;CHAR(10))))</f>
        <v xml:space="preserve">Align with Organizational Mission
</v>
      </c>
      <c r="AG12" s="177" t="str">
        <f>(IF(AG13="","",AG13&amp;CHAR(10))&amp;(IF(AG14="","",AG14&amp;CHAR(10))&amp;IF(AG15="","",AG15&amp;CHAR(10))))</f>
        <v/>
      </c>
      <c r="AH12" s="177" t="str">
        <f>(IF(AH13="","",AH13&amp;CHAR(10))&amp;(IF(AH14="","",AH14&amp;CHAR(10))&amp;IF(AH15="","",AH15&amp;CHAR(10))))</f>
        <v/>
      </c>
      <c r="AI12" s="177" t="str">
        <f>(IF(AI13="","",AI13&amp;CHAR(10))&amp;(IF(AI14="","",AI14&amp;CHAR(10))&amp;IF(AI15="","",AI15&amp;CHAR(10))))</f>
        <v/>
      </c>
      <c r="AJ12" s="177" t="str">
        <f>(IF(AJ13="","",AJ13&amp;CHAR(10))&amp;(IF(AJ14="","",AJ14&amp;CHAR(10))&amp;IF(AJ15="","",AJ15&amp;CHAR(10))))</f>
        <v/>
      </c>
      <c r="AK12" s="37"/>
      <c r="AL12" s="3"/>
      <c r="AM12" s="3"/>
      <c r="AN12" s="35"/>
      <c r="AO12" s="3"/>
      <c r="AP12" s="3"/>
    </row>
    <row r="13" spans="2:42" ht="45" customHeight="1" outlineLevel="1" x14ac:dyDescent="0.25">
      <c r="B13" s="13"/>
      <c r="C13" s="205"/>
      <c r="D13" s="68"/>
      <c r="E13" s="59"/>
      <c r="F13" s="76"/>
      <c r="G13" s="60" t="s">
        <v>93</v>
      </c>
      <c r="H13" s="61">
        <v>2</v>
      </c>
      <c r="I13" s="60"/>
      <c r="J13" s="139"/>
      <c r="K13" s="124"/>
      <c r="L13" s="125"/>
      <c r="M13" s="125"/>
      <c r="N13" s="125"/>
      <c r="O13" s="126"/>
      <c r="P13" s="108"/>
      <c r="Q13" s="249" t="s">
        <v>270</v>
      </c>
      <c r="R13" s="250" t="s">
        <v>255</v>
      </c>
      <c r="S13" s="250" t="s">
        <v>255</v>
      </c>
      <c r="T13" s="251" t="s">
        <v>255</v>
      </c>
      <c r="U13" s="160">
        <f>VLOOKUP(Q13,Data!$B$4:$C$9,2, FALSE)</f>
        <v>0.1</v>
      </c>
      <c r="V13" s="161">
        <f>VLOOKUP(R13,Data!$E$4:$F$8,2,FALSE)</f>
        <v>0</v>
      </c>
      <c r="W13" s="161">
        <f>VLOOKUP(S13,Data!$H$4:$I$8,2,FALSE)</f>
        <v>0</v>
      </c>
      <c r="X13" s="238">
        <f>VLOOKUP(T13,Data!$K$4:$L$7,2,FALSE)</f>
        <v>0</v>
      </c>
      <c r="Y13" s="166">
        <f>SUM(U13:X13)</f>
        <v>0.1</v>
      </c>
      <c r="Z13" s="62"/>
      <c r="AA13" s="69"/>
      <c r="AB13" s="69"/>
      <c r="AC13" s="69"/>
      <c r="AD13" s="100"/>
      <c r="AE13" s="122"/>
      <c r="AF13" s="172"/>
      <c r="AG13" s="175"/>
      <c r="AH13" s="175"/>
      <c r="AI13" s="175"/>
      <c r="AJ13" s="175"/>
      <c r="AK13" s="37"/>
      <c r="AL13" s="3"/>
      <c r="AM13" s="3"/>
      <c r="AN13" s="35"/>
      <c r="AO13" s="3"/>
      <c r="AP13" s="3"/>
    </row>
    <row r="14" spans="2:42" ht="45" customHeight="1" outlineLevel="1" x14ac:dyDescent="0.25">
      <c r="B14" s="13"/>
      <c r="C14" s="205"/>
      <c r="D14" s="68"/>
      <c r="E14" s="59"/>
      <c r="F14" s="76"/>
      <c r="G14" s="60" t="s">
        <v>94</v>
      </c>
      <c r="H14" s="61">
        <v>2</v>
      </c>
      <c r="I14" s="60"/>
      <c r="J14" s="139"/>
      <c r="K14" s="124"/>
      <c r="L14" s="125"/>
      <c r="M14" s="125"/>
      <c r="N14" s="125"/>
      <c r="O14" s="126"/>
      <c r="P14" s="108"/>
      <c r="Q14" s="249" t="s">
        <v>270</v>
      </c>
      <c r="R14" s="250" t="s">
        <v>260</v>
      </c>
      <c r="S14" s="250" t="s">
        <v>274</v>
      </c>
      <c r="T14" s="251" t="s">
        <v>273</v>
      </c>
      <c r="U14" s="160">
        <f>VLOOKUP(Q14,Data!$B$4:$C$9,2, FALSE)</f>
        <v>0.1</v>
      </c>
      <c r="V14" s="161">
        <f>VLOOKUP(R14,Data!$E$4:$F$8,2,FALSE)</f>
        <v>0.1</v>
      </c>
      <c r="W14" s="161">
        <f>VLOOKUP(S14,Data!$H$4:$I$8,2,FALSE)</f>
        <v>0.1</v>
      </c>
      <c r="X14" s="238">
        <f>VLOOKUP(T14,Data!$K$4:$L$7,2,FALSE)</f>
        <v>0.05</v>
      </c>
      <c r="Y14" s="166">
        <f>SUM(U14:X14)</f>
        <v>0.35000000000000003</v>
      </c>
      <c r="Z14" s="62"/>
      <c r="AA14" s="69"/>
      <c r="AB14" s="69"/>
      <c r="AC14" s="69"/>
      <c r="AD14" s="100"/>
      <c r="AE14" s="122"/>
      <c r="AF14" s="172"/>
      <c r="AG14" s="175"/>
      <c r="AH14" s="175"/>
      <c r="AI14" s="175"/>
      <c r="AJ14" s="175"/>
      <c r="AK14" s="37"/>
      <c r="AL14" s="3"/>
      <c r="AM14" s="3"/>
      <c r="AN14" s="35"/>
      <c r="AO14" s="3"/>
      <c r="AP14" s="3"/>
    </row>
    <row r="15" spans="2:42" ht="45" customHeight="1" outlineLevel="1" x14ac:dyDescent="0.25">
      <c r="B15" s="13"/>
      <c r="C15" s="205"/>
      <c r="D15" s="68"/>
      <c r="E15" s="59"/>
      <c r="F15" s="76"/>
      <c r="G15" s="60" t="s">
        <v>95</v>
      </c>
      <c r="H15" s="61">
        <v>6</v>
      </c>
      <c r="I15" s="60"/>
      <c r="J15" s="139"/>
      <c r="K15" s="124"/>
      <c r="L15" s="125"/>
      <c r="M15" s="125"/>
      <c r="N15" s="125"/>
      <c r="O15" s="126"/>
      <c r="P15" s="108"/>
      <c r="Q15" s="249" t="s">
        <v>257</v>
      </c>
      <c r="R15" s="250" t="s">
        <v>255</v>
      </c>
      <c r="S15" s="250" t="s">
        <v>275</v>
      </c>
      <c r="T15" s="251" t="s">
        <v>273</v>
      </c>
      <c r="U15" s="160">
        <f>VLOOKUP(Q15,Data!$B$4:$C$9,2, FALSE)</f>
        <v>0.3</v>
      </c>
      <c r="V15" s="161">
        <f>VLOOKUP(R15,Data!$E$4:$F$8,2,FALSE)</f>
        <v>0</v>
      </c>
      <c r="W15" s="161">
        <f>VLOOKUP(S15,Data!$H$4:$I$8,2,FALSE)</f>
        <v>0.2</v>
      </c>
      <c r="X15" s="238">
        <f>VLOOKUP(T15,Data!$K$4:$L$7,2,FALSE)</f>
        <v>0.05</v>
      </c>
      <c r="Y15" s="166">
        <f>SUM(U15:X15)</f>
        <v>0.55000000000000004</v>
      </c>
      <c r="Z15" s="62"/>
      <c r="AA15" s="69"/>
      <c r="AB15" s="69"/>
      <c r="AC15" s="69"/>
      <c r="AD15" s="100"/>
      <c r="AE15" s="122"/>
      <c r="AF15" s="172" t="s">
        <v>328</v>
      </c>
      <c r="AG15" s="175"/>
      <c r="AH15" s="175"/>
      <c r="AI15" s="175"/>
      <c r="AJ15" s="175"/>
      <c r="AK15" s="37"/>
      <c r="AL15" s="3"/>
      <c r="AM15" s="3"/>
      <c r="AN15" s="35"/>
      <c r="AO15" s="3"/>
      <c r="AP15" s="3"/>
    </row>
    <row r="16" spans="2:42" ht="45" customHeight="1" outlineLevel="1" x14ac:dyDescent="0.25">
      <c r="B16" s="13"/>
      <c r="C16" s="205"/>
      <c r="D16" s="68"/>
      <c r="E16" s="59"/>
      <c r="F16" s="76"/>
      <c r="G16" s="60" t="s">
        <v>96</v>
      </c>
      <c r="H16" s="61">
        <v>3</v>
      </c>
      <c r="I16" s="60"/>
      <c r="J16" s="139"/>
      <c r="K16" s="124"/>
      <c r="L16" s="125"/>
      <c r="M16" s="125"/>
      <c r="N16" s="125"/>
      <c r="O16" s="126"/>
      <c r="P16" s="108"/>
      <c r="Q16" s="249" t="s">
        <v>270</v>
      </c>
      <c r="R16" s="250" t="s">
        <v>264</v>
      </c>
      <c r="S16" s="250" t="s">
        <v>274</v>
      </c>
      <c r="T16" s="251" t="s">
        <v>273</v>
      </c>
      <c r="U16" s="160">
        <f>VLOOKUP(Q16,Data!$B$4:$C$9,2, FALSE)</f>
        <v>0.1</v>
      </c>
      <c r="V16" s="161">
        <f>VLOOKUP(R16,Data!$E$4:$F$8,2,FALSE)</f>
        <v>0.15</v>
      </c>
      <c r="W16" s="161">
        <f>VLOOKUP(S16,Data!$H$4:$I$8,2,FALSE)</f>
        <v>0.1</v>
      </c>
      <c r="X16" s="238">
        <f>VLOOKUP(T16,Data!$K$4:$L$7,2,FALSE)</f>
        <v>0.05</v>
      </c>
      <c r="Y16" s="166">
        <f>SUM(U16:X16)</f>
        <v>0.39999999999999997</v>
      </c>
      <c r="Z16" s="62"/>
      <c r="AA16" s="69"/>
      <c r="AB16" s="69"/>
      <c r="AC16" s="69"/>
      <c r="AD16" s="100"/>
      <c r="AE16" s="122"/>
      <c r="AF16" s="172"/>
      <c r="AG16" s="175"/>
      <c r="AH16" s="175"/>
      <c r="AI16" s="175"/>
      <c r="AJ16" s="175"/>
      <c r="AK16" s="37"/>
      <c r="AL16" s="3"/>
      <c r="AM16" s="3"/>
      <c r="AN16" s="35"/>
      <c r="AO16" s="3"/>
      <c r="AP16" s="3"/>
    </row>
    <row r="17" spans="2:42" ht="45" customHeight="1" outlineLevel="1" x14ac:dyDescent="0.25">
      <c r="B17" s="13"/>
      <c r="C17" s="205"/>
      <c r="D17" s="55"/>
      <c r="E17" s="46"/>
      <c r="F17" s="51"/>
      <c r="G17" s="39" t="s">
        <v>97</v>
      </c>
      <c r="H17" s="54">
        <v>3</v>
      </c>
      <c r="I17" s="39"/>
      <c r="J17" s="141"/>
      <c r="K17" s="127"/>
      <c r="L17" s="128"/>
      <c r="M17" s="128"/>
      <c r="N17" s="128"/>
      <c r="O17" s="129"/>
      <c r="P17" s="47"/>
      <c r="Q17" s="249" t="s">
        <v>270</v>
      </c>
      <c r="R17" s="250" t="s">
        <v>264</v>
      </c>
      <c r="S17" s="250" t="s">
        <v>268</v>
      </c>
      <c r="T17" s="251" t="s">
        <v>255</v>
      </c>
      <c r="U17" s="160">
        <f>VLOOKUP(Q17,Data!$B$4:$C$9,2, FALSE)</f>
        <v>0.1</v>
      </c>
      <c r="V17" s="161">
        <f>VLOOKUP(R17,Data!$E$4:$F$8,2,FALSE)</f>
        <v>0.15</v>
      </c>
      <c r="W17" s="161">
        <f>VLOOKUP(S17,Data!$H$4:$I$8,2,FALSE)</f>
        <v>0.15</v>
      </c>
      <c r="X17" s="238">
        <f>VLOOKUP(T17,Data!$K$4:$L$7,2,FALSE)</f>
        <v>0</v>
      </c>
      <c r="Y17" s="167">
        <f>SUM(U17:X17)</f>
        <v>0.4</v>
      </c>
      <c r="Z17" s="74"/>
      <c r="AA17" s="75"/>
      <c r="AB17" s="75"/>
      <c r="AC17" s="75"/>
      <c r="AD17" s="101"/>
      <c r="AE17" s="122"/>
      <c r="AF17" s="173"/>
      <c r="AG17" s="174"/>
      <c r="AH17" s="174"/>
      <c r="AI17" s="174"/>
      <c r="AJ17" s="174"/>
      <c r="AK17" s="37"/>
      <c r="AL17" s="3"/>
      <c r="AM17" s="3"/>
      <c r="AN17" s="35"/>
      <c r="AO17" s="3"/>
      <c r="AP17" s="3"/>
    </row>
    <row r="18" spans="2:42" ht="60" customHeight="1" x14ac:dyDescent="0.25">
      <c r="B18" s="13"/>
      <c r="C18" s="206"/>
      <c r="D18" s="223" t="s">
        <v>9</v>
      </c>
      <c r="E18" s="232" t="s">
        <v>10</v>
      </c>
      <c r="F18" s="224" t="s">
        <v>10</v>
      </c>
      <c r="G18" s="225" t="s">
        <v>66</v>
      </c>
      <c r="H18" s="188">
        <f>AVERAGE(H19:H22)</f>
        <v>7.5</v>
      </c>
      <c r="I18" s="346" t="str">
        <f>(IF(I19="","",I19&amp;CHAR(10))&amp;(IF(I20="","",I20&amp;CHAR(10))&amp;IF(I21="","",I21&amp;CHAR(10))&amp;IF(I22="","",I22&amp;CHAR(10))))</f>
        <v xml:space="preserve">Security Policy
Security Policy, (Eramba GRC)
Eramba GRC
</v>
      </c>
      <c r="J18" s="226"/>
      <c r="K18" s="216">
        <f>SUM(K19:K22)</f>
        <v>250000</v>
      </c>
      <c r="L18" s="217">
        <f>SUM(L19:L22)</f>
        <v>100000</v>
      </c>
      <c r="M18" s="217">
        <f>SUM(M19:M22)</f>
        <v>100000</v>
      </c>
      <c r="N18" s="217">
        <f>SUM(N19:N22)</f>
        <v>100000</v>
      </c>
      <c r="O18" s="218">
        <f>SUM(O19:O22)</f>
        <v>100000</v>
      </c>
      <c r="P18" s="227" t="s">
        <v>232</v>
      </c>
      <c r="Q18" s="246"/>
      <c r="R18" s="247"/>
      <c r="S18" s="247"/>
      <c r="T18" s="248"/>
      <c r="U18" s="220"/>
      <c r="V18" s="221"/>
      <c r="W18" s="221"/>
      <c r="X18" s="237"/>
      <c r="Y18" s="228">
        <f>AVERAGE(Y19:Y22)</f>
        <v>0.26250000000000007</v>
      </c>
      <c r="Z18" s="189"/>
      <c r="AA18" s="190"/>
      <c r="AB18" s="190"/>
      <c r="AC18" s="190"/>
      <c r="AD18" s="191"/>
      <c r="AE18" s="122"/>
      <c r="AF18" s="170" t="str">
        <f>(IF(AF19="","",AF19&amp;CHAR(10))&amp;(IF(AF20="","",AF20&amp;CHAR(10))&amp;IF(AF21="","",AF21&amp;CHAR(10))&amp;IF(AF22="","",AF22&amp;CHAR(10))))</f>
        <v xml:space="preserve">Review Roles and Responsibilities
Review Information Security Policies and Architecture
GRC Framework Evaluation and Project
HIPAA and PCI Assessment
</v>
      </c>
      <c r="AG18" s="177" t="str">
        <f>(IF(AG19="","",AG19&amp;CHAR(10))&amp;(IF(AG20="","",AG20&amp;CHAR(10))&amp;IF(AG21="","",AG21&amp;CHAR(10))&amp;IF(AG22="","",AG22&amp;CHAR(10))))</f>
        <v xml:space="preserve">Review Roles and Responsibilities
Review Information Security Policies and Architecture
GRC Framework Project Phase 1 and Phase 2
HIPAA and PCI Assessment
</v>
      </c>
      <c r="AH18" s="177" t="str">
        <f>(IF(AH19="","",AH19&amp;CHAR(10))&amp;(IF(AH20="","",AH20&amp;CHAR(10))&amp;IF(AH21="","",AH21&amp;CHAR(10))&amp;IF(AH22="","",AH22&amp;CHAR(10))))</f>
        <v xml:space="preserve">Review Roles and Responsibilities
Review Information Security Policies and Architecture
GRC Framework Project Phase 3 and Phase 4
HIPAA and PCI Assessment
</v>
      </c>
      <c r="AI18" s="177" t="str">
        <f>(IF(AI19="","",AI19&amp;CHAR(10))&amp;(IF(AI20="","",AI20&amp;CHAR(10))&amp;IF(AI21="","",AI21&amp;CHAR(10))&amp;IF(AI22="","",AI22&amp;CHAR(10))))</f>
        <v xml:space="preserve">Review Roles and Responsibilities
Review Information Security Policies and Architecture
Review GRC Framework
HIPAA and PCI Assessment
</v>
      </c>
      <c r="AJ18" s="177" t="str">
        <f>(IF(AJ19="","",AJ19&amp;CHAR(10))&amp;(IF(AJ20="","",AJ20&amp;CHAR(10))&amp;IF(AJ21="","",AJ21&amp;CHAR(10))&amp;IF(AJ22="","",AJ22&amp;CHAR(10))))</f>
        <v xml:space="preserve">Review Roles and Responsibilities
Review Information Security Policies and Architecture
HIPAA and PCI Assessment
</v>
      </c>
      <c r="AK18" s="37"/>
      <c r="AM18" s="23"/>
    </row>
    <row r="19" spans="2:42" ht="45" customHeight="1" outlineLevel="1" x14ac:dyDescent="0.25">
      <c r="B19" s="13"/>
      <c r="C19" s="205"/>
      <c r="D19" s="59"/>
      <c r="E19" s="59"/>
      <c r="F19" s="76"/>
      <c r="G19" s="60" t="s">
        <v>98</v>
      </c>
      <c r="H19" s="61">
        <v>8</v>
      </c>
      <c r="I19" s="60" t="s">
        <v>251</v>
      </c>
      <c r="J19" s="139"/>
      <c r="K19" s="124"/>
      <c r="L19" s="125"/>
      <c r="M19" s="125"/>
      <c r="N19" s="125"/>
      <c r="O19" s="126"/>
      <c r="P19" s="108"/>
      <c r="Q19" s="249" t="s">
        <v>270</v>
      </c>
      <c r="R19" s="250" t="s">
        <v>260</v>
      </c>
      <c r="S19" s="250" t="s">
        <v>274</v>
      </c>
      <c r="T19" s="251" t="s">
        <v>255</v>
      </c>
      <c r="U19" s="160">
        <f>VLOOKUP(Q19,Data!$B$4:$C$9,2, FALSE)</f>
        <v>0.1</v>
      </c>
      <c r="V19" s="161">
        <f>VLOOKUP(R19,Data!$E$4:$F$8,2,FALSE)</f>
        <v>0.1</v>
      </c>
      <c r="W19" s="161">
        <f>VLOOKUP(S19,Data!$H$4:$I$8,2,FALSE)</f>
        <v>0.1</v>
      </c>
      <c r="X19" s="238">
        <f>VLOOKUP(T19,Data!$K$4:$L$7,2,FALSE)</f>
        <v>0</v>
      </c>
      <c r="Y19" s="166">
        <f>SUM(U19:X19)</f>
        <v>0.30000000000000004</v>
      </c>
      <c r="Z19" s="56"/>
      <c r="AA19" s="57"/>
      <c r="AB19" s="57"/>
      <c r="AC19" s="57"/>
      <c r="AD19" s="58"/>
      <c r="AE19" s="122"/>
      <c r="AF19" s="172" t="s">
        <v>329</v>
      </c>
      <c r="AG19" s="175" t="s">
        <v>329</v>
      </c>
      <c r="AH19" s="175" t="s">
        <v>329</v>
      </c>
      <c r="AI19" s="175" t="s">
        <v>329</v>
      </c>
      <c r="AJ19" s="175" t="s">
        <v>329</v>
      </c>
      <c r="AK19" s="37"/>
      <c r="AM19" s="23"/>
    </row>
    <row r="20" spans="2:42" ht="45" customHeight="1" outlineLevel="1" x14ac:dyDescent="0.25">
      <c r="B20" s="13"/>
      <c r="C20" s="205"/>
      <c r="D20" s="59"/>
      <c r="E20" s="59"/>
      <c r="F20" s="76"/>
      <c r="G20" s="60" t="s">
        <v>99</v>
      </c>
      <c r="H20" s="61">
        <v>8</v>
      </c>
      <c r="I20" s="60" t="s">
        <v>352</v>
      </c>
      <c r="J20" s="139"/>
      <c r="K20" s="82">
        <v>250000</v>
      </c>
      <c r="L20" s="81">
        <v>100000</v>
      </c>
      <c r="M20" s="81">
        <v>100000</v>
      </c>
      <c r="N20" s="81">
        <v>100000</v>
      </c>
      <c r="O20" s="83">
        <v>100000</v>
      </c>
      <c r="P20" s="108"/>
      <c r="Q20" s="249" t="s">
        <v>270</v>
      </c>
      <c r="R20" s="250" t="s">
        <v>260</v>
      </c>
      <c r="S20" s="250" t="s">
        <v>274</v>
      </c>
      <c r="T20" s="251" t="s">
        <v>255</v>
      </c>
      <c r="U20" s="160">
        <f>VLOOKUP(Q20,Data!$B$4:$C$9,2, FALSE)</f>
        <v>0.1</v>
      </c>
      <c r="V20" s="161">
        <f>VLOOKUP(R20,Data!$E$4:$F$8,2,FALSE)</f>
        <v>0.1</v>
      </c>
      <c r="W20" s="161">
        <f>VLOOKUP(S20,Data!$H$4:$I$8,2,FALSE)</f>
        <v>0.1</v>
      </c>
      <c r="X20" s="238">
        <f>VLOOKUP(T20,Data!$K$4:$L$7,2,FALSE)</f>
        <v>0</v>
      </c>
      <c r="Y20" s="166">
        <f>SUM(U20:X20)</f>
        <v>0.30000000000000004</v>
      </c>
      <c r="Z20" s="56"/>
      <c r="AA20" s="57"/>
      <c r="AB20" s="57"/>
      <c r="AC20" s="57"/>
      <c r="AD20" s="58"/>
      <c r="AE20" s="122"/>
      <c r="AF20" s="172" t="s">
        <v>330</v>
      </c>
      <c r="AG20" s="175" t="s">
        <v>330</v>
      </c>
      <c r="AH20" s="175" t="s">
        <v>330</v>
      </c>
      <c r="AI20" s="175" t="s">
        <v>330</v>
      </c>
      <c r="AJ20" s="175" t="s">
        <v>330</v>
      </c>
      <c r="AK20" s="37"/>
      <c r="AM20" s="23"/>
    </row>
    <row r="21" spans="2:42" ht="45" customHeight="1" outlineLevel="1" x14ac:dyDescent="0.25">
      <c r="B21" s="13"/>
      <c r="C21" s="205"/>
      <c r="D21" s="59"/>
      <c r="E21" s="59"/>
      <c r="F21" s="76"/>
      <c r="G21" s="60" t="s">
        <v>100</v>
      </c>
      <c r="H21" s="61">
        <v>9</v>
      </c>
      <c r="I21" s="60" t="s">
        <v>347</v>
      </c>
      <c r="J21" s="139"/>
      <c r="K21" s="124"/>
      <c r="L21" s="125"/>
      <c r="M21" s="125"/>
      <c r="N21" s="125"/>
      <c r="O21" s="126"/>
      <c r="P21" s="108"/>
      <c r="Q21" s="249" t="s">
        <v>270</v>
      </c>
      <c r="R21" s="250" t="s">
        <v>260</v>
      </c>
      <c r="S21" s="250" t="s">
        <v>274</v>
      </c>
      <c r="T21" s="251" t="s">
        <v>255</v>
      </c>
      <c r="U21" s="160">
        <f>VLOOKUP(Q21,Data!$B$4:$C$9,2, FALSE)</f>
        <v>0.1</v>
      </c>
      <c r="V21" s="161">
        <f>VLOOKUP(R21,Data!$E$4:$F$8,2,FALSE)</f>
        <v>0.1</v>
      </c>
      <c r="W21" s="161">
        <f>VLOOKUP(S21,Data!$H$4:$I$8,2,FALSE)</f>
        <v>0.1</v>
      </c>
      <c r="X21" s="238">
        <f>VLOOKUP(T21,Data!$K$4:$L$7,2,FALSE)</f>
        <v>0</v>
      </c>
      <c r="Y21" s="166">
        <f>SUM(U21:X21)</f>
        <v>0.30000000000000004</v>
      </c>
      <c r="Z21" s="82"/>
      <c r="AA21" s="81"/>
      <c r="AB21" s="81"/>
      <c r="AC21" s="81"/>
      <c r="AD21" s="102"/>
      <c r="AE21" s="122"/>
      <c r="AF21" s="172" t="s">
        <v>331</v>
      </c>
      <c r="AG21" s="175" t="s">
        <v>332</v>
      </c>
      <c r="AH21" s="175" t="s">
        <v>333</v>
      </c>
      <c r="AI21" s="175" t="s">
        <v>334</v>
      </c>
      <c r="AJ21" s="175"/>
      <c r="AK21" s="37"/>
      <c r="AM21" s="23"/>
    </row>
    <row r="22" spans="2:42" ht="45" customHeight="1" outlineLevel="1" x14ac:dyDescent="0.25">
      <c r="B22" s="13"/>
      <c r="C22" s="205"/>
      <c r="D22" s="77"/>
      <c r="E22" s="77"/>
      <c r="F22" s="78"/>
      <c r="G22" s="79" t="s">
        <v>101</v>
      </c>
      <c r="H22" s="80">
        <v>5</v>
      </c>
      <c r="I22" s="79"/>
      <c r="J22" s="142"/>
      <c r="K22" s="130"/>
      <c r="L22" s="131"/>
      <c r="M22" s="131"/>
      <c r="N22" s="131"/>
      <c r="O22" s="132"/>
      <c r="P22" s="113"/>
      <c r="Q22" s="249" t="s">
        <v>270</v>
      </c>
      <c r="R22" s="250" t="s">
        <v>256</v>
      </c>
      <c r="S22" s="250" t="s">
        <v>255</v>
      </c>
      <c r="T22" s="251" t="s">
        <v>255</v>
      </c>
      <c r="U22" s="160">
        <f>VLOOKUP(Q22,Data!$B$4:$C$9,2, FALSE)</f>
        <v>0.1</v>
      </c>
      <c r="V22" s="161">
        <f>VLOOKUP(R22,Data!$E$4:$F$8,2,FALSE)</f>
        <v>0.05</v>
      </c>
      <c r="W22" s="161">
        <f>VLOOKUP(S22,Data!$H$4:$I$8,2,FALSE)</f>
        <v>0</v>
      </c>
      <c r="X22" s="238">
        <f>VLOOKUP(T22,Data!$K$4:$L$7,2,FALSE)</f>
        <v>0</v>
      </c>
      <c r="Y22" s="167">
        <f>SUM(U22:X22)</f>
        <v>0.15000000000000002</v>
      </c>
      <c r="Z22" s="63"/>
      <c r="AA22" s="64"/>
      <c r="AB22" s="64"/>
      <c r="AC22" s="64"/>
      <c r="AD22" s="103"/>
      <c r="AE22" s="122"/>
      <c r="AF22" s="173" t="s">
        <v>364</v>
      </c>
      <c r="AG22" s="174" t="s">
        <v>364</v>
      </c>
      <c r="AH22" s="174" t="s">
        <v>364</v>
      </c>
      <c r="AI22" s="174" t="s">
        <v>364</v>
      </c>
      <c r="AJ22" s="174" t="s">
        <v>364</v>
      </c>
      <c r="AK22" s="37"/>
      <c r="AM22" s="23"/>
    </row>
    <row r="23" spans="2:42" ht="60" customHeight="1" x14ac:dyDescent="0.25">
      <c r="B23" s="13"/>
      <c r="C23" s="205"/>
      <c r="D23" s="211" t="s">
        <v>11</v>
      </c>
      <c r="E23" s="231" t="s">
        <v>281</v>
      </c>
      <c r="F23" s="213" t="s">
        <v>12</v>
      </c>
      <c r="G23" s="214" t="s">
        <v>67</v>
      </c>
      <c r="H23" s="188">
        <f>AVERAGE(H24:H29)</f>
        <v>5.5</v>
      </c>
      <c r="I23" s="170" t="str">
        <f>(IF(I24="","",I24&amp;CHAR(10))&amp;(IF(I25="","",I25&amp;CHAR(10))&amp;IF(I26="","",I26&amp;CHAR(10))&amp;IF(I27="","",I27&amp;CHAR(10))&amp;IF(I28="","",I28&amp;CHAR(10))&amp;IF(I29="","",I29)))</f>
        <v>Vulnerability Management, Penetration Testing, Risk Assessments
MS-ISAC Threat Inteligence
Vulnerability Management, Penetration Testing, Risk Assessments
Risk Assessments
Risk Assessments
Risk Assessments</v>
      </c>
      <c r="J23" s="215" t="s">
        <v>236</v>
      </c>
      <c r="K23" s="216">
        <f>SUM(K24:K29)</f>
        <v>0</v>
      </c>
      <c r="L23" s="217">
        <f t="shared" ref="L23:O23" si="3">SUM(L24:L29)</f>
        <v>0</v>
      </c>
      <c r="M23" s="217">
        <f t="shared" si="3"/>
        <v>0</v>
      </c>
      <c r="N23" s="217">
        <f t="shared" si="3"/>
        <v>0</v>
      </c>
      <c r="O23" s="218">
        <f t="shared" si="3"/>
        <v>0</v>
      </c>
      <c r="P23" s="219" t="s">
        <v>48</v>
      </c>
      <c r="Q23" s="246"/>
      <c r="R23" s="247"/>
      <c r="S23" s="247"/>
      <c r="T23" s="248"/>
      <c r="U23" s="220"/>
      <c r="V23" s="221"/>
      <c r="W23" s="221"/>
      <c r="X23" s="237"/>
      <c r="Y23" s="222">
        <f>AVERAGE(Y24:Y29)</f>
        <v>0.35000000000000003</v>
      </c>
      <c r="Z23" s="189"/>
      <c r="AA23" s="190"/>
      <c r="AB23" s="190"/>
      <c r="AC23" s="190"/>
      <c r="AD23" s="191"/>
      <c r="AE23" s="122"/>
      <c r="AF23" s="170" t="str">
        <f>(IF(AF24="","",AF24&amp;CHAR(10))&amp;(IF(AF25="","",AF25&amp;CHAR(10))&amp;IF(AF26="","",AF26&amp;CHAR(10))&amp;IF(AF27="","",AF27&amp;CHAR(10))&amp;IF(AF28="","",AF28&amp;CHAR(10))&amp;IF(AF29="","",AF29)))</f>
        <v>Vulnerability Management  Expansion Project
Expand Threat Intelligence
Cardholder Data Risk Assessments
Risk Assessment Improvements</v>
      </c>
      <c r="AG23" s="177" t="str">
        <f>(IF(AG24="","",AG24&amp;CHAR(10))&amp;(IF(AG25="","",AG25&amp;CHAR(10))&amp;IF(AG26="","",AG26&amp;CHAR(10))&amp;IF(AG27="","",AG27&amp;CHAR(10))&amp;IF(AG28="","",AG28&amp;CHAR(10))&amp;IF(AG29="","",AG29)))</f>
        <v>Evaluate MS-ISAC Threat Intelligence
Cardholder Data Risk Assessments
Risk Assessment Improvements</v>
      </c>
      <c r="AH23" s="177" t="str">
        <f>(IF(AH24="","",AH24&amp;CHAR(10))&amp;(IF(AH25="","",AH25&amp;CHAR(10))&amp;IF(AH26="","",AH26&amp;CHAR(10))&amp;IF(AH27="","",AH27&amp;CHAR(10))&amp;IF(AH28="","",AH28&amp;CHAR(10))&amp;IF(AH29="","",AH29)))</f>
        <v>Cardholder Data Risk Assessments
Risk Assessment Improvements</v>
      </c>
      <c r="AI23" s="177" t="str">
        <f>(IF(AI24="","",AI24&amp;CHAR(10))&amp;(IF(AI25="","",AI25&amp;CHAR(10))&amp;IF(AI26="","",AI26&amp;CHAR(10))&amp;IF(AI27="","",AI27&amp;CHAR(10))&amp;IF(AI28="","",AI28&amp;CHAR(10))&amp;IF(AI29="","",AI29)))</f>
        <v>Cardholder Data Risk Assessments
Risk Assessment Improvements</v>
      </c>
      <c r="AJ23" s="177" t="str">
        <f>(IF(AJ24="","",AJ24&amp;CHAR(10))&amp;(IF(AJ25="","",AJ25&amp;CHAR(10))&amp;IF(AJ26="","",AJ26&amp;CHAR(10))&amp;IF(AJ27="","",AJ27&amp;CHAR(10))&amp;IF(AJ28="","",AJ28&amp;CHAR(10))&amp;IF(AJ29="","",AJ29)))</f>
        <v>Cardholder Data Risk Assessments
Risk Assessment Improvements</v>
      </c>
      <c r="AK23" s="37"/>
    </row>
    <row r="24" spans="2:42" ht="45" customHeight="1" outlineLevel="1" x14ac:dyDescent="0.25">
      <c r="B24" s="13"/>
      <c r="C24" s="205"/>
      <c r="D24" s="68"/>
      <c r="E24" s="59"/>
      <c r="F24" s="76"/>
      <c r="G24" s="60" t="s">
        <v>102</v>
      </c>
      <c r="H24" s="61">
        <v>8</v>
      </c>
      <c r="I24" s="60" t="s">
        <v>502</v>
      </c>
      <c r="J24" s="139">
        <v>4</v>
      </c>
      <c r="K24" s="124"/>
      <c r="L24" s="125"/>
      <c r="M24" s="125"/>
      <c r="N24" s="125"/>
      <c r="O24" s="126"/>
      <c r="P24" s="108"/>
      <c r="Q24" s="249" t="s">
        <v>267</v>
      </c>
      <c r="R24" s="250" t="s">
        <v>256</v>
      </c>
      <c r="S24" s="250" t="s">
        <v>256</v>
      </c>
      <c r="T24" s="251" t="s">
        <v>255</v>
      </c>
      <c r="U24" s="160">
        <f>VLOOKUP(Q24,Data!$B$4:$C$9,2, FALSE)</f>
        <v>0.2</v>
      </c>
      <c r="V24" s="161">
        <f>VLOOKUP(R24,Data!$E$4:$F$8,2,FALSE)</f>
        <v>0.05</v>
      </c>
      <c r="W24" s="161">
        <f>VLOOKUP(S24,Data!$H$4:$I$8,2,FALSE)</f>
        <v>0.05</v>
      </c>
      <c r="X24" s="238">
        <f>VLOOKUP(T24,Data!$K$4:$L$7,2,FALSE)</f>
        <v>0</v>
      </c>
      <c r="Y24" s="166">
        <f t="shared" ref="Y24:Y29" si="4">SUM(U24:X24)</f>
        <v>0.3</v>
      </c>
      <c r="Z24" s="56"/>
      <c r="AA24" s="57"/>
      <c r="AB24" s="57"/>
      <c r="AC24" s="57"/>
      <c r="AD24" s="58"/>
      <c r="AE24" s="122"/>
      <c r="AF24" s="172" t="s">
        <v>365</v>
      </c>
      <c r="AG24" s="175"/>
      <c r="AH24" s="175"/>
      <c r="AI24" s="175"/>
      <c r="AJ24" s="175"/>
      <c r="AK24" s="37"/>
    </row>
    <row r="25" spans="2:42" ht="45" customHeight="1" outlineLevel="1" x14ac:dyDescent="0.25">
      <c r="B25" s="13"/>
      <c r="C25" s="205"/>
      <c r="D25" s="68"/>
      <c r="E25" s="59"/>
      <c r="F25" s="76"/>
      <c r="G25" s="60" t="s">
        <v>103</v>
      </c>
      <c r="H25" s="61">
        <v>5</v>
      </c>
      <c r="I25" s="60" t="s">
        <v>348</v>
      </c>
      <c r="J25" s="139">
        <v>4</v>
      </c>
      <c r="K25" s="124"/>
      <c r="L25" s="125"/>
      <c r="M25" s="125"/>
      <c r="N25" s="125"/>
      <c r="O25" s="126"/>
      <c r="P25" s="108"/>
      <c r="Q25" s="249" t="s">
        <v>270</v>
      </c>
      <c r="R25" s="250" t="s">
        <v>260</v>
      </c>
      <c r="S25" s="250" t="s">
        <v>256</v>
      </c>
      <c r="T25" s="251" t="s">
        <v>255</v>
      </c>
      <c r="U25" s="160">
        <f>VLOOKUP(Q25,Data!$B$4:$C$9,2, FALSE)</f>
        <v>0.1</v>
      </c>
      <c r="V25" s="161">
        <f>VLOOKUP(R25,Data!$E$4:$F$8,2,FALSE)</f>
        <v>0.1</v>
      </c>
      <c r="W25" s="161">
        <f>VLOOKUP(S25,Data!$H$4:$I$8,2,FALSE)</f>
        <v>0.05</v>
      </c>
      <c r="X25" s="238">
        <f>VLOOKUP(T25,Data!$K$4:$L$7,2,FALSE)</f>
        <v>0</v>
      </c>
      <c r="Y25" s="166">
        <f t="shared" si="4"/>
        <v>0.25</v>
      </c>
      <c r="Z25" s="56"/>
      <c r="AA25" s="57"/>
      <c r="AB25" s="57"/>
      <c r="AC25" s="57"/>
      <c r="AD25" s="58"/>
      <c r="AE25" s="122"/>
      <c r="AF25" s="172" t="s">
        <v>311</v>
      </c>
      <c r="AG25" s="175" t="s">
        <v>313</v>
      </c>
      <c r="AH25" s="175"/>
      <c r="AI25" s="175"/>
      <c r="AJ25" s="175"/>
      <c r="AK25" s="37"/>
    </row>
    <row r="26" spans="2:42" ht="45" customHeight="1" outlineLevel="1" x14ac:dyDescent="0.25">
      <c r="B26" s="13"/>
      <c r="C26" s="205"/>
      <c r="D26" s="68"/>
      <c r="E26" s="59"/>
      <c r="F26" s="76"/>
      <c r="G26" s="60" t="s">
        <v>104</v>
      </c>
      <c r="H26" s="61">
        <v>7</v>
      </c>
      <c r="I26" s="60" t="s">
        <v>502</v>
      </c>
      <c r="J26" s="139"/>
      <c r="K26" s="124"/>
      <c r="L26" s="125"/>
      <c r="M26" s="125"/>
      <c r="N26" s="125"/>
      <c r="O26" s="126"/>
      <c r="P26" s="108"/>
      <c r="Q26" s="249" t="s">
        <v>270</v>
      </c>
      <c r="R26" s="250" t="s">
        <v>260</v>
      </c>
      <c r="S26" s="250" t="s">
        <v>256</v>
      </c>
      <c r="T26" s="251" t="s">
        <v>273</v>
      </c>
      <c r="U26" s="160">
        <f>VLOOKUP(Q26,Data!$B$4:$C$9,2, FALSE)</f>
        <v>0.1</v>
      </c>
      <c r="V26" s="161">
        <f>VLOOKUP(R26,Data!$E$4:$F$8,2,FALSE)</f>
        <v>0.1</v>
      </c>
      <c r="W26" s="161">
        <f>VLOOKUP(S26,Data!$H$4:$I$8,2,FALSE)</f>
        <v>0.05</v>
      </c>
      <c r="X26" s="238">
        <f>VLOOKUP(T26,Data!$K$4:$L$7,2,FALSE)</f>
        <v>0.05</v>
      </c>
      <c r="Y26" s="166">
        <f t="shared" si="4"/>
        <v>0.3</v>
      </c>
      <c r="Z26" s="56"/>
      <c r="AA26" s="57"/>
      <c r="AB26" s="57"/>
      <c r="AC26" s="57"/>
      <c r="AD26" s="58"/>
      <c r="AE26" s="122"/>
      <c r="AF26" s="172"/>
      <c r="AG26" s="175"/>
      <c r="AH26" s="175"/>
      <c r="AI26" s="175"/>
      <c r="AJ26" s="175"/>
      <c r="AK26" s="37"/>
    </row>
    <row r="27" spans="2:42" ht="45" customHeight="1" outlineLevel="1" x14ac:dyDescent="0.25">
      <c r="B27" s="13"/>
      <c r="C27" s="205"/>
      <c r="D27" s="68"/>
      <c r="E27" s="59"/>
      <c r="F27" s="76"/>
      <c r="G27" s="60" t="s">
        <v>105</v>
      </c>
      <c r="H27" s="61">
        <v>5</v>
      </c>
      <c r="I27" s="60" t="s">
        <v>281</v>
      </c>
      <c r="J27" s="139"/>
      <c r="K27" s="124"/>
      <c r="L27" s="125"/>
      <c r="M27" s="125"/>
      <c r="N27" s="125"/>
      <c r="O27" s="126"/>
      <c r="P27" s="108"/>
      <c r="Q27" s="249" t="s">
        <v>270</v>
      </c>
      <c r="R27" s="250" t="s">
        <v>264</v>
      </c>
      <c r="S27" s="250" t="s">
        <v>256</v>
      </c>
      <c r="T27" s="251" t="s">
        <v>255</v>
      </c>
      <c r="U27" s="160">
        <f>VLOOKUP(Q27,Data!$B$4:$C$9,2, FALSE)</f>
        <v>0.1</v>
      </c>
      <c r="V27" s="161">
        <f>VLOOKUP(R27,Data!$E$4:$F$8,2,FALSE)</f>
        <v>0.15</v>
      </c>
      <c r="W27" s="161">
        <f>VLOOKUP(S27,Data!$H$4:$I$8,2,FALSE)</f>
        <v>0.05</v>
      </c>
      <c r="X27" s="238">
        <f>VLOOKUP(T27,Data!$K$4:$L$7,2,FALSE)</f>
        <v>0</v>
      </c>
      <c r="Y27" s="166">
        <f t="shared" si="4"/>
        <v>0.3</v>
      </c>
      <c r="Z27" s="56"/>
      <c r="AA27" s="57"/>
      <c r="AB27" s="57"/>
      <c r="AC27" s="57"/>
      <c r="AD27" s="58"/>
      <c r="AE27" s="122"/>
      <c r="AF27" s="172" t="s">
        <v>312</v>
      </c>
      <c r="AG27" s="175" t="s">
        <v>312</v>
      </c>
      <c r="AH27" s="175" t="s">
        <v>312</v>
      </c>
      <c r="AI27" s="175" t="s">
        <v>312</v>
      </c>
      <c r="AJ27" s="175" t="s">
        <v>312</v>
      </c>
      <c r="AK27" s="37"/>
    </row>
    <row r="28" spans="2:42" ht="45" customHeight="1" outlineLevel="1" x14ac:dyDescent="0.25">
      <c r="B28" s="13"/>
      <c r="C28" s="205"/>
      <c r="D28" s="68"/>
      <c r="E28" s="59"/>
      <c r="F28" s="76"/>
      <c r="G28" s="60" t="s">
        <v>106</v>
      </c>
      <c r="H28" s="61">
        <v>5</v>
      </c>
      <c r="I28" s="60" t="s">
        <v>281</v>
      </c>
      <c r="J28" s="139"/>
      <c r="K28" s="124"/>
      <c r="L28" s="125"/>
      <c r="M28" s="125"/>
      <c r="N28" s="125"/>
      <c r="O28" s="126"/>
      <c r="P28" s="108"/>
      <c r="Q28" s="249" t="s">
        <v>267</v>
      </c>
      <c r="R28" s="250" t="s">
        <v>262</v>
      </c>
      <c r="S28" s="250" t="s">
        <v>256</v>
      </c>
      <c r="T28" s="251" t="s">
        <v>255</v>
      </c>
      <c r="U28" s="160">
        <f>VLOOKUP(Q28,Data!$B$4:$C$9,2, FALSE)</f>
        <v>0.2</v>
      </c>
      <c r="V28" s="161">
        <f>VLOOKUP(R28,Data!$E$4:$F$8,2,FALSE)</f>
        <v>0.2</v>
      </c>
      <c r="W28" s="161">
        <f>VLOOKUP(S28,Data!$H$4:$I$8,2,FALSE)</f>
        <v>0.05</v>
      </c>
      <c r="X28" s="238">
        <f>VLOOKUP(T28,Data!$K$4:$L$7,2,FALSE)</f>
        <v>0</v>
      </c>
      <c r="Y28" s="166">
        <f t="shared" si="4"/>
        <v>0.45</v>
      </c>
      <c r="Z28" s="56"/>
      <c r="AA28" s="57"/>
      <c r="AB28" s="57"/>
      <c r="AC28" s="57"/>
      <c r="AD28" s="58"/>
      <c r="AE28" s="122"/>
      <c r="AF28" s="172"/>
      <c r="AG28" s="175"/>
      <c r="AH28" s="175"/>
      <c r="AI28" s="175"/>
      <c r="AJ28" s="175"/>
      <c r="AK28" s="37"/>
    </row>
    <row r="29" spans="2:42" ht="45" customHeight="1" outlineLevel="1" x14ac:dyDescent="0.25">
      <c r="B29" s="13"/>
      <c r="C29" s="205"/>
      <c r="D29" s="41"/>
      <c r="E29" s="49"/>
      <c r="F29" s="48"/>
      <c r="G29" s="39" t="s">
        <v>107</v>
      </c>
      <c r="H29" s="61">
        <v>3</v>
      </c>
      <c r="I29" s="39" t="s">
        <v>281</v>
      </c>
      <c r="J29" s="140"/>
      <c r="K29" s="127"/>
      <c r="L29" s="128"/>
      <c r="M29" s="128"/>
      <c r="N29" s="128"/>
      <c r="O29" s="129"/>
      <c r="P29" s="50"/>
      <c r="Q29" s="249" t="s">
        <v>270</v>
      </c>
      <c r="R29" s="250" t="s">
        <v>260</v>
      </c>
      <c r="S29" s="250" t="s">
        <v>275</v>
      </c>
      <c r="T29" s="251" t="s">
        <v>272</v>
      </c>
      <c r="U29" s="160">
        <f>VLOOKUP(Q29,Data!$B$4:$C$9,2, FALSE)</f>
        <v>0.1</v>
      </c>
      <c r="V29" s="161">
        <f>VLOOKUP(R29,Data!$E$4:$F$8,2,FALSE)</f>
        <v>0.1</v>
      </c>
      <c r="W29" s="161">
        <f>VLOOKUP(S29,Data!$H$4:$I$8,2,FALSE)</f>
        <v>0.2</v>
      </c>
      <c r="X29" s="238">
        <f>VLOOKUP(T29,Data!$K$4:$L$7,2,FALSE)</f>
        <v>0.1</v>
      </c>
      <c r="Y29" s="167">
        <f t="shared" si="4"/>
        <v>0.5</v>
      </c>
      <c r="Z29" s="66"/>
      <c r="AA29" s="67"/>
      <c r="AB29" s="67"/>
      <c r="AC29" s="67"/>
      <c r="AD29" s="99"/>
      <c r="AE29" s="122"/>
      <c r="AF29" s="173" t="s">
        <v>293</v>
      </c>
      <c r="AG29" s="174" t="s">
        <v>293</v>
      </c>
      <c r="AH29" s="174" t="s">
        <v>293</v>
      </c>
      <c r="AI29" s="174" t="s">
        <v>293</v>
      </c>
      <c r="AJ29" s="174" t="s">
        <v>293</v>
      </c>
      <c r="AK29" s="37"/>
    </row>
    <row r="30" spans="2:42" ht="60" customHeight="1" x14ac:dyDescent="0.25">
      <c r="B30" s="13"/>
      <c r="C30" s="205"/>
      <c r="D30" s="223" t="s">
        <v>13</v>
      </c>
      <c r="E30" s="232" t="s">
        <v>14</v>
      </c>
      <c r="F30" s="224" t="s">
        <v>14</v>
      </c>
      <c r="G30" s="225" t="s">
        <v>68</v>
      </c>
      <c r="H30" s="188">
        <f>AVERAGE(H31:H33)</f>
        <v>7.333333333333333</v>
      </c>
      <c r="I30" s="170" t="str">
        <f>(IF(I31="","",I31&amp;CHAR(10))&amp;(IF(I32="","",I32&amp;CHAR(10))&amp;IF(I33="","",I33)))</f>
        <v/>
      </c>
      <c r="J30" s="226"/>
      <c r="K30" s="216">
        <f>SUM(K31:K33)</f>
        <v>0</v>
      </c>
      <c r="L30" s="217">
        <f t="shared" ref="L30:O30" si="5">SUM(L31:L33)</f>
        <v>0</v>
      </c>
      <c r="M30" s="217">
        <f t="shared" si="5"/>
        <v>0</v>
      </c>
      <c r="N30" s="217">
        <f t="shared" si="5"/>
        <v>0</v>
      </c>
      <c r="O30" s="218">
        <f t="shared" si="5"/>
        <v>0</v>
      </c>
      <c r="P30" s="227" t="s">
        <v>48</v>
      </c>
      <c r="Q30" s="246"/>
      <c r="R30" s="247"/>
      <c r="S30" s="247"/>
      <c r="T30" s="248"/>
      <c r="U30" s="220"/>
      <c r="V30" s="221"/>
      <c r="W30" s="221"/>
      <c r="X30" s="237"/>
      <c r="Y30" s="222">
        <f>AVERAGE(Y31:Y33)</f>
        <v>0.15</v>
      </c>
      <c r="Z30" s="189"/>
      <c r="AA30" s="190"/>
      <c r="AB30" s="190"/>
      <c r="AC30" s="190"/>
      <c r="AD30" s="191"/>
      <c r="AE30" s="122"/>
      <c r="AF30" s="170" t="str">
        <f>(IF(AF31="","",AF31&amp;CHAR(10))&amp;(IF(AF32="","",AF32&amp;CHAR(10))&amp;IF(AF33="","",AF33)))</f>
        <v xml:space="preserve">Review Risk Process
Review Tolerance
</v>
      </c>
      <c r="AG30" s="177" t="str">
        <f>(IF(AG31="","",AG31&amp;CHAR(10))&amp;(IF(AG32="","",AG32&amp;CHAR(10))&amp;IF(AG33="","",AG33)))</f>
        <v xml:space="preserve">Review Risk Process
Review Tolerance
</v>
      </c>
      <c r="AH30" s="177" t="str">
        <f>(IF(AH31="","",AH31&amp;CHAR(10))&amp;(IF(AH32="","",AH32&amp;CHAR(10))&amp;IF(AH33="","",AH33)))</f>
        <v xml:space="preserve">Review Risk Process
Review Tolerance
</v>
      </c>
      <c r="AI30" s="177" t="str">
        <f>(IF(AI31="","",AI31&amp;CHAR(10))&amp;(IF(AI32="","",AI32&amp;CHAR(10))&amp;IF(AI33="","",AI33)))</f>
        <v xml:space="preserve">Review Risk Process
Review Tolerance
</v>
      </c>
      <c r="AJ30" s="177" t="str">
        <f>(IF(AJ31="","",AJ31&amp;CHAR(10))&amp;(IF(AJ32="","",AJ32&amp;CHAR(10))&amp;IF(AJ33="","",AJ33)))</f>
        <v xml:space="preserve">Review Risk Process
Review Tolerance
</v>
      </c>
      <c r="AK30" s="37"/>
    </row>
    <row r="31" spans="2:42" ht="45" customHeight="1" outlineLevel="1" x14ac:dyDescent="0.25">
      <c r="B31" s="13"/>
      <c r="C31" s="205"/>
      <c r="D31" s="59"/>
      <c r="E31" s="59"/>
      <c r="F31" s="76"/>
      <c r="G31" s="60" t="s">
        <v>108</v>
      </c>
      <c r="H31" s="61">
        <v>8</v>
      </c>
      <c r="I31" s="60"/>
      <c r="J31" s="139"/>
      <c r="K31" s="124"/>
      <c r="L31" s="125"/>
      <c r="M31" s="125"/>
      <c r="N31" s="125"/>
      <c r="O31" s="126"/>
      <c r="P31" s="108"/>
      <c r="Q31" s="249" t="s">
        <v>267</v>
      </c>
      <c r="R31" s="250" t="s">
        <v>255</v>
      </c>
      <c r="S31" s="250" t="s">
        <v>256</v>
      </c>
      <c r="T31" s="251" t="s">
        <v>255</v>
      </c>
      <c r="U31" s="160">
        <f>VLOOKUP(Q31,Data!$B$4:$C$9,2, FALSE)</f>
        <v>0.2</v>
      </c>
      <c r="V31" s="161">
        <f>VLOOKUP(R31,Data!$E$4:$F$8,2,FALSE)</f>
        <v>0</v>
      </c>
      <c r="W31" s="161">
        <f>VLOOKUP(S31,Data!$H$4:$I$8,2,FALSE)</f>
        <v>0.05</v>
      </c>
      <c r="X31" s="238">
        <f>VLOOKUP(T31,Data!$K$4:$L$7,2,FALSE)</f>
        <v>0</v>
      </c>
      <c r="Y31" s="166">
        <f>SUM(U31:X31)</f>
        <v>0.25</v>
      </c>
      <c r="Z31" s="56"/>
      <c r="AA31" s="57"/>
      <c r="AB31" s="57"/>
      <c r="AC31" s="57"/>
      <c r="AD31" s="58"/>
      <c r="AE31" s="122"/>
      <c r="AF31" s="172" t="s">
        <v>69</v>
      </c>
      <c r="AG31" s="175" t="s">
        <v>69</v>
      </c>
      <c r="AH31" s="175" t="s">
        <v>69</v>
      </c>
      <c r="AI31" s="175" t="s">
        <v>69</v>
      </c>
      <c r="AJ31" s="175" t="s">
        <v>69</v>
      </c>
      <c r="AK31" s="37"/>
    </row>
    <row r="32" spans="2:42" ht="45" customHeight="1" outlineLevel="1" x14ac:dyDescent="0.25">
      <c r="B32" s="13"/>
      <c r="C32" s="205"/>
      <c r="D32" s="59"/>
      <c r="E32" s="59"/>
      <c r="F32" s="76"/>
      <c r="G32" s="60" t="s">
        <v>109</v>
      </c>
      <c r="H32" s="61">
        <v>8</v>
      </c>
      <c r="I32" s="60"/>
      <c r="J32" s="139"/>
      <c r="K32" s="124"/>
      <c r="L32" s="125"/>
      <c r="M32" s="125"/>
      <c r="N32" s="125"/>
      <c r="O32" s="126"/>
      <c r="P32" s="108"/>
      <c r="Q32" s="249" t="s">
        <v>270</v>
      </c>
      <c r="R32" s="250" t="s">
        <v>255</v>
      </c>
      <c r="S32" s="250" t="s">
        <v>255</v>
      </c>
      <c r="T32" s="251" t="s">
        <v>255</v>
      </c>
      <c r="U32" s="160">
        <f>VLOOKUP(Q32,Data!$B$4:$C$9,2, FALSE)</f>
        <v>0.1</v>
      </c>
      <c r="V32" s="161">
        <f>VLOOKUP(R32,Data!$E$4:$F$8,2,FALSE)</f>
        <v>0</v>
      </c>
      <c r="W32" s="161">
        <f>VLOOKUP(S32,Data!$H$4:$I$8,2,FALSE)</f>
        <v>0</v>
      </c>
      <c r="X32" s="238">
        <f>VLOOKUP(T32,Data!$K$4:$L$7,2,FALSE)</f>
        <v>0</v>
      </c>
      <c r="Y32" s="166">
        <f>SUM(U32:X32)</f>
        <v>0.1</v>
      </c>
      <c r="Z32" s="56"/>
      <c r="AA32" s="57"/>
      <c r="AB32" s="57"/>
      <c r="AC32" s="57"/>
      <c r="AD32" s="58"/>
      <c r="AE32" s="122"/>
      <c r="AF32" s="172" t="s">
        <v>70</v>
      </c>
      <c r="AG32" s="175" t="s">
        <v>70</v>
      </c>
      <c r="AH32" s="175" t="s">
        <v>70</v>
      </c>
      <c r="AI32" s="175" t="s">
        <v>70</v>
      </c>
      <c r="AJ32" s="175" t="s">
        <v>70</v>
      </c>
      <c r="AK32" s="37"/>
    </row>
    <row r="33" spans="2:38" ht="45" customHeight="1" outlineLevel="1" x14ac:dyDescent="0.25">
      <c r="B33" s="13"/>
      <c r="C33" s="207"/>
      <c r="D33" s="84"/>
      <c r="E33" s="84"/>
      <c r="F33" s="85"/>
      <c r="G33" s="79" t="s">
        <v>110</v>
      </c>
      <c r="H33" s="61">
        <v>6</v>
      </c>
      <c r="I33" s="79"/>
      <c r="J33" s="143"/>
      <c r="K33" s="130"/>
      <c r="L33" s="131"/>
      <c r="M33" s="131"/>
      <c r="N33" s="131"/>
      <c r="O33" s="132"/>
      <c r="P33" s="114"/>
      <c r="Q33" s="249" t="s">
        <v>270</v>
      </c>
      <c r="R33" s="250" t="s">
        <v>255</v>
      </c>
      <c r="S33" s="250" t="s">
        <v>255</v>
      </c>
      <c r="T33" s="251" t="s">
        <v>255</v>
      </c>
      <c r="U33" s="160">
        <f>VLOOKUP(Q33,Data!$B$4:$C$9,2, FALSE)</f>
        <v>0.1</v>
      </c>
      <c r="V33" s="161">
        <f>VLOOKUP(R33,Data!$E$4:$F$8,2,FALSE)</f>
        <v>0</v>
      </c>
      <c r="W33" s="161">
        <f>VLOOKUP(S33,Data!$H$4:$I$8,2,FALSE)</f>
        <v>0</v>
      </c>
      <c r="X33" s="238">
        <f>VLOOKUP(T33,Data!$K$4:$L$7,2,FALSE)</f>
        <v>0</v>
      </c>
      <c r="Y33" s="167">
        <f>SUM(U33:X33)</f>
        <v>0.1</v>
      </c>
      <c r="Z33" s="86"/>
      <c r="AA33" s="87"/>
      <c r="AB33" s="87"/>
      <c r="AC33" s="87"/>
      <c r="AD33" s="104"/>
      <c r="AE33" s="122"/>
      <c r="AF33" s="173"/>
      <c r="AG33" s="174"/>
      <c r="AH33" s="174"/>
      <c r="AI33" s="174"/>
      <c r="AJ33" s="174"/>
      <c r="AK33" s="37"/>
    </row>
    <row r="34" spans="2:38" ht="60" customHeight="1" x14ac:dyDescent="0.25">
      <c r="B34" s="13"/>
      <c r="C34" s="204"/>
      <c r="D34" s="211" t="s">
        <v>15</v>
      </c>
      <c r="E34" s="212"/>
      <c r="F34" s="213" t="s">
        <v>16</v>
      </c>
      <c r="G34" s="214" t="s">
        <v>71</v>
      </c>
      <c r="H34" s="188">
        <f>AVERAGE(H35:H39)</f>
        <v>8.1999999999999993</v>
      </c>
      <c r="I34" s="347" t="str">
        <f>(IF(I35="","",I35&amp;CHAR(10))&amp;(IF(I36="","",I36&amp;CHAR(10))&amp;IF(I37="","",I37&amp;CHAR(10))&amp;IF(I38="","",I38&amp;CHAR(10))&amp;IF(I39="","",I39)))</f>
        <v>Active Directory, ADFS, (IAM)
(VPN), (IAM), (MDM)
(PAM), (NAC)
Firewall, Web Filter, (NAC)</v>
      </c>
      <c r="J34" s="215" t="s">
        <v>237</v>
      </c>
      <c r="K34" s="216">
        <f>SUM(K35:K39)</f>
        <v>520000</v>
      </c>
      <c r="L34" s="217">
        <f>SUM(L35:L39)</f>
        <v>10000</v>
      </c>
      <c r="M34" s="217">
        <f>SUM(M35:M39)</f>
        <v>0</v>
      </c>
      <c r="N34" s="217">
        <f>SUM(N35:N39)</f>
        <v>20000</v>
      </c>
      <c r="O34" s="218">
        <f>SUM(O35:O39)</f>
        <v>0</v>
      </c>
      <c r="P34" s="219" t="s">
        <v>233</v>
      </c>
      <c r="Q34" s="246"/>
      <c r="R34" s="247"/>
      <c r="S34" s="247"/>
      <c r="T34" s="248"/>
      <c r="U34" s="220"/>
      <c r="V34" s="221"/>
      <c r="W34" s="221"/>
      <c r="X34" s="237"/>
      <c r="Y34" s="222">
        <f>AVERAGE(Y35:Y39)</f>
        <v>0.18000000000000002</v>
      </c>
      <c r="Z34" s="195"/>
      <c r="AA34" s="196"/>
      <c r="AB34" s="196"/>
      <c r="AC34" s="196"/>
      <c r="AD34" s="199"/>
      <c r="AE34" s="122"/>
      <c r="AF34" s="183" t="str">
        <f>(IF(AF35="","",AF35&amp;CHAR(10))&amp;(IF(AF36="","",AF36&amp;CHAR(10))&amp;IF(AF37="","",AF37&amp;CHAR(10))&amp;IF(AF38="","",AF38&amp;CHAR(10))&amp;IF(AF39="","",AF39)))</f>
        <v>Identity Access Management Evaluation
Remote Access Expansion
Review Active Directory
Web Content Filter Project</v>
      </c>
      <c r="AG34" s="177" t="str">
        <f>(IF(AG35="","",AG35&amp;CHAR(10))&amp;(IF(AG36="","",AG36&amp;CHAR(10))&amp;IF(AG37="","",AG37&amp;CHAR(10))&amp;IF(AG38="","",AG38&amp;CHAR(10))&amp;IF(AG39="","",AG39)))</f>
        <v xml:space="preserve">Privleged Access Management Eval
Network Access Control Evaluation
Review Active Directory
</v>
      </c>
      <c r="AH34" s="177" t="str">
        <f>(IF(AH35="","",AH35&amp;CHAR(10))&amp;(IF(AH36="","",AH36&amp;CHAR(10))&amp;IF(AH37="","",AH37&amp;CHAR(10))&amp;IF(AH38="","",AH38&amp;CHAR(10))&amp;IF(AH39="","",AH39)))</f>
        <v>Identity Access Mgmt Project
MDM Evaluation
Review Active Directory
Firewall Refresh Project</v>
      </c>
      <c r="AI34" s="177" t="str">
        <f>(IF(AI35="","",AI35&amp;CHAR(10))&amp;(IF(AI36="","",AI36&amp;CHAR(10))&amp;IF(AI37="","",AI37&amp;CHAR(10))&amp;IF(AI38="","",AI38&amp;CHAR(10))&amp;IF(AI39="","",AI39)))</f>
        <v xml:space="preserve">Review Active Directory
</v>
      </c>
      <c r="AJ34" s="177" t="str">
        <f>(IF(AJ35="","",AJ35&amp;CHAR(10))&amp;(IF(AJ36="","",AJ36&amp;CHAR(10))&amp;IF(AJ37="","",AJ37&amp;CHAR(10))&amp;IF(AJ38="","",AJ38&amp;CHAR(10))&amp;IF(AJ39="","",AJ39)))</f>
        <v xml:space="preserve">Review Active Directory
</v>
      </c>
      <c r="AK34" s="37"/>
    </row>
    <row r="35" spans="2:38" ht="45" customHeight="1" outlineLevel="1" x14ac:dyDescent="0.25">
      <c r="B35" s="13"/>
      <c r="C35" s="205"/>
      <c r="D35" s="68"/>
      <c r="E35" s="59"/>
      <c r="F35" s="76"/>
      <c r="G35" s="60" t="s">
        <v>111</v>
      </c>
      <c r="H35" s="61">
        <v>8</v>
      </c>
      <c r="I35" s="60" t="s">
        <v>282</v>
      </c>
      <c r="J35" s="139">
        <v>18</v>
      </c>
      <c r="K35" s="82">
        <v>10000</v>
      </c>
      <c r="L35" s="125">
        <v>10000</v>
      </c>
      <c r="M35" s="125"/>
      <c r="N35" s="125"/>
      <c r="O35" s="126"/>
      <c r="P35" s="108"/>
      <c r="Q35" s="249" t="s">
        <v>270</v>
      </c>
      <c r="R35" s="250" t="s">
        <v>260</v>
      </c>
      <c r="S35" s="250" t="s">
        <v>256</v>
      </c>
      <c r="T35" s="251" t="s">
        <v>255</v>
      </c>
      <c r="U35" s="160">
        <f>VLOOKUP(Q35,Data!$B$4:$C$9,2, FALSE)</f>
        <v>0.1</v>
      </c>
      <c r="V35" s="161">
        <f>VLOOKUP(R35,Data!$E$4:$F$8,2,FALSE)</f>
        <v>0.1</v>
      </c>
      <c r="W35" s="161">
        <f>VLOOKUP(S35,Data!$H$4:$I$8,2,FALSE)</f>
        <v>0.05</v>
      </c>
      <c r="X35" s="238">
        <f>VLOOKUP(T35,Data!$K$4:$L$7,2,FALSE)</f>
        <v>0</v>
      </c>
      <c r="Y35" s="166">
        <f>SUM(U35:X35)</f>
        <v>0.25</v>
      </c>
      <c r="Z35" s="62"/>
      <c r="AA35" s="69"/>
      <c r="AB35" s="69"/>
      <c r="AC35" s="69"/>
      <c r="AD35" s="100"/>
      <c r="AE35" s="122"/>
      <c r="AF35" s="184" t="s">
        <v>314</v>
      </c>
      <c r="AG35" s="175" t="s">
        <v>297</v>
      </c>
      <c r="AH35" s="175" t="s">
        <v>298</v>
      </c>
      <c r="AI35" s="175"/>
      <c r="AJ35" s="175"/>
      <c r="AK35" s="37"/>
    </row>
    <row r="36" spans="2:38" ht="45" customHeight="1" outlineLevel="1" x14ac:dyDescent="0.25">
      <c r="B36" s="13"/>
      <c r="C36" s="205"/>
      <c r="D36" s="68"/>
      <c r="E36" s="59"/>
      <c r="F36" s="76"/>
      <c r="G36" s="60" t="s">
        <v>112</v>
      </c>
      <c r="H36" s="61">
        <v>7</v>
      </c>
      <c r="I36" s="60"/>
      <c r="J36" s="139"/>
      <c r="K36" s="124"/>
      <c r="L36" s="125"/>
      <c r="M36" s="125"/>
      <c r="N36" s="125"/>
      <c r="O36" s="126"/>
      <c r="P36" s="108"/>
      <c r="Q36" s="249" t="s">
        <v>270</v>
      </c>
      <c r="R36" s="250" t="s">
        <v>256</v>
      </c>
      <c r="S36" s="250" t="s">
        <v>255</v>
      </c>
      <c r="T36" s="251" t="s">
        <v>255</v>
      </c>
      <c r="U36" s="160">
        <f>VLOOKUP(Q36,Data!$B$4:$C$9,2, FALSE)</f>
        <v>0.1</v>
      </c>
      <c r="V36" s="161">
        <f>VLOOKUP(R36,Data!$E$4:$F$8,2,FALSE)</f>
        <v>0.05</v>
      </c>
      <c r="W36" s="161">
        <f>VLOOKUP(S36,Data!$H$4:$I$8,2,FALSE)</f>
        <v>0</v>
      </c>
      <c r="X36" s="238">
        <f>VLOOKUP(T36,Data!$K$4:$L$7,2,FALSE)</f>
        <v>0</v>
      </c>
      <c r="Y36" s="166">
        <f>SUM(U36:X36)</f>
        <v>0.15000000000000002</v>
      </c>
      <c r="Z36" s="62"/>
      <c r="AA36" s="69"/>
      <c r="AB36" s="69"/>
      <c r="AC36" s="69"/>
      <c r="AD36" s="100"/>
      <c r="AE36" s="122"/>
      <c r="AF36" s="184"/>
      <c r="AG36" s="175"/>
      <c r="AH36" s="175"/>
      <c r="AI36" s="175"/>
      <c r="AJ36" s="175"/>
      <c r="AK36" s="37"/>
    </row>
    <row r="37" spans="2:38" ht="45" customHeight="1" outlineLevel="1" x14ac:dyDescent="0.25">
      <c r="B37" s="13"/>
      <c r="C37" s="205"/>
      <c r="D37" s="68"/>
      <c r="E37" s="59"/>
      <c r="F37" s="76"/>
      <c r="G37" s="60" t="s">
        <v>113</v>
      </c>
      <c r="H37" s="61">
        <v>8</v>
      </c>
      <c r="I37" s="60" t="s">
        <v>349</v>
      </c>
      <c r="J37" s="139">
        <v>12</v>
      </c>
      <c r="K37" s="82">
        <v>500000</v>
      </c>
      <c r="L37" s="125"/>
      <c r="M37" s="125"/>
      <c r="N37" s="125"/>
      <c r="O37" s="126"/>
      <c r="P37" s="108"/>
      <c r="Q37" s="249" t="s">
        <v>270</v>
      </c>
      <c r="R37" s="250" t="s">
        <v>256</v>
      </c>
      <c r="S37" s="250" t="s">
        <v>255</v>
      </c>
      <c r="T37" s="251" t="s">
        <v>255</v>
      </c>
      <c r="U37" s="160">
        <f>VLOOKUP(Q37,Data!$B$4:$C$9,2, FALSE)</f>
        <v>0.1</v>
      </c>
      <c r="V37" s="161">
        <f>VLOOKUP(R37,Data!$E$4:$F$8,2,FALSE)</f>
        <v>0.05</v>
      </c>
      <c r="W37" s="161">
        <f>VLOOKUP(S37,Data!$H$4:$I$8,2,FALSE)</f>
        <v>0</v>
      </c>
      <c r="X37" s="238">
        <f>VLOOKUP(T37,Data!$K$4:$L$7,2,FALSE)</f>
        <v>0</v>
      </c>
      <c r="Y37" s="166">
        <f>SUM(U37:X37)</f>
        <v>0.15000000000000002</v>
      </c>
      <c r="Z37" s="62"/>
      <c r="AA37" s="69"/>
      <c r="AB37" s="69"/>
      <c r="AC37" s="69"/>
      <c r="AD37" s="100"/>
      <c r="AE37" s="122"/>
      <c r="AF37" s="184" t="s">
        <v>295</v>
      </c>
      <c r="AG37" s="175"/>
      <c r="AH37" s="175" t="s">
        <v>300</v>
      </c>
      <c r="AI37" s="175"/>
      <c r="AJ37" s="175"/>
      <c r="AK37" s="37"/>
    </row>
    <row r="38" spans="2:38" ht="45" customHeight="1" outlineLevel="1" x14ac:dyDescent="0.25">
      <c r="B38" s="13"/>
      <c r="C38" s="205"/>
      <c r="D38" s="68"/>
      <c r="E38" s="59"/>
      <c r="F38" s="76"/>
      <c r="G38" s="60" t="s">
        <v>114</v>
      </c>
      <c r="H38" s="61">
        <v>8</v>
      </c>
      <c r="I38" s="60" t="s">
        <v>283</v>
      </c>
      <c r="J38" s="139" t="s">
        <v>228</v>
      </c>
      <c r="K38" s="124"/>
      <c r="L38" s="125"/>
      <c r="M38" s="125"/>
      <c r="N38" s="125"/>
      <c r="O38" s="126"/>
      <c r="P38" s="108"/>
      <c r="Q38" s="249" t="s">
        <v>270</v>
      </c>
      <c r="R38" s="250" t="s">
        <v>256</v>
      </c>
      <c r="S38" s="250" t="s">
        <v>255</v>
      </c>
      <c r="T38" s="251" t="s">
        <v>255</v>
      </c>
      <c r="U38" s="160">
        <f>VLOOKUP(Q38,Data!$B$4:$C$9,2, FALSE)</f>
        <v>0.1</v>
      </c>
      <c r="V38" s="161">
        <f>VLOOKUP(R38,Data!$E$4:$F$8,2,FALSE)</f>
        <v>0.05</v>
      </c>
      <c r="W38" s="161">
        <f>VLOOKUP(S38,Data!$H$4:$I$8,2,FALSE)</f>
        <v>0</v>
      </c>
      <c r="X38" s="238">
        <f>VLOOKUP(T38,Data!$K$4:$L$7,2,FALSE)</f>
        <v>0</v>
      </c>
      <c r="Y38" s="166">
        <f>SUM(U38:X38)</f>
        <v>0.15000000000000002</v>
      </c>
      <c r="Z38" s="62"/>
      <c r="AA38" s="69"/>
      <c r="AB38" s="69"/>
      <c r="AC38" s="69"/>
      <c r="AD38" s="100"/>
      <c r="AE38" s="122"/>
      <c r="AF38" s="172" t="s">
        <v>296</v>
      </c>
      <c r="AG38" s="175" t="s">
        <v>315</v>
      </c>
      <c r="AH38" s="175" t="s">
        <v>296</v>
      </c>
      <c r="AI38" s="175" t="s">
        <v>296</v>
      </c>
      <c r="AJ38" s="175" t="s">
        <v>296</v>
      </c>
      <c r="AK38" s="37"/>
    </row>
    <row r="39" spans="2:38" ht="45" customHeight="1" outlineLevel="1" x14ac:dyDescent="0.25">
      <c r="B39" s="13"/>
      <c r="C39" s="205"/>
      <c r="D39" s="55"/>
      <c r="E39" s="46"/>
      <c r="F39" s="51"/>
      <c r="G39" s="39" t="s">
        <v>115</v>
      </c>
      <c r="H39" s="61">
        <v>10</v>
      </c>
      <c r="I39" s="39" t="s">
        <v>350</v>
      </c>
      <c r="J39" s="141" t="s">
        <v>225</v>
      </c>
      <c r="K39" s="94">
        <v>10000</v>
      </c>
      <c r="L39" s="128"/>
      <c r="M39" s="128"/>
      <c r="N39" s="128">
        <v>20000</v>
      </c>
      <c r="O39" s="129"/>
      <c r="P39" s="47"/>
      <c r="Q39" s="249" t="s">
        <v>270</v>
      </c>
      <c r="R39" s="250" t="s">
        <v>260</v>
      </c>
      <c r="S39" s="250" t="s">
        <v>255</v>
      </c>
      <c r="T39" s="251" t="s">
        <v>255</v>
      </c>
      <c r="U39" s="160">
        <f>VLOOKUP(Q39,Data!$B$4:$C$9,2, FALSE)</f>
        <v>0.1</v>
      </c>
      <c r="V39" s="161">
        <f>VLOOKUP(R39,Data!$E$4:$F$8,2,FALSE)</f>
        <v>0.1</v>
      </c>
      <c r="W39" s="161">
        <f>VLOOKUP(S39,Data!$H$4:$I$8,2,FALSE)</f>
        <v>0</v>
      </c>
      <c r="X39" s="238">
        <f>VLOOKUP(T39,Data!$K$4:$L$7,2,FALSE)</f>
        <v>0</v>
      </c>
      <c r="Y39" s="167">
        <f>SUM(U39:X39)</f>
        <v>0.2</v>
      </c>
      <c r="Z39" s="74"/>
      <c r="AA39" s="75"/>
      <c r="AB39" s="75"/>
      <c r="AC39" s="75"/>
      <c r="AD39" s="101"/>
      <c r="AE39" s="122"/>
      <c r="AF39" s="173" t="s">
        <v>294</v>
      </c>
      <c r="AG39" s="174"/>
      <c r="AH39" s="174" t="s">
        <v>299</v>
      </c>
      <c r="AI39" s="174"/>
      <c r="AJ39" s="174"/>
      <c r="AK39" s="37"/>
    </row>
    <row r="40" spans="2:38" ht="60" customHeight="1" x14ac:dyDescent="0.25">
      <c r="B40" s="13"/>
      <c r="C40" s="205"/>
      <c r="D40" s="211" t="s">
        <v>17</v>
      </c>
      <c r="E40" s="231" t="s">
        <v>341</v>
      </c>
      <c r="F40" s="213" t="s">
        <v>18</v>
      </c>
      <c r="G40" s="214" t="s">
        <v>72</v>
      </c>
      <c r="H40" s="188">
        <f>AVERAGE(H41:H45)</f>
        <v>5.6</v>
      </c>
      <c r="I40" s="183" t="str">
        <f>(IF(I41="","",I41&amp;CHAR(10))&amp;(IF(I42="","",I42&amp;CHAR(10))&amp;IF(I43="","",I43&amp;CHAR(10))&amp;IF(I44="","",I44&amp;CHAR(10))&amp;IF(I45="","",I45)))</f>
        <v>User Awareness, (Phish Training)
Security Policy, (Eramba GRC)
Security Policy
Security Policy, (Eramba GRC)
Security Policy, (Eramba GRC)</v>
      </c>
      <c r="J40" s="215" t="s">
        <v>73</v>
      </c>
      <c r="K40" s="216">
        <f>SUM(K41:K45)</f>
        <v>0</v>
      </c>
      <c r="L40" s="217">
        <f t="shared" ref="L40:O40" si="6">SUM(L41:L45)</f>
        <v>0</v>
      </c>
      <c r="M40" s="217">
        <f t="shared" si="6"/>
        <v>0</v>
      </c>
      <c r="N40" s="217">
        <f t="shared" si="6"/>
        <v>0</v>
      </c>
      <c r="O40" s="218">
        <f t="shared" si="6"/>
        <v>0</v>
      </c>
      <c r="P40" s="219" t="s">
        <v>234</v>
      </c>
      <c r="Q40" s="246"/>
      <c r="R40" s="247"/>
      <c r="S40" s="247"/>
      <c r="T40" s="248"/>
      <c r="U40" s="220"/>
      <c r="V40" s="221"/>
      <c r="W40" s="221"/>
      <c r="X40" s="237"/>
      <c r="Y40" s="222">
        <f>AVERAGE(Y41:Y45)</f>
        <v>0.19</v>
      </c>
      <c r="Z40" s="195"/>
      <c r="AA40" s="196"/>
      <c r="AB40" s="196"/>
      <c r="AC40" s="196"/>
      <c r="AD40" s="199"/>
      <c r="AE40" s="122"/>
      <c r="AF40" s="183" t="str">
        <f>(IF(AF41="","",AF41&amp;CHAR(10))&amp;(IF(AF42="","",AF42&amp;CHAR(10))&amp;IF(AF43="","",AF43&amp;CHAR(10))&amp;IF(AF44="","",AF44&amp;CHAR(10))&amp;IF(AF45="","",AF45)))</f>
        <v xml:space="preserve">PCI Education
General Education
</v>
      </c>
      <c r="AG40" s="177" t="str">
        <f>(IF(AG41="","",AG41&amp;CHAR(10))&amp;(IF(AG42="","",AG42&amp;CHAR(10))&amp;IF(AG43="","",AG43&amp;CHAR(10))&amp;IF(AG44="","",AG44&amp;CHAR(10))&amp;IF(AG45="","",AG45)))</f>
        <v xml:space="preserve">Review Education Program
</v>
      </c>
      <c r="AH40" s="177" t="str">
        <f>(IF(AH41="","",AH41&amp;CHAR(10))&amp;(IF(AH42="","",AH42&amp;CHAR(10))&amp;IF(AH43="","",AH43&amp;CHAR(10))&amp;IF(AH44="","",AH44&amp;CHAR(10))&amp;IF(AH45="","",AH45)))</f>
        <v xml:space="preserve">Review Education Program
</v>
      </c>
      <c r="AI40" s="177" t="str">
        <f>(IF(AI41="","",AI41&amp;CHAR(10))&amp;(IF(AI42="","",AI42&amp;CHAR(10))&amp;IF(AI43="","",AI43&amp;CHAR(10))&amp;IF(AI44="","",AI44&amp;CHAR(10))&amp;IF(AI45="","",AI45)))</f>
        <v xml:space="preserve">Review Education Program
</v>
      </c>
      <c r="AJ40" s="177" t="str">
        <f>(IF(AJ41="","",AJ41&amp;CHAR(10))&amp;(IF(AJ42="","",AJ42&amp;CHAR(10))&amp;IF(AJ43="","",AJ43&amp;CHAR(10))&amp;IF(AJ44="","",AJ44&amp;CHAR(10))&amp;IF(AJ45="","",AJ45)))</f>
        <v xml:space="preserve">Review Education Program
</v>
      </c>
      <c r="AK40" s="37"/>
      <c r="AL40" s="23"/>
    </row>
    <row r="41" spans="2:38" ht="45" customHeight="1" outlineLevel="1" x14ac:dyDescent="0.25">
      <c r="B41" s="13"/>
      <c r="C41" s="205"/>
      <c r="D41" s="68"/>
      <c r="E41" s="59"/>
      <c r="F41" s="76"/>
      <c r="G41" s="60" t="s">
        <v>118</v>
      </c>
      <c r="H41" s="61">
        <v>6</v>
      </c>
      <c r="I41" s="60" t="s">
        <v>351</v>
      </c>
      <c r="J41" s="139">
        <v>17</v>
      </c>
      <c r="K41" s="124"/>
      <c r="L41" s="125"/>
      <c r="M41" s="125"/>
      <c r="N41" s="125"/>
      <c r="O41" s="126"/>
      <c r="P41" s="108"/>
      <c r="Q41" s="249" t="s">
        <v>267</v>
      </c>
      <c r="R41" s="250" t="s">
        <v>260</v>
      </c>
      <c r="S41" s="250" t="s">
        <v>256</v>
      </c>
      <c r="T41" s="251" t="s">
        <v>255</v>
      </c>
      <c r="U41" s="160">
        <f>VLOOKUP(Q41,Data!$B$4:$C$9,2, FALSE)</f>
        <v>0.2</v>
      </c>
      <c r="V41" s="161">
        <f>VLOOKUP(R41,Data!$E$4:$F$8,2,FALSE)</f>
        <v>0.1</v>
      </c>
      <c r="W41" s="161">
        <f>VLOOKUP(S41,Data!$H$4:$I$8,2,FALSE)</f>
        <v>0.05</v>
      </c>
      <c r="X41" s="238">
        <f>VLOOKUP(T41,Data!$K$4:$L$7,2,FALSE)</f>
        <v>0</v>
      </c>
      <c r="Y41" s="166">
        <f>SUM(U41:X41)</f>
        <v>0.35000000000000003</v>
      </c>
      <c r="Z41" s="62"/>
      <c r="AA41" s="69"/>
      <c r="AB41" s="69"/>
      <c r="AC41" s="69"/>
      <c r="AD41" s="100"/>
      <c r="AE41" s="122"/>
      <c r="AF41" s="172" t="s">
        <v>316</v>
      </c>
      <c r="AG41" s="175" t="s">
        <v>317</v>
      </c>
      <c r="AH41" s="175" t="s">
        <v>317</v>
      </c>
      <c r="AI41" s="175" t="s">
        <v>317</v>
      </c>
      <c r="AJ41" s="175" t="s">
        <v>317</v>
      </c>
      <c r="AK41" s="37"/>
      <c r="AL41" s="23"/>
    </row>
    <row r="42" spans="2:38" ht="45" customHeight="1" outlineLevel="1" x14ac:dyDescent="0.25">
      <c r="B42" s="13"/>
      <c r="C42" s="205"/>
      <c r="D42" s="68"/>
      <c r="E42" s="59"/>
      <c r="F42" s="76"/>
      <c r="G42" s="60" t="s">
        <v>119</v>
      </c>
      <c r="H42" s="61">
        <v>7</v>
      </c>
      <c r="I42" s="60" t="s">
        <v>352</v>
      </c>
      <c r="J42" s="139" t="s">
        <v>73</v>
      </c>
      <c r="K42" s="124"/>
      <c r="L42" s="125"/>
      <c r="M42" s="125"/>
      <c r="N42" s="125"/>
      <c r="O42" s="126"/>
      <c r="P42" s="108"/>
      <c r="Q42" s="249" t="s">
        <v>270</v>
      </c>
      <c r="R42" s="250" t="s">
        <v>256</v>
      </c>
      <c r="S42" s="250" t="s">
        <v>255</v>
      </c>
      <c r="T42" s="251" t="s">
        <v>255</v>
      </c>
      <c r="U42" s="160">
        <f>VLOOKUP(Q42,Data!$B$4:$C$9,2, FALSE)</f>
        <v>0.1</v>
      </c>
      <c r="V42" s="161">
        <f>VLOOKUP(R42,Data!$E$4:$F$8,2,FALSE)</f>
        <v>0.05</v>
      </c>
      <c r="W42" s="161">
        <f>VLOOKUP(S42,Data!$H$4:$I$8,2,FALSE)</f>
        <v>0</v>
      </c>
      <c r="X42" s="238">
        <f>VLOOKUP(T42,Data!$K$4:$L$7,2,FALSE)</f>
        <v>0</v>
      </c>
      <c r="Y42" s="166">
        <f>SUM(U42:X42)</f>
        <v>0.15000000000000002</v>
      </c>
      <c r="Z42" s="62"/>
      <c r="AA42" s="69"/>
      <c r="AB42" s="69"/>
      <c r="AC42" s="69"/>
      <c r="AD42" s="100"/>
      <c r="AE42" s="122"/>
      <c r="AF42" s="172"/>
      <c r="AG42" s="175"/>
      <c r="AH42" s="175"/>
      <c r="AI42" s="175"/>
      <c r="AJ42" s="175"/>
      <c r="AK42" s="37"/>
      <c r="AL42" s="23"/>
    </row>
    <row r="43" spans="2:38" ht="45" customHeight="1" outlineLevel="1" x14ac:dyDescent="0.25">
      <c r="B43" s="13"/>
      <c r="C43" s="205"/>
      <c r="D43" s="68"/>
      <c r="E43" s="59"/>
      <c r="F43" s="76"/>
      <c r="G43" s="60" t="s">
        <v>120</v>
      </c>
      <c r="H43" s="61">
        <v>5</v>
      </c>
      <c r="I43" s="60" t="s">
        <v>251</v>
      </c>
      <c r="J43" s="139">
        <v>17</v>
      </c>
      <c r="K43" s="124"/>
      <c r="L43" s="125"/>
      <c r="M43" s="125"/>
      <c r="N43" s="125"/>
      <c r="O43" s="126"/>
      <c r="P43" s="108"/>
      <c r="Q43" s="249" t="s">
        <v>270</v>
      </c>
      <c r="R43" s="250" t="s">
        <v>256</v>
      </c>
      <c r="S43" s="250" t="s">
        <v>255</v>
      </c>
      <c r="T43" s="251" t="s">
        <v>255</v>
      </c>
      <c r="U43" s="160">
        <f>VLOOKUP(Q43,Data!$B$4:$C$9,2, FALSE)</f>
        <v>0.1</v>
      </c>
      <c r="V43" s="161">
        <f>VLOOKUP(R43,Data!$E$4:$F$8,2,FALSE)</f>
        <v>0.05</v>
      </c>
      <c r="W43" s="161">
        <f>VLOOKUP(S43,Data!$H$4:$I$8,2,FALSE)</f>
        <v>0</v>
      </c>
      <c r="X43" s="238">
        <f>VLOOKUP(T43,Data!$K$4:$L$7,2,FALSE)</f>
        <v>0</v>
      </c>
      <c r="Y43" s="166">
        <f>SUM(U43:X43)</f>
        <v>0.15000000000000002</v>
      </c>
      <c r="Z43" s="62"/>
      <c r="AA43" s="69"/>
      <c r="AB43" s="69"/>
      <c r="AC43" s="69"/>
      <c r="AD43" s="100"/>
      <c r="AE43" s="122"/>
      <c r="AF43" s="172"/>
      <c r="AG43" s="175"/>
      <c r="AH43" s="175"/>
      <c r="AI43" s="175"/>
      <c r="AJ43" s="175"/>
      <c r="AK43" s="37"/>
      <c r="AL43" s="23"/>
    </row>
    <row r="44" spans="2:38" ht="45" customHeight="1" outlineLevel="1" x14ac:dyDescent="0.25">
      <c r="B44" s="13"/>
      <c r="C44" s="205"/>
      <c r="D44" s="68"/>
      <c r="E44" s="59"/>
      <c r="F44" s="76"/>
      <c r="G44" s="60" t="s">
        <v>121</v>
      </c>
      <c r="H44" s="61">
        <v>6</v>
      </c>
      <c r="I44" s="60" t="s">
        <v>352</v>
      </c>
      <c r="J44" s="139">
        <v>17</v>
      </c>
      <c r="K44" s="124"/>
      <c r="L44" s="125"/>
      <c r="M44" s="125"/>
      <c r="N44" s="125"/>
      <c r="O44" s="126"/>
      <c r="P44" s="108"/>
      <c r="Q44" s="249" t="s">
        <v>270</v>
      </c>
      <c r="R44" s="250" t="s">
        <v>256</v>
      </c>
      <c r="S44" s="250" t="s">
        <v>255</v>
      </c>
      <c r="T44" s="251" t="s">
        <v>255</v>
      </c>
      <c r="U44" s="160">
        <f>VLOOKUP(Q44,Data!$B$4:$C$9,2, FALSE)</f>
        <v>0.1</v>
      </c>
      <c r="V44" s="161">
        <f>VLOOKUP(R44,Data!$E$4:$F$8,2,FALSE)</f>
        <v>0.05</v>
      </c>
      <c r="W44" s="161">
        <f>VLOOKUP(S44,Data!$H$4:$I$8,2,FALSE)</f>
        <v>0</v>
      </c>
      <c r="X44" s="238">
        <f>VLOOKUP(T44,Data!$K$4:$L$7,2,FALSE)</f>
        <v>0</v>
      </c>
      <c r="Y44" s="166">
        <f>SUM(U44:X44)</f>
        <v>0.15000000000000002</v>
      </c>
      <c r="Z44" s="62"/>
      <c r="AA44" s="69"/>
      <c r="AB44" s="69"/>
      <c r="AC44" s="69"/>
      <c r="AD44" s="100"/>
      <c r="AE44" s="122"/>
      <c r="AF44" s="172"/>
      <c r="AG44" s="175"/>
      <c r="AH44" s="175"/>
      <c r="AI44" s="175"/>
      <c r="AJ44" s="175"/>
      <c r="AK44" s="37"/>
      <c r="AL44" s="23"/>
    </row>
    <row r="45" spans="2:38" ht="45" customHeight="1" outlineLevel="1" x14ac:dyDescent="0.25">
      <c r="B45" s="13"/>
      <c r="C45" s="205"/>
      <c r="D45" s="55"/>
      <c r="E45" s="46"/>
      <c r="F45" s="51"/>
      <c r="G45" s="39" t="s">
        <v>122</v>
      </c>
      <c r="H45" s="61">
        <v>4</v>
      </c>
      <c r="I45" s="60" t="s">
        <v>352</v>
      </c>
      <c r="J45" s="141">
        <v>17</v>
      </c>
      <c r="K45" s="127"/>
      <c r="L45" s="128"/>
      <c r="M45" s="128"/>
      <c r="N45" s="128"/>
      <c r="O45" s="129"/>
      <c r="P45" s="47"/>
      <c r="Q45" s="249" t="s">
        <v>270</v>
      </c>
      <c r="R45" s="250" t="s">
        <v>256</v>
      </c>
      <c r="S45" s="250" t="s">
        <v>255</v>
      </c>
      <c r="T45" s="251" t="s">
        <v>255</v>
      </c>
      <c r="U45" s="160">
        <f>VLOOKUP(Q45,Data!$B$4:$C$9,2, FALSE)</f>
        <v>0.1</v>
      </c>
      <c r="V45" s="161">
        <f>VLOOKUP(R45,Data!$E$4:$F$8,2,FALSE)</f>
        <v>0.05</v>
      </c>
      <c r="W45" s="161">
        <f>VLOOKUP(S45,Data!$H$4:$I$8,2,FALSE)</f>
        <v>0</v>
      </c>
      <c r="X45" s="238">
        <f>VLOOKUP(T45,Data!$K$4:$L$7,2,FALSE)</f>
        <v>0</v>
      </c>
      <c r="Y45" s="167">
        <f>SUM(U45:X45)</f>
        <v>0.15000000000000002</v>
      </c>
      <c r="Z45" s="74"/>
      <c r="AA45" s="75"/>
      <c r="AB45" s="75"/>
      <c r="AC45" s="75"/>
      <c r="AD45" s="101"/>
      <c r="AE45" s="122"/>
      <c r="AF45" s="173"/>
      <c r="AG45" s="174"/>
      <c r="AH45" s="174"/>
      <c r="AI45" s="174"/>
      <c r="AJ45" s="174"/>
      <c r="AK45" s="37"/>
      <c r="AL45" s="23"/>
    </row>
    <row r="46" spans="2:38" ht="60" customHeight="1" x14ac:dyDescent="0.25">
      <c r="B46" s="13"/>
      <c r="C46" s="205"/>
      <c r="D46" s="223" t="s">
        <v>19</v>
      </c>
      <c r="E46" s="223"/>
      <c r="F46" s="224" t="s">
        <v>20</v>
      </c>
      <c r="G46" s="225" t="s">
        <v>74</v>
      </c>
      <c r="H46" s="188">
        <f>AVERAGE(H47:H53)</f>
        <v>5.1428571428571432</v>
      </c>
      <c r="I46" s="170" t="str">
        <f>(IF(I47="","",I47&amp;CHAR(10))&amp;(IF(I48="","",I48&amp;CHAR(10))&amp;IF(I49="","",I49&amp;CHAR(10))&amp;IF(I50="","",I50&amp;CHAR(10))&amp;IF(I51="","",I51&amp;CHAR(10))&amp;IF(I52="","",I52&amp;CHAR(10))&amp;IF(I53="","",I53)))</f>
        <v xml:space="preserve">Bitlocker, Storage Encryption, Certificate Services
TLS, Certificate Services
Operational Monitoring, External Monitoring
Data Loss Prevention, Digital Rights Management
Tripwire
</v>
      </c>
      <c r="J46" s="226" t="s">
        <v>238</v>
      </c>
      <c r="K46" s="216">
        <f>SUM(K47:K53)</f>
        <v>0</v>
      </c>
      <c r="L46" s="217">
        <f t="shared" ref="L46:O46" si="7">SUM(L47:L53)</f>
        <v>0</v>
      </c>
      <c r="M46" s="217">
        <f t="shared" si="7"/>
        <v>0</v>
      </c>
      <c r="N46" s="217">
        <f t="shared" si="7"/>
        <v>0</v>
      </c>
      <c r="O46" s="218">
        <f t="shared" si="7"/>
        <v>0</v>
      </c>
      <c r="P46" s="227" t="s">
        <v>49</v>
      </c>
      <c r="Q46" s="246"/>
      <c r="R46" s="247"/>
      <c r="S46" s="247"/>
      <c r="T46" s="248"/>
      <c r="U46" s="220"/>
      <c r="V46" s="221"/>
      <c r="W46" s="221"/>
      <c r="X46" s="237"/>
      <c r="Y46" s="222">
        <f>AVERAGE(Y47:Y53)</f>
        <v>8.5714285714285715E-2</v>
      </c>
      <c r="Z46" s="189"/>
      <c r="AA46" s="190"/>
      <c r="AB46" s="190"/>
      <c r="AC46" s="190"/>
      <c r="AD46" s="191"/>
      <c r="AE46" s="122"/>
      <c r="AF46" s="170" t="str">
        <f>(IF(AF47="","",AF47&amp;CHAR(10))&amp;(IF(AF48="","",AF48&amp;CHAR(10))&amp;IF(AF49="","",AF49&amp;CHAR(10))&amp;IF(AF50="","",AF50&amp;CHAR(10))&amp;IF(AF51="","",AF51&amp;CHAR(10))&amp;IF(AF52="","",AF52&amp;CHAR(10))&amp;IF(AF53="","",AF53)))</f>
        <v xml:space="preserve">SAN Encryption at rest
Workstation Certificates
Policy to encrypt all network connections (3yr compliance)
</v>
      </c>
      <c r="AG46" s="177" t="str">
        <f>(IF(AG47="","",AG47&amp;CHAR(10))&amp;(IF(AG48="","",AG48&amp;CHAR(10))&amp;IF(AG49="","",AG49&amp;CHAR(10))&amp;IF(AG50="","",AG50&amp;CHAR(10))&amp;IF(AG51="","",AG51&amp;CHAR(10))&amp;IF(AG52="","",AG52&amp;CHAR(10))&amp;IF(AG53="","",AG53)))</f>
        <v xml:space="preserve">Data Classification Project
Data Loss Prevention Evaluation
Evaluate FIM solution
</v>
      </c>
      <c r="AH46" s="177" t="str">
        <f>(IF(AH47="","",AH47&amp;CHAR(10))&amp;(IF(AH48="","",AH48&amp;CHAR(10))&amp;IF(AH49="","",AH49&amp;CHAR(10))&amp;IF(AH50="","",AH50&amp;CHAR(10))&amp;IF(AH51="","",AH51&amp;CHAR(10))&amp;IF(AH52="","",AH52&amp;CHAR(10))&amp;IF(AH53="","",AH53)))</f>
        <v xml:space="preserve">Encourage compliance with 100% encryption policy
Evaluate FIM solution
</v>
      </c>
      <c r="AI46" s="177" t="str">
        <f>(IF(AI47="","",AI47&amp;CHAR(10))&amp;(IF(AI48="","",AI48&amp;CHAR(10))&amp;IF(AI49="","",AI49&amp;CHAR(10))&amp;IF(AI50="","",AI50&amp;CHAR(10))&amp;IF(AI51="","",AI51&amp;CHAR(10))&amp;IF(AI52="","",AI52&amp;CHAR(10))&amp;IF(AI53="","",AI53)))</f>
        <v/>
      </c>
      <c r="AJ46" s="177" t="str">
        <f>(IF(AJ47="","",AJ47&amp;CHAR(10))&amp;(IF(AJ48="","",AJ48&amp;CHAR(10))&amp;IF(AJ49="","",AJ49&amp;CHAR(10))&amp;IF(AJ50="","",AJ50&amp;CHAR(10))&amp;IF(AJ51="","",AJ51&amp;CHAR(10))&amp;IF(AJ52="","",AJ52&amp;CHAR(10))&amp;IF(AJ53="","",AJ53)))</f>
        <v xml:space="preserve">Enforce 100% encryption policy
</v>
      </c>
      <c r="AK46" s="37"/>
    </row>
    <row r="47" spans="2:38" ht="45" customHeight="1" outlineLevel="1" x14ac:dyDescent="0.25">
      <c r="B47" s="13"/>
      <c r="C47" s="205"/>
      <c r="D47" s="59"/>
      <c r="E47" s="59"/>
      <c r="F47" s="76"/>
      <c r="G47" s="60" t="s">
        <v>123</v>
      </c>
      <c r="H47" s="61">
        <v>9</v>
      </c>
      <c r="I47" s="60" t="s">
        <v>353</v>
      </c>
      <c r="J47" s="139">
        <v>14</v>
      </c>
      <c r="K47" s="124"/>
      <c r="L47" s="125"/>
      <c r="M47" s="125"/>
      <c r="N47" s="125"/>
      <c r="O47" s="126"/>
      <c r="P47" s="108"/>
      <c r="Q47" s="249" t="s">
        <v>270</v>
      </c>
      <c r="R47" s="250" t="s">
        <v>260</v>
      </c>
      <c r="S47" s="250" t="s">
        <v>255</v>
      </c>
      <c r="T47" s="251" t="s">
        <v>255</v>
      </c>
      <c r="U47" s="160">
        <f>VLOOKUP(Q47,Data!$B$4:$C$9,2, FALSE)</f>
        <v>0.1</v>
      </c>
      <c r="V47" s="161">
        <f>VLOOKUP(R47,Data!$E$4:$F$8,2,FALSE)</f>
        <v>0.1</v>
      </c>
      <c r="W47" s="161">
        <f>VLOOKUP(S47,Data!$H$4:$I$8,2,FALSE)</f>
        <v>0</v>
      </c>
      <c r="X47" s="238">
        <f>VLOOKUP(T47,Data!$K$4:$L$7,2,FALSE)</f>
        <v>0</v>
      </c>
      <c r="Y47" s="166">
        <f t="shared" ref="Y47:Y53" si="8">SUM(U47:X47)</f>
        <v>0.2</v>
      </c>
      <c r="Z47" s="56"/>
      <c r="AA47" s="57"/>
      <c r="AB47" s="57"/>
      <c r="AC47" s="57"/>
      <c r="AD47" s="58"/>
      <c r="AE47" s="122"/>
      <c r="AF47" s="184" t="s">
        <v>318</v>
      </c>
      <c r="AG47" s="175" t="s">
        <v>301</v>
      </c>
      <c r="AH47" s="175"/>
      <c r="AI47" s="175"/>
      <c r="AJ47" s="175"/>
      <c r="AK47" s="37"/>
    </row>
    <row r="48" spans="2:38" ht="45" customHeight="1" outlineLevel="1" x14ac:dyDescent="0.25">
      <c r="B48" s="13"/>
      <c r="C48" s="205"/>
      <c r="D48" s="88"/>
      <c r="E48" s="88"/>
      <c r="F48" s="89"/>
      <c r="G48" s="60" t="s">
        <v>124</v>
      </c>
      <c r="H48" s="61">
        <v>9</v>
      </c>
      <c r="I48" s="60" t="s">
        <v>354</v>
      </c>
      <c r="J48" s="144" t="s">
        <v>226</v>
      </c>
      <c r="K48" s="124"/>
      <c r="L48" s="125"/>
      <c r="M48" s="125"/>
      <c r="N48" s="125"/>
      <c r="O48" s="126"/>
      <c r="P48" s="115"/>
      <c r="Q48" s="249" t="s">
        <v>270</v>
      </c>
      <c r="R48" s="250" t="s">
        <v>260</v>
      </c>
      <c r="S48" s="250" t="s">
        <v>255</v>
      </c>
      <c r="T48" s="251" t="s">
        <v>255</v>
      </c>
      <c r="U48" s="160">
        <f>VLOOKUP(Q48,Data!$B$4:$C$9,2, FALSE)</f>
        <v>0.1</v>
      </c>
      <c r="V48" s="161">
        <f>VLOOKUP(R48,Data!$E$4:$F$8,2,FALSE)</f>
        <v>0.1</v>
      </c>
      <c r="W48" s="161">
        <f>VLOOKUP(S48,Data!$H$4:$I$8,2,FALSE)</f>
        <v>0</v>
      </c>
      <c r="X48" s="238">
        <f>VLOOKUP(T48,Data!$K$4:$L$7,2,FALSE)</f>
        <v>0</v>
      </c>
      <c r="Y48" s="166">
        <f t="shared" si="8"/>
        <v>0.2</v>
      </c>
      <c r="Z48" s="56"/>
      <c r="AA48" s="57"/>
      <c r="AB48" s="57"/>
      <c r="AC48" s="57"/>
      <c r="AD48" s="58"/>
      <c r="AE48" s="122"/>
      <c r="AF48" s="185" t="s">
        <v>304</v>
      </c>
      <c r="AG48" s="175"/>
      <c r="AH48" s="175" t="s">
        <v>306</v>
      </c>
      <c r="AI48" s="175"/>
      <c r="AJ48" s="175" t="s">
        <v>305</v>
      </c>
      <c r="AK48" s="37"/>
    </row>
    <row r="49" spans="2:37" ht="45" customHeight="1" outlineLevel="1" x14ac:dyDescent="0.25">
      <c r="B49" s="13"/>
      <c r="C49" s="205"/>
      <c r="D49" s="59"/>
      <c r="E49" s="59"/>
      <c r="F49" s="76"/>
      <c r="G49" s="60" t="s">
        <v>125</v>
      </c>
      <c r="H49" s="61">
        <v>4</v>
      </c>
      <c r="I49" s="60"/>
      <c r="J49" s="139">
        <v>1</v>
      </c>
      <c r="K49" s="124"/>
      <c r="L49" s="125"/>
      <c r="M49" s="125"/>
      <c r="N49" s="125"/>
      <c r="O49" s="126"/>
      <c r="P49" s="108"/>
      <c r="Q49" s="249" t="s">
        <v>270</v>
      </c>
      <c r="R49" s="250" t="s">
        <v>255</v>
      </c>
      <c r="S49" s="250" t="s">
        <v>255</v>
      </c>
      <c r="T49" s="251" t="s">
        <v>255</v>
      </c>
      <c r="U49" s="160">
        <f>VLOOKUP(Q49,Data!$B$4:$C$9,2, FALSE)</f>
        <v>0.1</v>
      </c>
      <c r="V49" s="161">
        <f>VLOOKUP(R49,Data!$E$4:$F$8,2,FALSE)</f>
        <v>0</v>
      </c>
      <c r="W49" s="161">
        <f>VLOOKUP(S49,Data!$H$4:$I$8,2,FALSE)</f>
        <v>0</v>
      </c>
      <c r="X49" s="238">
        <f>VLOOKUP(T49,Data!$K$4:$L$7,2,FALSE)</f>
        <v>0</v>
      </c>
      <c r="Y49" s="166">
        <f t="shared" si="8"/>
        <v>0.1</v>
      </c>
      <c r="Z49" s="56"/>
      <c r="AA49" s="57"/>
      <c r="AB49" s="57"/>
      <c r="AC49" s="57"/>
      <c r="AD49" s="58"/>
      <c r="AE49" s="122"/>
      <c r="AF49" s="172"/>
      <c r="AG49" s="175"/>
      <c r="AH49" s="175"/>
      <c r="AI49" s="175"/>
      <c r="AJ49" s="175"/>
      <c r="AK49" s="37"/>
    </row>
    <row r="50" spans="2:37" ht="45" customHeight="1" outlineLevel="1" x14ac:dyDescent="0.25">
      <c r="B50" s="13"/>
      <c r="C50" s="205"/>
      <c r="D50" s="59"/>
      <c r="E50" s="59"/>
      <c r="F50" s="76"/>
      <c r="G50" s="60" t="s">
        <v>126</v>
      </c>
      <c r="H50" s="61">
        <v>3</v>
      </c>
      <c r="I50" s="60" t="s">
        <v>355</v>
      </c>
      <c r="J50" s="139"/>
      <c r="K50" s="124"/>
      <c r="L50" s="125"/>
      <c r="M50" s="125"/>
      <c r="N50" s="125"/>
      <c r="O50" s="126"/>
      <c r="P50" s="108"/>
      <c r="Q50" s="249" t="s">
        <v>255</v>
      </c>
      <c r="R50" s="250" t="s">
        <v>255</v>
      </c>
      <c r="S50" s="250" t="s">
        <v>255</v>
      </c>
      <c r="T50" s="251" t="s">
        <v>255</v>
      </c>
      <c r="U50" s="160">
        <f>VLOOKUP(Q50,Data!$B$4:$C$9,2, FALSE)</f>
        <v>0</v>
      </c>
      <c r="V50" s="161">
        <f>VLOOKUP(R50,Data!$E$4:$F$8,2,FALSE)</f>
        <v>0</v>
      </c>
      <c r="W50" s="161">
        <f>VLOOKUP(S50,Data!$H$4:$I$8,2,FALSE)</f>
        <v>0</v>
      </c>
      <c r="X50" s="238">
        <f>VLOOKUP(T50,Data!$K$4:$L$7,2,FALSE)</f>
        <v>0</v>
      </c>
      <c r="Y50" s="166">
        <f t="shared" si="8"/>
        <v>0</v>
      </c>
      <c r="Z50" s="56"/>
      <c r="AA50" s="57"/>
      <c r="AB50" s="57"/>
      <c r="AC50" s="57"/>
      <c r="AD50" s="58"/>
      <c r="AE50" s="122"/>
      <c r="AF50" s="172"/>
      <c r="AG50" s="175"/>
      <c r="AH50" s="175"/>
      <c r="AI50" s="175"/>
      <c r="AJ50" s="175"/>
      <c r="AK50" s="37"/>
    </row>
    <row r="51" spans="2:37" ht="45" customHeight="1" outlineLevel="1" x14ac:dyDescent="0.25">
      <c r="B51" s="13"/>
      <c r="C51" s="205"/>
      <c r="D51" s="59"/>
      <c r="E51" s="59"/>
      <c r="F51" s="76"/>
      <c r="G51" s="60" t="s">
        <v>127</v>
      </c>
      <c r="H51" s="61">
        <v>4</v>
      </c>
      <c r="I51" s="60" t="s">
        <v>277</v>
      </c>
      <c r="J51" s="139">
        <v>13</v>
      </c>
      <c r="K51" s="124"/>
      <c r="L51" s="125"/>
      <c r="M51" s="125"/>
      <c r="N51" s="125"/>
      <c r="O51" s="126"/>
      <c r="P51" s="108"/>
      <c r="Q51" s="249" t="s">
        <v>255</v>
      </c>
      <c r="R51" s="250" t="s">
        <v>255</v>
      </c>
      <c r="S51" s="250" t="s">
        <v>255</v>
      </c>
      <c r="T51" s="251" t="s">
        <v>255</v>
      </c>
      <c r="U51" s="160">
        <f>VLOOKUP(Q51,Data!$B$4:$C$9,2, FALSE)</f>
        <v>0</v>
      </c>
      <c r="V51" s="161">
        <f>VLOOKUP(R51,Data!$E$4:$F$8,2,FALSE)</f>
        <v>0</v>
      </c>
      <c r="W51" s="161">
        <f>VLOOKUP(S51,Data!$H$4:$I$8,2,FALSE)</f>
        <v>0</v>
      </c>
      <c r="X51" s="238">
        <f>VLOOKUP(T51,Data!$K$4:$L$7,2,FALSE)</f>
        <v>0</v>
      </c>
      <c r="Y51" s="166">
        <f t="shared" si="8"/>
        <v>0</v>
      </c>
      <c r="Z51" s="56"/>
      <c r="AA51" s="57"/>
      <c r="AB51" s="57"/>
      <c r="AC51" s="57"/>
      <c r="AD51" s="58"/>
      <c r="AE51" s="122"/>
      <c r="AF51" s="172"/>
      <c r="AG51" s="175" t="s">
        <v>319</v>
      </c>
      <c r="AH51" s="175"/>
      <c r="AI51" s="175"/>
      <c r="AJ51" s="175"/>
      <c r="AK51" s="37"/>
    </row>
    <row r="52" spans="2:37" ht="45" customHeight="1" outlineLevel="1" x14ac:dyDescent="0.25">
      <c r="B52" s="13"/>
      <c r="C52" s="205"/>
      <c r="D52" s="59"/>
      <c r="E52" s="59"/>
      <c r="F52" s="76"/>
      <c r="G52" s="60" t="s">
        <v>128</v>
      </c>
      <c r="H52" s="61">
        <v>3</v>
      </c>
      <c r="I52" s="60" t="s">
        <v>252</v>
      </c>
      <c r="J52" s="139">
        <v>2</v>
      </c>
      <c r="K52" s="124"/>
      <c r="L52" s="125"/>
      <c r="M52" s="125"/>
      <c r="N52" s="125"/>
      <c r="O52" s="126"/>
      <c r="P52" s="108"/>
      <c r="Q52" s="249" t="s">
        <v>270</v>
      </c>
      <c r="R52" s="250" t="s">
        <v>255</v>
      </c>
      <c r="S52" s="250" t="s">
        <v>255</v>
      </c>
      <c r="T52" s="251" t="s">
        <v>255</v>
      </c>
      <c r="U52" s="160">
        <f>VLOOKUP(Q52,Data!$B$4:$C$9,2, FALSE)</f>
        <v>0.1</v>
      </c>
      <c r="V52" s="161">
        <f>VLOOKUP(R52,Data!$E$4:$F$8,2,FALSE)</f>
        <v>0</v>
      </c>
      <c r="W52" s="161">
        <f>VLOOKUP(S52,Data!$H$4:$I$8,2,FALSE)</f>
        <v>0</v>
      </c>
      <c r="X52" s="238">
        <f>VLOOKUP(T52,Data!$K$4:$L$7,2,FALSE)</f>
        <v>0</v>
      </c>
      <c r="Y52" s="166">
        <f t="shared" si="8"/>
        <v>0.1</v>
      </c>
      <c r="Z52" s="56"/>
      <c r="AA52" s="57"/>
      <c r="AB52" s="57"/>
      <c r="AC52" s="57"/>
      <c r="AD52" s="58"/>
      <c r="AE52" s="122"/>
      <c r="AF52" s="172"/>
      <c r="AG52" s="175" t="s">
        <v>307</v>
      </c>
      <c r="AH52" s="175" t="s">
        <v>307</v>
      </c>
      <c r="AI52" s="175"/>
      <c r="AJ52" s="175"/>
      <c r="AK52" s="37"/>
    </row>
    <row r="53" spans="2:37" ht="45" customHeight="1" outlineLevel="1" x14ac:dyDescent="0.25">
      <c r="B53" s="13"/>
      <c r="C53" s="205"/>
      <c r="D53" s="77"/>
      <c r="E53" s="77"/>
      <c r="F53" s="78"/>
      <c r="G53" s="79" t="s">
        <v>129</v>
      </c>
      <c r="H53" s="61">
        <v>4</v>
      </c>
      <c r="I53" s="79"/>
      <c r="J53" s="145"/>
      <c r="K53" s="127"/>
      <c r="L53" s="128"/>
      <c r="M53" s="128"/>
      <c r="N53" s="128"/>
      <c r="O53" s="129"/>
      <c r="P53" s="113"/>
      <c r="Q53" s="249" t="s">
        <v>255</v>
      </c>
      <c r="R53" s="250" t="s">
        <v>255</v>
      </c>
      <c r="S53" s="250" t="s">
        <v>255</v>
      </c>
      <c r="T53" s="251" t="s">
        <v>255</v>
      </c>
      <c r="U53" s="160">
        <f>VLOOKUP(Q53,Data!$B$4:$C$9,2, FALSE)</f>
        <v>0</v>
      </c>
      <c r="V53" s="161">
        <f>VLOOKUP(R53,Data!$E$4:$F$8,2,FALSE)</f>
        <v>0</v>
      </c>
      <c r="W53" s="161">
        <f>VLOOKUP(S53,Data!$H$4:$I$8,2,FALSE)</f>
        <v>0</v>
      </c>
      <c r="X53" s="238">
        <f>VLOOKUP(T53,Data!$K$4:$L$7,2,FALSE)</f>
        <v>0</v>
      </c>
      <c r="Y53" s="167">
        <f t="shared" si="8"/>
        <v>0</v>
      </c>
      <c r="Z53" s="63"/>
      <c r="AA53" s="64"/>
      <c r="AB53" s="64"/>
      <c r="AC53" s="64"/>
      <c r="AD53" s="103"/>
      <c r="AE53" s="122"/>
      <c r="AF53" s="173"/>
      <c r="AG53" s="174"/>
      <c r="AH53" s="174"/>
      <c r="AI53" s="174"/>
      <c r="AJ53" s="174"/>
      <c r="AK53" s="37"/>
    </row>
    <row r="54" spans="2:37" ht="60" customHeight="1" x14ac:dyDescent="0.25">
      <c r="B54" s="13"/>
      <c r="C54" s="206"/>
      <c r="D54" s="223" t="s">
        <v>21</v>
      </c>
      <c r="E54" s="223"/>
      <c r="F54" s="224" t="s">
        <v>22</v>
      </c>
      <c r="G54" s="225" t="s">
        <v>75</v>
      </c>
      <c r="H54" s="188">
        <f>AVERAGE(H55:H66)</f>
        <v>5.416666666666667</v>
      </c>
      <c r="I54" s="170" t="str">
        <f>(IF(I55="","",I55&amp;CHAR(10))&amp;(IF(I56="","",I56&amp;CHAR(10))&amp;IF(I57="","",I57&amp;CHAR(10))&amp;IF(I58="","",I58&amp;CHAR(10))&amp;IF(I59="","",I59&amp;CHAR(10))&amp;IF(I60="","",I60&amp;CHAR(10))&amp;IF(I61="","",I61&amp;CHAR(10))&amp;IF(I62="","",I62&amp;CHAR(10))&amp;IF(I63="","",I63&amp;CHAR(10))&amp;IF(I64="","",I64&amp;CHAR(10))&amp;IF(I65="","",I65&amp;CHAR(10))&amp;IF(I66="","",I66)))</f>
        <v>CIS Benchmarks, DISA STIGs
IT Change Control
Backup/Restore solution
Incident Response Plan, Business Continuity Plan
Incident Response Plan, Business Continuity Plan
Vulnerability Management, 3rd Party</v>
      </c>
      <c r="J54" s="226" t="s">
        <v>239</v>
      </c>
      <c r="K54" s="216">
        <f>SUM(K55:K66)</f>
        <v>0</v>
      </c>
      <c r="L54" s="217">
        <f t="shared" ref="L54:O54" si="9">SUM(L55:L66)</f>
        <v>0</v>
      </c>
      <c r="M54" s="217">
        <f t="shared" si="9"/>
        <v>0</v>
      </c>
      <c r="N54" s="217">
        <f t="shared" si="9"/>
        <v>0</v>
      </c>
      <c r="O54" s="218">
        <f t="shared" si="9"/>
        <v>0</v>
      </c>
      <c r="P54" s="227" t="s">
        <v>235</v>
      </c>
      <c r="Q54" s="246"/>
      <c r="R54" s="247"/>
      <c r="S54" s="247"/>
      <c r="T54" s="248"/>
      <c r="U54" s="220"/>
      <c r="V54" s="221"/>
      <c r="W54" s="221"/>
      <c r="X54" s="237"/>
      <c r="Y54" s="222">
        <f>AVERAGE(Y55:Y66)</f>
        <v>0.14583333333333334</v>
      </c>
      <c r="Z54" s="189"/>
      <c r="AA54" s="190"/>
      <c r="AB54" s="190"/>
      <c r="AC54" s="190"/>
      <c r="AD54" s="191"/>
      <c r="AE54" s="122"/>
      <c r="AF54" s="170" t="str">
        <f>(IF(AF55="","",AF55&amp;CHAR(10))&amp;(IF(AF56="","",AF56&amp;CHAR(10))&amp;IF(AF57="","",AF57&amp;CHAR(10))&amp;IF(AF58="","",AF58&amp;CHAR(10))&amp;IF(AF59="","",AF59&amp;CHAR(10))&amp;IF(AF60="","",AF60&amp;CHAR(10))&amp;IF(AF61="","",AF61&amp;CHAR(10))&amp;IF(AF62="","",AF62&amp;CHAR(10))&amp;IF(AF63="","",AF63&amp;CHAR(10))&amp;IF(AF64="","",AF64&amp;CHAR(10))&amp;IF(AF65="","",AF65&amp;CHAR(10))&amp;IF(AF66="","",AF66)))</f>
        <v/>
      </c>
      <c r="AG54" s="177" t="str">
        <f>(IF(AG55="","",AG55&amp;CHAR(10))&amp;(IF(AG56="","",AG56&amp;CHAR(10))&amp;IF(AG57="","",AG57&amp;CHAR(10))&amp;IF(AG58="","",AG58&amp;CHAR(10))&amp;IF(AG59="","",AG59&amp;CHAR(10))&amp;IF(AG60="","",AG60&amp;CHAR(10))&amp;IF(AG61="","",AG61&amp;CHAR(10))&amp;IF(AG62="","",AG62&amp;CHAR(10))&amp;IF(AG63="","",AG63&amp;CHAR(10))&amp;IF(AG64="","",AG64&amp;CHAR(10))&amp;IF(AG65="","",AG65&amp;CHAR(10))&amp;IF(AG66="","",AG66)))</f>
        <v xml:space="preserve">Document Plan
</v>
      </c>
      <c r="AH54" s="177" t="str">
        <f>(IF(AH55="","",AH55&amp;CHAR(10))&amp;(IF(AH56="","",AH56&amp;CHAR(10))&amp;IF(AH57="","",AH57&amp;CHAR(10))&amp;IF(AH58="","",AH58&amp;CHAR(10))&amp;IF(AH59="","",AH59&amp;CHAR(10))&amp;IF(AH60="","",AH60&amp;CHAR(10))&amp;IF(AH61="","",AH61&amp;CHAR(10))&amp;IF(AH62="","",AH62&amp;CHAR(10))&amp;IF(AH63="","",AH63&amp;CHAR(10))&amp;IF(AH64="","",AH64&amp;CHAR(10))&amp;IF(AH65="","",AH65&amp;CHAR(10))&amp;IF(AH66="","",AH66)))</f>
        <v xml:space="preserve">Review Plan
</v>
      </c>
      <c r="AI54" s="177" t="str">
        <f>(IF(AI55="","",AI55&amp;CHAR(10))&amp;(IF(AI56="","",AI56&amp;CHAR(10))&amp;IF(AI57="","",AI57&amp;CHAR(10))&amp;IF(AI58="","",AI58&amp;CHAR(10))&amp;IF(AI59="","",AI59&amp;CHAR(10))&amp;IF(AI60="","",AI60&amp;CHAR(10))&amp;IF(AI61="","",AI61&amp;CHAR(10))&amp;IF(AI62="","",AI62&amp;CHAR(10))&amp;IF(AI63="","",AI63&amp;CHAR(10))&amp;IF(AI64="","",AI64&amp;CHAR(10))&amp;IF(AI65="","",AI65&amp;CHAR(10))&amp;IF(AI66="","",AI66)))</f>
        <v xml:space="preserve">Review Plan
</v>
      </c>
      <c r="AJ54" s="177" t="str">
        <f>(IF(AJ55="","",AJ55&amp;CHAR(10))&amp;(IF(AJ56="","",AJ56&amp;CHAR(10))&amp;IF(AJ57="","",AJ57&amp;CHAR(10))&amp;IF(AJ58="","",AJ58&amp;CHAR(10))&amp;IF(AJ59="","",AJ59&amp;CHAR(10))&amp;IF(AJ60="","",AJ60&amp;CHAR(10))&amp;IF(AJ61="","",AJ61&amp;CHAR(10))&amp;IF(AJ62="","",AJ62&amp;CHAR(10))&amp;IF(AJ63="","",AJ63&amp;CHAR(10))&amp;IF(AJ64="","",AJ64&amp;CHAR(10))&amp;IF(AJ65="","",AJ65&amp;CHAR(10))&amp;IF(AJ66="","",AJ66)))</f>
        <v xml:space="preserve">Review Plan
</v>
      </c>
      <c r="AK54" s="37"/>
    </row>
    <row r="55" spans="2:37" ht="45" customHeight="1" outlineLevel="1" x14ac:dyDescent="0.25">
      <c r="B55" s="13"/>
      <c r="C55" s="205"/>
      <c r="D55" s="59"/>
      <c r="E55" s="59"/>
      <c r="F55" s="76"/>
      <c r="G55" s="60" t="s">
        <v>130</v>
      </c>
      <c r="H55" s="61">
        <v>5</v>
      </c>
      <c r="I55" s="60" t="s">
        <v>356</v>
      </c>
      <c r="J55" s="139" t="s">
        <v>223</v>
      </c>
      <c r="K55" s="124"/>
      <c r="L55" s="125"/>
      <c r="M55" s="125"/>
      <c r="N55" s="125"/>
      <c r="O55" s="126"/>
      <c r="P55" s="108"/>
      <c r="Q55" s="249" t="s">
        <v>270</v>
      </c>
      <c r="R55" s="250" t="s">
        <v>255</v>
      </c>
      <c r="S55" s="250" t="s">
        <v>256</v>
      </c>
      <c r="T55" s="251" t="s">
        <v>255</v>
      </c>
      <c r="U55" s="160">
        <f>VLOOKUP(Q55,Data!$B$4:$C$9,2, FALSE)</f>
        <v>0.1</v>
      </c>
      <c r="V55" s="161">
        <f>VLOOKUP(R55,Data!$E$4:$F$8,2,FALSE)</f>
        <v>0</v>
      </c>
      <c r="W55" s="161">
        <f>VLOOKUP(S55,Data!$H$4:$I$8,2,FALSE)</f>
        <v>0.05</v>
      </c>
      <c r="X55" s="238">
        <f>VLOOKUP(T55,Data!$K$4:$L$7,2,FALSE)</f>
        <v>0</v>
      </c>
      <c r="Y55" s="166">
        <f t="shared" ref="Y55:Y66" si="10">SUM(U55:X55)</f>
        <v>0.15000000000000002</v>
      </c>
      <c r="Z55" s="56"/>
      <c r="AA55" s="57"/>
      <c r="AB55" s="57"/>
      <c r="AC55" s="57"/>
      <c r="AD55" s="58"/>
      <c r="AE55" s="122"/>
      <c r="AF55" s="172"/>
      <c r="AG55" s="175"/>
      <c r="AH55" s="175"/>
      <c r="AI55" s="175"/>
      <c r="AJ55" s="175"/>
      <c r="AK55" s="37"/>
    </row>
    <row r="56" spans="2:37" ht="45" customHeight="1" outlineLevel="1" x14ac:dyDescent="0.25">
      <c r="B56" s="13"/>
      <c r="C56" s="205"/>
      <c r="D56" s="59"/>
      <c r="E56" s="59"/>
      <c r="F56" s="76"/>
      <c r="G56" s="90" t="s">
        <v>131</v>
      </c>
      <c r="H56" s="61">
        <v>4</v>
      </c>
      <c r="I56" s="90"/>
      <c r="J56" s="139"/>
      <c r="K56" s="124"/>
      <c r="L56" s="125"/>
      <c r="M56" s="125"/>
      <c r="N56" s="125"/>
      <c r="O56" s="126"/>
      <c r="P56" s="108"/>
      <c r="Q56" s="249" t="s">
        <v>270</v>
      </c>
      <c r="R56" s="250" t="s">
        <v>255</v>
      </c>
      <c r="S56" s="250" t="s">
        <v>255</v>
      </c>
      <c r="T56" s="251" t="s">
        <v>255</v>
      </c>
      <c r="U56" s="160">
        <f>VLOOKUP(Q56,Data!$B$4:$C$9,2, FALSE)</f>
        <v>0.1</v>
      </c>
      <c r="V56" s="161">
        <f>VLOOKUP(R56,Data!$E$4:$F$8,2,FALSE)</f>
        <v>0</v>
      </c>
      <c r="W56" s="161">
        <f>VLOOKUP(S56,Data!$H$4:$I$8,2,FALSE)</f>
        <v>0</v>
      </c>
      <c r="X56" s="238">
        <f>VLOOKUP(T56,Data!$K$4:$L$7,2,FALSE)</f>
        <v>0</v>
      </c>
      <c r="Y56" s="166">
        <f t="shared" si="10"/>
        <v>0.1</v>
      </c>
      <c r="Z56" s="56"/>
      <c r="AA56" s="57"/>
      <c r="AB56" s="57"/>
      <c r="AC56" s="57"/>
      <c r="AD56" s="58"/>
      <c r="AE56" s="122"/>
      <c r="AF56" s="172"/>
      <c r="AG56" s="175"/>
      <c r="AH56" s="175"/>
      <c r="AI56" s="175"/>
      <c r="AJ56" s="175"/>
      <c r="AK56" s="37"/>
    </row>
    <row r="57" spans="2:37" ht="45" customHeight="1" outlineLevel="1" x14ac:dyDescent="0.25">
      <c r="B57" s="13"/>
      <c r="C57" s="205"/>
      <c r="D57" s="59"/>
      <c r="E57" s="59"/>
      <c r="F57" s="76"/>
      <c r="G57" s="90" t="s">
        <v>132</v>
      </c>
      <c r="H57" s="61">
        <v>4</v>
      </c>
      <c r="I57" s="90" t="s">
        <v>357</v>
      </c>
      <c r="J57" s="139"/>
      <c r="K57" s="124"/>
      <c r="L57" s="125"/>
      <c r="M57" s="125"/>
      <c r="N57" s="125"/>
      <c r="O57" s="126"/>
      <c r="P57" s="108"/>
      <c r="Q57" s="249" t="s">
        <v>267</v>
      </c>
      <c r="R57" s="250" t="s">
        <v>256</v>
      </c>
      <c r="S57" s="250" t="s">
        <v>274</v>
      </c>
      <c r="T57" s="251" t="s">
        <v>273</v>
      </c>
      <c r="U57" s="160">
        <f>VLOOKUP(Q57,Data!$B$4:$C$9,2, FALSE)</f>
        <v>0.2</v>
      </c>
      <c r="V57" s="161">
        <f>VLOOKUP(R57,Data!$E$4:$F$8,2,FALSE)</f>
        <v>0.05</v>
      </c>
      <c r="W57" s="161">
        <f>VLOOKUP(S57,Data!$H$4:$I$8,2,FALSE)</f>
        <v>0.1</v>
      </c>
      <c r="X57" s="238">
        <f>VLOOKUP(T57,Data!$K$4:$L$7,2,FALSE)</f>
        <v>0.05</v>
      </c>
      <c r="Y57" s="166">
        <f t="shared" si="10"/>
        <v>0.39999999999999997</v>
      </c>
      <c r="Z57" s="56"/>
      <c r="AA57" s="57"/>
      <c r="AB57" s="57"/>
      <c r="AC57" s="57"/>
      <c r="AD57" s="58"/>
      <c r="AE57" s="122"/>
      <c r="AF57" s="172"/>
      <c r="AG57" s="175"/>
      <c r="AH57" s="175"/>
      <c r="AI57" s="175"/>
      <c r="AJ57" s="175"/>
      <c r="AK57" s="37"/>
    </row>
    <row r="58" spans="2:37" ht="45" customHeight="1" outlineLevel="1" x14ac:dyDescent="0.25">
      <c r="B58" s="13"/>
      <c r="C58" s="205"/>
      <c r="D58" s="59"/>
      <c r="E58" s="59"/>
      <c r="F58" s="76"/>
      <c r="G58" s="90" t="s">
        <v>133</v>
      </c>
      <c r="H58" s="61">
        <v>8</v>
      </c>
      <c r="I58" s="90" t="s">
        <v>358</v>
      </c>
      <c r="J58" s="139"/>
      <c r="K58" s="124"/>
      <c r="L58" s="125"/>
      <c r="M58" s="125"/>
      <c r="N58" s="125"/>
      <c r="O58" s="126"/>
      <c r="P58" s="108"/>
      <c r="Q58" s="249" t="s">
        <v>267</v>
      </c>
      <c r="R58" s="250" t="s">
        <v>255</v>
      </c>
      <c r="S58" s="250" t="s">
        <v>256</v>
      </c>
      <c r="T58" s="251" t="s">
        <v>255</v>
      </c>
      <c r="U58" s="160">
        <f>VLOOKUP(Q58,Data!$B$4:$C$9,2, FALSE)</f>
        <v>0.2</v>
      </c>
      <c r="V58" s="161">
        <f>VLOOKUP(R58,Data!$E$4:$F$8,2,FALSE)</f>
        <v>0</v>
      </c>
      <c r="W58" s="161">
        <f>VLOOKUP(S58,Data!$H$4:$I$8,2,FALSE)</f>
        <v>0.05</v>
      </c>
      <c r="X58" s="238">
        <f>VLOOKUP(T58,Data!$K$4:$L$7,2,FALSE)</f>
        <v>0</v>
      </c>
      <c r="Y58" s="166">
        <f t="shared" si="10"/>
        <v>0.25</v>
      </c>
      <c r="Z58" s="56"/>
      <c r="AA58" s="57"/>
      <c r="AB58" s="57"/>
      <c r="AC58" s="57"/>
      <c r="AD58" s="58"/>
      <c r="AE58" s="122"/>
      <c r="AF58" s="172"/>
      <c r="AG58" s="175"/>
      <c r="AH58" s="175"/>
      <c r="AI58" s="175"/>
      <c r="AJ58" s="175"/>
      <c r="AK58" s="37"/>
    </row>
    <row r="59" spans="2:37" ht="45" customHeight="1" outlineLevel="1" x14ac:dyDescent="0.25">
      <c r="B59" s="13"/>
      <c r="C59" s="205"/>
      <c r="D59" s="88"/>
      <c r="E59" s="88"/>
      <c r="F59" s="89"/>
      <c r="G59" s="90" t="s">
        <v>134</v>
      </c>
      <c r="H59" s="61">
        <v>8</v>
      </c>
      <c r="I59" s="90"/>
      <c r="J59" s="144"/>
      <c r="K59" s="124"/>
      <c r="L59" s="125"/>
      <c r="M59" s="125"/>
      <c r="N59" s="125"/>
      <c r="O59" s="126"/>
      <c r="P59" s="115"/>
      <c r="Q59" s="249" t="s">
        <v>270</v>
      </c>
      <c r="R59" s="250" t="s">
        <v>256</v>
      </c>
      <c r="S59" s="250" t="s">
        <v>255</v>
      </c>
      <c r="T59" s="251" t="s">
        <v>255</v>
      </c>
      <c r="U59" s="160">
        <f>VLOOKUP(Q59,Data!$B$4:$C$9,2, FALSE)</f>
        <v>0.1</v>
      </c>
      <c r="V59" s="161">
        <f>VLOOKUP(R59,Data!$E$4:$F$8,2,FALSE)</f>
        <v>0.05</v>
      </c>
      <c r="W59" s="161">
        <f>VLOOKUP(S59,Data!$H$4:$I$8,2,FALSE)</f>
        <v>0</v>
      </c>
      <c r="X59" s="238">
        <f>VLOOKUP(T59,Data!$K$4:$L$7,2,FALSE)</f>
        <v>0</v>
      </c>
      <c r="Y59" s="166">
        <f t="shared" si="10"/>
        <v>0.15000000000000002</v>
      </c>
      <c r="Z59" s="56"/>
      <c r="AA59" s="57"/>
      <c r="AB59" s="57"/>
      <c r="AC59" s="57"/>
      <c r="AD59" s="58"/>
      <c r="AE59" s="122"/>
      <c r="AF59" s="172"/>
      <c r="AG59" s="175"/>
      <c r="AH59" s="175"/>
      <c r="AI59" s="175"/>
      <c r="AJ59" s="175"/>
      <c r="AK59" s="37"/>
    </row>
    <row r="60" spans="2:37" ht="45" customHeight="1" outlineLevel="1" x14ac:dyDescent="0.25">
      <c r="B60" s="13"/>
      <c r="C60" s="205"/>
      <c r="D60" s="59"/>
      <c r="E60" s="59"/>
      <c r="F60" s="76"/>
      <c r="G60" s="90" t="s">
        <v>135</v>
      </c>
      <c r="H60" s="61">
        <v>6</v>
      </c>
      <c r="I60" s="90"/>
      <c r="J60" s="139"/>
      <c r="K60" s="124"/>
      <c r="L60" s="125"/>
      <c r="M60" s="125"/>
      <c r="N60" s="125"/>
      <c r="O60" s="126"/>
      <c r="P60" s="108"/>
      <c r="Q60" s="249" t="s">
        <v>270</v>
      </c>
      <c r="R60" s="250" t="s">
        <v>255</v>
      </c>
      <c r="S60" s="250" t="s">
        <v>255</v>
      </c>
      <c r="T60" s="251" t="s">
        <v>255</v>
      </c>
      <c r="U60" s="160">
        <f>VLOOKUP(Q60,Data!$B$4:$C$9,2, FALSE)</f>
        <v>0.1</v>
      </c>
      <c r="V60" s="161">
        <f>VLOOKUP(R60,Data!$E$4:$F$8,2,FALSE)</f>
        <v>0</v>
      </c>
      <c r="W60" s="161">
        <f>VLOOKUP(S60,Data!$H$4:$I$8,2,FALSE)</f>
        <v>0</v>
      </c>
      <c r="X60" s="238">
        <f>VLOOKUP(T60,Data!$K$4:$L$7,2,FALSE)</f>
        <v>0</v>
      </c>
      <c r="Y60" s="166">
        <f t="shared" si="10"/>
        <v>0.1</v>
      </c>
      <c r="Z60" s="56"/>
      <c r="AA60" s="57"/>
      <c r="AB60" s="57"/>
      <c r="AC60" s="57"/>
      <c r="AD60" s="58"/>
      <c r="AE60" s="122"/>
      <c r="AF60" s="172"/>
      <c r="AG60" s="175"/>
      <c r="AH60" s="175"/>
      <c r="AI60" s="175"/>
      <c r="AJ60" s="175"/>
      <c r="AK60" s="37"/>
    </row>
    <row r="61" spans="2:37" ht="45" customHeight="1" outlineLevel="1" x14ac:dyDescent="0.25">
      <c r="B61" s="13"/>
      <c r="C61" s="205"/>
      <c r="D61" s="59"/>
      <c r="E61" s="59"/>
      <c r="F61" s="76"/>
      <c r="G61" s="90" t="s">
        <v>136</v>
      </c>
      <c r="H61" s="61">
        <v>5</v>
      </c>
      <c r="I61" s="90"/>
      <c r="J61" s="139"/>
      <c r="K61" s="124"/>
      <c r="L61" s="125"/>
      <c r="M61" s="125"/>
      <c r="N61" s="125"/>
      <c r="O61" s="126"/>
      <c r="P61" s="108"/>
      <c r="Q61" s="249" t="s">
        <v>270</v>
      </c>
      <c r="R61" s="250" t="s">
        <v>255</v>
      </c>
      <c r="S61" s="250" t="s">
        <v>255</v>
      </c>
      <c r="T61" s="251" t="s">
        <v>255</v>
      </c>
      <c r="U61" s="160">
        <f>VLOOKUP(Q61,Data!$B$4:$C$9,2, FALSE)</f>
        <v>0.1</v>
      </c>
      <c r="V61" s="161">
        <f>VLOOKUP(R61,Data!$E$4:$F$8,2,FALSE)</f>
        <v>0</v>
      </c>
      <c r="W61" s="161">
        <f>VLOOKUP(S61,Data!$H$4:$I$8,2,FALSE)</f>
        <v>0</v>
      </c>
      <c r="X61" s="238">
        <f>VLOOKUP(T61,Data!$K$4:$L$7,2,FALSE)</f>
        <v>0</v>
      </c>
      <c r="Y61" s="166">
        <f t="shared" si="10"/>
        <v>0.1</v>
      </c>
      <c r="Z61" s="56"/>
      <c r="AA61" s="57"/>
      <c r="AB61" s="57"/>
      <c r="AC61" s="57"/>
      <c r="AD61" s="58"/>
      <c r="AE61" s="122"/>
      <c r="AF61" s="172"/>
      <c r="AG61" s="175" t="s">
        <v>76</v>
      </c>
      <c r="AH61" s="175" t="s">
        <v>77</v>
      </c>
      <c r="AI61" s="175" t="s">
        <v>77</v>
      </c>
      <c r="AJ61" s="175" t="s">
        <v>77</v>
      </c>
      <c r="AK61" s="37"/>
    </row>
    <row r="62" spans="2:37" ht="45" customHeight="1" outlineLevel="1" x14ac:dyDescent="0.25">
      <c r="B62" s="13"/>
      <c r="C62" s="205"/>
      <c r="D62" s="59"/>
      <c r="E62" s="59"/>
      <c r="F62" s="76"/>
      <c r="G62" s="90" t="s">
        <v>137</v>
      </c>
      <c r="H62" s="61">
        <v>4</v>
      </c>
      <c r="I62" s="90"/>
      <c r="J62" s="139"/>
      <c r="K62" s="124"/>
      <c r="L62" s="125"/>
      <c r="M62" s="125"/>
      <c r="N62" s="125"/>
      <c r="O62" s="126"/>
      <c r="P62" s="108"/>
      <c r="Q62" s="249" t="s">
        <v>270</v>
      </c>
      <c r="R62" s="250" t="s">
        <v>255</v>
      </c>
      <c r="S62" s="250" t="s">
        <v>255</v>
      </c>
      <c r="T62" s="251" t="s">
        <v>255</v>
      </c>
      <c r="U62" s="160">
        <f>VLOOKUP(Q62,Data!$B$4:$C$9,2, FALSE)</f>
        <v>0.1</v>
      </c>
      <c r="V62" s="161">
        <f>VLOOKUP(R62,Data!$E$4:$F$8,2,FALSE)</f>
        <v>0</v>
      </c>
      <c r="W62" s="161">
        <f>VLOOKUP(S62,Data!$H$4:$I$8,2,FALSE)</f>
        <v>0</v>
      </c>
      <c r="X62" s="238">
        <f>VLOOKUP(T62,Data!$K$4:$L$7,2,FALSE)</f>
        <v>0</v>
      </c>
      <c r="Y62" s="166">
        <f t="shared" si="10"/>
        <v>0.1</v>
      </c>
      <c r="Z62" s="56"/>
      <c r="AA62" s="57"/>
      <c r="AB62" s="57"/>
      <c r="AC62" s="57"/>
      <c r="AD62" s="58"/>
      <c r="AE62" s="122"/>
      <c r="AF62" s="172"/>
      <c r="AG62" s="175"/>
      <c r="AH62" s="175"/>
      <c r="AI62" s="175"/>
      <c r="AJ62" s="175"/>
      <c r="AK62" s="37"/>
    </row>
    <row r="63" spans="2:37" ht="45" customHeight="1" outlineLevel="1" x14ac:dyDescent="0.25">
      <c r="B63" s="13"/>
      <c r="C63" s="205"/>
      <c r="D63" s="59"/>
      <c r="E63" s="59"/>
      <c r="F63" s="76"/>
      <c r="G63" s="90" t="s">
        <v>138</v>
      </c>
      <c r="H63" s="61">
        <v>6</v>
      </c>
      <c r="I63" s="90" t="s">
        <v>284</v>
      </c>
      <c r="J63" s="139"/>
      <c r="K63" s="124"/>
      <c r="L63" s="125"/>
      <c r="M63" s="125"/>
      <c r="N63" s="125"/>
      <c r="O63" s="126"/>
      <c r="P63" s="108"/>
      <c r="Q63" s="249" t="s">
        <v>255</v>
      </c>
      <c r="R63" s="250" t="s">
        <v>256</v>
      </c>
      <c r="S63" s="250" t="s">
        <v>256</v>
      </c>
      <c r="T63" s="251" t="s">
        <v>255</v>
      </c>
      <c r="U63" s="160">
        <f>VLOOKUP(Q63,Data!$B$4:$C$9,2, FALSE)</f>
        <v>0</v>
      </c>
      <c r="V63" s="161">
        <f>VLOOKUP(R63,Data!$E$4:$F$8,2,FALSE)</f>
        <v>0.05</v>
      </c>
      <c r="W63" s="161">
        <f>VLOOKUP(S63,Data!$H$4:$I$8,2,FALSE)</f>
        <v>0.05</v>
      </c>
      <c r="X63" s="238">
        <f>VLOOKUP(T63,Data!$K$4:$L$7,2,FALSE)</f>
        <v>0</v>
      </c>
      <c r="Y63" s="166">
        <f t="shared" si="10"/>
        <v>0.1</v>
      </c>
      <c r="Z63" s="56"/>
      <c r="AA63" s="57"/>
      <c r="AB63" s="57"/>
      <c r="AC63" s="57"/>
      <c r="AD63" s="58"/>
      <c r="AE63" s="122"/>
      <c r="AF63" s="172"/>
      <c r="AG63" s="175"/>
      <c r="AH63" s="175"/>
      <c r="AI63" s="175"/>
      <c r="AJ63" s="175"/>
      <c r="AK63" s="37"/>
    </row>
    <row r="64" spans="2:37" ht="45" customHeight="1" outlineLevel="1" x14ac:dyDescent="0.25">
      <c r="B64" s="13"/>
      <c r="C64" s="205"/>
      <c r="D64" s="59"/>
      <c r="E64" s="59"/>
      <c r="F64" s="76"/>
      <c r="G64" s="90" t="s">
        <v>139</v>
      </c>
      <c r="H64" s="61">
        <v>3</v>
      </c>
      <c r="I64" s="90" t="s">
        <v>284</v>
      </c>
      <c r="J64" s="139">
        <v>19</v>
      </c>
      <c r="K64" s="124"/>
      <c r="L64" s="125"/>
      <c r="M64" s="125"/>
      <c r="N64" s="125"/>
      <c r="O64" s="126"/>
      <c r="P64" s="108"/>
      <c r="Q64" s="249" t="s">
        <v>255</v>
      </c>
      <c r="R64" s="250" t="s">
        <v>255</v>
      </c>
      <c r="S64" s="250" t="s">
        <v>255</v>
      </c>
      <c r="T64" s="251" t="s">
        <v>255</v>
      </c>
      <c r="U64" s="160">
        <f>VLOOKUP(Q64,Data!$B$4:$C$9,2, FALSE)</f>
        <v>0</v>
      </c>
      <c r="V64" s="161">
        <f>VLOOKUP(R64,Data!$E$4:$F$8,2,FALSE)</f>
        <v>0</v>
      </c>
      <c r="W64" s="161">
        <f>VLOOKUP(S64,Data!$H$4:$I$8,2,FALSE)</f>
        <v>0</v>
      </c>
      <c r="X64" s="238">
        <f>VLOOKUP(T64,Data!$K$4:$L$7,2,FALSE)</f>
        <v>0</v>
      </c>
      <c r="Y64" s="166">
        <f t="shared" si="10"/>
        <v>0</v>
      </c>
      <c r="Z64" s="56"/>
      <c r="AA64" s="57"/>
      <c r="AB64" s="57"/>
      <c r="AC64" s="57"/>
      <c r="AD64" s="58"/>
      <c r="AE64" s="122"/>
      <c r="AF64" s="172"/>
      <c r="AG64" s="175"/>
      <c r="AH64" s="175"/>
      <c r="AI64" s="175"/>
      <c r="AJ64" s="175"/>
      <c r="AK64" s="37"/>
    </row>
    <row r="65" spans="2:37" ht="45" customHeight="1" outlineLevel="1" x14ac:dyDescent="0.25">
      <c r="B65" s="13"/>
      <c r="C65" s="205"/>
      <c r="D65" s="59"/>
      <c r="E65" s="59"/>
      <c r="F65" s="76"/>
      <c r="G65" s="90" t="s">
        <v>140</v>
      </c>
      <c r="H65" s="61">
        <v>4</v>
      </c>
      <c r="I65" s="90"/>
      <c r="J65" s="139"/>
      <c r="K65" s="124"/>
      <c r="L65" s="125"/>
      <c r="M65" s="125"/>
      <c r="N65" s="125"/>
      <c r="O65" s="126"/>
      <c r="P65" s="108"/>
      <c r="Q65" s="249" t="s">
        <v>270</v>
      </c>
      <c r="R65" s="250" t="s">
        <v>255</v>
      </c>
      <c r="S65" s="250" t="s">
        <v>255</v>
      </c>
      <c r="T65" s="251" t="s">
        <v>255</v>
      </c>
      <c r="U65" s="160">
        <f>VLOOKUP(Q65,Data!$B$4:$C$9,2, FALSE)</f>
        <v>0.1</v>
      </c>
      <c r="V65" s="161">
        <f>VLOOKUP(R65,Data!$E$4:$F$8,2,FALSE)</f>
        <v>0</v>
      </c>
      <c r="W65" s="161">
        <f>VLOOKUP(S65,Data!$H$4:$I$8,2,FALSE)</f>
        <v>0</v>
      </c>
      <c r="X65" s="238">
        <f>VLOOKUP(T65,Data!$K$4:$L$7,2,FALSE)</f>
        <v>0</v>
      </c>
      <c r="Y65" s="166">
        <f t="shared" si="10"/>
        <v>0.1</v>
      </c>
      <c r="Z65" s="56"/>
      <c r="AA65" s="57"/>
      <c r="AB65" s="57"/>
      <c r="AC65" s="57"/>
      <c r="AD65" s="58"/>
      <c r="AE65" s="122"/>
      <c r="AF65" s="172"/>
      <c r="AG65" s="175"/>
      <c r="AH65" s="175"/>
      <c r="AI65" s="175"/>
      <c r="AJ65" s="175"/>
      <c r="AK65" s="37"/>
    </row>
    <row r="66" spans="2:37" ht="45" customHeight="1" outlineLevel="1" x14ac:dyDescent="0.25">
      <c r="B66" s="13"/>
      <c r="C66" s="205"/>
      <c r="D66" s="77"/>
      <c r="E66" s="77"/>
      <c r="F66" s="78"/>
      <c r="G66" s="91" t="s">
        <v>141</v>
      </c>
      <c r="H66" s="61">
        <v>8</v>
      </c>
      <c r="I66" s="91" t="s">
        <v>503</v>
      </c>
      <c r="J66" s="145">
        <v>4</v>
      </c>
      <c r="K66" s="127"/>
      <c r="L66" s="128"/>
      <c r="M66" s="128"/>
      <c r="N66" s="128"/>
      <c r="O66" s="129"/>
      <c r="P66" s="113"/>
      <c r="Q66" s="249" t="s">
        <v>270</v>
      </c>
      <c r="R66" s="250" t="s">
        <v>256</v>
      </c>
      <c r="S66" s="250" t="s">
        <v>255</v>
      </c>
      <c r="T66" s="251" t="s">
        <v>273</v>
      </c>
      <c r="U66" s="160">
        <f>VLOOKUP(Q66,Data!$B$4:$C$9,2, FALSE)</f>
        <v>0.1</v>
      </c>
      <c r="V66" s="161">
        <f>VLOOKUP(R66,Data!$E$4:$F$8,2,FALSE)</f>
        <v>0.05</v>
      </c>
      <c r="W66" s="161">
        <f>VLOOKUP(S66,Data!$H$4:$I$8,2,FALSE)</f>
        <v>0</v>
      </c>
      <c r="X66" s="238">
        <f>VLOOKUP(T66,Data!$K$4:$L$7,2,FALSE)</f>
        <v>0.05</v>
      </c>
      <c r="Y66" s="167">
        <f t="shared" si="10"/>
        <v>0.2</v>
      </c>
      <c r="Z66" s="63"/>
      <c r="AA66" s="64"/>
      <c r="AB66" s="64"/>
      <c r="AC66" s="64"/>
      <c r="AD66" s="103"/>
      <c r="AE66" s="122"/>
      <c r="AF66" s="173"/>
      <c r="AG66" s="174"/>
      <c r="AH66" s="174"/>
      <c r="AI66" s="174"/>
      <c r="AJ66" s="174"/>
      <c r="AK66" s="37"/>
    </row>
    <row r="67" spans="2:37" ht="60" customHeight="1" x14ac:dyDescent="0.25">
      <c r="B67" s="13"/>
      <c r="C67" s="205"/>
      <c r="D67" s="223" t="s">
        <v>23</v>
      </c>
      <c r="E67" s="223"/>
      <c r="F67" s="224" t="s">
        <v>24</v>
      </c>
      <c r="G67" s="225" t="s">
        <v>78</v>
      </c>
      <c r="H67" s="188">
        <f>AVERAGE(H68:H69)</f>
        <v>4</v>
      </c>
      <c r="I67" s="170" t="str">
        <f>(IF(I68="","",I68&amp;CHAR(10))&amp;(IF(I69="","",I69)))</f>
        <v/>
      </c>
      <c r="J67" s="226" t="s">
        <v>224</v>
      </c>
      <c r="K67" s="216">
        <f>SUM(K68:K69)</f>
        <v>0</v>
      </c>
      <c r="L67" s="217">
        <f t="shared" ref="L67:O67" si="11">SUM(L68:L69)</f>
        <v>0</v>
      </c>
      <c r="M67" s="217">
        <f t="shared" si="11"/>
        <v>0</v>
      </c>
      <c r="N67" s="217">
        <f t="shared" si="11"/>
        <v>0</v>
      </c>
      <c r="O67" s="218">
        <f t="shared" si="11"/>
        <v>0</v>
      </c>
      <c r="P67" s="227" t="s">
        <v>23</v>
      </c>
      <c r="Q67" s="246"/>
      <c r="R67" s="247"/>
      <c r="S67" s="247"/>
      <c r="T67" s="248"/>
      <c r="U67" s="220"/>
      <c r="V67" s="221"/>
      <c r="W67" s="221"/>
      <c r="X67" s="237"/>
      <c r="Y67" s="222">
        <f>AVERAGE(Y68:Y69)</f>
        <v>0.22500000000000001</v>
      </c>
      <c r="Z67" s="189"/>
      <c r="AA67" s="190"/>
      <c r="AB67" s="190"/>
      <c r="AC67" s="190"/>
      <c r="AD67" s="191"/>
      <c r="AE67" s="122"/>
      <c r="AF67" s="170" t="str">
        <f>(IF(AF68="","",AF68&amp;CHAR(10))&amp;(IF(AF69="","",AF69)))</f>
        <v/>
      </c>
      <c r="AG67" s="177" t="str">
        <f>(IF(AG68="","",AG68&amp;CHAR(10))&amp;(IF(AG69="","",AG69)))</f>
        <v/>
      </c>
      <c r="AH67" s="177" t="str">
        <f>(IF(AH68="","",AH68&amp;CHAR(10))&amp;(IF(AH69="","",AH69)))</f>
        <v/>
      </c>
      <c r="AI67" s="177" t="str">
        <f>(IF(AI68="","",AI68&amp;CHAR(10))&amp;(IF(AI69="","",AI69)))</f>
        <v/>
      </c>
      <c r="AJ67" s="177" t="str">
        <f>(IF(AJ68="","",AJ68&amp;CHAR(10))&amp;(IF(AJ69="","",AJ69)))</f>
        <v/>
      </c>
      <c r="AK67" s="37"/>
    </row>
    <row r="68" spans="2:37" ht="45" customHeight="1" outlineLevel="1" x14ac:dyDescent="0.25">
      <c r="B68" s="13"/>
      <c r="C68" s="205"/>
      <c r="D68" s="88"/>
      <c r="E68" s="88"/>
      <c r="F68" s="89"/>
      <c r="G68" s="92" t="s">
        <v>142</v>
      </c>
      <c r="H68" s="61">
        <v>2</v>
      </c>
      <c r="I68" s="92"/>
      <c r="J68" s="144"/>
      <c r="K68" s="124"/>
      <c r="L68" s="125"/>
      <c r="M68" s="125"/>
      <c r="N68" s="125"/>
      <c r="O68" s="126"/>
      <c r="P68" s="115"/>
      <c r="Q68" s="249" t="s">
        <v>267</v>
      </c>
      <c r="R68" s="250" t="s">
        <v>256</v>
      </c>
      <c r="S68" s="250" t="s">
        <v>256</v>
      </c>
      <c r="T68" s="251" t="s">
        <v>255</v>
      </c>
      <c r="U68" s="160">
        <f>VLOOKUP(Q68,Data!$B$4:$C$9,2, FALSE)</f>
        <v>0.2</v>
      </c>
      <c r="V68" s="161">
        <f>VLOOKUP(R68,Data!$E$4:$F$8,2,FALSE)</f>
        <v>0.05</v>
      </c>
      <c r="W68" s="161">
        <f>VLOOKUP(S68,Data!$H$4:$I$8,2,FALSE)</f>
        <v>0.05</v>
      </c>
      <c r="X68" s="238">
        <f>VLOOKUP(T68,Data!$K$4:$L$7,2,FALSE)</f>
        <v>0</v>
      </c>
      <c r="Y68" s="166">
        <f>SUM(U68:X68)</f>
        <v>0.3</v>
      </c>
      <c r="Z68" s="82"/>
      <c r="AA68" s="81"/>
      <c r="AB68" s="81"/>
      <c r="AC68" s="81"/>
      <c r="AD68" s="102"/>
      <c r="AE68" s="122"/>
      <c r="AF68" s="172"/>
      <c r="AG68" s="175"/>
      <c r="AH68" s="175"/>
      <c r="AI68" s="175"/>
      <c r="AJ68" s="175"/>
      <c r="AK68" s="37"/>
    </row>
    <row r="69" spans="2:37" ht="45" customHeight="1" outlineLevel="1" x14ac:dyDescent="0.25">
      <c r="B69" s="13"/>
      <c r="C69" s="205"/>
      <c r="D69" s="84"/>
      <c r="E69" s="84"/>
      <c r="F69" s="85"/>
      <c r="G69" s="93" t="s">
        <v>143</v>
      </c>
      <c r="H69" s="61">
        <v>6</v>
      </c>
      <c r="I69" s="93"/>
      <c r="J69" s="146" t="s">
        <v>224</v>
      </c>
      <c r="K69" s="127"/>
      <c r="L69" s="128"/>
      <c r="M69" s="128"/>
      <c r="N69" s="128"/>
      <c r="O69" s="129"/>
      <c r="P69" s="114"/>
      <c r="Q69" s="249" t="s">
        <v>270</v>
      </c>
      <c r="R69" s="250" t="s">
        <v>256</v>
      </c>
      <c r="S69" s="250" t="s">
        <v>255</v>
      </c>
      <c r="T69" s="251" t="s">
        <v>255</v>
      </c>
      <c r="U69" s="160">
        <f>VLOOKUP(Q69,Data!$B$4:$C$9,2, FALSE)</f>
        <v>0.1</v>
      </c>
      <c r="V69" s="161">
        <f>VLOOKUP(R69,Data!$E$4:$F$8,2,FALSE)</f>
        <v>0.05</v>
      </c>
      <c r="W69" s="161">
        <f>VLOOKUP(S69,Data!$H$4:$I$8,2,FALSE)</f>
        <v>0</v>
      </c>
      <c r="X69" s="238">
        <f>VLOOKUP(T69,Data!$K$4:$L$7,2,FALSE)</f>
        <v>0</v>
      </c>
      <c r="Y69" s="167">
        <f>SUM(U69:X69)</f>
        <v>0.15000000000000002</v>
      </c>
      <c r="Z69" s="86"/>
      <c r="AA69" s="87"/>
      <c r="AB69" s="87"/>
      <c r="AC69" s="87"/>
      <c r="AD69" s="104"/>
      <c r="AE69" s="122"/>
      <c r="AF69" s="173"/>
      <c r="AG69" s="174"/>
      <c r="AH69" s="174"/>
      <c r="AI69" s="174"/>
      <c r="AJ69" s="174"/>
      <c r="AK69" s="37"/>
    </row>
    <row r="70" spans="2:37" ht="60" customHeight="1" x14ac:dyDescent="0.25">
      <c r="B70" s="13"/>
      <c r="C70" s="205"/>
      <c r="D70" s="223" t="s">
        <v>25</v>
      </c>
      <c r="E70" s="223"/>
      <c r="F70" s="224" t="s">
        <v>26</v>
      </c>
      <c r="G70" s="225" t="s">
        <v>79</v>
      </c>
      <c r="H70" s="188">
        <f>AVERAGE(H71:H74)</f>
        <v>6.5</v>
      </c>
      <c r="I70" s="346" t="str">
        <f>(IF(I71="","",I71&amp;CHAR(10))&amp;(IF(I72="","",I72&amp;CHAR(10))&amp;IF(I73="","",I73&amp;CHAR(10))&amp;IF(I74="","",I74)))</f>
        <v xml:space="preserve">Log Management, SIEM
(IAM)
</v>
      </c>
      <c r="J70" s="226" t="s">
        <v>240</v>
      </c>
      <c r="K70" s="216">
        <f>SUM(K71:K74)</f>
        <v>0</v>
      </c>
      <c r="L70" s="217">
        <f t="shared" ref="L70:O70" si="12">SUM(L71:L74)</f>
        <v>0</v>
      </c>
      <c r="M70" s="217">
        <f t="shared" si="12"/>
        <v>0</v>
      </c>
      <c r="N70" s="217">
        <f t="shared" si="12"/>
        <v>0</v>
      </c>
      <c r="O70" s="218">
        <f t="shared" si="12"/>
        <v>0</v>
      </c>
      <c r="P70" s="227" t="s">
        <v>29</v>
      </c>
      <c r="Q70" s="246"/>
      <c r="R70" s="247"/>
      <c r="S70" s="247"/>
      <c r="T70" s="248"/>
      <c r="U70" s="220"/>
      <c r="V70" s="221"/>
      <c r="W70" s="221"/>
      <c r="X70" s="237"/>
      <c r="Y70" s="222">
        <f>AVERAGE(Y71:Y74)</f>
        <v>0.1</v>
      </c>
      <c r="Z70" s="192"/>
      <c r="AA70" s="193"/>
      <c r="AB70" s="193"/>
      <c r="AC70" s="193"/>
      <c r="AD70" s="194"/>
      <c r="AE70" s="122"/>
      <c r="AF70" s="170" t="str">
        <f>(IF(AF71="","",AF71&amp;CHAR(10))&amp;(IF(AF72="","",AF72&amp;CHAR(10))&amp;IF(AF73="","",AF73&amp;CHAR(10))&amp;IF(AF74="","",AF74)))</f>
        <v/>
      </c>
      <c r="AG70" s="177" t="str">
        <f>(IF(AG71="","",AG71&amp;CHAR(10))&amp;(IF(AG72="","",AG72&amp;CHAR(10))&amp;IF(AG73="","",AG73&amp;CHAR(10))&amp;IF(AG74="","",AG74)))</f>
        <v xml:space="preserve">SIEM management/ rules
SIEM Tuning
</v>
      </c>
      <c r="AH70" s="177" t="str">
        <f>(IF(AH71="","",AH71&amp;CHAR(10))&amp;(IF(AH72="","",AH72&amp;CHAR(10))&amp;IF(AH73="","",AH73&amp;CHAR(10))&amp;IF(AH74="","",AH74)))</f>
        <v xml:space="preserve">SIEM Tuning
</v>
      </c>
      <c r="AI70" s="177" t="str">
        <f>(IF(AI71="","",AI71&amp;CHAR(10))&amp;(IF(AI72="","",AI72&amp;CHAR(10))&amp;IF(AI73="","",AI73&amp;CHAR(10))&amp;IF(AI74="","",AI74)))</f>
        <v xml:space="preserve">SIEM Tuning
</v>
      </c>
      <c r="AJ70" s="177" t="str">
        <f>(IF(AJ71="","",AJ71&amp;CHAR(10))&amp;(IF(AJ72="","",AJ72&amp;CHAR(10))&amp;IF(AJ73="","",AJ73&amp;CHAR(10))&amp;IF(AJ74="","",AJ74)))</f>
        <v xml:space="preserve">SIEM Tuning
</v>
      </c>
      <c r="AK70" s="37"/>
    </row>
    <row r="71" spans="2:37" ht="45" customHeight="1" outlineLevel="1" x14ac:dyDescent="0.25">
      <c r="B71" s="13"/>
      <c r="C71" s="205"/>
      <c r="D71" s="59"/>
      <c r="E71" s="59"/>
      <c r="F71" s="76"/>
      <c r="G71" s="60" t="s">
        <v>144</v>
      </c>
      <c r="H71" s="61">
        <v>7</v>
      </c>
      <c r="I71" s="60" t="s">
        <v>504</v>
      </c>
      <c r="J71" s="139">
        <v>6</v>
      </c>
      <c r="K71" s="124"/>
      <c r="L71" s="125"/>
      <c r="M71" s="125"/>
      <c r="N71" s="125"/>
      <c r="O71" s="126"/>
      <c r="P71" s="108"/>
      <c r="Q71" s="249" t="s">
        <v>270</v>
      </c>
      <c r="R71" s="250" t="s">
        <v>255</v>
      </c>
      <c r="S71" s="250" t="s">
        <v>255</v>
      </c>
      <c r="T71" s="251" t="s">
        <v>255</v>
      </c>
      <c r="U71" s="160">
        <f>VLOOKUP(Q71,Data!$B$4:$C$9,2, FALSE)</f>
        <v>0.1</v>
      </c>
      <c r="V71" s="161">
        <f>VLOOKUP(R71,Data!$E$4:$F$8,2,FALSE)</f>
        <v>0</v>
      </c>
      <c r="W71" s="161">
        <f>VLOOKUP(S71,Data!$H$4:$I$8,2,FALSE)</f>
        <v>0</v>
      </c>
      <c r="X71" s="238">
        <f>VLOOKUP(T71,Data!$K$4:$L$7,2,FALSE)</f>
        <v>0</v>
      </c>
      <c r="Y71" s="166">
        <f>SUM(U71:X71)</f>
        <v>0.1</v>
      </c>
      <c r="Z71" s="56"/>
      <c r="AA71" s="57"/>
      <c r="AB71" s="57"/>
      <c r="AC71" s="57"/>
      <c r="AD71" s="58"/>
      <c r="AE71" s="122"/>
      <c r="AF71" s="172"/>
      <c r="AG71" s="185" t="s">
        <v>320</v>
      </c>
      <c r="AH71" s="185" t="s">
        <v>308</v>
      </c>
      <c r="AI71" s="185" t="s">
        <v>308</v>
      </c>
      <c r="AJ71" s="185" t="s">
        <v>308</v>
      </c>
      <c r="AK71" s="37"/>
    </row>
    <row r="72" spans="2:37" ht="45" customHeight="1" outlineLevel="1" x14ac:dyDescent="0.25">
      <c r="B72" s="13"/>
      <c r="C72" s="205"/>
      <c r="D72" s="59"/>
      <c r="E72" s="59"/>
      <c r="F72" s="76"/>
      <c r="G72" s="60" t="s">
        <v>145</v>
      </c>
      <c r="H72" s="61">
        <v>3</v>
      </c>
      <c r="I72" s="60"/>
      <c r="J72" s="139" t="s">
        <v>227</v>
      </c>
      <c r="K72" s="124"/>
      <c r="L72" s="125"/>
      <c r="M72" s="125"/>
      <c r="N72" s="125"/>
      <c r="O72" s="126"/>
      <c r="P72" s="108"/>
      <c r="Q72" s="249" t="s">
        <v>255</v>
      </c>
      <c r="R72" s="250" t="s">
        <v>255</v>
      </c>
      <c r="S72" s="250" t="s">
        <v>255</v>
      </c>
      <c r="T72" s="251" t="s">
        <v>255</v>
      </c>
      <c r="U72" s="160">
        <f>VLOOKUP(Q72,Data!$B$4:$C$9,2, FALSE)</f>
        <v>0</v>
      </c>
      <c r="V72" s="161">
        <f>VLOOKUP(R72,Data!$E$4:$F$8,2,FALSE)</f>
        <v>0</v>
      </c>
      <c r="W72" s="161">
        <f>VLOOKUP(S72,Data!$H$4:$I$8,2,FALSE)</f>
        <v>0</v>
      </c>
      <c r="X72" s="238">
        <f>VLOOKUP(T72,Data!$K$4:$L$7,2,FALSE)</f>
        <v>0</v>
      </c>
      <c r="Y72" s="166">
        <f>SUM(U72:X72)</f>
        <v>0</v>
      </c>
      <c r="Z72" s="56"/>
      <c r="AA72" s="57"/>
      <c r="AB72" s="57"/>
      <c r="AC72" s="57"/>
      <c r="AD72" s="58"/>
      <c r="AE72" s="122"/>
      <c r="AF72" s="172"/>
      <c r="AG72" s="175"/>
      <c r="AH72" s="175"/>
      <c r="AI72" s="175"/>
      <c r="AJ72" s="175"/>
      <c r="AK72" s="37"/>
    </row>
    <row r="73" spans="2:37" ht="45" customHeight="1" outlineLevel="1" x14ac:dyDescent="0.25">
      <c r="B73" s="13"/>
      <c r="C73" s="205"/>
      <c r="D73" s="59"/>
      <c r="E73" s="59"/>
      <c r="F73" s="76"/>
      <c r="G73" s="60" t="s">
        <v>146</v>
      </c>
      <c r="H73" s="61">
        <v>8</v>
      </c>
      <c r="I73" s="60" t="s">
        <v>286</v>
      </c>
      <c r="J73" s="139" t="s">
        <v>229</v>
      </c>
      <c r="K73" s="124"/>
      <c r="L73" s="125"/>
      <c r="M73" s="125"/>
      <c r="N73" s="125"/>
      <c r="O73" s="126"/>
      <c r="P73" s="108"/>
      <c r="Q73" s="249" t="s">
        <v>270</v>
      </c>
      <c r="R73" s="250" t="s">
        <v>260</v>
      </c>
      <c r="S73" s="250" t="s">
        <v>255</v>
      </c>
      <c r="T73" s="251" t="s">
        <v>255</v>
      </c>
      <c r="U73" s="160">
        <f>VLOOKUP(Q73,Data!$B$4:$C$9,2, FALSE)</f>
        <v>0.1</v>
      </c>
      <c r="V73" s="161">
        <f>VLOOKUP(R73,Data!$E$4:$F$8,2,FALSE)</f>
        <v>0.1</v>
      </c>
      <c r="W73" s="161">
        <f>VLOOKUP(S73,Data!$H$4:$I$8,2,FALSE)</f>
        <v>0</v>
      </c>
      <c r="X73" s="238">
        <f>VLOOKUP(T73,Data!$K$4:$L$7,2,FALSE)</f>
        <v>0</v>
      </c>
      <c r="Y73" s="166">
        <f>SUM(U73:X73)</f>
        <v>0.2</v>
      </c>
      <c r="Z73" s="56"/>
      <c r="AA73" s="57"/>
      <c r="AB73" s="57"/>
      <c r="AC73" s="57"/>
      <c r="AD73" s="58"/>
      <c r="AE73" s="122"/>
      <c r="AF73" s="172"/>
      <c r="AG73" s="175"/>
      <c r="AH73" s="175"/>
      <c r="AI73" s="175"/>
      <c r="AJ73" s="175"/>
      <c r="AK73" s="37"/>
    </row>
    <row r="74" spans="2:37" ht="45" customHeight="1" outlineLevel="1" x14ac:dyDescent="0.25">
      <c r="B74" s="13"/>
      <c r="C74" s="207"/>
      <c r="D74" s="84"/>
      <c r="E74" s="84"/>
      <c r="F74" s="85"/>
      <c r="G74" s="91" t="s">
        <v>147</v>
      </c>
      <c r="H74" s="61">
        <v>8</v>
      </c>
      <c r="I74" s="91"/>
      <c r="J74" s="143">
        <v>11</v>
      </c>
      <c r="K74" s="133"/>
      <c r="L74" s="134"/>
      <c r="M74" s="134"/>
      <c r="N74" s="134"/>
      <c r="O74" s="135"/>
      <c r="P74" s="114"/>
      <c r="Q74" s="249" t="s">
        <v>270</v>
      </c>
      <c r="R74" s="250" t="s">
        <v>255</v>
      </c>
      <c r="S74" s="250" t="s">
        <v>255</v>
      </c>
      <c r="T74" s="251" t="s">
        <v>255</v>
      </c>
      <c r="U74" s="160">
        <f>VLOOKUP(Q74,Data!$B$4:$C$9,2, FALSE)</f>
        <v>0.1</v>
      </c>
      <c r="V74" s="161">
        <f>VLOOKUP(R74,Data!$E$4:$F$8,2,FALSE)</f>
        <v>0</v>
      </c>
      <c r="W74" s="161">
        <f>VLOOKUP(S74,Data!$H$4:$I$8,2,FALSE)</f>
        <v>0</v>
      </c>
      <c r="X74" s="238">
        <f>VLOOKUP(T74,Data!$K$4:$L$7,2,FALSE)</f>
        <v>0</v>
      </c>
      <c r="Y74" s="167">
        <f>SUM(U74:X74)</f>
        <v>0.1</v>
      </c>
      <c r="Z74" s="95"/>
      <c r="AA74" s="96"/>
      <c r="AB74" s="96"/>
      <c r="AC74" s="96"/>
      <c r="AD74" s="105"/>
      <c r="AE74" s="122"/>
      <c r="AF74" s="173"/>
      <c r="AG74" s="174"/>
      <c r="AH74" s="174"/>
      <c r="AI74" s="174"/>
      <c r="AJ74" s="174"/>
      <c r="AK74" s="37"/>
    </row>
    <row r="75" spans="2:37" ht="60" customHeight="1" x14ac:dyDescent="0.25">
      <c r="B75" s="13"/>
      <c r="C75" s="204"/>
      <c r="D75" s="211" t="s">
        <v>27</v>
      </c>
      <c r="E75" s="212"/>
      <c r="F75" s="213" t="s">
        <v>28</v>
      </c>
      <c r="G75" s="214" t="s">
        <v>80</v>
      </c>
      <c r="H75" s="188">
        <f>AVERAGE(H76:H80)</f>
        <v>5.8</v>
      </c>
      <c r="I75" s="183" t="str">
        <f>(IF(I76="","",I76&amp;CHAR(10))&amp;(IF(I77="","",I77&amp;CHAR(10))&amp;IF(I78="","",I78&amp;CHAR(10))&amp;IF(I79="","",I79&amp;CHAR(10))&amp;IF(I80="","",I80)))</f>
        <v>(Vulnerability Management), (Network Analytics)
'Log Management, SIEM
'Log Management, SIEM
JSA, (GrayLog)</v>
      </c>
      <c r="J75" s="215" t="s">
        <v>241</v>
      </c>
      <c r="K75" s="216">
        <f>SUM(K76:K80)</f>
        <v>0</v>
      </c>
      <c r="L75" s="217">
        <f t="shared" ref="L75:O75" si="13">SUM(L76:L80)</f>
        <v>0</v>
      </c>
      <c r="M75" s="217">
        <f t="shared" si="13"/>
        <v>0</v>
      </c>
      <c r="N75" s="217">
        <f t="shared" si="13"/>
        <v>0</v>
      </c>
      <c r="O75" s="218">
        <f t="shared" si="13"/>
        <v>0</v>
      </c>
      <c r="P75" s="219" t="s">
        <v>52</v>
      </c>
      <c r="Q75" s="246"/>
      <c r="R75" s="247"/>
      <c r="S75" s="247"/>
      <c r="T75" s="248"/>
      <c r="U75" s="220"/>
      <c r="V75" s="221"/>
      <c r="W75" s="221"/>
      <c r="X75" s="237"/>
      <c r="Y75" s="222">
        <f>AVERAGE(Y76:Y80)</f>
        <v>0.08</v>
      </c>
      <c r="Z75" s="195"/>
      <c r="AA75" s="196"/>
      <c r="AB75" s="196"/>
      <c r="AC75" s="196"/>
      <c r="AD75" s="199"/>
      <c r="AE75" s="122"/>
      <c r="AF75" s="183" t="str">
        <f>(IF(AF76="","",AF76&amp;CHAR(10))&amp;(IF(AF77="","",AF77&amp;CHAR(10))&amp;IF(AF78="","",AF78&amp;CHAR(10))&amp;IF(AF79="","",AF79&amp;CHAR(10))&amp;IF(AF80="","",AF80)))</f>
        <v/>
      </c>
      <c r="AG75" s="177" t="str">
        <f>(IF(AG76="","",AG76&amp;CHAR(10))&amp;(IF(AG77="","",AG77&amp;CHAR(10))&amp;IF(AG78="","",AG78&amp;CHAR(10))&amp;IF(AG79="","",AG79&amp;CHAR(10))&amp;IF(AG80="","",AG80)))</f>
        <v>Network Analytics
SIEM Tuning
SIEM Tuning
SIEM Tuning</v>
      </c>
      <c r="AH75" s="177" t="str">
        <f>(IF(AH76="","",AH76&amp;CHAR(10))&amp;(IF(AH77="","",AH77&amp;CHAR(10))&amp;IF(AH78="","",AH78&amp;CHAR(10))&amp;IF(AH79="","",AH79&amp;CHAR(10))&amp;IF(AH80="","",AH80)))</f>
        <v/>
      </c>
      <c r="AI75" s="177" t="str">
        <f>(IF(AI76="","",AI76&amp;CHAR(10))&amp;(IF(AI77="","",AI77&amp;CHAR(10))&amp;IF(AI78="","",AI78&amp;CHAR(10))&amp;IF(AI79="","",AI79&amp;CHAR(10))&amp;IF(AI80="","",AI80)))</f>
        <v/>
      </c>
      <c r="AJ75" s="177" t="str">
        <f>(IF(AJ76="","",AJ76&amp;CHAR(10))&amp;(IF(AJ77="","",AJ77&amp;CHAR(10))&amp;IF(AJ78="","",AJ78&amp;CHAR(10))&amp;IF(AJ79="","",AJ79&amp;CHAR(10))&amp;IF(AJ80="","",AJ80)))</f>
        <v/>
      </c>
      <c r="AK75" s="37"/>
    </row>
    <row r="76" spans="2:37" ht="45" customHeight="1" outlineLevel="1" x14ac:dyDescent="0.25">
      <c r="B76" s="13"/>
      <c r="C76" s="205"/>
      <c r="D76" s="68"/>
      <c r="E76" s="59"/>
      <c r="F76" s="76"/>
      <c r="G76" s="60" t="s">
        <v>148</v>
      </c>
      <c r="H76" s="61">
        <v>3</v>
      </c>
      <c r="I76" s="60" t="s">
        <v>505</v>
      </c>
      <c r="J76" s="139">
        <v>12</v>
      </c>
      <c r="K76" s="124"/>
      <c r="L76" s="125"/>
      <c r="M76" s="125"/>
      <c r="N76" s="125"/>
      <c r="O76" s="126"/>
      <c r="P76" s="108"/>
      <c r="Q76" s="249" t="s">
        <v>255</v>
      </c>
      <c r="R76" s="250" t="s">
        <v>255</v>
      </c>
      <c r="S76" s="250" t="s">
        <v>255</v>
      </c>
      <c r="T76" s="251" t="s">
        <v>255</v>
      </c>
      <c r="U76" s="160">
        <f>VLOOKUP(Q76,Data!$B$4:$C$9,2, FALSE)</f>
        <v>0</v>
      </c>
      <c r="V76" s="161">
        <f>VLOOKUP(R76,Data!$E$4:$F$8,2,FALSE)</f>
        <v>0</v>
      </c>
      <c r="W76" s="161">
        <f>VLOOKUP(S76,Data!$H$4:$I$8,2,FALSE)</f>
        <v>0</v>
      </c>
      <c r="X76" s="238">
        <f>VLOOKUP(T76,Data!$K$4:$L$7,2,FALSE)</f>
        <v>0</v>
      </c>
      <c r="Y76" s="166">
        <f>SUM(U76:X76)</f>
        <v>0</v>
      </c>
      <c r="Z76" s="62"/>
      <c r="AA76" s="69"/>
      <c r="AB76" s="69"/>
      <c r="AC76" s="69"/>
      <c r="AD76" s="100"/>
      <c r="AE76" s="122"/>
      <c r="AF76" s="172"/>
      <c r="AG76" s="175" t="s">
        <v>81</v>
      </c>
      <c r="AH76" s="175"/>
      <c r="AI76" s="175"/>
      <c r="AJ76" s="175"/>
      <c r="AK76" s="37"/>
    </row>
    <row r="77" spans="2:37" ht="45" customHeight="1" outlineLevel="1" x14ac:dyDescent="0.25">
      <c r="B77" s="13"/>
      <c r="C77" s="205"/>
      <c r="D77" s="68"/>
      <c r="E77" s="59"/>
      <c r="F77" s="76"/>
      <c r="G77" s="60" t="s">
        <v>149</v>
      </c>
      <c r="H77" s="61">
        <v>6</v>
      </c>
      <c r="I77" s="60"/>
      <c r="J77" s="139">
        <v>19</v>
      </c>
      <c r="K77" s="124"/>
      <c r="L77" s="125"/>
      <c r="M77" s="125"/>
      <c r="N77" s="125"/>
      <c r="O77" s="126"/>
      <c r="P77" s="108"/>
      <c r="Q77" s="249" t="s">
        <v>270</v>
      </c>
      <c r="R77" s="250" t="s">
        <v>255</v>
      </c>
      <c r="S77" s="250" t="s">
        <v>255</v>
      </c>
      <c r="T77" s="251" t="s">
        <v>255</v>
      </c>
      <c r="U77" s="160">
        <f>VLOOKUP(Q77,Data!$B$4:$C$9,2, FALSE)</f>
        <v>0.1</v>
      </c>
      <c r="V77" s="161">
        <f>VLOOKUP(R77,Data!$E$4:$F$8,2,FALSE)</f>
        <v>0</v>
      </c>
      <c r="W77" s="161">
        <f>VLOOKUP(S77,Data!$H$4:$I$8,2,FALSE)</f>
        <v>0</v>
      </c>
      <c r="X77" s="238">
        <f>VLOOKUP(T77,Data!$K$4:$L$7,2,FALSE)</f>
        <v>0</v>
      </c>
      <c r="Y77" s="166">
        <f>SUM(U77:X77)</f>
        <v>0.1</v>
      </c>
      <c r="Z77" s="62"/>
      <c r="AA77" s="69"/>
      <c r="AB77" s="69"/>
      <c r="AC77" s="69"/>
      <c r="AD77" s="100"/>
      <c r="AE77" s="122"/>
      <c r="AF77" s="172"/>
      <c r="AG77" s="175"/>
      <c r="AH77" s="175"/>
      <c r="AI77" s="175"/>
      <c r="AJ77" s="175"/>
      <c r="AK77" s="37"/>
    </row>
    <row r="78" spans="2:37" ht="45" customHeight="1" outlineLevel="1" x14ac:dyDescent="0.25">
      <c r="B78" s="13"/>
      <c r="C78" s="205"/>
      <c r="D78" s="68"/>
      <c r="E78" s="59"/>
      <c r="F78" s="76"/>
      <c r="G78" s="60" t="s">
        <v>150</v>
      </c>
      <c r="H78" s="61">
        <v>7</v>
      </c>
      <c r="I78" s="60" t="s">
        <v>506</v>
      </c>
      <c r="J78" s="139">
        <v>6</v>
      </c>
      <c r="K78" s="124"/>
      <c r="L78" s="125"/>
      <c r="M78" s="125"/>
      <c r="N78" s="125"/>
      <c r="O78" s="126"/>
      <c r="P78" s="108"/>
      <c r="Q78" s="249" t="s">
        <v>270</v>
      </c>
      <c r="R78" s="250" t="s">
        <v>255</v>
      </c>
      <c r="S78" s="250" t="s">
        <v>255</v>
      </c>
      <c r="T78" s="251" t="s">
        <v>255</v>
      </c>
      <c r="U78" s="160">
        <f>VLOOKUP(Q78,Data!$B$4:$C$9,2, FALSE)</f>
        <v>0.1</v>
      </c>
      <c r="V78" s="161">
        <f>VLOOKUP(R78,Data!$E$4:$F$8,2,FALSE)</f>
        <v>0</v>
      </c>
      <c r="W78" s="161">
        <f>VLOOKUP(S78,Data!$H$4:$I$8,2,FALSE)</f>
        <v>0</v>
      </c>
      <c r="X78" s="238">
        <f>VLOOKUP(T78,Data!$K$4:$L$7,2,FALSE)</f>
        <v>0</v>
      </c>
      <c r="Y78" s="166">
        <f>SUM(U78:X78)</f>
        <v>0.1</v>
      </c>
      <c r="Z78" s="62"/>
      <c r="AA78" s="69"/>
      <c r="AB78" s="69"/>
      <c r="AC78" s="69"/>
      <c r="AD78" s="100"/>
      <c r="AE78" s="122"/>
      <c r="AF78" s="172"/>
      <c r="AG78" s="185" t="s">
        <v>308</v>
      </c>
      <c r="AH78" s="175"/>
      <c r="AI78" s="175"/>
      <c r="AJ78" s="175"/>
      <c r="AK78" s="37"/>
    </row>
    <row r="79" spans="2:37" ht="45" customHeight="1" outlineLevel="1" x14ac:dyDescent="0.25">
      <c r="B79" s="13"/>
      <c r="C79" s="205"/>
      <c r="D79" s="68"/>
      <c r="E79" s="59"/>
      <c r="F79" s="76"/>
      <c r="G79" s="60" t="s">
        <v>151</v>
      </c>
      <c r="H79" s="61">
        <v>8</v>
      </c>
      <c r="I79" s="60" t="s">
        <v>506</v>
      </c>
      <c r="J79" s="139">
        <v>19</v>
      </c>
      <c r="K79" s="124"/>
      <c r="L79" s="125"/>
      <c r="M79" s="125"/>
      <c r="N79" s="125"/>
      <c r="O79" s="126"/>
      <c r="P79" s="108"/>
      <c r="Q79" s="249" t="s">
        <v>270</v>
      </c>
      <c r="R79" s="250" t="s">
        <v>255</v>
      </c>
      <c r="S79" s="250" t="s">
        <v>255</v>
      </c>
      <c r="T79" s="251" t="s">
        <v>255</v>
      </c>
      <c r="U79" s="160">
        <f>VLOOKUP(Q79,Data!$B$4:$C$9,2, FALSE)</f>
        <v>0.1</v>
      </c>
      <c r="V79" s="161">
        <f>VLOOKUP(R79,Data!$E$4:$F$8,2,FALSE)</f>
        <v>0</v>
      </c>
      <c r="W79" s="161">
        <f>VLOOKUP(S79,Data!$H$4:$I$8,2,FALSE)</f>
        <v>0</v>
      </c>
      <c r="X79" s="238">
        <f>VLOOKUP(T79,Data!$K$4:$L$7,2,FALSE)</f>
        <v>0</v>
      </c>
      <c r="Y79" s="166">
        <f>SUM(U79:X79)</f>
        <v>0.1</v>
      </c>
      <c r="Z79" s="62"/>
      <c r="AA79" s="69"/>
      <c r="AB79" s="69"/>
      <c r="AC79" s="69"/>
      <c r="AD79" s="100"/>
      <c r="AE79" s="122"/>
      <c r="AF79" s="172"/>
      <c r="AG79" s="185" t="s">
        <v>308</v>
      </c>
      <c r="AH79" s="175"/>
      <c r="AI79" s="175"/>
      <c r="AJ79" s="175"/>
      <c r="AK79" s="37"/>
    </row>
    <row r="80" spans="2:37" ht="45" customHeight="1" outlineLevel="1" x14ac:dyDescent="0.25">
      <c r="B80" s="13"/>
      <c r="C80" s="205"/>
      <c r="D80" s="55"/>
      <c r="E80" s="46"/>
      <c r="F80" s="51"/>
      <c r="G80" s="39" t="s">
        <v>152</v>
      </c>
      <c r="H80" s="61">
        <v>5</v>
      </c>
      <c r="I80" s="39" t="s">
        <v>285</v>
      </c>
      <c r="J80" s="141">
        <v>19</v>
      </c>
      <c r="K80" s="127"/>
      <c r="L80" s="128"/>
      <c r="M80" s="128"/>
      <c r="N80" s="128"/>
      <c r="O80" s="129"/>
      <c r="P80" s="47"/>
      <c r="Q80" s="249" t="s">
        <v>270</v>
      </c>
      <c r="R80" s="250" t="s">
        <v>255</v>
      </c>
      <c r="S80" s="250" t="s">
        <v>255</v>
      </c>
      <c r="T80" s="251" t="s">
        <v>255</v>
      </c>
      <c r="U80" s="160">
        <f>VLOOKUP(Q80,Data!$B$4:$C$9,2, FALSE)</f>
        <v>0.1</v>
      </c>
      <c r="V80" s="161">
        <f>VLOOKUP(R80,Data!$E$4:$F$8,2,FALSE)</f>
        <v>0</v>
      </c>
      <c r="W80" s="161">
        <f>VLOOKUP(S80,Data!$H$4:$I$8,2,FALSE)</f>
        <v>0</v>
      </c>
      <c r="X80" s="238">
        <f>VLOOKUP(T80,Data!$K$4:$L$7,2,FALSE)</f>
        <v>0</v>
      </c>
      <c r="Y80" s="167">
        <f>SUM(U80:X80)</f>
        <v>0.1</v>
      </c>
      <c r="Z80" s="74"/>
      <c r="AA80" s="75"/>
      <c r="AB80" s="75"/>
      <c r="AC80" s="75"/>
      <c r="AD80" s="101"/>
      <c r="AE80" s="122"/>
      <c r="AF80" s="173"/>
      <c r="AG80" s="186" t="s">
        <v>308</v>
      </c>
      <c r="AH80" s="186"/>
      <c r="AI80" s="186"/>
      <c r="AJ80" s="186"/>
      <c r="AK80" s="37"/>
    </row>
    <row r="81" spans="2:38" ht="60" customHeight="1" x14ac:dyDescent="0.25">
      <c r="B81" s="13"/>
      <c r="C81" s="206"/>
      <c r="D81" s="223" t="s">
        <v>29</v>
      </c>
      <c r="E81" s="223"/>
      <c r="F81" s="224" t="s">
        <v>30</v>
      </c>
      <c r="G81" s="225" t="s">
        <v>153</v>
      </c>
      <c r="H81" s="188">
        <f>AVERAGE(H82:H89)</f>
        <v>5.75</v>
      </c>
      <c r="I81" s="170" t="str">
        <f>(IF(I82="","",I82&amp;CHAR(10))&amp;(IF(I83="","",I83&amp;CHAR(10))&amp;IF(I84="","",I84&amp;CHAR(10))&amp;IF(I85="","",I85&amp;CHAR(10))&amp;IF(I86="","",I86&amp;CHAR(10))&amp;IF(I87="","",I87&amp;CHAR(10))&amp;IF(I88="","",I88&amp;CHAR(10))&amp;IF(I89="","",I89)))</f>
        <v>'(Vulnerability Management), (Network Analytics)
(Network Analytics)
Malware Protection
(CASB)
Vulnerability Management</v>
      </c>
      <c r="J81" s="226" t="s">
        <v>242</v>
      </c>
      <c r="K81" s="216">
        <f>SUM(K82:K89)</f>
        <v>0</v>
      </c>
      <c r="L81" s="217">
        <f>SUM(L82:L89)</f>
        <v>2000</v>
      </c>
      <c r="M81" s="217">
        <f>SUM(M82:M89)</f>
        <v>0</v>
      </c>
      <c r="N81" s="217">
        <f>SUM(N82:N89)</f>
        <v>0</v>
      </c>
      <c r="O81" s="218">
        <f>SUM(O82:O89)</f>
        <v>0</v>
      </c>
      <c r="P81" s="227"/>
      <c r="Q81" s="246"/>
      <c r="R81" s="247"/>
      <c r="S81" s="247"/>
      <c r="T81" s="248"/>
      <c r="U81" s="220"/>
      <c r="V81" s="221"/>
      <c r="W81" s="221"/>
      <c r="X81" s="237"/>
      <c r="Y81" s="222">
        <f>AVERAGE(Y82:Y89)</f>
        <v>0.1</v>
      </c>
      <c r="Z81" s="189"/>
      <c r="AA81" s="190"/>
      <c r="AB81" s="190"/>
      <c r="AC81" s="190"/>
      <c r="AD81" s="191"/>
      <c r="AE81" s="122"/>
      <c r="AF81" s="170" t="str">
        <f>(IF(AF82="","",AF82&amp;CHAR(10))&amp;(IF(AF83="","",AF83&amp;CHAR(10))&amp;IF(AF84="","",AF84&amp;CHAR(10))&amp;IF(AF85="","",AF85&amp;CHAR(10))&amp;IF(AF86="","",AF86&amp;CHAR(10))&amp;IF(AF87="","",AF87&amp;CHAR(10))&amp;IF(AF88="","",AF88&amp;CHAR(10))&amp;IF(AF89="","",AF89)))</f>
        <v>Passive Scanner Pilot
Vulnerability Management Expansion</v>
      </c>
      <c r="AG81" s="177" t="str">
        <f>(IF(AG82="","",AG82&amp;CHAR(10))&amp;(IF(AG83="","",AG83&amp;CHAR(10))&amp;IF(AG84="","",AG84&amp;CHAR(10))&amp;IF(AG85="","",AG85&amp;CHAR(10))&amp;IF(AG86="","",AG86&amp;CHAR(10))&amp;IF(AG87="","",AG87&amp;CHAR(10))&amp;IF(AG88="","",AG88&amp;CHAR(10))&amp;IF(AG89="","",AG89)))</f>
        <v xml:space="preserve">PVS
</v>
      </c>
      <c r="AH81" s="177" t="str">
        <f>(IF(AH82="","",AH82&amp;CHAR(10))&amp;(IF(AH83="","",AH83&amp;CHAR(10))&amp;IF(AH84="","",AH84&amp;CHAR(10))&amp;IF(AH85="","",AH85&amp;CHAR(10))&amp;IF(AH86="","",AH86&amp;CHAR(10))&amp;IF(AH87="","",AH87&amp;CHAR(10))&amp;IF(AH88="","",AH88&amp;CHAR(10))&amp;IF(AH89="","",AH89)))</f>
        <v/>
      </c>
      <c r="AI81" s="177" t="str">
        <f>(IF(AI82="","",AI82&amp;CHAR(10))&amp;(IF(AI83="","",AI83&amp;CHAR(10))&amp;IF(AI84="","",AI84&amp;CHAR(10))&amp;IF(AI85="","",AI85&amp;CHAR(10))&amp;IF(AI86="","",AI86&amp;CHAR(10))&amp;IF(AI87="","",AI87&amp;CHAR(10))&amp;IF(AI88="","",AI88&amp;CHAR(10))&amp;IF(AI89="","",AI89)))</f>
        <v/>
      </c>
      <c r="AJ81" s="177" t="str">
        <f>(IF(AJ82="","",AJ82&amp;CHAR(10))&amp;(IF(AJ83="","",AJ83&amp;CHAR(10))&amp;IF(AJ84="","",AJ84&amp;CHAR(10))&amp;IF(AJ85="","",AJ85&amp;CHAR(10))&amp;IF(AJ86="","",AJ86&amp;CHAR(10))&amp;IF(AJ87="","",AJ87&amp;CHAR(10))&amp;IF(AJ88="","",AJ88&amp;CHAR(10))&amp;IF(AJ89="","",AJ89)))</f>
        <v/>
      </c>
      <c r="AK81" s="37"/>
      <c r="AL81" s="23"/>
    </row>
    <row r="82" spans="2:38" ht="45" customHeight="1" outlineLevel="1" x14ac:dyDescent="0.25">
      <c r="B82" s="13"/>
      <c r="C82" s="205"/>
      <c r="D82" s="88"/>
      <c r="E82" s="88"/>
      <c r="F82" s="89"/>
      <c r="G82" s="60" t="s">
        <v>154</v>
      </c>
      <c r="H82" s="61">
        <v>6</v>
      </c>
      <c r="I82" s="60" t="s">
        <v>507</v>
      </c>
      <c r="J82" s="144">
        <v>19</v>
      </c>
      <c r="K82" s="124"/>
      <c r="L82" s="81">
        <v>2000</v>
      </c>
      <c r="M82" s="125"/>
      <c r="N82" s="125"/>
      <c r="O82" s="126"/>
      <c r="P82" s="115"/>
      <c r="Q82" s="249" t="s">
        <v>255</v>
      </c>
      <c r="R82" s="250" t="s">
        <v>255</v>
      </c>
      <c r="S82" s="250" t="s">
        <v>255</v>
      </c>
      <c r="T82" s="251" t="s">
        <v>255</v>
      </c>
      <c r="U82" s="160">
        <f>VLOOKUP(Q82,Data!$B$4:$C$9,2, FALSE)</f>
        <v>0</v>
      </c>
      <c r="V82" s="161">
        <f>VLOOKUP(R82,Data!$E$4:$F$8,2,FALSE)</f>
        <v>0</v>
      </c>
      <c r="W82" s="161">
        <f>VLOOKUP(S82,Data!$H$4:$I$8,2,FALSE)</f>
        <v>0</v>
      </c>
      <c r="X82" s="238">
        <f>VLOOKUP(T82,Data!$K$4:$L$7,2,FALSE)</f>
        <v>0</v>
      </c>
      <c r="Y82" s="166">
        <f t="shared" ref="Y82:Y89" si="14">SUM(U82:X82)</f>
        <v>0</v>
      </c>
      <c r="Z82" s="56"/>
      <c r="AA82" s="57"/>
      <c r="AB82" s="57"/>
      <c r="AC82" s="57"/>
      <c r="AD82" s="58"/>
      <c r="AE82" s="122"/>
      <c r="AF82" s="184" t="s">
        <v>366</v>
      </c>
      <c r="AG82" s="185" t="s">
        <v>309</v>
      </c>
      <c r="AH82" s="175"/>
      <c r="AI82" s="175"/>
      <c r="AJ82" s="175"/>
      <c r="AK82" s="37"/>
      <c r="AL82" s="23"/>
    </row>
    <row r="83" spans="2:38" ht="45" customHeight="1" outlineLevel="1" x14ac:dyDescent="0.25">
      <c r="B83" s="13"/>
      <c r="C83" s="205"/>
      <c r="D83" s="59"/>
      <c r="E83" s="59"/>
      <c r="F83" s="76"/>
      <c r="G83" s="60" t="s">
        <v>155</v>
      </c>
      <c r="H83" s="61">
        <v>4</v>
      </c>
      <c r="I83" s="60"/>
      <c r="J83" s="139">
        <v>19</v>
      </c>
      <c r="K83" s="124"/>
      <c r="L83" s="125"/>
      <c r="M83" s="125"/>
      <c r="N83" s="125"/>
      <c r="O83" s="126"/>
      <c r="P83" s="108"/>
      <c r="Q83" s="249" t="s">
        <v>255</v>
      </c>
      <c r="R83" s="250" t="s">
        <v>255</v>
      </c>
      <c r="S83" s="250" t="s">
        <v>255</v>
      </c>
      <c r="T83" s="251" t="s">
        <v>255</v>
      </c>
      <c r="U83" s="160">
        <f>VLOOKUP(Q83,Data!$B$4:$C$9,2, FALSE)</f>
        <v>0</v>
      </c>
      <c r="V83" s="161">
        <f>VLOOKUP(R83,Data!$E$4:$F$8,2,FALSE)</f>
        <v>0</v>
      </c>
      <c r="W83" s="161">
        <f>VLOOKUP(S83,Data!$H$4:$I$8,2,FALSE)</f>
        <v>0</v>
      </c>
      <c r="X83" s="238">
        <f>VLOOKUP(T83,Data!$K$4:$L$7,2,FALSE)</f>
        <v>0</v>
      </c>
      <c r="Y83" s="166">
        <f t="shared" si="14"/>
        <v>0</v>
      </c>
      <c r="Z83" s="56"/>
      <c r="AA83" s="57"/>
      <c r="AB83" s="57"/>
      <c r="AC83" s="57"/>
      <c r="AD83" s="58"/>
      <c r="AE83" s="122"/>
      <c r="AF83" s="184"/>
      <c r="AG83" s="175"/>
      <c r="AH83" s="175"/>
      <c r="AI83" s="175"/>
      <c r="AJ83" s="175"/>
      <c r="AK83" s="37"/>
      <c r="AL83" s="23"/>
    </row>
    <row r="84" spans="2:38" ht="45" customHeight="1" outlineLevel="1" x14ac:dyDescent="0.25">
      <c r="B84" s="13"/>
      <c r="C84" s="205"/>
      <c r="D84" s="59"/>
      <c r="E84" s="59"/>
      <c r="F84" s="76"/>
      <c r="G84" s="60" t="s">
        <v>156</v>
      </c>
      <c r="H84" s="61">
        <v>5</v>
      </c>
      <c r="I84" s="60" t="s">
        <v>287</v>
      </c>
      <c r="J84" s="139">
        <v>19</v>
      </c>
      <c r="K84" s="124"/>
      <c r="L84" s="125"/>
      <c r="M84" s="125"/>
      <c r="N84" s="125"/>
      <c r="O84" s="126"/>
      <c r="P84" s="108"/>
      <c r="Q84" s="249" t="s">
        <v>255</v>
      </c>
      <c r="R84" s="250" t="s">
        <v>255</v>
      </c>
      <c r="S84" s="250" t="s">
        <v>255</v>
      </c>
      <c r="T84" s="251" t="s">
        <v>255</v>
      </c>
      <c r="U84" s="160">
        <f>VLOOKUP(Q84,Data!$B$4:$C$9,2, FALSE)</f>
        <v>0</v>
      </c>
      <c r="V84" s="161">
        <f>VLOOKUP(R84,Data!$E$4:$F$8,2,FALSE)</f>
        <v>0</v>
      </c>
      <c r="W84" s="161">
        <f>VLOOKUP(S84,Data!$H$4:$I$8,2,FALSE)</f>
        <v>0</v>
      </c>
      <c r="X84" s="238">
        <f>VLOOKUP(T84,Data!$K$4:$L$7,2,FALSE)</f>
        <v>0</v>
      </c>
      <c r="Y84" s="166">
        <f t="shared" si="14"/>
        <v>0</v>
      </c>
      <c r="Z84" s="56"/>
      <c r="AA84" s="57"/>
      <c r="AB84" s="57"/>
      <c r="AC84" s="57"/>
      <c r="AD84" s="58"/>
      <c r="AE84" s="122"/>
      <c r="AF84" s="184"/>
      <c r="AG84" s="175"/>
      <c r="AH84" s="175"/>
      <c r="AI84" s="175"/>
      <c r="AJ84" s="175"/>
      <c r="AK84" s="37"/>
      <c r="AL84" s="23"/>
    </row>
    <row r="85" spans="2:38" ht="45" customHeight="1" outlineLevel="1" x14ac:dyDescent="0.25">
      <c r="B85" s="13"/>
      <c r="C85" s="205"/>
      <c r="D85" s="59"/>
      <c r="E85" s="59"/>
      <c r="F85" s="76"/>
      <c r="G85" s="60" t="s">
        <v>157</v>
      </c>
      <c r="H85" s="61">
        <v>8</v>
      </c>
      <c r="I85" s="60" t="s">
        <v>508</v>
      </c>
      <c r="J85" s="139" t="s">
        <v>230</v>
      </c>
      <c r="K85" s="124"/>
      <c r="L85" s="125"/>
      <c r="M85" s="125"/>
      <c r="N85" s="125"/>
      <c r="O85" s="126"/>
      <c r="P85" s="108"/>
      <c r="Q85" s="249" t="s">
        <v>267</v>
      </c>
      <c r="R85" s="250" t="s">
        <v>260</v>
      </c>
      <c r="S85" s="250" t="s">
        <v>256</v>
      </c>
      <c r="T85" s="251" t="s">
        <v>273</v>
      </c>
      <c r="U85" s="160">
        <f>VLOOKUP(Q85,Data!$B$4:$C$9,2, FALSE)</f>
        <v>0.2</v>
      </c>
      <c r="V85" s="161">
        <f>VLOOKUP(R85,Data!$E$4:$F$8,2,FALSE)</f>
        <v>0.1</v>
      </c>
      <c r="W85" s="161">
        <f>VLOOKUP(S85,Data!$H$4:$I$8,2,FALSE)</f>
        <v>0.05</v>
      </c>
      <c r="X85" s="238">
        <f>VLOOKUP(T85,Data!$K$4:$L$7,2,FALSE)</f>
        <v>0.05</v>
      </c>
      <c r="Y85" s="166">
        <f t="shared" si="14"/>
        <v>0.4</v>
      </c>
      <c r="Z85" s="56"/>
      <c r="AA85" s="57"/>
      <c r="AB85" s="57"/>
      <c r="AC85" s="57"/>
      <c r="AD85" s="58"/>
      <c r="AE85" s="122"/>
      <c r="AF85" s="184"/>
      <c r="AG85" s="175"/>
      <c r="AH85" s="175"/>
      <c r="AI85" s="175"/>
      <c r="AJ85" s="175"/>
      <c r="AK85" s="37"/>
      <c r="AL85" s="23"/>
    </row>
    <row r="86" spans="2:38" ht="45" customHeight="1" outlineLevel="1" x14ac:dyDescent="0.25">
      <c r="B86" s="13"/>
      <c r="C86" s="205"/>
      <c r="D86" s="59"/>
      <c r="E86" s="59"/>
      <c r="F86" s="76"/>
      <c r="G86" s="60" t="s">
        <v>158</v>
      </c>
      <c r="H86" s="61">
        <v>6</v>
      </c>
      <c r="I86" s="60"/>
      <c r="J86" s="139" t="s">
        <v>230</v>
      </c>
      <c r="K86" s="124"/>
      <c r="L86" s="125"/>
      <c r="M86" s="125"/>
      <c r="N86" s="125"/>
      <c r="O86" s="126"/>
      <c r="P86" s="108"/>
      <c r="Q86" s="249" t="s">
        <v>255</v>
      </c>
      <c r="R86" s="250" t="s">
        <v>260</v>
      </c>
      <c r="S86" s="250" t="s">
        <v>255</v>
      </c>
      <c r="T86" s="251" t="s">
        <v>255</v>
      </c>
      <c r="U86" s="160">
        <f>VLOOKUP(Q86,Data!$B$4:$C$9,2, FALSE)</f>
        <v>0</v>
      </c>
      <c r="V86" s="161">
        <f>VLOOKUP(R86,Data!$E$4:$F$8,2,FALSE)</f>
        <v>0.1</v>
      </c>
      <c r="W86" s="161">
        <f>VLOOKUP(S86,Data!$H$4:$I$8,2,FALSE)</f>
        <v>0</v>
      </c>
      <c r="X86" s="238">
        <f>VLOOKUP(T86,Data!$K$4:$L$7,2,FALSE)</f>
        <v>0</v>
      </c>
      <c r="Y86" s="166">
        <f t="shared" si="14"/>
        <v>0.1</v>
      </c>
      <c r="Z86" s="56"/>
      <c r="AA86" s="57"/>
      <c r="AB86" s="57"/>
      <c r="AC86" s="57"/>
      <c r="AD86" s="58"/>
      <c r="AE86" s="122"/>
      <c r="AF86" s="184"/>
      <c r="AG86" s="175"/>
      <c r="AH86" s="175"/>
      <c r="AI86" s="175"/>
      <c r="AJ86" s="175"/>
      <c r="AK86" s="37"/>
      <c r="AL86" s="23"/>
    </row>
    <row r="87" spans="2:38" ht="45" customHeight="1" outlineLevel="1" x14ac:dyDescent="0.25">
      <c r="B87" s="13"/>
      <c r="C87" s="205"/>
      <c r="D87" s="88"/>
      <c r="E87" s="88"/>
      <c r="F87" s="89"/>
      <c r="G87" s="60" t="s">
        <v>159</v>
      </c>
      <c r="H87" s="61">
        <v>4</v>
      </c>
      <c r="I87" s="60" t="s">
        <v>280</v>
      </c>
      <c r="J87" s="144">
        <v>19</v>
      </c>
      <c r="K87" s="124"/>
      <c r="L87" s="125"/>
      <c r="M87" s="125"/>
      <c r="N87" s="125"/>
      <c r="O87" s="126"/>
      <c r="P87" s="115"/>
      <c r="Q87" s="249" t="s">
        <v>255</v>
      </c>
      <c r="R87" s="250" t="s">
        <v>255</v>
      </c>
      <c r="S87" s="250" t="s">
        <v>255</v>
      </c>
      <c r="T87" s="251" t="s">
        <v>255</v>
      </c>
      <c r="U87" s="160">
        <f>VLOOKUP(Q87,Data!$B$4:$C$9,2, FALSE)</f>
        <v>0</v>
      </c>
      <c r="V87" s="161">
        <f>VLOOKUP(R87,Data!$E$4:$F$8,2,FALSE)</f>
        <v>0</v>
      </c>
      <c r="W87" s="161">
        <f>VLOOKUP(S87,Data!$H$4:$I$8,2,FALSE)</f>
        <v>0</v>
      </c>
      <c r="X87" s="238">
        <f>VLOOKUP(T87,Data!$K$4:$L$7,2,FALSE)</f>
        <v>0</v>
      </c>
      <c r="Y87" s="166">
        <f t="shared" si="14"/>
        <v>0</v>
      </c>
      <c r="Z87" s="56"/>
      <c r="AA87" s="57"/>
      <c r="AB87" s="57"/>
      <c r="AC87" s="57"/>
      <c r="AD87" s="58"/>
      <c r="AE87" s="122"/>
      <c r="AF87" s="184"/>
      <c r="AG87" s="175"/>
      <c r="AH87" s="175"/>
      <c r="AI87" s="175"/>
      <c r="AJ87" s="175"/>
      <c r="AK87" s="37"/>
      <c r="AL87" s="23"/>
    </row>
    <row r="88" spans="2:38" ht="45" customHeight="1" outlineLevel="1" x14ac:dyDescent="0.25">
      <c r="B88" s="13"/>
      <c r="C88" s="205"/>
      <c r="D88" s="88"/>
      <c r="E88" s="88"/>
      <c r="F88" s="89"/>
      <c r="G88" s="60" t="s">
        <v>160</v>
      </c>
      <c r="H88" s="61">
        <v>5</v>
      </c>
      <c r="I88" s="60"/>
      <c r="J88" s="144">
        <v>19</v>
      </c>
      <c r="K88" s="124"/>
      <c r="L88" s="125"/>
      <c r="M88" s="125"/>
      <c r="N88" s="125"/>
      <c r="O88" s="126"/>
      <c r="P88" s="115"/>
      <c r="Q88" s="249" t="s">
        <v>270</v>
      </c>
      <c r="R88" s="250" t="s">
        <v>256</v>
      </c>
      <c r="S88" s="250" t="s">
        <v>255</v>
      </c>
      <c r="T88" s="251" t="s">
        <v>255</v>
      </c>
      <c r="U88" s="160">
        <f>VLOOKUP(Q88,Data!$B$4:$C$9,2, FALSE)</f>
        <v>0.1</v>
      </c>
      <c r="V88" s="161">
        <f>VLOOKUP(R88,Data!$E$4:$F$8,2,FALSE)</f>
        <v>0.05</v>
      </c>
      <c r="W88" s="161">
        <f>VLOOKUP(S88,Data!$H$4:$I$8,2,FALSE)</f>
        <v>0</v>
      </c>
      <c r="X88" s="238">
        <f>VLOOKUP(T88,Data!$K$4:$L$7,2,FALSE)</f>
        <v>0</v>
      </c>
      <c r="Y88" s="166">
        <f t="shared" si="14"/>
        <v>0.15000000000000002</v>
      </c>
      <c r="Z88" s="56"/>
      <c r="AA88" s="57"/>
      <c r="AB88" s="57"/>
      <c r="AC88" s="57"/>
      <c r="AD88" s="58"/>
      <c r="AE88" s="122"/>
      <c r="AF88" s="184"/>
      <c r="AG88" s="175"/>
      <c r="AH88" s="175"/>
      <c r="AI88" s="175"/>
      <c r="AJ88" s="175"/>
      <c r="AK88" s="37"/>
      <c r="AL88" s="23"/>
    </row>
    <row r="89" spans="2:38" ht="45" customHeight="1" outlineLevel="1" x14ac:dyDescent="0.25">
      <c r="B89" s="13"/>
      <c r="C89" s="205"/>
      <c r="D89" s="77"/>
      <c r="E89" s="77"/>
      <c r="F89" s="78"/>
      <c r="G89" s="79" t="s">
        <v>161</v>
      </c>
      <c r="H89" s="61">
        <v>8</v>
      </c>
      <c r="I89" s="79" t="s">
        <v>509</v>
      </c>
      <c r="J89" s="142">
        <v>4</v>
      </c>
      <c r="K89" s="136"/>
      <c r="L89" s="137"/>
      <c r="M89" s="137"/>
      <c r="N89" s="137"/>
      <c r="O89" s="138"/>
      <c r="P89" s="113"/>
      <c r="Q89" s="249" t="s">
        <v>270</v>
      </c>
      <c r="R89" s="250" t="s">
        <v>256</v>
      </c>
      <c r="S89" s="250" t="s">
        <v>255</v>
      </c>
      <c r="T89" s="251" t="s">
        <v>255</v>
      </c>
      <c r="U89" s="160">
        <f>VLOOKUP(Q89,Data!$B$4:$C$9,2, FALSE)</f>
        <v>0.1</v>
      </c>
      <c r="V89" s="161">
        <f>VLOOKUP(R89,Data!$E$4:$F$8,2,FALSE)</f>
        <v>0.05</v>
      </c>
      <c r="W89" s="161">
        <f>VLOOKUP(S89,Data!$H$4:$I$8,2,FALSE)</f>
        <v>0</v>
      </c>
      <c r="X89" s="238">
        <f>VLOOKUP(T89,Data!$K$4:$L$7,2,FALSE)</f>
        <v>0</v>
      </c>
      <c r="Y89" s="167">
        <f t="shared" si="14"/>
        <v>0.15000000000000002</v>
      </c>
      <c r="Z89" s="97"/>
      <c r="AA89" s="98"/>
      <c r="AB89" s="98"/>
      <c r="AC89" s="98"/>
      <c r="AD89" s="106"/>
      <c r="AE89" s="122"/>
      <c r="AF89" s="187" t="s">
        <v>367</v>
      </c>
      <c r="AG89" s="186"/>
      <c r="AH89" s="186"/>
      <c r="AI89" s="186"/>
      <c r="AJ89" s="186"/>
      <c r="AK89" s="37"/>
      <c r="AL89" s="23"/>
    </row>
    <row r="90" spans="2:38" ht="60" customHeight="1" x14ac:dyDescent="0.25">
      <c r="B90" s="13"/>
      <c r="C90" s="205"/>
      <c r="D90" s="212" t="s">
        <v>31</v>
      </c>
      <c r="E90" s="212"/>
      <c r="F90" s="213" t="s">
        <v>32</v>
      </c>
      <c r="G90" s="214" t="s">
        <v>162</v>
      </c>
      <c r="H90" s="188">
        <f>AVERAGE(H91:H95)</f>
        <v>5.4</v>
      </c>
      <c r="I90" s="183" t="str">
        <f>(IF(I91="","",I91&amp;CHAR(10))&amp;(IF(I92="","",I92&amp;CHAR(10))&amp;IF(I93="","",I93&amp;CHAR(10))&amp;IF(I94="","",I94&amp;CHAR(10))&amp;IF(I95="","",I95)))</f>
        <v/>
      </c>
      <c r="J90" s="215" t="s">
        <v>243</v>
      </c>
      <c r="K90" s="216">
        <f>SUM(K91:K95)</f>
        <v>0</v>
      </c>
      <c r="L90" s="217">
        <f t="shared" ref="L90:O90" si="15">SUM(L91:L95)</f>
        <v>0</v>
      </c>
      <c r="M90" s="217">
        <f t="shared" si="15"/>
        <v>0</v>
      </c>
      <c r="N90" s="217">
        <f t="shared" si="15"/>
        <v>0</v>
      </c>
      <c r="O90" s="218">
        <f t="shared" si="15"/>
        <v>0</v>
      </c>
      <c r="P90" s="219"/>
      <c r="Q90" s="246"/>
      <c r="R90" s="247"/>
      <c r="S90" s="247"/>
      <c r="T90" s="248"/>
      <c r="U90" s="220"/>
      <c r="V90" s="221"/>
      <c r="W90" s="221"/>
      <c r="X90" s="237"/>
      <c r="Y90" s="222">
        <f>AVERAGE(Y91:Y95)</f>
        <v>6.9999999999999993E-2</v>
      </c>
      <c r="Z90" s="195"/>
      <c r="AA90" s="196"/>
      <c r="AB90" s="196"/>
      <c r="AC90" s="196"/>
      <c r="AD90" s="197"/>
      <c r="AE90" s="122"/>
      <c r="AF90" s="183" t="str">
        <f>(IF(AF91="","",AF91&amp;CHAR(10))&amp;(IF(AF92="","",AF92&amp;CHAR(10))&amp;IF(AF93="","",AF93&amp;CHAR(10))&amp;IF(AF94="","",AF94&amp;CHAR(10))&amp;IF(AF95="","",AF95)))</f>
        <v/>
      </c>
      <c r="AG90" s="177" t="str">
        <f>(IF(AG91="","",AG91&amp;CHAR(10))&amp;(IF(AG92="","",AG92&amp;CHAR(10))&amp;IF(AG93="","",AG93&amp;CHAR(10))&amp;IF(AG94="","",AG94&amp;CHAR(10))&amp;IF(AG95="","",AG95)))</f>
        <v xml:space="preserve">Network Passive scanner
IPS/IDS Review
Network Passive scanner
IPS/IDS Review
Network Passive scanner
</v>
      </c>
      <c r="AH90" s="177" t="str">
        <f>(IF(AH91="","",AH91&amp;CHAR(10))&amp;(IF(AH92="","",AH92&amp;CHAR(10))&amp;IF(AH93="","",AH93&amp;CHAR(10))&amp;IF(AH94="","",AH94&amp;CHAR(10))&amp;IF(AH95="","",AH95)))</f>
        <v/>
      </c>
      <c r="AI90" s="177" t="str">
        <f>(IF(AI91="","",AI91&amp;CHAR(10))&amp;(IF(AI92="","",AI92&amp;CHAR(10))&amp;IF(AI93="","",AI93&amp;CHAR(10))&amp;IF(AI94="","",AI94&amp;CHAR(10))&amp;IF(AI95="","",AI95)))</f>
        <v/>
      </c>
      <c r="AJ90" s="177" t="str">
        <f>(IF(AJ91="","",AJ91&amp;CHAR(10))&amp;(IF(AJ92="","",AJ92&amp;CHAR(10))&amp;IF(AJ93="","",AJ93&amp;CHAR(10))&amp;IF(AJ94="","",AJ94&amp;CHAR(10))&amp;IF(AJ95="","",AJ95)))</f>
        <v xml:space="preserve">IPS/IDS Review
IPS/IDS Review
</v>
      </c>
      <c r="AK90" s="37"/>
    </row>
    <row r="91" spans="2:38" ht="45" customHeight="1" outlineLevel="1" x14ac:dyDescent="0.25">
      <c r="B91" s="13"/>
      <c r="C91" s="205"/>
      <c r="D91" s="59"/>
      <c r="E91" s="59"/>
      <c r="F91" s="76"/>
      <c r="G91" s="60" t="s">
        <v>163</v>
      </c>
      <c r="H91" s="61">
        <v>8</v>
      </c>
      <c r="I91" s="60"/>
      <c r="J91" s="139">
        <v>6</v>
      </c>
      <c r="K91" s="124"/>
      <c r="L91" s="125"/>
      <c r="M91" s="125"/>
      <c r="N91" s="125"/>
      <c r="O91" s="126"/>
      <c r="P91" s="108"/>
      <c r="Q91" s="249" t="s">
        <v>270</v>
      </c>
      <c r="R91" s="250" t="s">
        <v>256</v>
      </c>
      <c r="S91" s="250" t="s">
        <v>255</v>
      </c>
      <c r="T91" s="251" t="s">
        <v>255</v>
      </c>
      <c r="U91" s="160">
        <f>VLOOKUP(Q91,Data!$B$4:$C$9,2, FALSE)</f>
        <v>0.1</v>
      </c>
      <c r="V91" s="161">
        <f>VLOOKUP(R91,Data!$E$4:$F$8,2,FALSE)</f>
        <v>0.05</v>
      </c>
      <c r="W91" s="161">
        <f>VLOOKUP(S91,Data!$H$4:$I$8,2,FALSE)</f>
        <v>0</v>
      </c>
      <c r="X91" s="238">
        <f>VLOOKUP(T91,Data!$K$4:$L$7,2,FALSE)</f>
        <v>0</v>
      </c>
      <c r="Y91" s="166">
        <f>SUM(U91:X91)</f>
        <v>0.15000000000000002</v>
      </c>
      <c r="Z91" s="62"/>
      <c r="AA91" s="69"/>
      <c r="AB91" s="69"/>
      <c r="AC91" s="69"/>
      <c r="AD91" s="70"/>
      <c r="AE91" s="122"/>
      <c r="AF91" s="184"/>
      <c r="AG91" s="175" t="s">
        <v>368</v>
      </c>
      <c r="AH91" s="175"/>
      <c r="AI91" s="175"/>
      <c r="AJ91" s="175" t="s">
        <v>288</v>
      </c>
      <c r="AK91" s="37"/>
    </row>
    <row r="92" spans="2:38" ht="45" customHeight="1" outlineLevel="1" x14ac:dyDescent="0.25">
      <c r="B92" s="13"/>
      <c r="C92" s="205"/>
      <c r="D92" s="59"/>
      <c r="E92" s="59"/>
      <c r="F92" s="76"/>
      <c r="G92" s="60" t="s">
        <v>164</v>
      </c>
      <c r="H92" s="61">
        <v>7</v>
      </c>
      <c r="I92" s="60"/>
      <c r="J92" s="139">
        <v>6</v>
      </c>
      <c r="K92" s="124"/>
      <c r="L92" s="125"/>
      <c r="M92" s="125"/>
      <c r="N92" s="125"/>
      <c r="O92" s="126"/>
      <c r="P92" s="108"/>
      <c r="Q92" s="249" t="s">
        <v>270</v>
      </c>
      <c r="R92" s="250" t="s">
        <v>255</v>
      </c>
      <c r="S92" s="250" t="s">
        <v>255</v>
      </c>
      <c r="T92" s="251" t="s">
        <v>255</v>
      </c>
      <c r="U92" s="160">
        <f>VLOOKUP(Q92,Data!$B$4:$C$9,2, FALSE)</f>
        <v>0.1</v>
      </c>
      <c r="V92" s="161">
        <f>VLOOKUP(R92,Data!$E$4:$F$8,2,FALSE)</f>
        <v>0</v>
      </c>
      <c r="W92" s="161">
        <f>VLOOKUP(S92,Data!$H$4:$I$8,2,FALSE)</f>
        <v>0</v>
      </c>
      <c r="X92" s="238">
        <f>VLOOKUP(T92,Data!$K$4:$L$7,2,FALSE)</f>
        <v>0</v>
      </c>
      <c r="Y92" s="166">
        <f>SUM(U92:X92)</f>
        <v>0.1</v>
      </c>
      <c r="Z92" s="62"/>
      <c r="AA92" s="69"/>
      <c r="AB92" s="69"/>
      <c r="AC92" s="69"/>
      <c r="AD92" s="70"/>
      <c r="AE92" s="122"/>
      <c r="AF92" s="184"/>
      <c r="AG92" s="175" t="s">
        <v>368</v>
      </c>
      <c r="AH92" s="175"/>
      <c r="AI92" s="175"/>
      <c r="AJ92" s="175" t="s">
        <v>288</v>
      </c>
      <c r="AK92" s="37"/>
    </row>
    <row r="93" spans="2:38" ht="45" customHeight="1" outlineLevel="1" x14ac:dyDescent="0.25">
      <c r="B93" s="13"/>
      <c r="C93" s="205"/>
      <c r="D93" s="59"/>
      <c r="E93" s="59"/>
      <c r="F93" s="76"/>
      <c r="G93" s="60" t="s">
        <v>165</v>
      </c>
      <c r="H93" s="61">
        <v>4</v>
      </c>
      <c r="I93" s="60"/>
      <c r="J93" s="139">
        <v>6</v>
      </c>
      <c r="K93" s="124"/>
      <c r="L93" s="125"/>
      <c r="M93" s="125"/>
      <c r="N93" s="125"/>
      <c r="O93" s="126"/>
      <c r="P93" s="108"/>
      <c r="Q93" s="249" t="s">
        <v>255</v>
      </c>
      <c r="R93" s="250" t="s">
        <v>255</v>
      </c>
      <c r="S93" s="250" t="s">
        <v>255</v>
      </c>
      <c r="T93" s="251" t="s">
        <v>255</v>
      </c>
      <c r="U93" s="160">
        <f>VLOOKUP(Q93,Data!$B$4:$C$9,2, FALSE)</f>
        <v>0</v>
      </c>
      <c r="V93" s="161">
        <f>VLOOKUP(R93,Data!$E$4:$F$8,2,FALSE)</f>
        <v>0</v>
      </c>
      <c r="W93" s="161">
        <f>VLOOKUP(S93,Data!$H$4:$I$8,2,FALSE)</f>
        <v>0</v>
      </c>
      <c r="X93" s="238">
        <f>VLOOKUP(T93,Data!$K$4:$L$7,2,FALSE)</f>
        <v>0</v>
      </c>
      <c r="Y93" s="166">
        <f>SUM(U93:X93)</f>
        <v>0</v>
      </c>
      <c r="Z93" s="62"/>
      <c r="AA93" s="69"/>
      <c r="AB93" s="69"/>
      <c r="AC93" s="69"/>
      <c r="AD93" s="70"/>
      <c r="AE93" s="122"/>
      <c r="AF93" s="184"/>
      <c r="AG93" s="175" t="s">
        <v>369</v>
      </c>
      <c r="AH93" s="175"/>
      <c r="AI93" s="175"/>
      <c r="AJ93" s="175"/>
      <c r="AK93" s="37"/>
    </row>
    <row r="94" spans="2:38" ht="45" customHeight="1" outlineLevel="1" x14ac:dyDescent="0.25">
      <c r="B94" s="13"/>
      <c r="C94" s="205"/>
      <c r="D94" s="59"/>
      <c r="E94" s="59"/>
      <c r="F94" s="76"/>
      <c r="G94" s="60" t="s">
        <v>166</v>
      </c>
      <c r="H94" s="61">
        <v>4</v>
      </c>
      <c r="I94" s="60"/>
      <c r="J94" s="139">
        <v>6</v>
      </c>
      <c r="K94" s="124"/>
      <c r="L94" s="125"/>
      <c r="M94" s="125"/>
      <c r="N94" s="125"/>
      <c r="O94" s="126"/>
      <c r="P94" s="108"/>
      <c r="Q94" s="249" t="s">
        <v>270</v>
      </c>
      <c r="R94" s="250" t="s">
        <v>255</v>
      </c>
      <c r="S94" s="250" t="s">
        <v>255</v>
      </c>
      <c r="T94" s="251" t="s">
        <v>255</v>
      </c>
      <c r="U94" s="160">
        <f>VLOOKUP(Q94,Data!$B$4:$C$9,2, FALSE)</f>
        <v>0.1</v>
      </c>
      <c r="V94" s="161">
        <f>VLOOKUP(R94,Data!$E$4:$F$8,2,FALSE)</f>
        <v>0</v>
      </c>
      <c r="W94" s="161">
        <f>VLOOKUP(S94,Data!$H$4:$I$8,2,FALSE)</f>
        <v>0</v>
      </c>
      <c r="X94" s="238">
        <f>VLOOKUP(T94,Data!$K$4:$L$7,2,FALSE)</f>
        <v>0</v>
      </c>
      <c r="Y94" s="166">
        <f>SUM(U94:X94)</f>
        <v>0.1</v>
      </c>
      <c r="Z94" s="62"/>
      <c r="AA94" s="69"/>
      <c r="AB94" s="69"/>
      <c r="AC94" s="69"/>
      <c r="AD94" s="70"/>
      <c r="AE94" s="122"/>
      <c r="AF94" s="184"/>
      <c r="AG94" s="175"/>
      <c r="AH94" s="175"/>
      <c r="AI94" s="175"/>
      <c r="AJ94" s="175"/>
      <c r="AK94" s="37"/>
    </row>
    <row r="95" spans="2:38" ht="45" customHeight="1" outlineLevel="1" x14ac:dyDescent="0.25">
      <c r="B95" s="13"/>
      <c r="C95" s="207"/>
      <c r="D95" s="44"/>
      <c r="E95" s="44"/>
      <c r="F95" s="52"/>
      <c r="G95" s="40" t="s">
        <v>167</v>
      </c>
      <c r="H95" s="80">
        <v>4</v>
      </c>
      <c r="I95" s="40"/>
      <c r="J95" s="147">
        <v>6</v>
      </c>
      <c r="K95" s="130"/>
      <c r="L95" s="131"/>
      <c r="M95" s="131"/>
      <c r="N95" s="131"/>
      <c r="O95" s="132"/>
      <c r="P95" s="45"/>
      <c r="Q95" s="249" t="s">
        <v>255</v>
      </c>
      <c r="R95" s="250" t="s">
        <v>255</v>
      </c>
      <c r="S95" s="250" t="s">
        <v>255</v>
      </c>
      <c r="T95" s="251" t="s">
        <v>255</v>
      </c>
      <c r="U95" s="160">
        <f>VLOOKUP(Q95,Data!$B$4:$C$9,2, FALSE)</f>
        <v>0</v>
      </c>
      <c r="V95" s="161">
        <f>VLOOKUP(R95,Data!$E$4:$F$8,2,FALSE)</f>
        <v>0</v>
      </c>
      <c r="W95" s="161">
        <f>VLOOKUP(S95,Data!$H$4:$I$8,2,FALSE)</f>
        <v>0</v>
      </c>
      <c r="X95" s="238">
        <f>VLOOKUP(T95,Data!$K$4:$L$7,2,FALSE)</f>
        <v>0</v>
      </c>
      <c r="Y95" s="167">
        <f>SUM(U95:X95)</f>
        <v>0</v>
      </c>
      <c r="Z95" s="71"/>
      <c r="AA95" s="72"/>
      <c r="AB95" s="72"/>
      <c r="AC95" s="72"/>
      <c r="AD95" s="73"/>
      <c r="AE95" s="122"/>
      <c r="AF95" s="173"/>
      <c r="AG95" s="186"/>
      <c r="AH95" s="186"/>
      <c r="AI95" s="186"/>
      <c r="AJ95" s="186"/>
      <c r="AK95" s="37"/>
    </row>
    <row r="96" spans="2:38" ht="60" customHeight="1" x14ac:dyDescent="0.25">
      <c r="B96" s="13"/>
      <c r="C96" s="209"/>
      <c r="D96" s="223" t="s">
        <v>33</v>
      </c>
      <c r="E96" s="223"/>
      <c r="F96" s="224" t="s">
        <v>34</v>
      </c>
      <c r="G96" s="225" t="s">
        <v>190</v>
      </c>
      <c r="H96" s="188">
        <f>AVERAGE(H97)</f>
        <v>8</v>
      </c>
      <c r="I96" s="170" t="str">
        <f>(IF(I97="","",I97))</f>
        <v/>
      </c>
      <c r="J96" s="226" t="s">
        <v>244</v>
      </c>
      <c r="K96" s="216">
        <f>SUM(K97)</f>
        <v>0</v>
      </c>
      <c r="L96" s="217">
        <f t="shared" ref="L96:O96" si="16">SUM(L97)</f>
        <v>0</v>
      </c>
      <c r="M96" s="217">
        <f t="shared" si="16"/>
        <v>0</v>
      </c>
      <c r="N96" s="217">
        <f t="shared" si="16"/>
        <v>0</v>
      </c>
      <c r="O96" s="218">
        <f t="shared" si="16"/>
        <v>0</v>
      </c>
      <c r="P96" s="227"/>
      <c r="Q96" s="246"/>
      <c r="R96" s="247"/>
      <c r="S96" s="247"/>
      <c r="T96" s="248"/>
      <c r="U96" s="220"/>
      <c r="V96" s="221"/>
      <c r="W96" s="221"/>
      <c r="X96" s="237"/>
      <c r="Y96" s="222">
        <f>AVERAGE(Y97)</f>
        <v>0.2</v>
      </c>
      <c r="Z96" s="189"/>
      <c r="AA96" s="190"/>
      <c r="AB96" s="190"/>
      <c r="AC96" s="190"/>
      <c r="AD96" s="198"/>
      <c r="AE96" s="122"/>
      <c r="AF96" s="170" t="str">
        <f>(IF(AF97="","",AF97))</f>
        <v>Build IR Plan</v>
      </c>
      <c r="AG96" s="177" t="str">
        <f>(IF(AG97="","",AG97))</f>
        <v>Review IR Plan</v>
      </c>
      <c r="AH96" s="177" t="str">
        <f>(IF(AH97="","",AH97))</f>
        <v>Review IR Plan</v>
      </c>
      <c r="AI96" s="177" t="str">
        <f>(IF(AI97="","",AI97))</f>
        <v>Review IR Plan</v>
      </c>
      <c r="AJ96" s="177" t="str">
        <f>(IF(AJ97="","",AJ97))</f>
        <v>Review IR Plan</v>
      </c>
      <c r="AK96" s="37"/>
    </row>
    <row r="97" spans="1:37" ht="45" customHeight="1" outlineLevel="1" x14ac:dyDescent="0.25">
      <c r="B97" s="13"/>
      <c r="C97" s="202"/>
      <c r="D97" s="77"/>
      <c r="E97" s="77"/>
      <c r="F97" s="78"/>
      <c r="G97" s="79" t="s">
        <v>168</v>
      </c>
      <c r="H97" s="80">
        <v>8</v>
      </c>
      <c r="I97" s="79"/>
      <c r="J97" s="142">
        <v>19</v>
      </c>
      <c r="K97" s="130"/>
      <c r="L97" s="131"/>
      <c r="M97" s="131"/>
      <c r="N97" s="131"/>
      <c r="O97" s="132"/>
      <c r="P97" s="113"/>
      <c r="Q97" s="249" t="s">
        <v>270</v>
      </c>
      <c r="R97" s="250" t="s">
        <v>256</v>
      </c>
      <c r="S97" s="250" t="s">
        <v>256</v>
      </c>
      <c r="T97" s="251" t="s">
        <v>255</v>
      </c>
      <c r="U97" s="160">
        <f>VLOOKUP(Q97,Data!$B$4:$C$9,2, FALSE)</f>
        <v>0.1</v>
      </c>
      <c r="V97" s="161">
        <f>VLOOKUP(R97,Data!$E$4:$F$8,2,FALSE)</f>
        <v>0.05</v>
      </c>
      <c r="W97" s="161">
        <f>VLOOKUP(S97,Data!$H$4:$I$8,2,FALSE)</f>
        <v>0.05</v>
      </c>
      <c r="X97" s="238">
        <f>VLOOKUP(T97,Data!$K$4:$L$7,2,FALSE)</f>
        <v>0</v>
      </c>
      <c r="Y97" s="167">
        <f>SUM(U97:X97)</f>
        <v>0.2</v>
      </c>
      <c r="Z97" s="63"/>
      <c r="AA97" s="64"/>
      <c r="AB97" s="64"/>
      <c r="AC97" s="64"/>
      <c r="AD97" s="65"/>
      <c r="AE97" s="122"/>
      <c r="AF97" s="173" t="s">
        <v>370</v>
      </c>
      <c r="AG97" s="186" t="s">
        <v>82</v>
      </c>
      <c r="AH97" s="186" t="s">
        <v>82</v>
      </c>
      <c r="AI97" s="186" t="s">
        <v>82</v>
      </c>
      <c r="AJ97" s="186" t="s">
        <v>82</v>
      </c>
      <c r="AK97" s="37"/>
    </row>
    <row r="98" spans="1:37" ht="60" customHeight="1" x14ac:dyDescent="0.25">
      <c r="A98" s="2"/>
      <c r="B98" s="15"/>
      <c r="C98" s="202"/>
      <c r="D98" s="212" t="s">
        <v>35</v>
      </c>
      <c r="E98" s="212"/>
      <c r="F98" s="213" t="s">
        <v>36</v>
      </c>
      <c r="G98" s="214" t="s">
        <v>191</v>
      </c>
      <c r="H98" s="188">
        <f>AVERAGE(H99:H103)</f>
        <v>6</v>
      </c>
      <c r="I98" s="183" t="str">
        <f>(IF(I99="","",I99&amp;CHAR(10))&amp;(IF(I100="","",I100&amp;CHAR(10))&amp;IF(I101="","",I101&amp;CHAR(10))&amp;IF(I102="","",I102&amp;CHAR(10))&amp;IF(I103="","",I103)))</f>
        <v/>
      </c>
      <c r="J98" s="215" t="s">
        <v>244</v>
      </c>
      <c r="K98" s="216">
        <f>SUM(K99:K103)</f>
        <v>0</v>
      </c>
      <c r="L98" s="217">
        <f t="shared" ref="L98:O98" si="17">SUM(L99:L103)</f>
        <v>0</v>
      </c>
      <c r="M98" s="217">
        <f t="shared" si="17"/>
        <v>0</v>
      </c>
      <c r="N98" s="217">
        <f t="shared" si="17"/>
        <v>0</v>
      </c>
      <c r="O98" s="218">
        <f t="shared" si="17"/>
        <v>0</v>
      </c>
      <c r="P98" s="219"/>
      <c r="Q98" s="246"/>
      <c r="R98" s="247"/>
      <c r="S98" s="247"/>
      <c r="T98" s="248"/>
      <c r="U98" s="220"/>
      <c r="V98" s="221"/>
      <c r="W98" s="221"/>
      <c r="X98" s="237"/>
      <c r="Y98" s="222">
        <f>AVERAGE(Y99:Y103)</f>
        <v>0.12</v>
      </c>
      <c r="Z98" s="195"/>
      <c r="AA98" s="196"/>
      <c r="AB98" s="196"/>
      <c r="AC98" s="196"/>
      <c r="AD98" s="197"/>
      <c r="AE98" s="122"/>
      <c r="AF98" s="183" t="str">
        <f>(IF(AF99="","",AF99&amp;CHAR(10))&amp;(IF(AF100="","",AF100&amp;CHAR(10))&amp;IF(AF101="","",AF101&amp;CHAR(10))&amp;IF(AF102="","",AF102&amp;CHAR(10))&amp;IF(AF103="","",AF103)))</f>
        <v/>
      </c>
      <c r="AG98" s="177" t="str">
        <f>(IF(AG99="","",AG99&amp;CHAR(10))&amp;(IF(AG100="","",AG100&amp;CHAR(10))&amp;IF(AG101="","",AG101&amp;CHAR(10))&amp;IF(AG102="","",AG102&amp;CHAR(10))&amp;IF(AG103="","",AG103)))</f>
        <v xml:space="preserve">Tabiletop IR
</v>
      </c>
      <c r="AH98" s="177" t="str">
        <f>(IF(AH99="","",AH99&amp;CHAR(10))&amp;(IF(AH100="","",AH100&amp;CHAR(10))&amp;IF(AH101="","",AH101&amp;CHAR(10))&amp;IF(AH102="","",AH102&amp;CHAR(10))&amp;IF(AH103="","",AH103)))</f>
        <v xml:space="preserve">Tabiletop IR
</v>
      </c>
      <c r="AI98" s="177" t="str">
        <f>(IF(AI99="","",AI99&amp;CHAR(10))&amp;(IF(AI100="","",AI100&amp;CHAR(10))&amp;IF(AI101="","",AI101&amp;CHAR(10))&amp;IF(AI102="","",AI102&amp;CHAR(10))&amp;IF(AI103="","",AI103)))</f>
        <v xml:space="preserve">Tabiletop IR
</v>
      </c>
      <c r="AJ98" s="177" t="str">
        <f>(IF(AJ99="","",AJ99&amp;CHAR(10))&amp;(IF(AJ100="","",AJ100&amp;CHAR(10))&amp;IF(AJ101="","",AJ101&amp;CHAR(10))&amp;IF(AJ102="","",AJ102&amp;CHAR(10))&amp;IF(AJ103="","",AJ103)))</f>
        <v xml:space="preserve">Tabiletop IR
</v>
      </c>
      <c r="AK98" s="37"/>
    </row>
    <row r="99" spans="1:37" ht="45" customHeight="1" outlineLevel="1" x14ac:dyDescent="0.25">
      <c r="A99" s="2"/>
      <c r="B99" s="15"/>
      <c r="C99" s="202"/>
      <c r="D99" s="59"/>
      <c r="E99" s="59"/>
      <c r="F99" s="76"/>
      <c r="G99" s="60" t="s">
        <v>169</v>
      </c>
      <c r="H99" s="61">
        <v>8</v>
      </c>
      <c r="I99" s="60"/>
      <c r="J99" s="139">
        <v>19</v>
      </c>
      <c r="K99" s="124"/>
      <c r="L99" s="125"/>
      <c r="M99" s="125"/>
      <c r="N99" s="125"/>
      <c r="O99" s="126"/>
      <c r="P99" s="108"/>
      <c r="Q99" s="249" t="s">
        <v>270</v>
      </c>
      <c r="R99" s="250" t="s">
        <v>256</v>
      </c>
      <c r="S99" s="250" t="s">
        <v>255</v>
      </c>
      <c r="T99" s="251" t="s">
        <v>255</v>
      </c>
      <c r="U99" s="160">
        <f>VLOOKUP(Q99,Data!$B$4:$C$9,2, FALSE)</f>
        <v>0.1</v>
      </c>
      <c r="V99" s="161">
        <f>VLOOKUP(R99,Data!$E$4:$F$8,2,FALSE)</f>
        <v>0.05</v>
      </c>
      <c r="W99" s="161">
        <f>VLOOKUP(S99,Data!$H$4:$I$8,2,FALSE)</f>
        <v>0</v>
      </c>
      <c r="X99" s="238">
        <f>VLOOKUP(T99,Data!$K$4:$L$7,2,FALSE)</f>
        <v>0</v>
      </c>
      <c r="Y99" s="166">
        <f>SUM(U99:X99)</f>
        <v>0.15000000000000002</v>
      </c>
      <c r="Z99" s="62"/>
      <c r="AA99" s="69"/>
      <c r="AB99" s="69"/>
      <c r="AC99" s="69"/>
      <c r="AD99" s="70"/>
      <c r="AE99" s="122"/>
      <c r="AF99" s="184"/>
      <c r="AG99" s="175" t="s">
        <v>289</v>
      </c>
      <c r="AH99" s="175" t="s">
        <v>289</v>
      </c>
      <c r="AI99" s="175" t="s">
        <v>289</v>
      </c>
      <c r="AJ99" s="175" t="s">
        <v>289</v>
      </c>
      <c r="AK99" s="37"/>
    </row>
    <row r="100" spans="1:37" ht="45" customHeight="1" outlineLevel="1" x14ac:dyDescent="0.25">
      <c r="A100" s="2"/>
      <c r="B100" s="15"/>
      <c r="C100" s="202"/>
      <c r="D100" s="59"/>
      <c r="E100" s="59"/>
      <c r="F100" s="76"/>
      <c r="G100" s="60" t="s">
        <v>170</v>
      </c>
      <c r="H100" s="61">
        <v>8</v>
      </c>
      <c r="I100" s="60"/>
      <c r="J100" s="139">
        <v>19</v>
      </c>
      <c r="K100" s="124"/>
      <c r="L100" s="125"/>
      <c r="M100" s="125"/>
      <c r="N100" s="125"/>
      <c r="O100" s="126"/>
      <c r="P100" s="108"/>
      <c r="Q100" s="249" t="s">
        <v>270</v>
      </c>
      <c r="R100" s="250" t="s">
        <v>255</v>
      </c>
      <c r="S100" s="250" t="s">
        <v>256</v>
      </c>
      <c r="T100" s="251" t="s">
        <v>255</v>
      </c>
      <c r="U100" s="160">
        <f>VLOOKUP(Q100,Data!$B$4:$C$9,2, FALSE)</f>
        <v>0.1</v>
      </c>
      <c r="V100" s="161">
        <f>VLOOKUP(R100,Data!$E$4:$F$8,2,FALSE)</f>
        <v>0</v>
      </c>
      <c r="W100" s="161">
        <f>VLOOKUP(S100,Data!$H$4:$I$8,2,FALSE)</f>
        <v>0.05</v>
      </c>
      <c r="X100" s="238">
        <f>VLOOKUP(T100,Data!$K$4:$L$7,2,FALSE)</f>
        <v>0</v>
      </c>
      <c r="Y100" s="166">
        <f>SUM(U100:X100)</f>
        <v>0.15000000000000002</v>
      </c>
      <c r="Z100" s="62"/>
      <c r="AA100" s="69"/>
      <c r="AB100" s="69"/>
      <c r="AC100" s="69"/>
      <c r="AD100" s="70"/>
      <c r="AE100" s="122"/>
      <c r="AF100" s="184"/>
      <c r="AG100" s="175"/>
      <c r="AH100" s="175"/>
      <c r="AI100" s="175"/>
      <c r="AJ100" s="175"/>
      <c r="AK100" s="37"/>
    </row>
    <row r="101" spans="1:37" ht="45" customHeight="1" outlineLevel="1" x14ac:dyDescent="0.25">
      <c r="A101" s="2"/>
      <c r="B101" s="15"/>
      <c r="C101" s="202"/>
      <c r="D101" s="59"/>
      <c r="E101" s="59"/>
      <c r="F101" s="76"/>
      <c r="G101" s="60" t="s">
        <v>171</v>
      </c>
      <c r="H101" s="61">
        <v>6</v>
      </c>
      <c r="I101" s="60"/>
      <c r="J101" s="139">
        <v>19</v>
      </c>
      <c r="K101" s="124"/>
      <c r="L101" s="125"/>
      <c r="M101" s="125"/>
      <c r="N101" s="125"/>
      <c r="O101" s="126"/>
      <c r="P101" s="108"/>
      <c r="Q101" s="249" t="s">
        <v>270</v>
      </c>
      <c r="R101" s="250" t="s">
        <v>255</v>
      </c>
      <c r="S101" s="250" t="s">
        <v>255</v>
      </c>
      <c r="T101" s="251" t="s">
        <v>255</v>
      </c>
      <c r="U101" s="160">
        <f>VLOOKUP(Q101,Data!$B$4:$C$9,2, FALSE)</f>
        <v>0.1</v>
      </c>
      <c r="V101" s="161">
        <f>VLOOKUP(R101,Data!$E$4:$F$8,2,FALSE)</f>
        <v>0</v>
      </c>
      <c r="W101" s="161">
        <f>VLOOKUP(S101,Data!$H$4:$I$8,2,FALSE)</f>
        <v>0</v>
      </c>
      <c r="X101" s="238">
        <f>VLOOKUP(T101,Data!$K$4:$L$7,2,FALSE)</f>
        <v>0</v>
      </c>
      <c r="Y101" s="166">
        <f>SUM(U101:X101)</f>
        <v>0.1</v>
      </c>
      <c r="Z101" s="62"/>
      <c r="AA101" s="69"/>
      <c r="AB101" s="69"/>
      <c r="AC101" s="69"/>
      <c r="AD101" s="70"/>
      <c r="AE101" s="122"/>
      <c r="AF101" s="184"/>
      <c r="AG101" s="175"/>
      <c r="AH101" s="175"/>
      <c r="AI101" s="175"/>
      <c r="AJ101" s="175"/>
      <c r="AK101" s="37"/>
    </row>
    <row r="102" spans="1:37" ht="45" customHeight="1" outlineLevel="1" x14ac:dyDescent="0.25">
      <c r="A102" s="2"/>
      <c r="B102" s="15"/>
      <c r="C102" s="202"/>
      <c r="D102" s="59"/>
      <c r="E102" s="59"/>
      <c r="F102" s="76"/>
      <c r="G102" s="60" t="s">
        <v>172</v>
      </c>
      <c r="H102" s="61">
        <v>5</v>
      </c>
      <c r="I102" s="60"/>
      <c r="J102" s="139">
        <v>19</v>
      </c>
      <c r="K102" s="124"/>
      <c r="L102" s="125"/>
      <c r="M102" s="125"/>
      <c r="N102" s="125"/>
      <c r="O102" s="126"/>
      <c r="P102" s="108"/>
      <c r="Q102" s="249" t="s">
        <v>270</v>
      </c>
      <c r="R102" s="250" t="s">
        <v>255</v>
      </c>
      <c r="S102" s="250" t="s">
        <v>255</v>
      </c>
      <c r="T102" s="251" t="s">
        <v>255</v>
      </c>
      <c r="U102" s="160">
        <f>VLOOKUP(Q102,Data!$B$4:$C$9,2, FALSE)</f>
        <v>0.1</v>
      </c>
      <c r="V102" s="161">
        <f>VLOOKUP(R102,Data!$E$4:$F$8,2,FALSE)</f>
        <v>0</v>
      </c>
      <c r="W102" s="161">
        <f>VLOOKUP(S102,Data!$H$4:$I$8,2,FALSE)</f>
        <v>0</v>
      </c>
      <c r="X102" s="238">
        <f>VLOOKUP(T102,Data!$K$4:$L$7,2,FALSE)</f>
        <v>0</v>
      </c>
      <c r="Y102" s="166">
        <f>SUM(U102:X102)</f>
        <v>0.1</v>
      </c>
      <c r="Z102" s="62"/>
      <c r="AA102" s="69"/>
      <c r="AB102" s="69"/>
      <c r="AC102" s="69"/>
      <c r="AD102" s="70"/>
      <c r="AE102" s="122"/>
      <c r="AF102" s="184"/>
      <c r="AG102" s="175"/>
      <c r="AH102" s="175"/>
      <c r="AI102" s="175"/>
      <c r="AJ102" s="175"/>
      <c r="AK102" s="37"/>
    </row>
    <row r="103" spans="1:37" ht="45" customHeight="1" outlineLevel="1" x14ac:dyDescent="0.25">
      <c r="A103" s="2"/>
      <c r="B103" s="15"/>
      <c r="C103" s="202"/>
      <c r="D103" s="44"/>
      <c r="E103" s="44"/>
      <c r="F103" s="52"/>
      <c r="G103" s="40" t="s">
        <v>173</v>
      </c>
      <c r="H103" s="80">
        <v>3</v>
      </c>
      <c r="I103" s="40"/>
      <c r="J103" s="147">
        <v>19</v>
      </c>
      <c r="K103" s="130"/>
      <c r="L103" s="131"/>
      <c r="M103" s="131"/>
      <c r="N103" s="131"/>
      <c r="O103" s="132"/>
      <c r="P103" s="45"/>
      <c r="Q103" s="249" t="s">
        <v>270</v>
      </c>
      <c r="R103" s="250" t="s">
        <v>255</v>
      </c>
      <c r="S103" s="250" t="s">
        <v>255</v>
      </c>
      <c r="T103" s="251" t="s">
        <v>255</v>
      </c>
      <c r="U103" s="160">
        <f>VLOOKUP(Q103,Data!$B$4:$C$9,2, FALSE)</f>
        <v>0.1</v>
      </c>
      <c r="V103" s="161">
        <f>VLOOKUP(R103,Data!$E$4:$F$8,2,FALSE)</f>
        <v>0</v>
      </c>
      <c r="W103" s="161">
        <f>VLOOKUP(S103,Data!$H$4:$I$8,2,FALSE)</f>
        <v>0</v>
      </c>
      <c r="X103" s="238">
        <f>VLOOKUP(T103,Data!$K$4:$L$7,2,FALSE)</f>
        <v>0</v>
      </c>
      <c r="Y103" s="167">
        <f>SUM(U103:X103)</f>
        <v>0.1</v>
      </c>
      <c r="Z103" s="71"/>
      <c r="AA103" s="72"/>
      <c r="AB103" s="72"/>
      <c r="AC103" s="72"/>
      <c r="AD103" s="73"/>
      <c r="AE103" s="122"/>
      <c r="AF103" s="173"/>
      <c r="AG103" s="186"/>
      <c r="AH103" s="186"/>
      <c r="AI103" s="186"/>
      <c r="AJ103" s="186"/>
      <c r="AK103" s="37"/>
    </row>
    <row r="104" spans="1:37" ht="60" customHeight="1" x14ac:dyDescent="0.25">
      <c r="A104" s="2"/>
      <c r="B104" s="15"/>
      <c r="C104" s="202"/>
      <c r="D104" s="223" t="s">
        <v>37</v>
      </c>
      <c r="E104" s="223"/>
      <c r="F104" s="224" t="s">
        <v>38</v>
      </c>
      <c r="G104" s="225" t="s">
        <v>192</v>
      </c>
      <c r="H104" s="188">
        <f>AVERAGE(H105:H108)</f>
        <v>6.75</v>
      </c>
      <c r="I104" s="346" t="str">
        <f>(IF(I105="","",I105&amp;CHAR(10))&amp;(IF(I106="","",I106&amp;CHAR(10))&amp;IF(I107="","",I107&amp;CHAR(10))&amp;IF(I108="","",I108)))</f>
        <v xml:space="preserve">3rd party vendor, MS-ISAC
</v>
      </c>
      <c r="J104" s="226" t="s">
        <v>244</v>
      </c>
      <c r="K104" s="216">
        <f>SUM(K105:K108)</f>
        <v>40000</v>
      </c>
      <c r="L104" s="217">
        <f t="shared" ref="L104:O104" si="18">SUM(L105:L108)</f>
        <v>0</v>
      </c>
      <c r="M104" s="217">
        <f t="shared" si="18"/>
        <v>40000</v>
      </c>
      <c r="N104" s="217">
        <f t="shared" si="18"/>
        <v>0</v>
      </c>
      <c r="O104" s="218">
        <f t="shared" si="18"/>
        <v>40000</v>
      </c>
      <c r="P104" s="227"/>
      <c r="Q104" s="246"/>
      <c r="R104" s="247"/>
      <c r="S104" s="247"/>
      <c r="T104" s="248"/>
      <c r="U104" s="220"/>
      <c r="V104" s="221"/>
      <c r="W104" s="221"/>
      <c r="X104" s="237"/>
      <c r="Y104" s="222">
        <f>AVERAGE(Y105:Y108)</f>
        <v>0.125</v>
      </c>
      <c r="Z104" s="192"/>
      <c r="AA104" s="193"/>
      <c r="AB104" s="193"/>
      <c r="AC104" s="193"/>
      <c r="AD104" s="194"/>
      <c r="AE104" s="122"/>
      <c r="AF104" s="170" t="str">
        <f>(IF(AF105="","",AF105&amp;CHAR(10))&amp;(IF(AF106="","",AF106&amp;CHAR(10))&amp;IF(AF107="","",AF107&amp;CHAR(10))&amp;IF(AF108="","",AF108)))</f>
        <v xml:space="preserve">Perform forensic tests
</v>
      </c>
      <c r="AG104" s="177" t="str">
        <f>(IF(AG105="","",AG105&amp;CHAR(10))&amp;(IF(AG106="","",AG106&amp;CHAR(10))&amp;IF(AG107="","",AG107&amp;CHAR(10))&amp;IF(AG108="","",AG108)))</f>
        <v xml:space="preserve">Perform forensic tests
</v>
      </c>
      <c r="AH104" s="177" t="str">
        <f>(IF(AH105="","",AH105&amp;CHAR(10))&amp;(IF(AH106="","",AH106&amp;CHAR(10))&amp;IF(AH107="","",AH107&amp;CHAR(10))&amp;IF(AH108="","",AH108)))</f>
        <v/>
      </c>
      <c r="AI104" s="177" t="str">
        <f>(IF(AI105="","",AI105&amp;CHAR(10))&amp;(IF(AI106="","",AI106&amp;CHAR(10))&amp;IF(AI107="","",AI107&amp;CHAR(10))&amp;IF(AI108="","",AI108)))</f>
        <v/>
      </c>
      <c r="AJ104" s="177" t="str">
        <f>(IF(AJ105="","",AJ105&amp;CHAR(10))&amp;(IF(AJ106="","",AJ106&amp;CHAR(10))&amp;IF(AJ107="","",AJ107&amp;CHAR(10))&amp;IF(AJ108="","",AJ108)))</f>
        <v/>
      </c>
      <c r="AK104" s="37"/>
    </row>
    <row r="105" spans="1:37" ht="45" customHeight="1" outlineLevel="1" x14ac:dyDescent="0.25">
      <c r="A105" s="2"/>
      <c r="B105" s="15"/>
      <c r="C105" s="202"/>
      <c r="D105" s="59"/>
      <c r="E105" s="59"/>
      <c r="F105" s="76"/>
      <c r="G105" s="60" t="s">
        <v>174</v>
      </c>
      <c r="H105" s="61">
        <v>8</v>
      </c>
      <c r="I105" s="60"/>
      <c r="J105" s="139">
        <v>19</v>
      </c>
      <c r="K105" s="124"/>
      <c r="L105" s="125"/>
      <c r="M105" s="125"/>
      <c r="N105" s="125"/>
      <c r="O105" s="126"/>
      <c r="P105" s="108"/>
      <c r="Q105" s="249" t="s">
        <v>270</v>
      </c>
      <c r="R105" s="250" t="s">
        <v>255</v>
      </c>
      <c r="S105" s="250" t="s">
        <v>255</v>
      </c>
      <c r="T105" s="251" t="s">
        <v>255</v>
      </c>
      <c r="U105" s="160">
        <f>VLOOKUP(Q105,Data!$B$4:$C$9,2, FALSE)</f>
        <v>0.1</v>
      </c>
      <c r="V105" s="161">
        <f>VLOOKUP(R105,Data!$E$4:$F$8,2,FALSE)</f>
        <v>0</v>
      </c>
      <c r="W105" s="161">
        <f>VLOOKUP(S105,Data!$H$4:$I$8,2,FALSE)</f>
        <v>0</v>
      </c>
      <c r="X105" s="238">
        <f>VLOOKUP(T105,Data!$K$4:$L$7,2,FALSE)</f>
        <v>0</v>
      </c>
      <c r="Y105" s="166">
        <f>SUM(U105:X105)</f>
        <v>0.1</v>
      </c>
      <c r="Z105" s="56"/>
      <c r="AA105" s="57"/>
      <c r="AB105" s="57"/>
      <c r="AC105" s="57"/>
      <c r="AD105" s="58"/>
      <c r="AE105" s="122"/>
      <c r="AF105" s="184"/>
      <c r="AG105" s="175"/>
      <c r="AH105" s="175"/>
      <c r="AI105" s="175"/>
      <c r="AJ105" s="175"/>
      <c r="AK105" s="37"/>
    </row>
    <row r="106" spans="1:37" ht="45" customHeight="1" outlineLevel="1" x14ac:dyDescent="0.25">
      <c r="A106" s="2"/>
      <c r="B106" s="15"/>
      <c r="C106" s="202"/>
      <c r="D106" s="59"/>
      <c r="E106" s="59"/>
      <c r="F106" s="76"/>
      <c r="G106" s="60" t="s">
        <v>175</v>
      </c>
      <c r="H106" s="61">
        <v>8</v>
      </c>
      <c r="I106" s="60"/>
      <c r="J106" s="139">
        <v>19</v>
      </c>
      <c r="K106" s="124"/>
      <c r="L106" s="125"/>
      <c r="M106" s="125"/>
      <c r="N106" s="125"/>
      <c r="O106" s="126"/>
      <c r="P106" s="108"/>
      <c r="Q106" s="249" t="s">
        <v>270</v>
      </c>
      <c r="R106" s="250" t="s">
        <v>255</v>
      </c>
      <c r="S106" s="250" t="s">
        <v>255</v>
      </c>
      <c r="T106" s="251" t="s">
        <v>255</v>
      </c>
      <c r="U106" s="160">
        <f>VLOOKUP(Q106,Data!$B$4:$C$9,2, FALSE)</f>
        <v>0.1</v>
      </c>
      <c r="V106" s="161">
        <f>VLOOKUP(R106,Data!$E$4:$F$8,2,FALSE)</f>
        <v>0</v>
      </c>
      <c r="W106" s="161">
        <f>VLOOKUP(S106,Data!$H$4:$I$8,2,FALSE)</f>
        <v>0</v>
      </c>
      <c r="X106" s="238">
        <f>VLOOKUP(T106,Data!$K$4:$L$7,2,FALSE)</f>
        <v>0</v>
      </c>
      <c r="Y106" s="166">
        <f>SUM(U106:X106)</f>
        <v>0.1</v>
      </c>
      <c r="Z106" s="56"/>
      <c r="AA106" s="57"/>
      <c r="AB106" s="57"/>
      <c r="AC106" s="57"/>
      <c r="AD106" s="58"/>
      <c r="AE106" s="122"/>
      <c r="AF106" s="184"/>
      <c r="AG106" s="175"/>
      <c r="AH106" s="175"/>
      <c r="AI106" s="175"/>
      <c r="AJ106" s="175"/>
      <c r="AK106" s="37"/>
    </row>
    <row r="107" spans="1:37" ht="45" customHeight="1" outlineLevel="1" x14ac:dyDescent="0.25">
      <c r="A107" s="2"/>
      <c r="B107" s="15"/>
      <c r="C107" s="202"/>
      <c r="D107" s="59"/>
      <c r="E107" s="59"/>
      <c r="F107" s="76"/>
      <c r="G107" s="60" t="s">
        <v>176</v>
      </c>
      <c r="H107" s="61">
        <v>5</v>
      </c>
      <c r="I107" s="60" t="s">
        <v>363</v>
      </c>
      <c r="J107" s="139">
        <v>19</v>
      </c>
      <c r="K107" s="82">
        <v>40000</v>
      </c>
      <c r="L107" s="125"/>
      <c r="M107" s="125">
        <v>40000</v>
      </c>
      <c r="N107" s="125"/>
      <c r="O107" s="126">
        <v>40000</v>
      </c>
      <c r="P107" s="108"/>
      <c r="Q107" s="249" t="s">
        <v>270</v>
      </c>
      <c r="R107" s="250" t="s">
        <v>255</v>
      </c>
      <c r="S107" s="250" t="s">
        <v>256</v>
      </c>
      <c r="T107" s="251" t="s">
        <v>255</v>
      </c>
      <c r="U107" s="160">
        <f>VLOOKUP(Q107,Data!$B$4:$C$9,2, FALSE)</f>
        <v>0.1</v>
      </c>
      <c r="V107" s="161">
        <f>VLOOKUP(R107,Data!$E$4:$F$8,2,FALSE)</f>
        <v>0</v>
      </c>
      <c r="W107" s="161">
        <f>VLOOKUP(S107,Data!$H$4:$I$8,2,FALSE)</f>
        <v>0.05</v>
      </c>
      <c r="X107" s="238">
        <f>VLOOKUP(T107,Data!$K$4:$L$7,2,FALSE)</f>
        <v>0</v>
      </c>
      <c r="Y107" s="166">
        <f>SUM(U107:X107)</f>
        <v>0.15000000000000002</v>
      </c>
      <c r="Z107" s="56"/>
      <c r="AA107" s="57"/>
      <c r="AB107" s="57"/>
      <c r="AC107" s="57"/>
      <c r="AD107" s="58"/>
      <c r="AE107" s="122"/>
      <c r="AF107" s="184" t="s">
        <v>290</v>
      </c>
      <c r="AG107" s="175" t="s">
        <v>290</v>
      </c>
      <c r="AH107" s="175"/>
      <c r="AI107" s="175"/>
      <c r="AJ107" s="175"/>
      <c r="AK107" s="37"/>
    </row>
    <row r="108" spans="1:37" ht="45" customHeight="1" outlineLevel="1" x14ac:dyDescent="0.25">
      <c r="A108" s="2"/>
      <c r="B108" s="15"/>
      <c r="C108" s="202"/>
      <c r="D108" s="84"/>
      <c r="E108" s="84"/>
      <c r="F108" s="85"/>
      <c r="G108" s="91" t="s">
        <v>177</v>
      </c>
      <c r="H108" s="61">
        <v>6</v>
      </c>
      <c r="I108" s="91"/>
      <c r="J108" s="143">
        <v>19</v>
      </c>
      <c r="K108" s="133"/>
      <c r="L108" s="134"/>
      <c r="M108" s="134"/>
      <c r="N108" s="134"/>
      <c r="O108" s="135"/>
      <c r="P108" s="114"/>
      <c r="Q108" s="249" t="s">
        <v>270</v>
      </c>
      <c r="R108" s="250" t="s">
        <v>255</v>
      </c>
      <c r="S108" s="250" t="s">
        <v>256</v>
      </c>
      <c r="T108" s="251" t="s">
        <v>255</v>
      </c>
      <c r="U108" s="160">
        <f>VLOOKUP(Q108,Data!$B$4:$C$9,2, FALSE)</f>
        <v>0.1</v>
      </c>
      <c r="V108" s="161">
        <f>VLOOKUP(R108,Data!$E$4:$F$8,2,FALSE)</f>
        <v>0</v>
      </c>
      <c r="W108" s="161">
        <f>VLOOKUP(S108,Data!$H$4:$I$8,2,FALSE)</f>
        <v>0.05</v>
      </c>
      <c r="X108" s="238">
        <f>VLOOKUP(T108,Data!$K$4:$L$7,2,FALSE)</f>
        <v>0</v>
      </c>
      <c r="Y108" s="167">
        <f>SUM(U108:X108)</f>
        <v>0.15000000000000002</v>
      </c>
      <c r="Z108" s="95"/>
      <c r="AA108" s="96"/>
      <c r="AB108" s="96"/>
      <c r="AC108" s="96"/>
      <c r="AD108" s="105"/>
      <c r="AE108" s="122"/>
      <c r="AF108" s="173"/>
      <c r="AG108" s="186"/>
      <c r="AH108" s="186"/>
      <c r="AI108" s="186"/>
      <c r="AJ108" s="186"/>
      <c r="AK108" s="37"/>
    </row>
    <row r="109" spans="1:37" ht="60" customHeight="1" x14ac:dyDescent="0.25">
      <c r="A109" s="3"/>
      <c r="B109" s="15"/>
      <c r="C109" s="202"/>
      <c r="D109" s="223" t="s">
        <v>39</v>
      </c>
      <c r="E109" s="223"/>
      <c r="F109" s="224" t="s">
        <v>40</v>
      </c>
      <c r="G109" s="225" t="s">
        <v>193</v>
      </c>
      <c r="H109" s="188">
        <f>AVERAGE(H110:H112)</f>
        <v>6.666666666666667</v>
      </c>
      <c r="I109" s="170" t="str">
        <f>(IF(I110="","",I110&amp;CHAR(10))&amp;(IF(I111="","",I111&amp;CHAR(10))&amp;IF(I112="","",I112)))</f>
        <v/>
      </c>
      <c r="J109" s="226" t="s">
        <v>83</v>
      </c>
      <c r="K109" s="216">
        <f>SUM(K110:K112)</f>
        <v>0</v>
      </c>
      <c r="L109" s="217">
        <f t="shared" ref="L109:O109" si="19">SUM(L110:L112)</f>
        <v>0</v>
      </c>
      <c r="M109" s="217">
        <f t="shared" si="19"/>
        <v>0</v>
      </c>
      <c r="N109" s="217">
        <f t="shared" si="19"/>
        <v>0</v>
      </c>
      <c r="O109" s="218">
        <f t="shared" si="19"/>
        <v>0</v>
      </c>
      <c r="P109" s="227" t="s">
        <v>51</v>
      </c>
      <c r="Q109" s="246"/>
      <c r="R109" s="247"/>
      <c r="S109" s="247"/>
      <c r="T109" s="248"/>
      <c r="U109" s="220"/>
      <c r="V109" s="221"/>
      <c r="W109" s="221"/>
      <c r="X109" s="237"/>
      <c r="Y109" s="222">
        <f>AVERAGE(Y110:Y112)</f>
        <v>0.20000000000000004</v>
      </c>
      <c r="Z109" s="189"/>
      <c r="AA109" s="190"/>
      <c r="AB109" s="190"/>
      <c r="AC109" s="190"/>
      <c r="AD109" s="191"/>
      <c r="AE109" s="122"/>
      <c r="AF109" s="170" t="str">
        <f>(IF(AF110="","",AF110&amp;CHAR(10))&amp;(IF(AF111="","",AF111&amp;CHAR(10))&amp;IF(AF112="","",AF112)))</f>
        <v>Exception Review</v>
      </c>
      <c r="AG109" s="177" t="str">
        <f>(IF(AG110="","",AG110&amp;CHAR(10))&amp;(IF(AG111="","",AG111&amp;CHAR(10))&amp;IF(AG112="","",AG112)))</f>
        <v>Exception review</v>
      </c>
      <c r="AH109" s="177" t="str">
        <f>(IF(AH110="","",AH110&amp;CHAR(10))&amp;(IF(AH111="","",AH111&amp;CHAR(10))&amp;IF(AH112="","",AH112)))</f>
        <v>Exception review</v>
      </c>
      <c r="AI109" s="177" t="str">
        <f>(IF(AI110="","",AI110&amp;CHAR(10))&amp;(IF(AI111="","",AI111&amp;CHAR(10))&amp;IF(AI112="","",AI112)))</f>
        <v>Exception review</v>
      </c>
      <c r="AJ109" s="177" t="str">
        <f>(IF(AJ110="","",AJ110&amp;CHAR(10))&amp;(IF(AJ111="","",AJ111&amp;CHAR(10))&amp;IF(AJ112="","",AJ112)))</f>
        <v>Exception review</v>
      </c>
      <c r="AK109" s="37"/>
    </row>
    <row r="110" spans="1:37" ht="45" customHeight="1" outlineLevel="1" x14ac:dyDescent="0.25">
      <c r="A110" s="3"/>
      <c r="B110" s="15"/>
      <c r="C110" s="202"/>
      <c r="D110" s="59"/>
      <c r="E110" s="59"/>
      <c r="F110" s="76"/>
      <c r="G110" s="60" t="s">
        <v>178</v>
      </c>
      <c r="H110" s="61">
        <v>8</v>
      </c>
      <c r="I110" s="60"/>
      <c r="J110" s="139">
        <v>19</v>
      </c>
      <c r="K110" s="124"/>
      <c r="L110" s="125"/>
      <c r="M110" s="125"/>
      <c r="N110" s="125"/>
      <c r="O110" s="126"/>
      <c r="P110" s="108"/>
      <c r="Q110" s="249" t="s">
        <v>270</v>
      </c>
      <c r="R110" s="250" t="s">
        <v>260</v>
      </c>
      <c r="S110" s="250" t="s">
        <v>256</v>
      </c>
      <c r="T110" s="251" t="s">
        <v>255</v>
      </c>
      <c r="U110" s="160">
        <f>VLOOKUP(Q110,Data!$B$4:$C$9,2, FALSE)</f>
        <v>0.1</v>
      </c>
      <c r="V110" s="161">
        <f>VLOOKUP(R110,Data!$E$4:$F$8,2,FALSE)</f>
        <v>0.1</v>
      </c>
      <c r="W110" s="161">
        <f>VLOOKUP(S110,Data!$H$4:$I$8,2,FALSE)</f>
        <v>0.05</v>
      </c>
      <c r="X110" s="238">
        <f>VLOOKUP(T110,Data!$K$4:$L$7,2,FALSE)</f>
        <v>0</v>
      </c>
      <c r="Y110" s="166">
        <f>SUM(U110:X110)</f>
        <v>0.25</v>
      </c>
      <c r="Z110" s="56"/>
      <c r="AA110" s="57"/>
      <c r="AB110" s="57"/>
      <c r="AC110" s="57"/>
      <c r="AD110" s="58"/>
      <c r="AE110" s="122"/>
      <c r="AF110" s="184"/>
      <c r="AG110" s="175"/>
      <c r="AH110" s="175"/>
      <c r="AI110" s="175"/>
      <c r="AJ110" s="175"/>
      <c r="AK110" s="37"/>
    </row>
    <row r="111" spans="1:37" ht="45" customHeight="1" outlineLevel="1" x14ac:dyDescent="0.25">
      <c r="A111" s="3"/>
      <c r="B111" s="15"/>
      <c r="C111" s="202"/>
      <c r="D111" s="59"/>
      <c r="E111" s="59"/>
      <c r="F111" s="76"/>
      <c r="G111" s="60" t="s">
        <v>179</v>
      </c>
      <c r="H111" s="61">
        <v>6</v>
      </c>
      <c r="I111" s="60"/>
      <c r="J111" s="139">
        <v>19</v>
      </c>
      <c r="K111" s="124"/>
      <c r="L111" s="125"/>
      <c r="M111" s="125"/>
      <c r="N111" s="125"/>
      <c r="O111" s="126"/>
      <c r="P111" s="108"/>
      <c r="Q111" s="249" t="s">
        <v>270</v>
      </c>
      <c r="R111" s="250" t="s">
        <v>256</v>
      </c>
      <c r="S111" s="250" t="s">
        <v>256</v>
      </c>
      <c r="T111" s="251" t="s">
        <v>255</v>
      </c>
      <c r="U111" s="160">
        <f>VLOOKUP(Q111,Data!$B$4:$C$9,2, FALSE)</f>
        <v>0.1</v>
      </c>
      <c r="V111" s="161">
        <f>VLOOKUP(R111,Data!$E$4:$F$8,2,FALSE)</f>
        <v>0.05</v>
      </c>
      <c r="W111" s="161">
        <f>VLOOKUP(S111,Data!$H$4:$I$8,2,FALSE)</f>
        <v>0.05</v>
      </c>
      <c r="X111" s="238">
        <f>VLOOKUP(T111,Data!$K$4:$L$7,2,FALSE)</f>
        <v>0</v>
      </c>
      <c r="Y111" s="166">
        <f>SUM(U111:X111)</f>
        <v>0.2</v>
      </c>
      <c r="Z111" s="56"/>
      <c r="AA111" s="57"/>
      <c r="AB111" s="57"/>
      <c r="AC111" s="57"/>
      <c r="AD111" s="58"/>
      <c r="AE111" s="122"/>
      <c r="AF111" s="184"/>
      <c r="AG111" s="175"/>
      <c r="AH111" s="175"/>
      <c r="AI111" s="175"/>
      <c r="AJ111" s="175"/>
      <c r="AK111" s="37"/>
    </row>
    <row r="112" spans="1:37" ht="45" customHeight="1" outlineLevel="1" x14ac:dyDescent="0.25">
      <c r="A112" s="3"/>
      <c r="B112" s="15"/>
      <c r="C112" s="202"/>
      <c r="D112" s="84"/>
      <c r="E112" s="84"/>
      <c r="F112" s="85"/>
      <c r="G112" s="79" t="s">
        <v>180</v>
      </c>
      <c r="H112" s="61">
        <v>6</v>
      </c>
      <c r="I112" s="79"/>
      <c r="J112" s="143">
        <v>4</v>
      </c>
      <c r="K112" s="130"/>
      <c r="L112" s="131"/>
      <c r="M112" s="131"/>
      <c r="N112" s="131"/>
      <c r="O112" s="132"/>
      <c r="P112" s="114"/>
      <c r="Q112" s="249" t="s">
        <v>270</v>
      </c>
      <c r="R112" s="250" t="s">
        <v>256</v>
      </c>
      <c r="S112" s="250" t="s">
        <v>255</v>
      </c>
      <c r="T112" s="251" t="s">
        <v>255</v>
      </c>
      <c r="U112" s="160">
        <f>VLOOKUP(Q112,Data!$B$4:$C$9,2, FALSE)</f>
        <v>0.1</v>
      </c>
      <c r="V112" s="161">
        <f>VLOOKUP(R112,Data!$E$4:$F$8,2,FALSE)</f>
        <v>0.05</v>
      </c>
      <c r="W112" s="161">
        <f>VLOOKUP(S112,Data!$H$4:$I$8,2,FALSE)</f>
        <v>0</v>
      </c>
      <c r="X112" s="238">
        <f>VLOOKUP(T112,Data!$K$4:$L$7,2,FALSE)</f>
        <v>0</v>
      </c>
      <c r="Y112" s="167">
        <f>SUM(U112:X112)</f>
        <v>0.15000000000000002</v>
      </c>
      <c r="Z112" s="86"/>
      <c r="AA112" s="87"/>
      <c r="AB112" s="87"/>
      <c r="AC112" s="87"/>
      <c r="AD112" s="104"/>
      <c r="AE112" s="122"/>
      <c r="AF112" s="173" t="s">
        <v>321</v>
      </c>
      <c r="AG112" s="186" t="s">
        <v>291</v>
      </c>
      <c r="AH112" s="186" t="s">
        <v>291</v>
      </c>
      <c r="AI112" s="186" t="s">
        <v>291</v>
      </c>
      <c r="AJ112" s="186" t="s">
        <v>291</v>
      </c>
      <c r="AK112" s="37"/>
    </row>
    <row r="113" spans="1:37" ht="60" customHeight="1" x14ac:dyDescent="0.25">
      <c r="B113" s="13"/>
      <c r="C113" s="202"/>
      <c r="D113" s="223" t="s">
        <v>84</v>
      </c>
      <c r="E113" s="223"/>
      <c r="F113" s="224" t="s">
        <v>41</v>
      </c>
      <c r="G113" s="225" t="s">
        <v>194</v>
      </c>
      <c r="H113" s="188">
        <f>AVERAGE(H114:H115)</f>
        <v>4</v>
      </c>
      <c r="I113" s="170" t="str">
        <f>(IF(I114="","",I114&amp;CHAR(10))&amp;(IF(I115="","",I115)))</f>
        <v/>
      </c>
      <c r="J113" s="226" t="s">
        <v>244</v>
      </c>
      <c r="K113" s="216">
        <f>SUM(K114:K115)</f>
        <v>0</v>
      </c>
      <c r="L113" s="217">
        <f t="shared" ref="L113:O113" si="20">SUM(L114:L115)</f>
        <v>0</v>
      </c>
      <c r="M113" s="217">
        <f t="shared" si="20"/>
        <v>0</v>
      </c>
      <c r="N113" s="217">
        <f t="shared" si="20"/>
        <v>0</v>
      </c>
      <c r="O113" s="218">
        <f t="shared" si="20"/>
        <v>0</v>
      </c>
      <c r="P113" s="227"/>
      <c r="Q113" s="246"/>
      <c r="R113" s="247"/>
      <c r="S113" s="247"/>
      <c r="T113" s="248"/>
      <c r="U113" s="220"/>
      <c r="V113" s="221"/>
      <c r="W113" s="221"/>
      <c r="X113" s="237"/>
      <c r="Y113" s="222">
        <f>AVERAGE(Y114:Y115)</f>
        <v>0</v>
      </c>
      <c r="Z113" s="189"/>
      <c r="AA113" s="190"/>
      <c r="AB113" s="190"/>
      <c r="AC113" s="190"/>
      <c r="AD113" s="191"/>
      <c r="AE113" s="122"/>
      <c r="AF113" s="170" t="str">
        <f>(IF(AF114="","",AF114&amp;CHAR(10))&amp;(IF(AF115="","",AF115)))</f>
        <v>Update IR procedures</v>
      </c>
      <c r="AG113" s="177" t="str">
        <f>(IF(AG114="","",AG114&amp;CHAR(10))&amp;(IF(AG115="","",AG115)))</f>
        <v>Update IR procedures</v>
      </c>
      <c r="AH113" s="177" t="str">
        <f>(IF(AH114="","",AH114&amp;CHAR(10))&amp;(IF(AH115="","",AH115)))</f>
        <v>Update IR procedures</v>
      </c>
      <c r="AI113" s="177" t="str">
        <f>(IF(AI114="","",AI114&amp;CHAR(10))&amp;(IF(AI115="","",AI115)))</f>
        <v>Update IR procedures</v>
      </c>
      <c r="AJ113" s="177" t="str">
        <f>(IF(AJ114="","",AJ114&amp;CHAR(10))&amp;(IF(AJ115="","",AJ115)))</f>
        <v>Update IR procedures</v>
      </c>
      <c r="AK113" s="37"/>
    </row>
    <row r="114" spans="1:37" ht="45" customHeight="1" outlineLevel="1" x14ac:dyDescent="0.25">
      <c r="B114" s="13"/>
      <c r="C114" s="202"/>
      <c r="D114" s="88"/>
      <c r="E114" s="88"/>
      <c r="F114" s="89"/>
      <c r="G114" s="92" t="s">
        <v>181</v>
      </c>
      <c r="H114" s="61">
        <v>4</v>
      </c>
      <c r="I114" s="92"/>
      <c r="J114" s="144">
        <v>19</v>
      </c>
      <c r="K114" s="124"/>
      <c r="L114" s="125"/>
      <c r="M114" s="125"/>
      <c r="N114" s="125"/>
      <c r="O114" s="126"/>
      <c r="P114" s="115"/>
      <c r="Q114" s="249" t="s">
        <v>255</v>
      </c>
      <c r="R114" s="250" t="s">
        <v>255</v>
      </c>
      <c r="S114" s="250" t="s">
        <v>255</v>
      </c>
      <c r="T114" s="251" t="s">
        <v>255</v>
      </c>
      <c r="U114" s="160">
        <f>VLOOKUP(Q114,Data!$B$4:$C$9,2, FALSE)</f>
        <v>0</v>
      </c>
      <c r="V114" s="161">
        <f>VLOOKUP(R114,Data!$E$4:$F$8,2,FALSE)</f>
        <v>0</v>
      </c>
      <c r="W114" s="161">
        <f>VLOOKUP(S114,Data!$H$4:$I$8,2,FALSE)</f>
        <v>0</v>
      </c>
      <c r="X114" s="238">
        <f>VLOOKUP(T114,Data!$K$4:$L$7,2,FALSE)</f>
        <v>0</v>
      </c>
      <c r="Y114" s="166">
        <f>SUM(U114:X114)</f>
        <v>0</v>
      </c>
      <c r="Z114" s="82"/>
      <c r="AA114" s="81"/>
      <c r="AB114" s="81"/>
      <c r="AC114" s="81"/>
      <c r="AD114" s="102"/>
      <c r="AE114" s="122"/>
      <c r="AF114" s="184"/>
      <c r="AG114" s="175"/>
      <c r="AH114" s="175"/>
      <c r="AI114" s="175"/>
      <c r="AJ114" s="175"/>
      <c r="AK114" s="37"/>
    </row>
    <row r="115" spans="1:37" ht="45" customHeight="1" outlineLevel="1" x14ac:dyDescent="0.25">
      <c r="B115" s="13"/>
      <c r="C115" s="203"/>
      <c r="D115" s="84"/>
      <c r="E115" s="84"/>
      <c r="F115" s="85"/>
      <c r="G115" s="93" t="s">
        <v>182</v>
      </c>
      <c r="H115" s="61">
        <v>4</v>
      </c>
      <c r="I115" s="93"/>
      <c r="J115" s="146">
        <v>19</v>
      </c>
      <c r="K115" s="127"/>
      <c r="L115" s="128"/>
      <c r="M115" s="128"/>
      <c r="N115" s="128"/>
      <c r="O115" s="129"/>
      <c r="P115" s="114"/>
      <c r="Q115" s="249" t="s">
        <v>255</v>
      </c>
      <c r="R115" s="250" t="s">
        <v>255</v>
      </c>
      <c r="S115" s="250" t="s">
        <v>255</v>
      </c>
      <c r="T115" s="251" t="s">
        <v>255</v>
      </c>
      <c r="U115" s="160">
        <f>VLOOKUP(Q115,Data!$B$4:$C$9,2, FALSE)</f>
        <v>0</v>
      </c>
      <c r="V115" s="161">
        <f>VLOOKUP(R115,Data!$E$4:$F$8,2,FALSE)</f>
        <v>0</v>
      </c>
      <c r="W115" s="161">
        <f>VLOOKUP(S115,Data!$H$4:$I$8,2,FALSE)</f>
        <v>0</v>
      </c>
      <c r="X115" s="238">
        <f>VLOOKUP(T115,Data!$K$4:$L$7,2,FALSE)</f>
        <v>0</v>
      </c>
      <c r="Y115" s="167">
        <f>SUM(U115:X115)</f>
        <v>0</v>
      </c>
      <c r="Z115" s="86"/>
      <c r="AA115" s="87"/>
      <c r="AB115" s="87"/>
      <c r="AC115" s="87"/>
      <c r="AD115" s="104"/>
      <c r="AE115" s="122"/>
      <c r="AF115" s="173" t="s">
        <v>292</v>
      </c>
      <c r="AG115" s="186" t="s">
        <v>292</v>
      </c>
      <c r="AH115" s="186" t="s">
        <v>292</v>
      </c>
      <c r="AI115" s="186" t="s">
        <v>292</v>
      </c>
      <c r="AJ115" s="186" t="s">
        <v>292</v>
      </c>
      <c r="AK115" s="37"/>
    </row>
    <row r="116" spans="1:37" ht="60" customHeight="1" x14ac:dyDescent="0.25">
      <c r="A116" s="14"/>
      <c r="B116" s="13"/>
      <c r="C116" s="200"/>
      <c r="D116" s="223" t="s">
        <v>33</v>
      </c>
      <c r="E116" s="223"/>
      <c r="F116" s="224" t="s">
        <v>42</v>
      </c>
      <c r="G116" s="225" t="s">
        <v>195</v>
      </c>
      <c r="H116" s="188">
        <f>AVERAGE(H117)</f>
        <v>5</v>
      </c>
      <c r="I116" s="170" t="str">
        <f>(IF(I117="","",I117))</f>
        <v/>
      </c>
      <c r="J116" s="226" t="s">
        <v>244</v>
      </c>
      <c r="K116" s="216">
        <f>SUM(K117)</f>
        <v>0</v>
      </c>
      <c r="L116" s="217">
        <f t="shared" ref="L116:O116" si="21">SUM(L117)</f>
        <v>0</v>
      </c>
      <c r="M116" s="217">
        <f t="shared" si="21"/>
        <v>0</v>
      </c>
      <c r="N116" s="217">
        <f t="shared" si="21"/>
        <v>0</v>
      </c>
      <c r="O116" s="218">
        <f t="shared" si="21"/>
        <v>0</v>
      </c>
      <c r="P116" s="227" t="s">
        <v>50</v>
      </c>
      <c r="Q116" s="246"/>
      <c r="R116" s="247"/>
      <c r="S116" s="247"/>
      <c r="T116" s="248"/>
      <c r="U116" s="220"/>
      <c r="V116" s="221"/>
      <c r="W116" s="221"/>
      <c r="X116" s="237"/>
      <c r="Y116" s="222">
        <f>AVERAGE(Y117:Y117)</f>
        <v>0</v>
      </c>
      <c r="Z116" s="189"/>
      <c r="AA116" s="190"/>
      <c r="AB116" s="190"/>
      <c r="AC116" s="190"/>
      <c r="AD116" s="191"/>
      <c r="AE116" s="122"/>
      <c r="AF116" s="170" t="str">
        <f>(IF(AF117="","",AF117))</f>
        <v>COOP Project</v>
      </c>
      <c r="AG116" s="177" t="str">
        <f>(IF(AG117="","",AG117))</f>
        <v/>
      </c>
      <c r="AH116" s="177" t="str">
        <f>(IF(AH117="","",AH117))</f>
        <v/>
      </c>
      <c r="AI116" s="177" t="str">
        <f>(IF(AI117="","",AI117))</f>
        <v/>
      </c>
      <c r="AJ116" s="177" t="str">
        <f>(IF(AJ117="","",AJ117))</f>
        <v/>
      </c>
      <c r="AK116" s="37"/>
    </row>
    <row r="117" spans="1:37" ht="45" customHeight="1" outlineLevel="1" x14ac:dyDescent="0.25">
      <c r="A117" s="14"/>
      <c r="B117" s="13"/>
      <c r="C117" s="201"/>
      <c r="D117" s="77"/>
      <c r="E117" s="77"/>
      <c r="F117" s="78"/>
      <c r="G117" s="79" t="s">
        <v>183</v>
      </c>
      <c r="H117" s="61">
        <v>5</v>
      </c>
      <c r="I117" s="79"/>
      <c r="J117" s="142">
        <v>19</v>
      </c>
      <c r="K117" s="130"/>
      <c r="L117" s="131"/>
      <c r="M117" s="131"/>
      <c r="N117" s="131"/>
      <c r="O117" s="132"/>
      <c r="P117" s="113"/>
      <c r="Q117" s="249" t="s">
        <v>255</v>
      </c>
      <c r="R117" s="250" t="s">
        <v>255</v>
      </c>
      <c r="S117" s="250" t="s">
        <v>255</v>
      </c>
      <c r="T117" s="251" t="s">
        <v>255</v>
      </c>
      <c r="U117" s="160">
        <f>VLOOKUP(Q117,Data!$B$4:$C$9,2, FALSE)</f>
        <v>0</v>
      </c>
      <c r="V117" s="161">
        <f>VLOOKUP(R117,Data!$E$4:$F$8,2,FALSE)</f>
        <v>0</v>
      </c>
      <c r="W117" s="161">
        <f>VLOOKUP(S117,Data!$H$4:$I$8,2,FALSE)</f>
        <v>0</v>
      </c>
      <c r="X117" s="238">
        <f>VLOOKUP(T117,Data!$K$4:$L$7,2,FALSE)</f>
        <v>0</v>
      </c>
      <c r="Y117" s="167">
        <f>SUM(U117:X117)</f>
        <v>0</v>
      </c>
      <c r="Z117" s="63"/>
      <c r="AA117" s="64"/>
      <c r="AB117" s="64"/>
      <c r="AC117" s="64"/>
      <c r="AD117" s="103"/>
      <c r="AE117" s="122"/>
      <c r="AF117" s="173" t="s">
        <v>302</v>
      </c>
      <c r="AG117" s="186"/>
      <c r="AH117" s="186"/>
      <c r="AI117" s="186"/>
      <c r="AJ117" s="186"/>
      <c r="AK117" s="37"/>
    </row>
    <row r="118" spans="1:37" ht="60" customHeight="1" x14ac:dyDescent="0.25">
      <c r="A118" s="14"/>
      <c r="B118" s="13"/>
      <c r="C118" s="201"/>
      <c r="D118" s="223" t="s">
        <v>85</v>
      </c>
      <c r="E118" s="223"/>
      <c r="F118" s="224" t="s">
        <v>41</v>
      </c>
      <c r="G118" s="225" t="s">
        <v>194</v>
      </c>
      <c r="H118" s="188">
        <f>AVERAGE(H119:H120)</f>
        <v>4</v>
      </c>
      <c r="I118" s="170" t="str">
        <f>(IF(I119="","",I119&amp;CHAR(10))&amp;(IF(I120="","",I120)))</f>
        <v/>
      </c>
      <c r="J118" s="226" t="s">
        <v>244</v>
      </c>
      <c r="K118" s="216">
        <f>SUM(K119:K120)</f>
        <v>5000</v>
      </c>
      <c r="L118" s="217">
        <f t="shared" ref="L118:O118" si="22">SUM(L119:L120)</f>
        <v>0</v>
      </c>
      <c r="M118" s="217">
        <f t="shared" si="22"/>
        <v>0</v>
      </c>
      <c r="N118" s="217">
        <f t="shared" si="22"/>
        <v>0</v>
      </c>
      <c r="O118" s="218">
        <f t="shared" si="22"/>
        <v>0</v>
      </c>
      <c r="P118" s="227"/>
      <c r="Q118" s="246"/>
      <c r="R118" s="247"/>
      <c r="S118" s="247"/>
      <c r="T118" s="248"/>
      <c r="U118" s="220"/>
      <c r="V118" s="221"/>
      <c r="W118" s="221"/>
      <c r="X118" s="237"/>
      <c r="Y118" s="222">
        <f>AVERAGE(Y119:Y120)</f>
        <v>0</v>
      </c>
      <c r="Z118" s="189"/>
      <c r="AA118" s="190"/>
      <c r="AB118" s="190"/>
      <c r="AC118" s="190"/>
      <c r="AD118" s="191"/>
      <c r="AE118" s="122"/>
      <c r="AF118" s="170" t="str">
        <f>(IF(AF119="","",AF119&amp;CHAR(10))&amp;(IF(AF120="","",AF120)))</f>
        <v/>
      </c>
      <c r="AG118" s="177" t="str">
        <f>(IF(AG119="","",AG119&amp;CHAR(10))&amp;(IF(AG120="","",AG120)))</f>
        <v/>
      </c>
      <c r="AH118" s="177" t="str">
        <f>(IF(AH119="","",AH119&amp;CHAR(10))&amp;(IF(AH120="","",AH120)))</f>
        <v/>
      </c>
      <c r="AI118" s="177" t="str">
        <f>(IF(AI119="","",AI119&amp;CHAR(10))&amp;(IF(AI120="","",AI120)))</f>
        <v/>
      </c>
      <c r="AJ118" s="177" t="str">
        <f>(IF(AJ119="","",AJ119&amp;CHAR(10))&amp;(IF(AJ120="","",AJ120)))</f>
        <v/>
      </c>
      <c r="AK118" s="37"/>
    </row>
    <row r="119" spans="1:37" ht="45" customHeight="1" outlineLevel="1" x14ac:dyDescent="0.25">
      <c r="A119" s="14"/>
      <c r="B119" s="13"/>
      <c r="C119" s="201"/>
      <c r="D119" s="88"/>
      <c r="E119" s="88"/>
      <c r="F119" s="89"/>
      <c r="G119" s="92" t="s">
        <v>184</v>
      </c>
      <c r="H119" s="61">
        <v>4</v>
      </c>
      <c r="I119" s="92"/>
      <c r="J119" s="144">
        <v>19</v>
      </c>
      <c r="K119" s="124"/>
      <c r="L119" s="125"/>
      <c r="M119" s="125"/>
      <c r="N119" s="125"/>
      <c r="O119" s="126"/>
      <c r="P119" s="115"/>
      <c r="Q119" s="249" t="s">
        <v>255</v>
      </c>
      <c r="R119" s="250" t="s">
        <v>255</v>
      </c>
      <c r="S119" s="250" t="s">
        <v>255</v>
      </c>
      <c r="T119" s="251" t="s">
        <v>255</v>
      </c>
      <c r="U119" s="160">
        <f>VLOOKUP(Q119,Data!$B$4:$C$9,2, FALSE)</f>
        <v>0</v>
      </c>
      <c r="V119" s="161">
        <f>VLOOKUP(R119,Data!$E$4:$F$8,2,FALSE)</f>
        <v>0</v>
      </c>
      <c r="W119" s="161">
        <f>VLOOKUP(S119,Data!$H$4:$I$8,2,FALSE)</f>
        <v>0</v>
      </c>
      <c r="X119" s="238">
        <f>VLOOKUP(T119,Data!$K$4:$L$7,2,FALSE)</f>
        <v>0</v>
      </c>
      <c r="Y119" s="166">
        <f>SUM(U119:X119)</f>
        <v>0</v>
      </c>
      <c r="Z119" s="82"/>
      <c r="AA119" s="81"/>
      <c r="AB119" s="81"/>
      <c r="AC119" s="81"/>
      <c r="AD119" s="102"/>
      <c r="AE119" s="122"/>
      <c r="AF119" s="184"/>
      <c r="AG119" s="175"/>
      <c r="AH119" s="175"/>
      <c r="AI119" s="175"/>
      <c r="AJ119" s="175"/>
      <c r="AK119" s="37"/>
    </row>
    <row r="120" spans="1:37" ht="45" customHeight="1" outlineLevel="1" x14ac:dyDescent="0.25">
      <c r="A120" s="14"/>
      <c r="B120" s="13"/>
      <c r="C120" s="201"/>
      <c r="D120" s="84"/>
      <c r="E120" s="84"/>
      <c r="F120" s="85"/>
      <c r="G120" s="93" t="s">
        <v>185</v>
      </c>
      <c r="H120" s="61">
        <v>4</v>
      </c>
      <c r="I120" s="93"/>
      <c r="J120" s="146">
        <v>19</v>
      </c>
      <c r="K120" s="263">
        <v>5000</v>
      </c>
      <c r="L120" s="128"/>
      <c r="M120" s="128"/>
      <c r="N120" s="128"/>
      <c r="O120" s="129"/>
      <c r="P120" s="114"/>
      <c r="Q120" s="252" t="s">
        <v>255</v>
      </c>
      <c r="R120" s="253" t="s">
        <v>255</v>
      </c>
      <c r="S120" s="253" t="s">
        <v>255</v>
      </c>
      <c r="T120" s="254" t="s">
        <v>255</v>
      </c>
      <c r="U120" s="162">
        <f>VLOOKUP(Q120,Data!$B$4:$C$9,2, FALSE)</f>
        <v>0</v>
      </c>
      <c r="V120" s="163">
        <f>VLOOKUP(R120,Data!$E$4:$F$8,2,FALSE)</f>
        <v>0</v>
      </c>
      <c r="W120" s="163">
        <f>VLOOKUP(S120,Data!$H$4:$I$8,2,FALSE)</f>
        <v>0</v>
      </c>
      <c r="X120" s="239">
        <f>VLOOKUP(T120,Data!$K$4:$L$7,2,FALSE)</f>
        <v>0</v>
      </c>
      <c r="Y120" s="167">
        <f>SUM(U120:X120)</f>
        <v>0</v>
      </c>
      <c r="Z120" s="86"/>
      <c r="AA120" s="87"/>
      <c r="AB120" s="87"/>
      <c r="AC120" s="87"/>
      <c r="AD120" s="104"/>
      <c r="AE120" s="122"/>
      <c r="AF120" s="173"/>
      <c r="AG120" s="186"/>
      <c r="AH120" s="186"/>
      <c r="AI120" s="186"/>
      <c r="AJ120" s="186"/>
      <c r="AK120" s="37"/>
    </row>
    <row r="121" spans="1:37" ht="60" customHeight="1" x14ac:dyDescent="0.25">
      <c r="A121" s="14"/>
      <c r="B121" s="13"/>
      <c r="C121" s="201"/>
      <c r="D121" s="223" t="s">
        <v>35</v>
      </c>
      <c r="E121" s="223"/>
      <c r="F121" s="224" t="s">
        <v>36</v>
      </c>
      <c r="G121" s="225" t="s">
        <v>191</v>
      </c>
      <c r="H121" s="188">
        <f>AVERAGE(H122:H124)</f>
        <v>3</v>
      </c>
      <c r="I121" s="170" t="str">
        <f>(IF(I122="","",I122&amp;CHAR(10))&amp;(IF(I123="","",I123&amp;CHAR(10))&amp;IF(I124="","",I124)))</f>
        <v/>
      </c>
      <c r="J121" s="226" t="s">
        <v>244</v>
      </c>
      <c r="K121" s="216">
        <f>SUM(K122:K124)</f>
        <v>0</v>
      </c>
      <c r="L121" s="217">
        <f t="shared" ref="L121:O121" si="23">SUM(L122:L124)</f>
        <v>0</v>
      </c>
      <c r="M121" s="217">
        <f t="shared" si="23"/>
        <v>0</v>
      </c>
      <c r="N121" s="217">
        <f t="shared" si="23"/>
        <v>0</v>
      </c>
      <c r="O121" s="218">
        <f t="shared" si="23"/>
        <v>0</v>
      </c>
      <c r="P121" s="227"/>
      <c r="Q121" s="246"/>
      <c r="R121" s="247"/>
      <c r="S121" s="247"/>
      <c r="T121" s="248"/>
      <c r="U121" s="220"/>
      <c r="V121" s="221"/>
      <c r="W121" s="221"/>
      <c r="X121" s="237"/>
      <c r="Y121" s="222">
        <f>AVERAGE(Y122:Y124)</f>
        <v>0.10000000000000002</v>
      </c>
      <c r="Z121" s="189"/>
      <c r="AA121" s="190"/>
      <c r="AB121" s="190"/>
      <c r="AC121" s="190"/>
      <c r="AD121" s="191"/>
      <c r="AE121" s="122"/>
      <c r="AF121" s="170" t="str">
        <f>(IF(AF122="","",AF122&amp;CHAR(10))&amp;(IF(AF123="","",AF123&amp;CHAR(10))&amp;IF(AF124="","",AF124)))</f>
        <v/>
      </c>
      <c r="AG121" s="177" t="str">
        <f>(IF(AG122="","",AG122&amp;CHAR(10))&amp;(IF(AG123="","",AG123&amp;CHAR(10))&amp;IF(AG124="","",AG124)))</f>
        <v/>
      </c>
      <c r="AH121" s="177" t="str">
        <f>(IF(AH122="","",AH122&amp;CHAR(10))&amp;(IF(AH123="","",AH123&amp;CHAR(10))&amp;IF(AH124="","",AH124)))</f>
        <v/>
      </c>
      <c r="AI121" s="177" t="str">
        <f>(IF(AI122="","",AI122&amp;CHAR(10))&amp;(IF(AI123="","",AI123&amp;CHAR(10))&amp;IF(AI124="","",AI124)))</f>
        <v/>
      </c>
      <c r="AJ121" s="177" t="str">
        <f>(IF(AJ122="","",AJ122&amp;CHAR(10))&amp;(IF(AJ123="","",AJ123&amp;CHAR(10))&amp;IF(AJ124="","",AJ124)))</f>
        <v/>
      </c>
      <c r="AK121" s="37"/>
    </row>
    <row r="122" spans="1:37" ht="30" customHeight="1" outlineLevel="1" x14ac:dyDescent="0.25">
      <c r="A122" s="14"/>
      <c r="B122" s="13"/>
      <c r="C122" s="201"/>
      <c r="D122" s="59"/>
      <c r="E122" s="59"/>
      <c r="F122" s="76"/>
      <c r="G122" s="60" t="s">
        <v>186</v>
      </c>
      <c r="H122" s="61">
        <v>4</v>
      </c>
      <c r="I122" s="60"/>
      <c r="J122" s="139">
        <v>19</v>
      </c>
      <c r="K122" s="124"/>
      <c r="L122" s="125"/>
      <c r="M122" s="125"/>
      <c r="N122" s="125"/>
      <c r="O122" s="126"/>
      <c r="P122" s="108"/>
      <c r="Q122" s="249" t="s">
        <v>270</v>
      </c>
      <c r="R122" s="250" t="s">
        <v>255</v>
      </c>
      <c r="S122" s="250" t="s">
        <v>255</v>
      </c>
      <c r="T122" s="251" t="s">
        <v>255</v>
      </c>
      <c r="U122" s="160">
        <f>VLOOKUP(Q122,Data!$B$4:$C$9,2, FALSE)</f>
        <v>0.1</v>
      </c>
      <c r="V122" s="161">
        <f>VLOOKUP(R122,Data!$E$4:$F$8,2,FALSE)</f>
        <v>0</v>
      </c>
      <c r="W122" s="161">
        <f>VLOOKUP(S122,Data!$H$4:$I$8,2,FALSE)</f>
        <v>0</v>
      </c>
      <c r="X122" s="238">
        <f>VLOOKUP(T122,Data!$K$4:$L$7,2,FALSE)</f>
        <v>0</v>
      </c>
      <c r="Y122" s="166">
        <f>SUM(U122:X122)</f>
        <v>0.1</v>
      </c>
      <c r="Z122" s="56"/>
      <c r="AA122" s="57"/>
      <c r="AB122" s="57"/>
      <c r="AC122" s="57"/>
      <c r="AD122" s="58"/>
      <c r="AE122" s="122"/>
      <c r="AF122" s="184"/>
      <c r="AG122" s="175"/>
      <c r="AH122" s="175"/>
      <c r="AI122" s="175"/>
      <c r="AJ122" s="175"/>
      <c r="AK122" s="37"/>
    </row>
    <row r="123" spans="1:37" ht="30" customHeight="1" outlineLevel="1" x14ac:dyDescent="0.25">
      <c r="A123" s="14"/>
      <c r="B123" s="13"/>
      <c r="C123" s="201"/>
      <c r="D123" s="59"/>
      <c r="E123" s="59"/>
      <c r="F123" s="76"/>
      <c r="G123" s="60" t="s">
        <v>187</v>
      </c>
      <c r="H123" s="61">
        <v>3</v>
      </c>
      <c r="I123" s="60"/>
      <c r="J123" s="139">
        <v>19</v>
      </c>
      <c r="K123" s="124"/>
      <c r="L123" s="125"/>
      <c r="M123" s="125"/>
      <c r="N123" s="125"/>
      <c r="O123" s="126"/>
      <c r="P123" s="108"/>
      <c r="Q123" s="249" t="s">
        <v>270</v>
      </c>
      <c r="R123" s="250" t="s">
        <v>255</v>
      </c>
      <c r="S123" s="250" t="s">
        <v>255</v>
      </c>
      <c r="T123" s="251" t="s">
        <v>255</v>
      </c>
      <c r="U123" s="160">
        <f>VLOOKUP(Q123,Data!$B$4:$C$9,2, FALSE)</f>
        <v>0.1</v>
      </c>
      <c r="V123" s="161">
        <f>VLOOKUP(R123,Data!$E$4:$F$8,2,FALSE)</f>
        <v>0</v>
      </c>
      <c r="W123" s="161">
        <f>VLOOKUP(S123,Data!$H$4:$I$8,2,FALSE)</f>
        <v>0</v>
      </c>
      <c r="X123" s="238">
        <f>VLOOKUP(T123,Data!$K$4:$L$7,2,FALSE)</f>
        <v>0</v>
      </c>
      <c r="Y123" s="166">
        <f>SUM(U123:X123)</f>
        <v>0.1</v>
      </c>
      <c r="Z123" s="56"/>
      <c r="AA123" s="57"/>
      <c r="AB123" s="57"/>
      <c r="AC123" s="57"/>
      <c r="AD123" s="58"/>
      <c r="AE123" s="122"/>
      <c r="AF123" s="184"/>
      <c r="AG123" s="175"/>
      <c r="AH123" s="175"/>
      <c r="AI123" s="175"/>
      <c r="AJ123" s="175"/>
      <c r="AK123" s="37"/>
    </row>
    <row r="124" spans="1:37" ht="30" customHeight="1" outlineLevel="1" x14ac:dyDescent="0.25">
      <c r="A124" s="14"/>
      <c r="B124" s="13"/>
      <c r="C124" s="208"/>
      <c r="D124" s="84"/>
      <c r="E124" s="84"/>
      <c r="F124" s="85"/>
      <c r="G124" s="79" t="s">
        <v>188</v>
      </c>
      <c r="H124" s="61">
        <v>2</v>
      </c>
      <c r="I124" s="79"/>
      <c r="J124" s="143">
        <v>19</v>
      </c>
      <c r="K124" s="130"/>
      <c r="L124" s="131"/>
      <c r="M124" s="131"/>
      <c r="N124" s="131"/>
      <c r="O124" s="132"/>
      <c r="P124" s="114"/>
      <c r="Q124" s="252" t="s">
        <v>270</v>
      </c>
      <c r="R124" s="253" t="s">
        <v>255</v>
      </c>
      <c r="S124" s="253" t="s">
        <v>255</v>
      </c>
      <c r="T124" s="254" t="s">
        <v>255</v>
      </c>
      <c r="U124" s="162">
        <f>VLOOKUP(Q124,Data!$B$4:$C$9,2, FALSE)</f>
        <v>0.1</v>
      </c>
      <c r="V124" s="163">
        <f>VLOOKUP(R124,Data!$E$4:$F$8,2,FALSE)</f>
        <v>0</v>
      </c>
      <c r="W124" s="163">
        <f>VLOOKUP(S124,Data!$H$4:$I$8,2,FALSE)</f>
        <v>0</v>
      </c>
      <c r="X124" s="239">
        <f>VLOOKUP(T124,Data!$K$4:$L$7,2,FALSE)</f>
        <v>0</v>
      </c>
      <c r="Y124" s="167">
        <f>SUM(U124:X124)</f>
        <v>0.1</v>
      </c>
      <c r="Z124" s="86"/>
      <c r="AA124" s="87"/>
      <c r="AB124" s="87"/>
      <c r="AC124" s="87"/>
      <c r="AD124" s="104"/>
      <c r="AE124" s="123"/>
      <c r="AF124" s="173"/>
      <c r="AG124" s="186"/>
      <c r="AH124" s="186"/>
      <c r="AI124" s="186"/>
      <c r="AJ124" s="186"/>
      <c r="AK124" s="37"/>
    </row>
    <row r="125" spans="1:37" ht="9" customHeight="1" x14ac:dyDescent="0.25">
      <c r="A125" s="14"/>
      <c r="B125" s="13"/>
      <c r="C125" s="10"/>
      <c r="D125" s="10"/>
      <c r="E125" s="11"/>
      <c r="F125" s="10"/>
      <c r="G125" s="10"/>
      <c r="H125" s="10"/>
      <c r="I125" s="10"/>
      <c r="J125" s="117"/>
      <c r="K125" s="29"/>
      <c r="L125" s="10"/>
      <c r="M125" s="10"/>
      <c r="N125" s="29"/>
      <c r="O125" s="10"/>
      <c r="P125" s="30"/>
      <c r="Q125" s="243"/>
      <c r="R125" s="243"/>
      <c r="S125" s="243"/>
      <c r="T125" s="243"/>
      <c r="U125" s="157"/>
      <c r="V125" s="157"/>
      <c r="W125" s="157"/>
      <c r="X125" s="234"/>
      <c r="Y125" s="149"/>
      <c r="Z125" s="29"/>
      <c r="AA125" s="10"/>
      <c r="AB125" s="10"/>
      <c r="AC125" s="29"/>
      <c r="AD125" s="10"/>
      <c r="AE125" s="10"/>
      <c r="AF125" s="210"/>
      <c r="AG125" s="210"/>
      <c r="AH125" s="210"/>
      <c r="AI125" s="210"/>
      <c r="AJ125" s="210"/>
      <c r="AK125" s="14"/>
    </row>
    <row r="126" spans="1:37" x14ac:dyDescent="0.25">
      <c r="A126" s="14"/>
      <c r="B126" s="13"/>
      <c r="C126" s="16"/>
      <c r="D126" s="16"/>
      <c r="E126" s="17"/>
      <c r="G126" s="4" t="s">
        <v>322</v>
      </c>
      <c r="H126" s="4"/>
      <c r="I126" s="4"/>
      <c r="J126" s="119"/>
      <c r="K126" s="262"/>
      <c r="L126" s="24" t="s">
        <v>359</v>
      </c>
      <c r="M126" s="16"/>
      <c r="N126" s="27"/>
      <c r="O126" s="24" t="s">
        <v>360</v>
      </c>
      <c r="P126" s="31"/>
      <c r="Q126" s="255"/>
      <c r="R126" s="255"/>
      <c r="S126" s="255"/>
      <c r="T126" s="255"/>
      <c r="U126" s="164"/>
      <c r="V126" s="164"/>
      <c r="W126" s="164"/>
      <c r="X126" s="240"/>
      <c r="Y126" s="152"/>
      <c r="Z126" s="25"/>
      <c r="AA126" s="24" t="s">
        <v>43</v>
      </c>
      <c r="AB126" s="16"/>
      <c r="AC126" s="27"/>
      <c r="AD126" s="24" t="s">
        <v>45</v>
      </c>
      <c r="AE126" s="16"/>
      <c r="AF126" s="16"/>
      <c r="AG126" s="16"/>
      <c r="AH126" s="16"/>
      <c r="AI126" s="16"/>
      <c r="AJ126" s="16"/>
      <c r="AK126" s="14"/>
    </row>
    <row r="127" spans="1:37" x14ac:dyDescent="0.25">
      <c r="A127" s="14"/>
      <c r="B127" s="13"/>
      <c r="C127" s="16"/>
      <c r="D127" s="16"/>
      <c r="E127" s="17"/>
      <c r="G127" s="36">
        <v>42772</v>
      </c>
      <c r="H127" s="36"/>
      <c r="I127" s="36"/>
      <c r="J127" s="119"/>
      <c r="K127" s="3"/>
      <c r="L127" s="24"/>
      <c r="M127" s="16"/>
      <c r="N127" s="261"/>
      <c r="O127" s="24" t="s">
        <v>361</v>
      </c>
      <c r="P127" s="31"/>
      <c r="Q127" s="255"/>
      <c r="R127" s="255"/>
      <c r="S127" s="255"/>
      <c r="T127" s="255"/>
      <c r="U127" s="164"/>
      <c r="V127" s="164"/>
      <c r="W127" s="164"/>
      <c r="X127" s="240"/>
      <c r="Y127" s="152"/>
      <c r="Z127" s="8"/>
      <c r="AA127" s="24" t="s">
        <v>44</v>
      </c>
      <c r="AB127" s="16"/>
      <c r="AC127" s="28"/>
      <c r="AD127" s="24" t="s">
        <v>46</v>
      </c>
      <c r="AE127" s="16"/>
      <c r="AF127" s="16"/>
      <c r="AG127" s="16"/>
      <c r="AH127" s="16"/>
      <c r="AI127" s="16"/>
      <c r="AJ127" s="16"/>
      <c r="AK127" s="14"/>
    </row>
    <row r="128" spans="1:37" ht="9" customHeight="1" x14ac:dyDescent="0.25">
      <c r="B128" s="19"/>
      <c r="C128" s="20"/>
      <c r="D128" s="20"/>
      <c r="E128" s="21"/>
      <c r="F128" s="20"/>
      <c r="G128" s="20"/>
      <c r="H128" s="20"/>
      <c r="I128" s="20"/>
      <c r="J128" s="120"/>
      <c r="K128" s="20"/>
      <c r="L128" s="20"/>
      <c r="M128" s="20"/>
      <c r="N128" s="20"/>
      <c r="O128" s="20"/>
      <c r="P128" s="32"/>
      <c r="Q128" s="256"/>
      <c r="R128" s="256"/>
      <c r="S128" s="256"/>
      <c r="T128" s="256"/>
      <c r="U128" s="165"/>
      <c r="V128" s="165"/>
      <c r="W128" s="165"/>
      <c r="X128" s="241"/>
      <c r="Y128" s="153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2"/>
    </row>
    <row r="130" spans="3:9" x14ac:dyDescent="0.25">
      <c r="F130" s="4"/>
      <c r="G130" s="5"/>
      <c r="H130" s="5"/>
      <c r="I130" s="5"/>
    </row>
    <row r="131" spans="3:9" x14ac:dyDescent="0.25">
      <c r="F131" s="18"/>
      <c r="G131" s="7"/>
      <c r="H131" s="7"/>
      <c r="I131" s="7"/>
    </row>
    <row r="140" spans="3:9" x14ac:dyDescent="0.25">
      <c r="C140" s="334"/>
      <c r="D140" s="335"/>
      <c r="E140" s="259"/>
      <c r="F140" s="321"/>
    </row>
    <row r="141" spans="3:9" x14ac:dyDescent="0.25">
      <c r="C141" s="334"/>
      <c r="D141" s="335"/>
      <c r="E141" s="259"/>
      <c r="F141" s="321"/>
    </row>
    <row r="142" spans="3:9" x14ac:dyDescent="0.25">
      <c r="C142" s="334"/>
      <c r="D142" s="335"/>
      <c r="E142" s="259"/>
      <c r="F142" s="321"/>
    </row>
    <row r="143" spans="3:9" x14ac:dyDescent="0.25">
      <c r="C143" s="334"/>
      <c r="D143" s="335"/>
      <c r="E143" s="259"/>
      <c r="F143" s="321"/>
    </row>
    <row r="144" spans="3:9" x14ac:dyDescent="0.25">
      <c r="D144" s="335"/>
      <c r="E144" s="259"/>
      <c r="F144" s="321"/>
    </row>
  </sheetData>
  <customSheetViews>
    <customSheetView guid="{0D0BAA12-0EA8-4748-A47B-93A9E418BF0D}" scale="70" showGridLines="0" fitToPage="1" hiddenColumns="1" topLeftCell="A29">
      <selection activeCell="I45" sqref="I45"/>
      <pageMargins left="0.7" right="0.7" top="0.75" bottom="0.75" header="0.3" footer="0.3"/>
      <pageSetup paperSize="149" scale="20" orientation="landscape" r:id="rId1"/>
    </customSheetView>
    <customSheetView guid="{D9A6376B-4D17-4AB2-BDD1-FE47E0B3F75E}" scale="70" showGridLines="0" fitToPage="1" hiddenColumns="1" topLeftCell="J1">
      <selection activeCell="AL6" sqref="AL6"/>
      <pageMargins left="0.7" right="0.7" top="0.75" bottom="0.75" header="0.3" footer="0.3"/>
      <pageSetup paperSize="149" scale="20" orientation="landscape" r:id="rId2"/>
    </customSheetView>
    <customSheetView guid="{FE135D45-FEC9-45C5-B916-E812BDE860C8}" scale="70" showGridLines="0" fitToPage="1" hiddenColumns="1" topLeftCell="B97">
      <selection activeCell="AZ71" sqref="AZ71"/>
      <pageMargins left="0.7" right="0.7" top="0.75" bottom="0.75" header="0.3" footer="0.3"/>
      <pageSetup paperSize="149" scale="20" orientation="landscape" r:id="rId3"/>
    </customSheetView>
    <customSheetView guid="{F7528A91-99D0-45DA-9B27-A32F6937E95D}" scale="55" showGridLines="0" fitToPage="1" hiddenColumns="1">
      <selection activeCell="AB102" sqref="AB102"/>
      <pageMargins left="0.7" right="0.7" top="0.75" bottom="0.75" header="0.3" footer="0.3"/>
      <pageSetup paperSize="149" scale="20" orientation="landscape" r:id="rId4"/>
    </customSheetView>
  </customSheetViews>
  <mergeCells count="5">
    <mergeCell ref="D140:D144"/>
    <mergeCell ref="C140:C143"/>
    <mergeCell ref="C3:O3"/>
    <mergeCell ref="Z3:AD3"/>
    <mergeCell ref="F140:F144"/>
  </mergeCells>
  <conditionalFormatting sqref="Z5:Z124">
    <cfRule type="expression" dxfId="9" priority="11">
      <formula>AND(Y5&lt;0.1)</formula>
    </cfRule>
    <cfRule type="expression" dxfId="8" priority="12">
      <formula>AND(Y5&gt;0)</formula>
    </cfRule>
  </conditionalFormatting>
  <conditionalFormatting sqref="AA5:AA124">
    <cfRule type="expression" dxfId="7" priority="9">
      <formula>AND(Y5&gt;0.2,Y5&lt;0.3)</formula>
    </cfRule>
    <cfRule type="expression" dxfId="6" priority="10">
      <formula>AND(Y5&gt;0.2)</formula>
    </cfRule>
  </conditionalFormatting>
  <conditionalFormatting sqref="AB5:AB124">
    <cfRule type="expression" dxfId="5" priority="7">
      <formula>AND(Y5&gt;0.4,Y5&lt;0.5)</formula>
    </cfRule>
    <cfRule type="expression" dxfId="4" priority="8">
      <formula>AND(Y5&gt;0.4)</formula>
    </cfRule>
  </conditionalFormatting>
  <conditionalFormatting sqref="AC5:AC124">
    <cfRule type="expression" dxfId="3" priority="5">
      <formula>AND(Y5&gt;0.6,Y5&lt;0.7)</formula>
    </cfRule>
    <cfRule type="expression" dxfId="2" priority="6">
      <formula>AND(Y5&gt;0.6)</formula>
    </cfRule>
  </conditionalFormatting>
  <conditionalFormatting sqref="AD5:AD124">
    <cfRule type="expression" dxfId="1" priority="3">
      <formula>AND(Y5&gt;0.8,Y5&lt;0.9)</formula>
    </cfRule>
    <cfRule type="expression" dxfId="0" priority="4">
      <formula>AND(Y5&gt;0.8)</formula>
    </cfRule>
  </conditionalFormatting>
  <conditionalFormatting sqref="H5:H121">
    <cfRule type="iconSet" priority="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6">
    <cfRule type="dataBar" priority="1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{38AF2874-7267-49F8-9782-9902E7FF362B}</x14:id>
        </ext>
      </extLst>
    </cfRule>
  </conditionalFormatting>
  <hyperlinks>
    <hyperlink ref="E23" r:id="rId5"/>
    <hyperlink ref="E30" r:id="rId6"/>
    <hyperlink ref="E18" r:id="rId7"/>
    <hyperlink ref="E5" r:id="rId8"/>
    <hyperlink ref="E40" r:id="rId9"/>
  </hyperlinks>
  <pageMargins left="0.7" right="0.7" top="0.75" bottom="0.75" header="0.3" footer="0.3"/>
  <pageSetup paperSize="149" scale="20" orientation="landscape" r:id="rId10"/>
  <drawing r:id="rId1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AF2874-7267-49F8-9782-9902E7FF362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Data!$B$4:$B$9</xm:f>
          </x14:formula1>
          <xm:sqref>Q119:Q120 Q117 Q6:Q11 Q13:Q17 Q19:Q22 Q24:Q29 Q31:Q33 Q35:Q39 Q41:Q45 Q47:Q53 Q55:Q66 Q68:Q69 Q71:Q74 Q76:Q80 Q82:Q89 Q91:Q95 Q97 Q99:Q103 Q105:Q108 Q110:Q112 Q114:Q115 Q122:Q124</xm:sqref>
        </x14:dataValidation>
        <x14:dataValidation type="list" allowBlank="1" showInputMessage="1" showErrorMessage="1">
          <x14:formula1>
            <xm:f>Data!$E$4:$E$8</xm:f>
          </x14:formula1>
          <xm:sqref>R6:R11 R13:R17 R19:R22 R24:R29 R31:R33 R35:R39 R41:R45 R119:R120 R47:R53 R55:R66 R68:R69 R71:R74 R76:R80 R82:R89 R91:R95 R97 R99:R103 R105:R108 R110:R112 R114:R115 R117 R122:R124</xm:sqref>
        </x14:dataValidation>
        <x14:dataValidation type="list" allowBlank="1" showInputMessage="1" showErrorMessage="1">
          <x14:formula1>
            <xm:f>Data!$H$4:$H$8</xm:f>
          </x14:formula1>
          <xm:sqref>S119:S120 S6:S11 S13:S17 S19:S22 S24:S29 S31:S33 S35:S39 S41:S45 S122:S124 S55:S66 S68:S69 S71:S74 S82:S89 S91:S95 S99:S103 S97 S105:S108 S47:S53 S110:S112 S114:S115 S117 S76:S80</xm:sqref>
        </x14:dataValidation>
        <x14:dataValidation type="list" allowBlank="1" showInputMessage="1" showErrorMessage="1">
          <x14:formula1>
            <xm:f>Data!$K$4:$K$7</xm:f>
          </x14:formula1>
          <xm:sqref>T6:T11 T13:T17 T19:T22 T24:T29 T31:T33 T35:T39 T41:T45 T47:T53 T55:T66 T68:T69 T71:T74 T76:T80 T82:T89 T91:T95 T97 T99:T103 T105:T108 T110:T112 T114:T115 T117 T119:T120 T122:T124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cols>
    <col min="1" max="1" width="3.42578125" customWidth="1"/>
  </cols>
  <sheetData/>
  <customSheetViews>
    <customSheetView guid="{0D0BAA12-0EA8-4748-A47B-93A9E418BF0D}">
      <selection activeCell="B2" sqref="B2"/>
      <pageMargins left="0.7" right="0.7" top="0.75" bottom="0.75" header="0.3" footer="0.3"/>
    </customSheetView>
    <customSheetView guid="{D9A6376B-4D17-4AB2-BDD1-FE47E0B3F75E}">
      <selection activeCell="B2" sqref="B2"/>
      <pageMargins left="0.7" right="0.7" top="0.75" bottom="0.75" header="0.3" footer="0.3"/>
    </customSheetView>
    <customSheetView guid="{FE135D45-FEC9-45C5-B916-E812BDE860C8}">
      <selection activeCell="B2" sqref="B2"/>
      <pageMargins left="0.7" right="0.7" top="0.75" bottom="0.75" header="0.3" footer="0.3"/>
    </customSheetView>
    <customSheetView guid="{F7528A91-99D0-45DA-9B27-A32F6937E95D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5"/>
  <sheetViews>
    <sheetView workbookViewId="0">
      <selection activeCell="E11" sqref="E11"/>
    </sheetView>
  </sheetViews>
  <sheetFormatPr defaultColWidth="8.85546875" defaultRowHeight="15" x14ac:dyDescent="0.25"/>
  <cols>
    <col min="2" max="2" width="20.7109375" style="109" customWidth="1"/>
    <col min="4" max="4" width="9.140625" style="109" customWidth="1"/>
    <col min="5" max="5" width="20.7109375" customWidth="1"/>
    <col min="8" max="8" width="20.7109375" style="109" customWidth="1"/>
    <col min="9" max="9" width="8.7109375" style="109" customWidth="1"/>
    <col min="11" max="11" width="20.7109375" customWidth="1"/>
  </cols>
  <sheetData>
    <row r="3" spans="2:12" ht="30" customHeight="1" x14ac:dyDescent="0.25">
      <c r="B3" s="53" t="s">
        <v>254</v>
      </c>
      <c r="C3" s="43" t="s">
        <v>259</v>
      </c>
      <c r="E3" s="43" t="s">
        <v>263</v>
      </c>
      <c r="F3" s="43" t="s">
        <v>259</v>
      </c>
      <c r="G3" s="42"/>
      <c r="H3" s="53" t="s">
        <v>265</v>
      </c>
      <c r="I3" s="53" t="s">
        <v>259</v>
      </c>
      <c r="K3" s="43" t="s">
        <v>266</v>
      </c>
      <c r="L3" s="43" t="s">
        <v>259</v>
      </c>
    </row>
    <row r="4" spans="2:12" ht="30" customHeight="1" x14ac:dyDescent="0.25">
      <c r="B4" s="109" t="s">
        <v>255</v>
      </c>
      <c r="C4" s="154">
        <v>0</v>
      </c>
      <c r="E4" s="42" t="s">
        <v>255</v>
      </c>
      <c r="F4" s="154">
        <v>0</v>
      </c>
      <c r="G4" s="42"/>
      <c r="H4" s="109" t="s">
        <v>255</v>
      </c>
      <c r="I4" s="155">
        <v>0</v>
      </c>
      <c r="K4" s="42" t="s">
        <v>255</v>
      </c>
      <c r="L4" s="154">
        <v>0</v>
      </c>
    </row>
    <row r="5" spans="2:12" ht="30" customHeight="1" x14ac:dyDescent="0.25">
      <c r="B5" s="109" t="s">
        <v>270</v>
      </c>
      <c r="C5" s="154">
        <v>0.1</v>
      </c>
      <c r="E5" s="42" t="s">
        <v>256</v>
      </c>
      <c r="F5" s="154">
        <v>0.05</v>
      </c>
      <c r="G5" s="42"/>
      <c r="H5" s="109" t="s">
        <v>256</v>
      </c>
      <c r="I5" s="155">
        <v>0.05</v>
      </c>
      <c r="K5" s="42" t="s">
        <v>273</v>
      </c>
      <c r="L5" s="154">
        <v>0.05</v>
      </c>
    </row>
    <row r="6" spans="2:12" ht="30" customHeight="1" x14ac:dyDescent="0.25">
      <c r="B6" s="109" t="s">
        <v>267</v>
      </c>
      <c r="C6" s="154">
        <v>0.2</v>
      </c>
      <c r="E6" s="42" t="s">
        <v>260</v>
      </c>
      <c r="F6" s="154">
        <v>0.1</v>
      </c>
      <c r="G6" s="42"/>
      <c r="H6" s="109" t="s">
        <v>274</v>
      </c>
      <c r="I6" s="155">
        <v>0.1</v>
      </c>
      <c r="K6" s="42" t="s">
        <v>272</v>
      </c>
      <c r="L6" s="154">
        <v>0.1</v>
      </c>
    </row>
    <row r="7" spans="2:12" ht="30" customHeight="1" x14ac:dyDescent="0.25">
      <c r="B7" s="109" t="s">
        <v>257</v>
      </c>
      <c r="C7" s="154">
        <v>0.3</v>
      </c>
      <c r="E7" s="42" t="s">
        <v>264</v>
      </c>
      <c r="F7" s="154">
        <v>0.15</v>
      </c>
      <c r="G7" s="42"/>
      <c r="H7" s="109" t="s">
        <v>268</v>
      </c>
      <c r="I7" s="155">
        <v>0.15</v>
      </c>
      <c r="K7" s="42" t="s">
        <v>271</v>
      </c>
      <c r="L7" s="154">
        <v>0.1</v>
      </c>
    </row>
    <row r="8" spans="2:12" ht="30" customHeight="1" x14ac:dyDescent="0.25">
      <c r="B8" s="109" t="s">
        <v>261</v>
      </c>
      <c r="C8" s="154">
        <v>0.4</v>
      </c>
      <c r="E8" s="42" t="s">
        <v>262</v>
      </c>
      <c r="F8" s="154">
        <v>0.2</v>
      </c>
      <c r="G8" s="42"/>
      <c r="H8" s="109" t="s">
        <v>275</v>
      </c>
      <c r="I8" s="155">
        <v>0.2</v>
      </c>
      <c r="K8" s="42"/>
      <c r="L8" s="42"/>
    </row>
    <row r="9" spans="2:12" ht="30" customHeight="1" x14ac:dyDescent="0.25">
      <c r="B9" s="109" t="s">
        <v>276</v>
      </c>
      <c r="C9" s="154">
        <v>0.5</v>
      </c>
      <c r="E9" s="42"/>
      <c r="F9" s="42"/>
      <c r="G9" s="42"/>
      <c r="K9" s="42"/>
      <c r="L9" s="42"/>
    </row>
    <row r="10" spans="2:12" ht="30" customHeight="1" x14ac:dyDescent="0.25"/>
    <row r="11" spans="2:12" ht="30" customHeight="1" x14ac:dyDescent="0.25"/>
    <row r="12" spans="2:12" ht="30" customHeight="1" x14ac:dyDescent="0.25"/>
    <row r="13" spans="2:12" ht="30" customHeight="1" x14ac:dyDescent="0.25"/>
    <row r="14" spans="2:12" ht="30" customHeight="1" x14ac:dyDescent="0.25"/>
    <row r="15" spans="2:12" ht="30" customHeight="1" x14ac:dyDescent="0.25"/>
  </sheetData>
  <customSheetViews>
    <customSheetView guid="{0D0BAA12-0EA8-4748-A47B-93A9E418BF0D}">
      <selection activeCell="B5" sqref="B5"/>
      <pageMargins left="0.7" right="0.7" top="0.75" bottom="0.75" header="0.3" footer="0.3"/>
    </customSheetView>
    <customSheetView guid="{D9A6376B-4D17-4AB2-BDD1-FE47E0B3F75E}">
      <selection activeCell="B5" sqref="B5"/>
      <pageMargins left="0.7" right="0.7" top="0.75" bottom="0.75" header="0.3" footer="0.3"/>
    </customSheetView>
    <customSheetView guid="{FE135D45-FEC9-45C5-B916-E812BDE860C8}">
      <selection activeCell="B5" sqref="B5"/>
      <pageMargins left="0.7" right="0.7" top="0.75" bottom="0.75" header="0.3" footer="0.3"/>
    </customSheetView>
    <customSheetView guid="{F7528A91-99D0-45DA-9B27-A32F6937E95D}">
      <selection activeCell="B5" sqref="B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C5" sqref="C5"/>
    </sheetView>
  </sheetViews>
  <sheetFormatPr defaultColWidth="8.85546875" defaultRowHeight="15" x14ac:dyDescent="0.25"/>
  <cols>
    <col min="1" max="1" width="9.140625" customWidth="1"/>
    <col min="2" max="3" width="10.7109375" style="42" customWidth="1"/>
    <col min="4" max="4" width="50.7109375" style="42" customWidth="1"/>
    <col min="5" max="6" width="50.7109375" style="109" customWidth="1"/>
  </cols>
  <sheetData>
    <row r="2" spans="2:6" x14ac:dyDescent="0.25">
      <c r="D2" s="109" t="s">
        <v>196</v>
      </c>
      <c r="E2" s="109" t="s">
        <v>116</v>
      </c>
      <c r="F2" s="109" t="s">
        <v>117</v>
      </c>
    </row>
    <row r="3" spans="2:6" ht="60" x14ac:dyDescent="0.25">
      <c r="B3" s="110" t="s">
        <v>197</v>
      </c>
      <c r="C3" s="42" t="s">
        <v>198</v>
      </c>
      <c r="D3" s="111" t="s">
        <v>199</v>
      </c>
      <c r="E3" s="111" t="s">
        <v>200</v>
      </c>
      <c r="F3" s="111" t="s">
        <v>201</v>
      </c>
    </row>
    <row r="4" spans="2:6" ht="60" x14ac:dyDescent="0.25">
      <c r="B4" s="112" t="s">
        <v>202</v>
      </c>
      <c r="C4" s="42" t="s">
        <v>203</v>
      </c>
      <c r="D4" s="111" t="s">
        <v>204</v>
      </c>
      <c r="E4" s="111" t="s">
        <v>205</v>
      </c>
      <c r="F4" s="111" t="s">
        <v>206</v>
      </c>
    </row>
    <row r="5" spans="2:6" ht="60" x14ac:dyDescent="0.25">
      <c r="B5" s="112" t="s">
        <v>207</v>
      </c>
      <c r="C5" s="42" t="s">
        <v>208</v>
      </c>
      <c r="D5" s="111" t="s">
        <v>209</v>
      </c>
      <c r="E5" s="111" t="s">
        <v>210</v>
      </c>
      <c r="F5" s="111" t="s">
        <v>211</v>
      </c>
    </row>
    <row r="6" spans="2:6" ht="60" x14ac:dyDescent="0.25">
      <c r="B6" s="112" t="s">
        <v>212</v>
      </c>
      <c r="C6" s="42" t="s">
        <v>213</v>
      </c>
      <c r="D6" s="111" t="s">
        <v>214</v>
      </c>
      <c r="E6" s="111" t="s">
        <v>215</v>
      </c>
      <c r="F6" s="111" t="s">
        <v>216</v>
      </c>
    </row>
    <row r="7" spans="2:6" ht="60" x14ac:dyDescent="0.25">
      <c r="B7" s="112" t="s">
        <v>217</v>
      </c>
      <c r="C7" s="42" t="s">
        <v>218</v>
      </c>
      <c r="D7" s="111" t="s">
        <v>219</v>
      </c>
      <c r="E7" s="111" t="s">
        <v>220</v>
      </c>
      <c r="F7" s="111" t="s">
        <v>221</v>
      </c>
    </row>
    <row r="9" spans="2:6" x14ac:dyDescent="0.25">
      <c r="D9" s="109" t="s">
        <v>222</v>
      </c>
    </row>
    <row r="10" spans="2:6" ht="60" customHeight="1" x14ac:dyDescent="0.25">
      <c r="B10" s="110" t="s">
        <v>197</v>
      </c>
      <c r="C10" s="42" t="s">
        <v>198</v>
      </c>
      <c r="D10" s="111" t="s">
        <v>246</v>
      </c>
      <c r="E10" s="111"/>
      <c r="F10" s="111"/>
    </row>
    <row r="11" spans="2:6" ht="60" customHeight="1" x14ac:dyDescent="0.25">
      <c r="B11" s="112" t="s">
        <v>202</v>
      </c>
      <c r="C11" s="42" t="s">
        <v>203</v>
      </c>
      <c r="D11" s="111" t="s">
        <v>247</v>
      </c>
      <c r="E11" s="111"/>
      <c r="F11" s="111"/>
    </row>
    <row r="12" spans="2:6" ht="60" customHeight="1" x14ac:dyDescent="0.25">
      <c r="B12" s="112" t="s">
        <v>207</v>
      </c>
      <c r="C12" s="42" t="s">
        <v>208</v>
      </c>
      <c r="D12" s="111" t="s">
        <v>245</v>
      </c>
      <c r="E12" s="111"/>
      <c r="F12" s="111"/>
    </row>
    <row r="13" spans="2:6" ht="60" customHeight="1" x14ac:dyDescent="0.25">
      <c r="B13" s="112" t="s">
        <v>212</v>
      </c>
      <c r="C13" s="42" t="s">
        <v>213</v>
      </c>
      <c r="D13" s="111" t="s">
        <v>249</v>
      </c>
      <c r="E13" s="111"/>
      <c r="F13" s="111"/>
    </row>
    <row r="14" spans="2:6" ht="60" customHeight="1" x14ac:dyDescent="0.25">
      <c r="B14" s="112" t="s">
        <v>217</v>
      </c>
      <c r="C14" s="42" t="s">
        <v>218</v>
      </c>
      <c r="D14" s="111" t="s">
        <v>248</v>
      </c>
      <c r="E14" s="111"/>
      <c r="F14" s="111"/>
    </row>
    <row r="15" spans="2:6" x14ac:dyDescent="0.25">
      <c r="B15" s="109"/>
      <c r="C15" s="109"/>
    </row>
  </sheetData>
  <customSheetViews>
    <customSheetView guid="{0D0BAA12-0EA8-4748-A47B-93A9E418BF0D}" topLeftCell="A5">
      <selection activeCell="B10" sqref="B10:D14"/>
      <pageMargins left="0.7" right="0.7" top="0.75" bottom="0.75" header="0.3" footer="0.3"/>
    </customSheetView>
    <customSheetView guid="{D9A6376B-4D17-4AB2-BDD1-FE47E0B3F75E}" topLeftCell="A5">
      <selection activeCell="B10" sqref="B10:D14"/>
      <pageMargins left="0.7" right="0.7" top="0.75" bottom="0.75" header="0.3" footer="0.3"/>
    </customSheetView>
    <customSheetView guid="{FE135D45-FEC9-45C5-B916-E812BDE860C8}" topLeftCell="A5">
      <selection activeCell="B10" sqref="B10:D14"/>
      <pageMargins left="0.7" right="0.7" top="0.75" bottom="0.75" header="0.3" footer="0.3"/>
    </customSheetView>
    <customSheetView guid="{F7528A91-99D0-45DA-9B27-A32F6937E95D}" topLeftCell="A5">
      <selection activeCell="B10" sqref="B10:D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Cybersecurity</vt:lpstr>
      <vt:lpstr>Guide - Index</vt:lpstr>
      <vt:lpstr>NIST Framework v11</vt:lpstr>
      <vt:lpstr>CMM</vt:lpstr>
      <vt:lpstr>Data</vt:lpstr>
      <vt:lpstr>Scales</vt:lpstr>
    </vt:vector>
  </TitlesOfParts>
  <Manager>Paidhrin, Christopher</Manager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NIST Cybersecurity Risk-Aligned Framework</dc:title>
  <dc:subject>Risk Management, Security Framework</dc:subject>
  <dc:creator>Ventura, Brian</dc:creator>
  <cp:keywords>Risk; risk assessment, continuity plan, adverse event, recovery plan, disaster, protection of assets, emergency response, crisis management; HIPAA Risk Assessment</cp:keywords>
  <dc:description>Template for one-page risk-aligned information security framework (NIST)</dc:description>
  <cp:lastModifiedBy>Paidhrin, Christopher</cp:lastModifiedBy>
  <cp:revision>2</cp:revision>
  <cp:lastPrinted>2016-09-15T16:27:31Z</cp:lastPrinted>
  <dcterms:created xsi:type="dcterms:W3CDTF">2014-01-21T20:52:51Z</dcterms:created>
  <dcterms:modified xsi:type="dcterms:W3CDTF">2017-09-25T19:45:38Z</dcterms:modified>
  <cp:category>Risk Management</cp:category>
  <cp:contentStatus>De-identified</cp:contentStatus>
  <dc:language>English</dc:language>
  <cp:version>3</cp:version>
</cp:coreProperties>
</file>