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gphan/Desktop/nckh_sv/"/>
    </mc:Choice>
  </mc:AlternateContent>
  <xr:revisionPtr revIDLastSave="0" documentId="13_ncr:1_{51E70158-0F6D-C248-A2AC-4F9654EB6654}" xr6:coauthVersionLast="47" xr6:coauthVersionMax="47" xr10:uidLastSave="{00000000-0000-0000-0000-000000000000}"/>
  <bookViews>
    <workbookView xWindow="2200" yWindow="2020" windowWidth="28040" windowHeight="17440" activeTab="1" xr2:uid="{BFEC7712-F2E5-2447-8E04-2855AD26AE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G50" i="2"/>
  <c r="H50" i="2"/>
  <c r="J30" i="2"/>
  <c r="K30" i="2" s="1"/>
  <c r="L30" i="2"/>
  <c r="P34" i="2" s="1"/>
  <c r="N30" i="2"/>
  <c r="O30" i="2"/>
  <c r="P30" i="2"/>
  <c r="Q30" i="2"/>
  <c r="J31" i="2"/>
  <c r="K31" i="2" s="1"/>
  <c r="L31" i="2"/>
  <c r="N31" i="2"/>
  <c r="O31" i="2"/>
  <c r="P31" i="2"/>
  <c r="Q31" i="2"/>
  <c r="J32" i="2"/>
  <c r="K32" i="2" s="1"/>
  <c r="L32" i="2"/>
  <c r="N36" i="2" s="1"/>
  <c r="N32" i="2"/>
  <c r="O32" i="2"/>
  <c r="P32" i="2"/>
  <c r="Q32" i="2"/>
  <c r="M34" i="2"/>
  <c r="N34" i="2"/>
  <c r="O34" i="2"/>
  <c r="Q34" i="2"/>
  <c r="M35" i="2"/>
  <c r="N35" i="2"/>
  <c r="O35" i="2"/>
  <c r="P35" i="2"/>
  <c r="Q35" i="2"/>
  <c r="M36" i="2"/>
  <c r="O36" i="2"/>
  <c r="P36" i="2"/>
  <c r="Q36" i="2"/>
  <c r="G38" i="2"/>
  <c r="L40" i="2" s="1"/>
  <c r="M40" i="2" s="1"/>
  <c r="N40" i="2"/>
  <c r="O40" i="2" s="1"/>
  <c r="N41" i="2"/>
  <c r="O41" i="2"/>
  <c r="N42" i="2"/>
  <c r="O42" i="2" s="1"/>
  <c r="N43" i="2"/>
  <c r="O43" i="2"/>
  <c r="N44" i="2"/>
  <c r="O44" i="2" s="1"/>
  <c r="N45" i="2"/>
  <c r="O45" i="2"/>
  <c r="L45" i="2" l="1"/>
  <c r="M45" i="2" s="1"/>
  <c r="M32" i="2"/>
  <c r="M31" i="2"/>
  <c r="M30" i="2"/>
  <c r="L43" i="2"/>
  <c r="M43" i="2" s="1"/>
  <c r="L41" i="2"/>
  <c r="M41" i="2" s="1"/>
  <c r="L44" i="2"/>
  <c r="M44" i="2" s="1"/>
  <c r="L42" i="2"/>
  <c r="M42" i="2" s="1"/>
  <c r="G51" i="2" l="1"/>
</calcChain>
</file>

<file path=xl/sharedStrings.xml><?xml version="1.0" encoding="utf-8"?>
<sst xmlns="http://schemas.openxmlformats.org/spreadsheetml/2006/main" count="25" uniqueCount="23">
  <si>
    <t>email</t>
  </si>
  <si>
    <t>quang</t>
  </si>
  <si>
    <t>quang.truongnhat@hcmut.edu.vn</t>
  </si>
  <si>
    <t>phong</t>
  </si>
  <si>
    <t>0505nguyentuanphong@gmail.com</t>
  </si>
  <si>
    <t>p0</t>
  </si>
  <si>
    <t>gamma h2o</t>
  </si>
  <si>
    <t xml:space="preserve">4,5 </t>
  </si>
  <si>
    <t>6,7</t>
  </si>
  <si>
    <t>8,9</t>
  </si>
  <si>
    <t>Q</t>
  </si>
  <si>
    <t>D</t>
  </si>
  <si>
    <t>mm</t>
  </si>
  <si>
    <t>cm</t>
  </si>
  <si>
    <t>v</t>
  </si>
  <si>
    <t>v2/2g</t>
  </si>
  <si>
    <t>u2/2g</t>
  </si>
  <si>
    <t>u</t>
  </si>
  <si>
    <t>ae</t>
  </si>
  <si>
    <t>ef</t>
  </si>
  <si>
    <t>af</t>
  </si>
  <si>
    <t>ae+ef-af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</si>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</sst>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0505nguyentuanphong@gmail.com" TargetMode="External"/><Relationship Id="rId1" Type="http://schemas.openxmlformats.org/officeDocument/2006/relationships/hyperlink" Target="mailto:quang.truongnhat@hcmu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2E37-2531-EA43-929B-1A59A7E20724}">
  <dimension ref="E6:F8"/>
  <sheetViews>
    <sheetView topLeftCell="A5" workbookViewId="0">
      <selection activeCell="D10" sqref="D10:Q42"/>
    </sheetView>
  </sheetViews>
  <sheetFormatPr baseColWidth="10" defaultRowHeight="16" x14ac:dyDescent="0.2"/>
  <cols>
    <col min="6" max="6" width="11.1640625" bestFit="1" customWidth="1"/>
  </cols>
  <sheetData>
    <row r="6" spans="5:6" x14ac:dyDescent="0.2">
      <c r="E6" t="s">
        <v>0</v>
      </c>
    </row>
    <row r="7" spans="5:6" x14ac:dyDescent="0.2">
      <c r="E7" t="s">
        <v>1</v>
      </c>
      <c r="F7" s="1" t="s">
        <v>2</v>
      </c>
    </row>
    <row r="8" spans="5:6" x14ac:dyDescent="0.2">
      <c r="E8" t="s">
        <v>3</v>
      </c>
      <c r="F8" s="1" t="s">
        <v>4</v>
      </c>
    </row>
  </sheetData>
  <hyperlinks>
    <hyperlink ref="F7" r:id="rId1" xr:uid="{0B150BC3-868E-0D4C-B68E-2B45CC03DD8C}"/>
    <hyperlink ref="F8" r:id="rId2" display="mailto:0505nguyentuanphong@gmail.com" xr:uid="{DF98430A-4322-2147-AE68-99AE55CAD8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D30C-BE51-5043-BBE5-5B665AE0A5C1}">
  <dimension ref="F19:Q51"/>
  <sheetViews>
    <sheetView tabSelected="1" topLeftCell="A11" workbookViewId="0">
      <selection activeCell="I51" sqref="I51"/>
    </sheetView>
  </sheetViews>
  <sheetFormatPr baseColWidth="10" defaultRowHeight="16" x14ac:dyDescent="0.2"/>
  <sheetData>
    <row r="19" spans="6:17" x14ac:dyDescent="0.2">
      <c r="F19" t="s">
        <v>5</v>
      </c>
      <c r="G19">
        <v>100658</v>
      </c>
    </row>
    <row r="20" spans="6:17" x14ac:dyDescent="0.2">
      <c r="F20" t="s">
        <v>6</v>
      </c>
      <c r="G20">
        <v>9751.14</v>
      </c>
    </row>
    <row r="22" spans="6:17" x14ac:dyDescent="0.2">
      <c r="F22">
        <v>1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</row>
    <row r="23" spans="6:17" x14ac:dyDescent="0.2">
      <c r="F23">
        <v>19.5</v>
      </c>
      <c r="G23">
        <v>39</v>
      </c>
      <c r="H23">
        <v>19.100000000000001</v>
      </c>
      <c r="I23">
        <v>38.4</v>
      </c>
      <c r="J23">
        <v>11.4</v>
      </c>
      <c r="K23">
        <v>33.9</v>
      </c>
      <c r="L23">
        <v>12.5</v>
      </c>
      <c r="M23">
        <v>14</v>
      </c>
      <c r="N23">
        <v>39</v>
      </c>
    </row>
    <row r="24" spans="6:17" x14ac:dyDescent="0.2">
      <c r="F24">
        <v>19.5</v>
      </c>
      <c r="G24">
        <v>24.8</v>
      </c>
      <c r="H24">
        <v>26.1</v>
      </c>
      <c r="I24">
        <v>31.5</v>
      </c>
      <c r="J24">
        <v>19.7</v>
      </c>
      <c r="K24">
        <v>25.9</v>
      </c>
      <c r="L24">
        <v>13</v>
      </c>
      <c r="M24">
        <v>13.5</v>
      </c>
      <c r="N24">
        <v>24.8</v>
      </c>
    </row>
    <row r="25" spans="6:17" x14ac:dyDescent="0.2">
      <c r="F25">
        <v>19.7</v>
      </c>
      <c r="G25">
        <v>3.8</v>
      </c>
      <c r="H25">
        <v>36.5</v>
      </c>
      <c r="I25">
        <v>20.9</v>
      </c>
      <c r="J25">
        <v>31.6</v>
      </c>
      <c r="K25">
        <v>13.4</v>
      </c>
      <c r="L25">
        <v>13.8</v>
      </c>
      <c r="M25">
        <v>12.4</v>
      </c>
      <c r="N25">
        <v>3.8</v>
      </c>
    </row>
    <row r="29" spans="6:17" x14ac:dyDescent="0.2">
      <c r="M29" s="2" t="s">
        <v>7</v>
      </c>
      <c r="O29" t="s">
        <v>8</v>
      </c>
      <c r="Q29" t="s">
        <v>9</v>
      </c>
    </row>
    <row r="30" spans="6:17" x14ac:dyDescent="0.2">
      <c r="J30">
        <f>($G$19+$G$20*(G23-F23)/100)/1000</f>
        <v>102.5594723</v>
      </c>
      <c r="K30">
        <f>J30-$G$19/1000</f>
        <v>1.9014722999999947</v>
      </c>
      <c r="L30">
        <f>0.12/100+0.1/ABS(G23-F23)</f>
        <v>6.3282051282051279E-3</v>
      </c>
      <c r="M30">
        <f>($J$30-$G$19/1000)/(I23-H23)*100</f>
        <v>9.8521880829015274</v>
      </c>
      <c r="N30">
        <f>($J$30-$G$19/1000)/(J23-I23)*100</f>
        <v>-7.0424899999999804</v>
      </c>
      <c r="O30">
        <f>($J$30-$G$19/1000)/(K23-J23)*100</f>
        <v>8.4509879999999757</v>
      </c>
      <c r="P30">
        <f>($J$30-$G$19/1000)/(L23-K23)*100</f>
        <v>-8.8853845794392274</v>
      </c>
      <c r="Q30">
        <f>($J$30-$G$19/1000)/(M23-L23)*100</f>
        <v>126.76481999999965</v>
      </c>
    </row>
    <row r="31" spans="6:17" x14ac:dyDescent="0.2">
      <c r="F31">
        <v>2.1</v>
      </c>
      <c r="G31">
        <v>2.2000000000000002</v>
      </c>
      <c r="H31">
        <v>2.2999999999999998</v>
      </c>
      <c r="J31">
        <f>($G$19+$G$20*(G24-F24)/100)/1000</f>
        <v>101.17481042</v>
      </c>
      <c r="K31">
        <f>J31-$G$19/1000</f>
        <v>0.51681041999999877</v>
      </c>
      <c r="L31">
        <f>0.12/100+0.1/ABS(G24-F24)</f>
        <v>2.0067924528301886E-2</v>
      </c>
      <c r="M31">
        <f>($J$31-$G$19/1000)/(I24-H24)*100</f>
        <v>9.5705633333333129</v>
      </c>
      <c r="N31">
        <f>($J$31-$G$19/1000)/(J24-I24)*100</f>
        <v>-4.3797493220338879</v>
      </c>
      <c r="O31">
        <f>($J$31-$G$19/1000)/(K24-J24)*100</f>
        <v>8.3356519354838525</v>
      </c>
      <c r="P31">
        <f>($J$31-$G$19/1000)/(L24-K24)*100</f>
        <v>-4.0062823255813864</v>
      </c>
      <c r="Q31">
        <f>($J$31-$G$19/1000)/(M24-L24)*100</f>
        <v>103.36208399999975</v>
      </c>
    </row>
    <row r="32" spans="6:17" x14ac:dyDescent="0.2">
      <c r="F32">
        <v>40.299999999999997</v>
      </c>
      <c r="G32">
        <v>38.700000000000003</v>
      </c>
      <c r="H32">
        <v>39.6</v>
      </c>
      <c r="J32">
        <f>($G$19+$G$20*(G25-F25)/100)/1000</f>
        <v>99.107568740000005</v>
      </c>
      <c r="K32">
        <f>J32-$G$19/1000</f>
        <v>-1.5504312599999963</v>
      </c>
      <c r="L32">
        <f>0.12/100+0.1/ABS(G25-F25)</f>
        <v>7.4893081761006298E-3</v>
      </c>
      <c r="M32">
        <f>($J$32-$G$19/1000)/(I25-H25)*100</f>
        <v>9.9386619230768982</v>
      </c>
      <c r="N32">
        <f>($J$32-$G$19/1000)/(J25-I25)*100</f>
        <v>-14.490011775700895</v>
      </c>
      <c r="O32">
        <f>($J$32-$G$19/1000)/(K25-J25)*100</f>
        <v>8.5188530769230546</v>
      </c>
      <c r="P32">
        <f>($J$32-$G$19/1000)/(L25-K25)*100</f>
        <v>-387.60781499999871</v>
      </c>
      <c r="Q32">
        <f>($J$32-$G$19/1000)/(M25-L25)*100</f>
        <v>110.74508999999971</v>
      </c>
    </row>
    <row r="33" spans="6:17" x14ac:dyDescent="0.2">
      <c r="F33">
        <v>28.2</v>
      </c>
      <c r="G33">
        <v>26.4</v>
      </c>
      <c r="H33">
        <v>25.8</v>
      </c>
    </row>
    <row r="34" spans="6:17" x14ac:dyDescent="0.2">
      <c r="F34">
        <v>15.4</v>
      </c>
      <c r="G34">
        <v>13.5</v>
      </c>
      <c r="H34">
        <v>12.7</v>
      </c>
      <c r="M34">
        <f>$L$30+0.1/ABS(I23-H23)</f>
        <v>1.1509552278464195E-2</v>
      </c>
      <c r="N34">
        <f>$L$30+0.1/ABS(J23-I23)</f>
        <v>1.0031908831908833E-2</v>
      </c>
      <c r="O34">
        <f>$L$30+0.1/ABS(K23-J23)</f>
        <v>1.0772649572649572E-2</v>
      </c>
      <c r="P34">
        <f>$L$30+0.1/ABS(L23-K23)</f>
        <v>1.100110232446681E-2</v>
      </c>
      <c r="Q34">
        <f>$L$30+0.1/ABS(M23-L23)</f>
        <v>7.2994871794871796E-2</v>
      </c>
    </row>
    <row r="35" spans="6:17" x14ac:dyDescent="0.2">
      <c r="M35">
        <f>$L$31+0.1/ABS(I24-H24)</f>
        <v>3.8586443046820407E-2</v>
      </c>
      <c r="N35">
        <f>$L$31+0.1/ABS(J24-I24)</f>
        <v>2.8542500799488328E-2</v>
      </c>
      <c r="O35">
        <f>$L$31+0.1/ABS(K24-J24)</f>
        <v>3.6196956786366405E-2</v>
      </c>
      <c r="P35">
        <f>$L$31+0.1/ABS(L24-K24)</f>
        <v>2.7819862512798013E-2</v>
      </c>
      <c r="Q35">
        <f>$L$31+0.1/ABS(M24-L24)</f>
        <v>0.2200679245283019</v>
      </c>
    </row>
    <row r="36" spans="6:17" x14ac:dyDescent="0.2">
      <c r="M36">
        <f>$L$32+0.1/ABS(I25-H25)</f>
        <v>1.3899564586357039E-2</v>
      </c>
      <c r="N36">
        <f>$L$32+0.1/ABS(J25-I25)</f>
        <v>1.6835102568623993E-2</v>
      </c>
      <c r="O36">
        <f>$L$32+0.1/ABS(K25-J25)</f>
        <v>1.2983813670606123E-2</v>
      </c>
      <c r="P36">
        <f>$L$32+0.1/ABS(L25-K25)</f>
        <v>0.25748930817610044</v>
      </c>
      <c r="Q36">
        <f>$L$32+0.1/ABS(M25-L25)</f>
        <v>7.8917879604672045E-2</v>
      </c>
    </row>
    <row r="38" spans="6:17" x14ac:dyDescent="0.2">
      <c r="F38" t="s">
        <v>10</v>
      </c>
      <c r="G38">
        <f>AVERAGE(F40:F42)/1000</f>
        <v>1.2566666666666667E-4</v>
      </c>
      <c r="H38" t="s">
        <v>11</v>
      </c>
    </row>
    <row r="39" spans="6:17" x14ac:dyDescent="0.2">
      <c r="H39" t="s">
        <v>12</v>
      </c>
      <c r="I39" t="s">
        <v>13</v>
      </c>
      <c r="J39" t="s">
        <v>13</v>
      </c>
      <c r="K39" t="s">
        <v>13</v>
      </c>
      <c r="L39" t="s">
        <v>14</v>
      </c>
      <c r="M39" t="s">
        <v>15</v>
      </c>
      <c r="N39" t="s">
        <v>16</v>
      </c>
      <c r="O39" t="s">
        <v>17</v>
      </c>
    </row>
    <row r="40" spans="6:17" x14ac:dyDescent="0.2">
      <c r="F40">
        <v>0.127</v>
      </c>
      <c r="H40">
        <v>25</v>
      </c>
      <c r="I40">
        <v>27</v>
      </c>
      <c r="J40">
        <v>27.8</v>
      </c>
      <c r="K40">
        <v>27.5</v>
      </c>
      <c r="L40">
        <f t="shared" ref="L40:L45" si="0">$G$38/PI()/(H40/2000)^2</f>
        <v>0.25600603112808334</v>
      </c>
      <c r="M40">
        <f t="shared" ref="M40:M45" si="1">L40^2/2/9.81</f>
        <v>3.3404224247682557E-3</v>
      </c>
      <c r="N40">
        <f t="shared" ref="N40:N45" si="2">(J40-I40)/100</f>
        <v>8.0000000000000071E-3</v>
      </c>
      <c r="O40">
        <f t="shared" ref="O40:O45" si="3">SQRT(2*9.81*N40)</f>
        <v>0.39618177646126046</v>
      </c>
    </row>
    <row r="41" spans="6:17" x14ac:dyDescent="0.2">
      <c r="F41">
        <v>0.124</v>
      </c>
      <c r="H41">
        <v>13.9</v>
      </c>
      <c r="I41">
        <v>23.3</v>
      </c>
      <c r="J41">
        <v>27.7</v>
      </c>
      <c r="K41">
        <v>23.5</v>
      </c>
      <c r="L41">
        <f t="shared" si="0"/>
        <v>0.82813399645490449</v>
      </c>
      <c r="M41">
        <f t="shared" si="1"/>
        <v>3.4954429973719253E-2</v>
      </c>
      <c r="N41">
        <f t="shared" si="2"/>
        <v>4.3999999999999984E-2</v>
      </c>
      <c r="O41">
        <f t="shared" si="3"/>
        <v>0.92912862403436891</v>
      </c>
    </row>
    <row r="42" spans="6:17" x14ac:dyDescent="0.2">
      <c r="F42">
        <v>0.126</v>
      </c>
      <c r="H42">
        <v>11.9</v>
      </c>
      <c r="I42">
        <v>21</v>
      </c>
      <c r="J42">
        <v>27.4</v>
      </c>
      <c r="K42">
        <v>21.3</v>
      </c>
      <c r="L42">
        <f t="shared" si="0"/>
        <v>1.1298903287553992</v>
      </c>
      <c r="M42">
        <f t="shared" si="1"/>
        <v>6.5068917177114369E-2</v>
      </c>
      <c r="N42">
        <f t="shared" si="2"/>
        <v>6.3999999999999987E-2</v>
      </c>
      <c r="O42">
        <f t="shared" si="3"/>
        <v>1.1205712828731602</v>
      </c>
    </row>
    <row r="43" spans="6:17" x14ac:dyDescent="0.2">
      <c r="H43">
        <v>10.7</v>
      </c>
      <c r="I43">
        <v>13.3</v>
      </c>
      <c r="J43">
        <v>27.2</v>
      </c>
      <c r="K43">
        <v>14.1</v>
      </c>
      <c r="L43">
        <f t="shared" si="0"/>
        <v>1.3975348891174089</v>
      </c>
      <c r="M43">
        <f t="shared" si="1"/>
        <v>9.9546573205933145E-2</v>
      </c>
      <c r="N43">
        <f t="shared" si="2"/>
        <v>0.13899999999999998</v>
      </c>
      <c r="O43">
        <f t="shared" si="3"/>
        <v>1.6514175728748921</v>
      </c>
    </row>
    <row r="44" spans="6:17" x14ac:dyDescent="0.2">
      <c r="H44">
        <v>10</v>
      </c>
      <c r="I44">
        <v>12.9</v>
      </c>
      <c r="J44">
        <v>26.7</v>
      </c>
      <c r="K44">
        <v>13.2</v>
      </c>
      <c r="L44">
        <f t="shared" si="0"/>
        <v>1.600037694550521</v>
      </c>
      <c r="M44">
        <f t="shared" si="1"/>
        <v>0.13048525096751001</v>
      </c>
      <c r="N44">
        <f t="shared" si="2"/>
        <v>0.13799999999999998</v>
      </c>
      <c r="O44">
        <f t="shared" si="3"/>
        <v>1.6454664992031895</v>
      </c>
    </row>
    <row r="45" spans="6:17" x14ac:dyDescent="0.2">
      <c r="H45">
        <v>25</v>
      </c>
      <c r="I45">
        <v>18.399999999999999</v>
      </c>
      <c r="J45">
        <v>19.8</v>
      </c>
      <c r="K45">
        <v>18.8</v>
      </c>
      <c r="L45">
        <f t="shared" si="0"/>
        <v>0.25600603112808334</v>
      </c>
      <c r="M45">
        <f t="shared" si="1"/>
        <v>3.3404224247682557E-3</v>
      </c>
      <c r="N45">
        <f t="shared" si="2"/>
        <v>1.4000000000000021E-2</v>
      </c>
      <c r="O45">
        <f t="shared" si="3"/>
        <v>0.52409922724613933</v>
      </c>
    </row>
    <row r="49" spans="6:9" x14ac:dyDescent="0.2">
      <c r="G49" t="s">
        <v>18</v>
      </c>
      <c r="H49" t="s">
        <v>19</v>
      </c>
      <c r="I49" t="s">
        <v>20</v>
      </c>
    </row>
    <row r="50" spans="6:9" x14ac:dyDescent="0.2">
      <c r="G50">
        <f>K40+M40*100-K44-M44*100</f>
        <v>1.5855171457258255</v>
      </c>
      <c r="H50">
        <f>K44+M44*100-K45-M45*100</f>
        <v>7.1144828542741765</v>
      </c>
      <c r="I50">
        <f>K40-K45+M40*100-M45*100</f>
        <v>8.6999999999999993</v>
      </c>
    </row>
    <row r="51" spans="6:9" x14ac:dyDescent="0.2">
      <c r="F51" t="s">
        <v>21</v>
      </c>
      <c r="G51">
        <f>G50+H50-I50</f>
        <v>0</v>
      </c>
      <c r="I5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Phan</dc:creator>
  <cp:lastModifiedBy>Khang Phan</cp:lastModifiedBy>
  <dcterms:created xsi:type="dcterms:W3CDTF">2023-11-25T14:37:56Z</dcterms:created>
  <dcterms:modified xsi:type="dcterms:W3CDTF">2023-11-28T05:49:01Z</dcterms:modified>
</cp:coreProperties>
</file>