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SI GAMING\Downloads\"/>
    </mc:Choice>
  </mc:AlternateContent>
  <bookViews>
    <workbookView xWindow="0" yWindow="0" windowWidth="16560" windowHeight="8304" activeTab="3"/>
  </bookViews>
  <sheets>
    <sheet name="ANGGOTA" sheetId="3" r:id="rId1"/>
    <sheet name="TSUKAMOTO" sheetId="2" r:id="rId2"/>
    <sheet name="MAMDANI" sheetId="1" r:id="rId3"/>
    <sheet name="SUGENO" sheetId="4" r:id="rId4"/>
  </sheets>
  <externalReferences>
    <externalReference r:id="rId5"/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7" i="2" l="1"/>
  <c r="C76" i="2"/>
  <c r="L40" i="2"/>
  <c r="C71" i="4" l="1"/>
  <c r="C67" i="4"/>
  <c r="C63" i="4"/>
  <c r="C59" i="4"/>
  <c r="L41" i="4"/>
  <c r="L40" i="4"/>
  <c r="L24" i="4"/>
  <c r="C70" i="4" s="1"/>
  <c r="L23" i="4"/>
  <c r="C58" i="4" s="1"/>
  <c r="C62" i="4" l="1"/>
  <c r="B77" i="4" s="1"/>
  <c r="C66" i="4"/>
  <c r="C214" i="1" l="1"/>
  <c r="C223" i="1"/>
  <c r="C218" i="1"/>
  <c r="C216" i="1"/>
  <c r="L41" i="2" l="1"/>
  <c r="L24" i="2"/>
  <c r="C97" i="2" s="1"/>
  <c r="L23" i="2"/>
  <c r="C95" i="2" s="1"/>
  <c r="C80" i="2" l="1"/>
  <c r="C88" i="2"/>
  <c r="C96" i="2"/>
  <c r="C98" i="2"/>
  <c r="C84" i="2"/>
  <c r="D97" i="2" l="1"/>
  <c r="C85" i="2"/>
  <c r="D98" i="2"/>
  <c r="C89" i="2"/>
  <c r="D96" i="2"/>
  <c r="C81" i="2"/>
  <c r="D95" i="2"/>
  <c r="C101" i="2" l="1"/>
  <c r="F140" i="1"/>
  <c r="B140" i="1"/>
  <c r="G132" i="1"/>
  <c r="G125" i="1"/>
  <c r="B132" i="1"/>
  <c r="B125" i="1"/>
</calcChain>
</file>

<file path=xl/sharedStrings.xml><?xml version="1.0" encoding="utf-8"?>
<sst xmlns="http://schemas.openxmlformats.org/spreadsheetml/2006/main" count="344" uniqueCount="177">
  <si>
    <t>Keterangan</t>
  </si>
  <si>
    <t>Max</t>
  </si>
  <si>
    <t>Min</t>
  </si>
  <si>
    <t>Permintaan</t>
  </si>
  <si>
    <t>Persediaan</t>
  </si>
  <si>
    <t>Produksi</t>
  </si>
  <si>
    <t xml:space="preserve">Permintaan </t>
  </si>
  <si>
    <t>kemasan</t>
  </si>
  <si>
    <t>Langkah 1 . Fuzzification (Permintaan)</t>
  </si>
  <si>
    <t xml:space="preserve">Permintaan Turun : </t>
  </si>
  <si>
    <t>Derajat Keanggotaan</t>
  </si>
  <si>
    <t>x &lt;= 1000</t>
  </si>
  <si>
    <t>1000&lt;= x &lt;=5000</t>
  </si>
  <si>
    <t>(5000-x)/(5000-1000)</t>
  </si>
  <si>
    <t>x &gt;= 5000</t>
  </si>
  <si>
    <t xml:space="preserve">Permintaan Naik : </t>
  </si>
  <si>
    <t>(x-1000)/(5000-1000)</t>
  </si>
  <si>
    <t xml:space="preserve">diketahui jika jumlah permintaan (x)  sebanyak 3500, maka : </t>
  </si>
  <si>
    <t xml:space="preserve">µPermintaan Turun (3500) = </t>
  </si>
  <si>
    <t>(5000-3500) / (5000-1000)</t>
  </si>
  <si>
    <t>1500 / 4000</t>
  </si>
  <si>
    <t>(3500-1000) / (5000-1000)</t>
  </si>
  <si>
    <t>2500 / 4000</t>
  </si>
  <si>
    <t>(600-y)/(600-100)</t>
  </si>
  <si>
    <t>y &gt;= 600</t>
  </si>
  <si>
    <t>y &lt;= 1000</t>
  </si>
  <si>
    <t>1000&lt;= y &lt;=600</t>
  </si>
  <si>
    <t>y &lt;= 100</t>
  </si>
  <si>
    <t>100&lt;= y &lt;=600</t>
  </si>
  <si>
    <t>(y-100)/(600-100)</t>
  </si>
  <si>
    <t>(600-250) / (600-100)</t>
  </si>
  <si>
    <t>350 / 500</t>
  </si>
  <si>
    <t>(250-100) / (600-100)</t>
  </si>
  <si>
    <t>150 / 500</t>
  </si>
  <si>
    <t xml:space="preserve">µPeesediaan Sedikit (250) = </t>
  </si>
  <si>
    <t xml:space="preserve">µPersediaan Banyak (250) = </t>
  </si>
  <si>
    <t>Persediaan  Sedikit</t>
  </si>
  <si>
    <t>Persediaan Banyak</t>
  </si>
  <si>
    <t xml:space="preserve">diketahui jika jumlah persediaan (y)  sebanyak 250, maka : </t>
  </si>
  <si>
    <t>Langkah 2 . Aplikasi Fungsi Implikasi (Aturan MIN)</t>
  </si>
  <si>
    <t>[R1] IF Permintaan TURUN And Persediaan BANYAK, THEN Produksi Barang BERKURANG</t>
  </si>
  <si>
    <t>min (µPermintaan Turun, µPersediaan Banyak)</t>
  </si>
  <si>
    <t xml:space="preserve">µPermintaan Naik (3500) = </t>
  </si>
  <si>
    <t>min(0.375 , 0.3)</t>
  </si>
  <si>
    <t>[R1] IF Permintaan TURUN And Persediaan SEDIKIT, THEN Produksi Barang BERKURANG</t>
  </si>
  <si>
    <t>min(0.375 , 0.7)</t>
  </si>
  <si>
    <t>[R1] IF Permintaan NAIK And Persediaan BANYAK, THEN Produksi Barang BERTAMBAH</t>
  </si>
  <si>
    <t>min (µPermintaan Naik, µPersediaan Banyak)</t>
  </si>
  <si>
    <t>min(0.625 , 0.3)</t>
  </si>
  <si>
    <t>[R1] IF Permintaan NAIK And Persediaan SEDIKIT, THEN Produksi Barang BERTAMBAH</t>
  </si>
  <si>
    <t>min (µPermintaan Naik, µPersediaan Sedikit)</t>
  </si>
  <si>
    <t>min(0.625 , 0.7)</t>
  </si>
  <si>
    <t>Langkah 3. Komposisi Aturan (Max)</t>
  </si>
  <si>
    <t>µsf (x) = max (µproBerkurang (x), µproBertambah (x) )</t>
  </si>
  <si>
    <t>Produksi Berkurang = max (0.3 , 0.375)</t>
  </si>
  <si>
    <t>Produksi Bertambah = max (0.3 , 0.625)</t>
  </si>
  <si>
    <t xml:space="preserve">untuk z1 : </t>
  </si>
  <si>
    <t>0.375 = (z1 - 2000) / (7000 - 2000)</t>
  </si>
  <si>
    <t>0.375 = (z1 - 2000) /5000</t>
  </si>
  <si>
    <t>(0.375 x 5000) +2000 = z1</t>
  </si>
  <si>
    <t>1875 +2000 = z1</t>
  </si>
  <si>
    <t>3875 = z1</t>
  </si>
  <si>
    <t xml:space="preserve">untuk z2 : </t>
  </si>
  <si>
    <t>0.625 = (z2 - 2000) / (7000 - 2000)</t>
  </si>
  <si>
    <t>0.625 = (z2 - 2000) /5000</t>
  </si>
  <si>
    <t>(0.625 x 5000) +2000 = z2</t>
  </si>
  <si>
    <t>5125 = z2</t>
  </si>
  <si>
    <t>3125 +2000 = z2</t>
  </si>
  <si>
    <t>produksi</t>
  </si>
  <si>
    <t>z &lt;= 3875</t>
  </si>
  <si>
    <t xml:space="preserve">3875 &lt;= z &lt;= 5125 </t>
  </si>
  <si>
    <t>(z-2000) / (7000-2000)</t>
  </si>
  <si>
    <t>z&gt;= 5125</t>
  </si>
  <si>
    <t>Langkah 4. Defuzzifikasi (Metode Centroid)</t>
  </si>
  <si>
    <t>Menentukan moment tiap area</t>
  </si>
  <si>
    <t xml:space="preserve"> PRODUKSI POWERBANK JENIS XY</t>
  </si>
  <si>
    <t>"Metode Tsukamoto"</t>
  </si>
  <si>
    <t xml:space="preserve">DATA </t>
  </si>
  <si>
    <t>INPUTAN</t>
  </si>
  <si>
    <t>PERMINTAAN</t>
  </si>
  <si>
    <t>PERSEDIAAN</t>
  </si>
  <si>
    <t>PRODUKSI</t>
  </si>
  <si>
    <t>permintaan</t>
  </si>
  <si>
    <t>persediaan</t>
  </si>
  <si>
    <t>Turun</t>
  </si>
  <si>
    <t>Naik</t>
  </si>
  <si>
    <t>Sedikit</t>
  </si>
  <si>
    <t>Banyak</t>
  </si>
  <si>
    <t>Berkurang</t>
  </si>
  <si>
    <t>Bertambah</t>
  </si>
  <si>
    <t xml:space="preserve">Langkah 1 : Fuzzification </t>
  </si>
  <si>
    <t xml:space="preserve">a. Mendefinisikan variable Permintaan </t>
  </si>
  <si>
    <t>turun</t>
  </si>
  <si>
    <t>naik</t>
  </si>
  <si>
    <t>Permintaan Turun</t>
  </si>
  <si>
    <t>Permintaan Naik</t>
  </si>
  <si>
    <t>x&lt;=500</t>
  </si>
  <si>
    <t>500&lt;=x&lt;2000</t>
  </si>
  <si>
    <t>(2000-x)/(2000-500)</t>
  </si>
  <si>
    <t>(x-500)/(2000-500)</t>
  </si>
  <si>
    <t>x&gt;=2000</t>
  </si>
  <si>
    <t>FUZZYFIKASI VARIABEL PERMINTAAN</t>
  </si>
  <si>
    <t>µPmtTurun</t>
  </si>
  <si>
    <t>µpmtNaik</t>
  </si>
  <si>
    <t>b. Mendefinisikan Variable persediaan</t>
  </si>
  <si>
    <t xml:space="preserve">Sedikit </t>
  </si>
  <si>
    <t>Persediaan Turun</t>
  </si>
  <si>
    <t>Persediaan Naik</t>
  </si>
  <si>
    <t>y&lt;=100</t>
  </si>
  <si>
    <t>100&lt;=y&lt;300</t>
  </si>
  <si>
    <t>(300-y)/(300-100)</t>
  </si>
  <si>
    <t>(y-100)/(300-100)</t>
  </si>
  <si>
    <t>y&gt;=300</t>
  </si>
  <si>
    <t>µPsdSedikit</t>
  </si>
  <si>
    <t>µPsdBanyak</t>
  </si>
  <si>
    <t>c. Mendefinisikan variable Produksi</t>
  </si>
  <si>
    <t>Produksi Berkurang</t>
  </si>
  <si>
    <t>Produksi Bertambah</t>
  </si>
  <si>
    <t>z&lt;=500</t>
  </si>
  <si>
    <t>500&lt;=z&lt;4000</t>
  </si>
  <si>
    <t>(4000-z)/(4000-500)</t>
  </si>
  <si>
    <t>(z-500)/(4000-500)</t>
  </si>
  <si>
    <t>z&gt;=4000</t>
  </si>
  <si>
    <t>Langkah 2 : Inferensi / Rule</t>
  </si>
  <si>
    <t>IF</t>
  </si>
  <si>
    <t>R1</t>
  </si>
  <si>
    <t>banyak</t>
  </si>
  <si>
    <t>R2</t>
  </si>
  <si>
    <t>sedikit</t>
  </si>
  <si>
    <t>R3</t>
  </si>
  <si>
    <t>R4</t>
  </si>
  <si>
    <t>α-predikat = µPmtTurun ∩ µPsdBanyak</t>
  </si>
  <si>
    <t>α-predikat</t>
  </si>
  <si>
    <t>Z1</t>
  </si>
  <si>
    <t>α-predikat = µPmtTurun ∩ µPsdSedikit</t>
  </si>
  <si>
    <t>Z2</t>
  </si>
  <si>
    <t>α-predikat = µPmtNaik ∩ µPsdBanyak</t>
  </si>
  <si>
    <t>Z3</t>
  </si>
  <si>
    <t>α-predikat = µPmtNaik ∩ µPsdSedikit</t>
  </si>
  <si>
    <t>Z4</t>
  </si>
  <si>
    <t>Langkah 3 : Rangkuman Composisi</t>
  </si>
  <si>
    <t>α-Predikat</t>
  </si>
  <si>
    <t>Z</t>
  </si>
  <si>
    <t>Langkah 4 : Defuzzification</t>
  </si>
  <si>
    <t>Z =</t>
  </si>
  <si>
    <t>Kesimpulan</t>
  </si>
  <si>
    <t>Jadi jumlah power bank jenis XZ yang dimaksimalkan bisa diproduksi menurut</t>
  </si>
  <si>
    <t>Metode Tsukamoto adalah 2865 buah power bank</t>
  </si>
  <si>
    <t>a. Penentuan Momen</t>
  </si>
  <si>
    <t>Momen 1</t>
  </si>
  <si>
    <t>Hasil</t>
  </si>
  <si>
    <t>Momen 2</t>
  </si>
  <si>
    <t>Momen 3</t>
  </si>
  <si>
    <t>b. Penentuan Luas</t>
  </si>
  <si>
    <t>Luas 1</t>
  </si>
  <si>
    <t>Luas 2</t>
  </si>
  <si>
    <t>Luas 3</t>
  </si>
  <si>
    <t>c. Titik Pusat Fuzzy</t>
  </si>
  <si>
    <t>Berdasarkan perhitungan tersebut diperoleh titik pusat dari fuzzy yaitu : 4735</t>
  </si>
  <si>
    <t>Jadi, jumlah makanan jenis ABC yang harus diproduksi adalah sebanyak 4735 kemasan.</t>
  </si>
  <si>
    <t xml:space="preserve">Farid Aziz Wicaksono </t>
  </si>
  <si>
    <t xml:space="preserve">Kevin Aldyansyah </t>
  </si>
  <si>
    <t xml:space="preserve">Mohammad Nafis Ridhani </t>
  </si>
  <si>
    <t>Muhamaad Falaah Azmi</t>
  </si>
  <si>
    <t>IDENTITAS KELOMPOK</t>
  </si>
  <si>
    <t>ANGGOTA</t>
  </si>
  <si>
    <t>TI-3B</t>
  </si>
  <si>
    <t>Langkah 1.2. Fuzzification (Persediaan)</t>
  </si>
  <si>
    <t>Langkah 1.3 Fuzzification (Produksi)</t>
  </si>
  <si>
    <t>PRODUKSI POWERBANK JENIS XZ</t>
  </si>
  <si>
    <t>"Metode Sugeno"</t>
  </si>
  <si>
    <t>100&lt;=y&lt;=300</t>
  </si>
  <si>
    <t>Langkah 2 : Fungsi Implikasi</t>
  </si>
  <si>
    <t>Permintaan-Persediaan</t>
  </si>
  <si>
    <t>1.25*Permintaan-Persediaan</t>
  </si>
  <si>
    <t>Langkah 3 : Defuzzification</t>
  </si>
  <si>
    <t>Jadi jumlah power bank jenis XZ yang maksimal bisa diproduksi menurut Metode SUGENO adalah 1802 buah power bank.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</si>
</sst>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"/>
    <numFmt numFmtId="166" formatCode="0.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name val="Arial"/>
    </font>
    <font>
      <sz val="11"/>
      <color theme="1"/>
      <name val="Calibri"/>
    </font>
    <font>
      <sz val="11"/>
      <color rgb="FF04394F"/>
      <name val="MJXc-TeX-main-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sz val="1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598"/>
        <bgColor rgb="FFFFE598"/>
      </patternFill>
    </fill>
    <fill>
      <patternFill patternType="solid">
        <fgColor theme="8" tint="0.39997558519241921"/>
        <bgColor theme="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1" fillId="0" borderId="0" xfId="0" applyFont="1" applyFill="1" applyAlignment="1"/>
    <xf numFmtId="0" fontId="1" fillId="0" borderId="0" xfId="0" applyFont="1"/>
    <xf numFmtId="0" fontId="0" fillId="0" borderId="7" xfId="0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3" fillId="0" borderId="0" xfId="0" applyFont="1" applyAlignment="1"/>
    <xf numFmtId="0" fontId="4" fillId="0" borderId="0" xfId="0" applyFont="1"/>
    <xf numFmtId="0" fontId="3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3" fillId="3" borderId="1" xfId="0" applyFont="1" applyFill="1" applyBorder="1"/>
    <xf numFmtId="0" fontId="3" fillId="0" borderId="0" xfId="0" applyFont="1"/>
    <xf numFmtId="0" fontId="4" fillId="3" borderId="0" xfId="0" applyFont="1" applyFill="1" applyAlignment="1"/>
    <xf numFmtId="0" fontId="4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/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/>
    <xf numFmtId="0" fontId="4" fillId="0" borderId="6" xfId="0" applyFont="1" applyFill="1" applyBorder="1" applyAlignment="1"/>
    <xf numFmtId="0" fontId="4" fillId="0" borderId="0" xfId="0" applyFont="1" applyFill="1" applyBorder="1" applyAlignment="1"/>
    <xf numFmtId="0" fontId="4" fillId="0" borderId="8" xfId="0" applyFont="1" applyFill="1" applyBorder="1"/>
    <xf numFmtId="0" fontId="4" fillId="0" borderId="9" xfId="0" applyFont="1" applyFill="1" applyBorder="1" applyAlignment="1"/>
    <xf numFmtId="0" fontId="3" fillId="0" borderId="3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7" fillId="0" borderId="0" xfId="0" applyFont="1"/>
    <xf numFmtId="0" fontId="4" fillId="3" borderId="0" xfId="0" applyFont="1" applyFill="1"/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4" fillId="3" borderId="1" xfId="0" applyFont="1" applyFill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6" xfId="0" applyFont="1" applyBorder="1"/>
    <xf numFmtId="0" fontId="4" fillId="0" borderId="8" xfId="0" applyFont="1" applyBorder="1"/>
    <xf numFmtId="0" fontId="4" fillId="0" borderId="9" xfId="0" applyFont="1" applyBorder="1"/>
    <xf numFmtId="0" fontId="3" fillId="0" borderId="3" xfId="0" applyFont="1" applyBorder="1" applyAlignment="1">
      <alignment horizontal="center" vertical="center"/>
    </xf>
    <xf numFmtId="0" fontId="0" fillId="0" borderId="0" xfId="0" applyFont="1"/>
    <xf numFmtId="0" fontId="9" fillId="7" borderId="1" xfId="0" applyFont="1" applyFill="1" applyBorder="1" applyAlignment="1">
      <alignment horizontal="center"/>
    </xf>
    <xf numFmtId="0" fontId="5" fillId="8" borderId="1" xfId="0" applyFont="1" applyFill="1" applyBorder="1"/>
    <xf numFmtId="0" fontId="9" fillId="6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8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3" borderId="11" xfId="0" applyFont="1" applyFill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12" borderId="0" xfId="0" applyFont="1" applyFill="1" applyAlignment="1">
      <alignment horizontal="center"/>
    </xf>
    <xf numFmtId="0" fontId="3" fillId="12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66141732283466E-2"/>
          <c:y val="0.25432539682539684"/>
          <c:w val="0.91385608048993872"/>
          <c:h val="0.66998656417947755"/>
        </c:manualLayout>
      </c:layout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[1]TSUKAMOTO!$B$17:$B$20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[1]TSUKAMOTO!$B$16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[1]TSUKAMOTO!$A$17:$A$20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500</c:v>
                      </c:pt>
                      <c:pt idx="2">
                        <c:v>2000</c:v>
                      </c:pt>
                      <c:pt idx="3">
                        <c:v>2500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C7B0-469A-B3B5-FDF97F8E4B70}"/>
            </c:ext>
          </c:extLst>
        </c:ser>
        <c:ser>
          <c:idx val="3"/>
          <c:order val="1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[1]TSUKAMOTO!$C$17:$C$20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[1]TSUKAMOTO!$C$16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[1]TSUKAMOTO!$A$17:$A$20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500</c:v>
                      </c:pt>
                      <c:pt idx="2">
                        <c:v>2000</c:v>
                      </c:pt>
                      <c:pt idx="3">
                        <c:v>2500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C7B0-469A-B3B5-FDF97F8E4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041272"/>
        <c:axId val="316046368"/>
      </c:lineChart>
      <c:catAx>
        <c:axId val="316041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46368"/>
        <c:crossesAt val="0"/>
        <c:auto val="1"/>
        <c:lblAlgn val="ctr"/>
        <c:lblOffset val="100"/>
        <c:noMultiLvlLbl val="0"/>
      </c:catAx>
      <c:valAx>
        <c:axId val="316046368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41272"/>
        <c:crosses val="autoZero"/>
        <c:crossBetween val="between"/>
      </c:valAx>
      <c:spPr>
        <a:solidFill>
          <a:sysClr val="windowText" lastClr="000000"/>
        </a:solid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accent1">
          <a:alpha val="94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66141732283466E-2"/>
          <c:y val="0.25432539682539684"/>
          <c:w val="0.91385608048993872"/>
          <c:h val="0.66998656417947755"/>
        </c:manualLayout>
      </c:layout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[1]TSUKAMOTO!$B$34:$B$37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[1]TSUKAMOTO!$B$33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[1]TSUKAMOTO!$A$34:$A$37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500</c:v>
                      </c:pt>
                      <c:pt idx="2">
                        <c:v>4000</c:v>
                      </c:pt>
                      <c:pt idx="3">
                        <c:v>4500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9BF1-4411-965F-3663D0FC86A0}"/>
            </c:ext>
          </c:extLst>
        </c:ser>
        <c:ser>
          <c:idx val="3"/>
          <c:order val="1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[1]TSUKAMOTO!$C$34:$C$37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[1]TSUKAMOTO!$C$33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[1]TSUKAMOTO!$A$34:$A$37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500</c:v>
                      </c:pt>
                      <c:pt idx="2">
                        <c:v>4000</c:v>
                      </c:pt>
                      <c:pt idx="3">
                        <c:v>4500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9BF1-4411-965F-3663D0FC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069104"/>
        <c:axId val="316069496"/>
      </c:lineChart>
      <c:catAx>
        <c:axId val="316069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69496"/>
        <c:crossesAt val="0"/>
        <c:auto val="1"/>
        <c:lblAlgn val="ctr"/>
        <c:lblOffset val="100"/>
        <c:noMultiLvlLbl val="0"/>
      </c:catAx>
      <c:valAx>
        <c:axId val="316069496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69104"/>
        <c:crosses val="autoZero"/>
        <c:crossBetween val="between"/>
      </c:valAx>
      <c:spPr>
        <a:solidFill>
          <a:sysClr val="windowText" lastClr="000000"/>
        </a:solid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66141732283466E-2"/>
          <c:y val="0.25432539682539684"/>
          <c:w val="0.91385608048993872"/>
          <c:h val="0.66998656417947755"/>
        </c:manualLayout>
      </c:layout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[1]TSUKAMOTO!$B$50:$B$53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[1]TSUKAMOTO!$B$49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[1]TSUKAMOTO!$A$50:$A$53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1000</c:v>
                      </c:pt>
                      <c:pt idx="2">
                        <c:v>4000</c:v>
                      </c:pt>
                      <c:pt idx="3">
                        <c:v>4500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4770-4882-B306-C605105BD355}"/>
            </c:ext>
          </c:extLst>
        </c:ser>
        <c:ser>
          <c:idx val="3"/>
          <c:order val="1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[1]TSUKAMOTO!$C$50:$C$53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[1]TSUKAMOTO!$C$49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[1]TSUKAMOTO!$A$50:$A$53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1000</c:v>
                      </c:pt>
                      <c:pt idx="2">
                        <c:v>4000</c:v>
                      </c:pt>
                      <c:pt idx="3">
                        <c:v>4500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4770-4882-B306-C605105BD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056168"/>
        <c:axId val="316058520"/>
      </c:lineChart>
      <c:catAx>
        <c:axId val="3160561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58520"/>
        <c:crossesAt val="0"/>
        <c:auto val="1"/>
        <c:lblAlgn val="ctr"/>
        <c:lblOffset val="100"/>
        <c:noMultiLvlLbl val="0"/>
      </c:catAx>
      <c:valAx>
        <c:axId val="31605852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56168"/>
        <c:crosses val="autoZero"/>
        <c:crossBetween val="between"/>
      </c:valAx>
      <c:spPr>
        <a:solidFill>
          <a:sysClr val="windowText" lastClr="000000"/>
        </a:solid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Permintaan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[2]SUGENO!$B$16</c:f>
              <c:strCache>
                <c:ptCount val="1"/>
                <c:pt idx="0">
                  <c:v>turun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[2]SUGENO!$A$17:$A$20</c:f>
              <c:numCache>
                <c:formatCode>General</c:formatCode>
                <c:ptCount val="4"/>
                <c:pt idx="0">
                  <c:v>0</c:v>
                </c:pt>
                <c:pt idx="1">
                  <c:v>500</c:v>
                </c:pt>
                <c:pt idx="2">
                  <c:v>2000</c:v>
                </c:pt>
                <c:pt idx="3">
                  <c:v>2500</c:v>
                </c:pt>
              </c:numCache>
            </c:numRef>
          </c:cat>
          <c:val>
            <c:numRef>
              <c:f>[2]SUGENO!$B$17:$B$20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5-4182-B4AE-BACABCF192B4}"/>
            </c:ext>
          </c:extLst>
        </c:ser>
        <c:ser>
          <c:idx val="1"/>
          <c:order val="1"/>
          <c:tx>
            <c:strRef>
              <c:f>[2]SUGENO!$C$16</c:f>
              <c:strCache>
                <c:ptCount val="1"/>
                <c:pt idx="0">
                  <c:v>naik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[2]SUGENO!$A$17:$A$20</c:f>
              <c:numCache>
                <c:formatCode>General</c:formatCode>
                <c:ptCount val="4"/>
                <c:pt idx="0">
                  <c:v>0</c:v>
                </c:pt>
                <c:pt idx="1">
                  <c:v>500</c:v>
                </c:pt>
                <c:pt idx="2">
                  <c:v>2000</c:v>
                </c:pt>
                <c:pt idx="3">
                  <c:v>2500</c:v>
                </c:pt>
              </c:numCache>
            </c:numRef>
          </c:cat>
          <c:val>
            <c:numRef>
              <c:f>[2]SUGENO!$C$17:$C$20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5-4182-B4AE-BACABCF19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949808"/>
        <c:axId val="1899576864"/>
      </c:lineChart>
      <c:catAx>
        <c:axId val="198394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576864"/>
        <c:crosses val="autoZero"/>
        <c:auto val="1"/>
        <c:lblAlgn val="ctr"/>
        <c:lblOffset val="100"/>
        <c:noMultiLvlLbl val="0"/>
      </c:catAx>
      <c:valAx>
        <c:axId val="18995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4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Persediaan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[2]SUGENO!$B$33</c:f>
              <c:strCache>
                <c:ptCount val="1"/>
                <c:pt idx="0">
                  <c:v>turun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[2]SUGENO!$A$34:$A$37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[2]SUGENO!$B$34:$B$37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7-4991-A952-8EAECCB912B2}"/>
            </c:ext>
          </c:extLst>
        </c:ser>
        <c:ser>
          <c:idx val="1"/>
          <c:order val="1"/>
          <c:tx>
            <c:strRef>
              <c:f>[2]SUGENO!$C$33</c:f>
              <c:strCache>
                <c:ptCount val="1"/>
                <c:pt idx="0">
                  <c:v>naik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[2]SUGENO!$A$34:$A$37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[2]SUGENO!$C$34:$C$37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07-4991-A952-8EAECCB91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960544"/>
        <c:axId val="1899580608"/>
      </c:lineChart>
      <c:catAx>
        <c:axId val="198196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580608"/>
        <c:crosses val="autoZero"/>
        <c:auto val="1"/>
        <c:lblAlgn val="ctr"/>
        <c:lblOffset val="100"/>
        <c:noMultiLvlLbl val="0"/>
      </c:catAx>
      <c:valAx>
        <c:axId val="18995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96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chart" Target="../charts/chart3.xml"/><Relationship Id="rId7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jpe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52812</xdr:colOff>
      <xdr:row>15</xdr:row>
      <xdr:rowOff>19426</xdr:rowOff>
    </xdr:from>
    <xdr:to>
      <xdr:col>9</xdr:col>
      <xdr:colOff>282921</xdr:colOff>
      <xdr:row>28</xdr:row>
      <xdr:rowOff>141461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A48BA-2493-48CE-8175-4778957CD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99966</xdr:colOff>
      <xdr:row>31</xdr:row>
      <xdr:rowOff>179749</xdr:rowOff>
    </xdr:from>
    <xdr:to>
      <xdr:col>9</xdr:col>
      <xdr:colOff>273490</xdr:colOff>
      <xdr:row>45</xdr:row>
      <xdr:rowOff>169752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15CBE5-EA24-4796-9F51-05B5D21A0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85819</xdr:colOff>
      <xdr:row>48</xdr:row>
      <xdr:rowOff>566</xdr:rowOff>
    </xdr:from>
    <xdr:to>
      <xdr:col>9</xdr:col>
      <xdr:colOff>273490</xdr:colOff>
      <xdr:row>62</xdr:row>
      <xdr:rowOff>66014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94A2A2-801B-47B2-879C-BA794886E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395845</xdr:colOff>
      <xdr:row>99</xdr:row>
      <xdr:rowOff>49482</xdr:rowOff>
    </xdr:from>
    <xdr:to>
      <xdr:col>9</xdr:col>
      <xdr:colOff>294657</xdr:colOff>
      <xdr:row>103</xdr:row>
      <xdr:rowOff>103070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96E33C5-0701-461D-B44C-FA3861994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96245" y="19851957"/>
          <a:ext cx="3965987" cy="853688"/>
        </a:xfrm>
        <a:prstGeom prst="rect">
          <a:avLst/>
        </a:prstGeom>
      </xdr:spPr>
    </xdr:pic>
    <xdr:clientData/>
  </xdr:twoCellAnchor>
  <xdr:twoCellAnchor editAs="oneCell">
    <xdr:from>
      <xdr:col>5</xdr:col>
      <xdr:colOff>69273</xdr:colOff>
      <xdr:row>75</xdr:row>
      <xdr:rowOff>188026</xdr:rowOff>
    </xdr:from>
    <xdr:to>
      <xdr:col>8</xdr:col>
      <xdr:colOff>196018</xdr:colOff>
      <xdr:row>77</xdr:row>
      <xdr:rowOff>11288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7FAC900-C123-4591-80BC-175CFB122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31673" y="15189901"/>
          <a:ext cx="2555620" cy="223312"/>
        </a:xfrm>
        <a:prstGeom prst="rect">
          <a:avLst/>
        </a:prstGeom>
      </xdr:spPr>
    </xdr:pic>
    <xdr:clientData/>
  </xdr:twoCellAnchor>
  <xdr:twoCellAnchor editAs="oneCell">
    <xdr:from>
      <xdr:col>5</xdr:col>
      <xdr:colOff>69273</xdr:colOff>
      <xdr:row>79</xdr:row>
      <xdr:rowOff>89064</xdr:rowOff>
    </xdr:from>
    <xdr:to>
      <xdr:col>8</xdr:col>
      <xdr:colOff>228642</xdr:colOff>
      <xdr:row>80</xdr:row>
      <xdr:rowOff>197921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82E4B19-06B5-40A9-95F8-272C0E59E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031673" y="15891039"/>
          <a:ext cx="2588244" cy="308882"/>
        </a:xfrm>
        <a:prstGeom prst="rect">
          <a:avLst/>
        </a:prstGeom>
      </xdr:spPr>
    </xdr:pic>
    <xdr:clientData/>
  </xdr:twoCellAnchor>
  <xdr:twoCellAnchor editAs="oneCell">
    <xdr:from>
      <xdr:col>5</xdr:col>
      <xdr:colOff>29689</xdr:colOff>
      <xdr:row>83</xdr:row>
      <xdr:rowOff>69272</xdr:rowOff>
    </xdr:from>
    <xdr:to>
      <xdr:col>8</xdr:col>
      <xdr:colOff>186912</xdr:colOff>
      <xdr:row>85</xdr:row>
      <xdr:rowOff>40632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ED5D5F6-17BE-4D40-AEA8-79AC96F73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992089" y="16671347"/>
          <a:ext cx="2586098" cy="371410"/>
        </a:xfrm>
        <a:prstGeom prst="rect">
          <a:avLst/>
        </a:prstGeom>
      </xdr:spPr>
    </xdr:pic>
    <xdr:clientData/>
  </xdr:twoCellAnchor>
  <xdr:twoCellAnchor editAs="oneCell">
    <xdr:from>
      <xdr:col>5</xdr:col>
      <xdr:colOff>89065</xdr:colOff>
      <xdr:row>87</xdr:row>
      <xdr:rowOff>0</xdr:rowOff>
    </xdr:from>
    <xdr:to>
      <xdr:col>8</xdr:col>
      <xdr:colOff>226100</xdr:colOff>
      <xdr:row>88</xdr:row>
      <xdr:rowOff>128649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7F5AB6A-2314-495F-AE78-0E6DAFAF8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051465" y="17402175"/>
          <a:ext cx="2565910" cy="3286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462643</xdr:colOff>
      <xdr:row>2</xdr:row>
      <xdr:rowOff>81643</xdr:rowOff>
    </xdr:from>
    <xdr:to>
      <xdr:col>5</xdr:col>
      <xdr:colOff>753227</xdr:colOff>
      <xdr:row>23</xdr:row>
      <xdr:rowOff>72375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74A3E2-811E-41E4-9B23-A671D7841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3" y="462643"/>
          <a:ext cx="7805057" cy="3991232"/>
        </a:xfrm>
        <a:prstGeom prst="rect">
          <a:avLst/>
        </a:prstGeom>
      </xdr:spPr>
    </xdr:pic>
    <xdr:clientData/>
  </xdr:twoCellAnchor>
  <xdr:twoCellAnchor editAs="oneCell">
    <xdr:from>
      <xdr:col>1</xdr:col>
      <xdr:colOff>1741714</xdr:colOff>
      <xdr:row>37</xdr:row>
      <xdr:rowOff>105973</xdr:rowOff>
    </xdr:from>
    <xdr:to>
      <xdr:col>5</xdr:col>
      <xdr:colOff>268812</xdr:colOff>
      <xdr:row>48</xdr:row>
      <xdr:rowOff>99739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36CC5D-2822-4485-BEA2-9D7B2D84E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4035" y="7154473"/>
          <a:ext cx="5429250" cy="2089266"/>
        </a:xfrm>
        <a:prstGeom prst="rect">
          <a:avLst/>
        </a:prstGeom>
      </xdr:spPr>
    </xdr:pic>
    <xdr:clientData/>
  </xdr:twoCellAnchor>
  <xdr:twoCellAnchor editAs="oneCell">
    <xdr:from>
      <xdr:col>1</xdr:col>
      <xdr:colOff>1624853</xdr:colOff>
      <xdr:row>65</xdr:row>
      <xdr:rowOff>56029</xdr:rowOff>
    </xdr:from>
    <xdr:to>
      <xdr:col>5</xdr:col>
      <xdr:colOff>1290950</xdr:colOff>
      <xdr:row>77</xdr:row>
      <xdr:rowOff>1855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2664FE7-9313-4D7C-B6E2-86D6064BD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9971" y="12438529"/>
          <a:ext cx="6555441" cy="223182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92</xdr:row>
      <xdr:rowOff>112059</xdr:rowOff>
    </xdr:from>
    <xdr:to>
      <xdr:col>5</xdr:col>
      <xdr:colOff>1095134</xdr:colOff>
      <xdr:row>107</xdr:row>
      <xdr:rowOff>131510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D60D4D0-FD7B-4B54-A7C6-478CE0789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1324" y="17638059"/>
          <a:ext cx="6068272" cy="2876951"/>
        </a:xfrm>
        <a:prstGeom prst="rect">
          <a:avLst/>
        </a:prstGeom>
      </xdr:spPr>
    </xdr:pic>
    <xdr:clientData/>
  </xdr:twoCellAnchor>
  <xdr:twoCellAnchor editAs="oneCell">
    <xdr:from>
      <xdr:col>1</xdr:col>
      <xdr:colOff>1210235</xdr:colOff>
      <xdr:row>111</xdr:row>
      <xdr:rowOff>145676</xdr:rowOff>
    </xdr:from>
    <xdr:to>
      <xdr:col>4</xdr:col>
      <xdr:colOff>836767</xdr:colOff>
      <xdr:row>119</xdr:row>
      <xdr:rowOff>22046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7325820-A908-4C10-B124-B8730D466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5353" y="21291176"/>
          <a:ext cx="5563376" cy="1400370"/>
        </a:xfrm>
        <a:prstGeom prst="rect">
          <a:avLst/>
        </a:prstGeom>
      </xdr:spPr>
    </xdr:pic>
    <xdr:clientData/>
  </xdr:twoCellAnchor>
  <xdr:twoCellAnchor editAs="oneCell">
    <xdr:from>
      <xdr:col>2</xdr:col>
      <xdr:colOff>268941</xdr:colOff>
      <xdr:row>141</xdr:row>
      <xdr:rowOff>22411</xdr:rowOff>
    </xdr:from>
    <xdr:to>
      <xdr:col>3</xdr:col>
      <xdr:colOff>1985626</xdr:colOff>
      <xdr:row>148</xdr:row>
      <xdr:rowOff>60702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3B0FC9F-DCAB-4694-9420-5DD4DE4D2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90265" y="26882911"/>
          <a:ext cx="3610479" cy="137179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1524000</xdr:colOff>
      <xdr:row>164</xdr:row>
      <xdr:rowOff>67236</xdr:rowOff>
    </xdr:from>
    <xdr:to>
      <xdr:col>5</xdr:col>
      <xdr:colOff>560033</xdr:colOff>
      <xdr:row>182</xdr:row>
      <xdr:rowOff>162978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7BA4AA0-8A52-49F4-9F7D-431183558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29118" y="31309236"/>
          <a:ext cx="5925377" cy="3524742"/>
        </a:xfrm>
        <a:prstGeom prst="rect">
          <a:avLst/>
        </a:prstGeom>
      </xdr:spPr>
    </xdr:pic>
    <xdr:clientData/>
  </xdr:twoCellAnchor>
  <xdr:oneCellAnchor>
    <xdr:from>
      <xdr:col>3</xdr:col>
      <xdr:colOff>674913</xdr:colOff>
      <xdr:row>196</xdr:row>
      <xdr:rowOff>65315</xdr:rowOff>
    </xdr:from>
    <xdr:ext cx="982513" cy="5125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70A188B-D18D-412A-807E-EF3E50AD3758}"/>
                </a:ext>
              </a:extLst>
            </xdr:cNvPr>
            <xdr:cNvSpPr txBox="1"/>
          </xdr:nvSpPr>
          <xdr:spPr>
            <a:xfrm>
              <a:off x="2217963" y="23468240"/>
              <a:ext cx="982513" cy="5125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limLoc m:val="undOvr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4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3875</m:t>
                        </m:r>
                      </m:sup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0.375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𝑧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𝑑𝑧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70A188B-D18D-412A-807E-EF3E50AD3758}"/>
                </a:ext>
              </a:extLst>
            </xdr:cNvPr>
            <xdr:cNvSpPr txBox="1"/>
          </xdr:nvSpPr>
          <xdr:spPr>
            <a:xfrm>
              <a:off x="2217963" y="23468240"/>
              <a:ext cx="982513" cy="5125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∫1</a:t>
              </a:r>
              <a:r>
                <a:rPr lang="en-US" sz="1100" b="0" i="0">
                  <a:latin typeface="Cambria Math" panose="02040503050406030204" pitchFamily="18" charset="0"/>
                </a:rPr>
                <a:t>_0^3875▒〖(0.375)𝑧 𝑑𝑧〗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522513</xdr:colOff>
      <xdr:row>201</xdr:row>
      <xdr:rowOff>38100</xdr:rowOff>
    </xdr:from>
    <xdr:ext cx="1291379" cy="5126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CF75BEE-97E8-42A2-B452-FA54A1707C96}"/>
                </a:ext>
              </a:extLst>
            </xdr:cNvPr>
            <xdr:cNvSpPr txBox="1"/>
          </xdr:nvSpPr>
          <xdr:spPr>
            <a:xfrm>
              <a:off x="2065563" y="24441150"/>
              <a:ext cx="1291379" cy="512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limLoc m:val="undOvr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4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875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5125</m:t>
                        </m:r>
                      </m:sup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−2000)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5000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𝑧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𝑑𝑧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CF75BEE-97E8-42A2-B452-FA54A1707C96}"/>
                </a:ext>
              </a:extLst>
            </xdr:cNvPr>
            <xdr:cNvSpPr txBox="1"/>
          </xdr:nvSpPr>
          <xdr:spPr>
            <a:xfrm>
              <a:off x="2065563" y="24441150"/>
              <a:ext cx="1291379" cy="512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∫1</a:t>
              </a:r>
              <a:r>
                <a:rPr lang="en-US" sz="1100" b="0" i="0">
                  <a:latin typeface="Cambria Math" panose="02040503050406030204" pitchFamily="18" charset="0"/>
                </a:rPr>
                <a:t>_3875^5125▒〖((𝑧−2000))/5000 𝑧 𝑑𝑧〗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544285</xdr:colOff>
      <xdr:row>206</xdr:row>
      <xdr:rowOff>21772</xdr:rowOff>
    </xdr:from>
    <xdr:ext cx="1034514" cy="5102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66EB65A9-D32C-4A6B-ADF2-906D627745EA}"/>
                </a:ext>
              </a:extLst>
            </xdr:cNvPr>
            <xdr:cNvSpPr txBox="1"/>
          </xdr:nvSpPr>
          <xdr:spPr>
            <a:xfrm>
              <a:off x="2087335" y="25424947"/>
              <a:ext cx="1034514" cy="5102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limLoc m:val="undOvr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4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125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7000</m:t>
                        </m:r>
                      </m:sup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0.625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𝑧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𝑑𝑧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66EB65A9-D32C-4A6B-ADF2-906D627745EA}"/>
                </a:ext>
              </a:extLst>
            </xdr:cNvPr>
            <xdr:cNvSpPr txBox="1"/>
          </xdr:nvSpPr>
          <xdr:spPr>
            <a:xfrm>
              <a:off x="2087335" y="25424947"/>
              <a:ext cx="1034514" cy="5102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∫1</a:t>
              </a:r>
              <a:r>
                <a:rPr lang="en-US" sz="1100" b="0" i="0">
                  <a:latin typeface="Cambria Math" panose="02040503050406030204" pitchFamily="18" charset="0"/>
                </a:rPr>
                <a:t>_5125^7000▒〖(0.625)𝑧 𝑑𝑧〗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157164</xdr:colOff>
      <xdr:row>15</xdr:row>
      <xdr:rowOff>4761</xdr:rowOff>
    </xdr:from>
    <xdr:to>
      <xdr:col>9</xdr:col>
      <xdr:colOff>112059</xdr:colOff>
      <xdr:row>28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47CBBA-B815-4936-8D9B-3559715BC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160618</xdr:colOff>
      <xdr:row>32</xdr:row>
      <xdr:rowOff>24465</xdr:rowOff>
    </xdr:from>
    <xdr:to>
      <xdr:col>9</xdr:col>
      <xdr:colOff>102720</xdr:colOff>
      <xdr:row>44</xdr:row>
      <xdr:rowOff>102719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FE0306-EFB3-4481-970E-3747FFC90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3</xdr:col>
      <xdr:colOff>471054</xdr:colOff>
      <xdr:row>76</xdr:row>
      <xdr:rowOff>96981</xdr:rowOff>
    </xdr:from>
    <xdr:ext cx="2883877" cy="459862"/>
    <xdr:pic>
      <xdr:nvPicPr>
        <xdr:cNvPr id="4" name="Picture 3">
          <a:extLst>
            <a:ext uri="{FF2B5EF4-FFF2-40B4-BE49-F238E27FC236}">
              <a16:creationId xmlns:a16="http://schemas.microsoft.com/office/drawing/2014/main" id="{853C3AB5-2C73-443B-BAF4-C916D9E21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90404" y="15298881"/>
          <a:ext cx="2883877" cy="459862"/>
        </a:xfrm>
        <a:prstGeom prst="rect">
          <a:avLst/>
        </a:prstGeom>
      </xdr:spPr>
    </xdr:pic>
    <xdr:clientData/>
  </xdr:oneCellAnchor>
  <xdr:oneCellAnchor>
    <xdr:from>
      <xdr:col>15</xdr:col>
      <xdr:colOff>184957</xdr:colOff>
      <xdr:row>31</xdr:row>
      <xdr:rowOff>167294</xdr:rowOff>
    </xdr:from>
    <xdr:ext cx="4684146" cy="2461606"/>
    <xdr:pic>
      <xdr:nvPicPr>
        <xdr:cNvPr id="5" name="Picture 4">
          <a:extLst>
            <a:ext uri="{FF2B5EF4-FFF2-40B4-BE49-F238E27FC236}">
              <a16:creationId xmlns:a16="http://schemas.microsoft.com/office/drawing/2014/main" id="{022D6BC3-75ED-4669-A55A-7AC252567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053732" y="6368069"/>
          <a:ext cx="4684146" cy="2461606"/>
        </a:xfrm>
        <a:prstGeom prst="rect">
          <a:avLst/>
        </a:prstGeom>
      </xdr:spPr>
    </xdr:pic>
    <xdr:clientData/>
  </xdr:oneCellAnchor>
  <xdr:oneCellAnchor>
    <xdr:from>
      <xdr:col>15</xdr:col>
      <xdr:colOff>152399</xdr:colOff>
      <xdr:row>15</xdr:row>
      <xdr:rowOff>30480</xdr:rowOff>
    </xdr:from>
    <xdr:ext cx="4852427" cy="2346960"/>
    <xdr:pic>
      <xdr:nvPicPr>
        <xdr:cNvPr id="6" name="Picture 5">
          <a:extLst>
            <a:ext uri="{FF2B5EF4-FFF2-40B4-BE49-F238E27FC236}">
              <a16:creationId xmlns:a16="http://schemas.microsoft.com/office/drawing/2014/main" id="{CF794C80-A202-46EC-9B17-F0862C540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021174" y="3030855"/>
          <a:ext cx="4852427" cy="234696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Kuliah\SMT6\1.Sistem%20Pendukung%20Ketputusan\Week13\Tugas%20Fuzzy%20tsukamoto,mamdani,suge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SUKAMOTO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lompok"/>
      <sheetName val="TSUKAMOTO"/>
      <sheetName val="MAMDANI"/>
      <sheetName val="SUGENO"/>
    </sheetNames>
    <sheetDataSet>
      <sheetData sheetId="0"/>
      <sheetData sheetId="1"/>
      <sheetData sheetId="2"/>
      <sheetData sheetId="3">
        <row r="16">
          <cell r="B16" t="str">
            <v>turun</v>
          </cell>
          <cell r="C16" t="str">
            <v>naik</v>
          </cell>
        </row>
        <row r="17">
          <cell r="A17">
            <v>0</v>
          </cell>
          <cell r="B17">
            <v>1</v>
          </cell>
          <cell r="C17">
            <v>0</v>
          </cell>
        </row>
        <row r="18">
          <cell r="A18">
            <v>500</v>
          </cell>
          <cell r="B18">
            <v>1</v>
          </cell>
          <cell r="C18">
            <v>0</v>
          </cell>
        </row>
        <row r="19">
          <cell r="A19">
            <v>2000</v>
          </cell>
          <cell r="B19">
            <v>0</v>
          </cell>
          <cell r="C19">
            <v>1</v>
          </cell>
        </row>
        <row r="20">
          <cell r="A20">
            <v>2500</v>
          </cell>
          <cell r="B20">
            <v>0</v>
          </cell>
          <cell r="C20">
            <v>1</v>
          </cell>
        </row>
        <row r="33">
          <cell r="B33" t="str">
            <v>turun</v>
          </cell>
          <cell r="C33" t="str">
            <v>naik</v>
          </cell>
        </row>
        <row r="34">
          <cell r="A34">
            <v>0</v>
          </cell>
          <cell r="B34">
            <v>1</v>
          </cell>
          <cell r="C34">
            <v>0</v>
          </cell>
        </row>
        <row r="35">
          <cell r="A35">
            <v>100</v>
          </cell>
          <cell r="B35">
            <v>1</v>
          </cell>
          <cell r="C35">
            <v>0</v>
          </cell>
        </row>
        <row r="36">
          <cell r="A36">
            <v>300</v>
          </cell>
          <cell r="B36">
            <v>0</v>
          </cell>
          <cell r="C36">
            <v>1</v>
          </cell>
        </row>
        <row r="37">
          <cell r="A37">
            <v>400</v>
          </cell>
          <cell r="B37">
            <v>0</v>
          </cell>
          <cell r="C3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21"/>
  <sheetViews>
    <sheetView workbookViewId="0">
      <selection activeCell="L21" sqref="L21"/>
    </sheetView>
  </sheetViews>
  <sheetFormatPr defaultRowHeight="14.4"/>
  <cols>
    <col min="1" max="1" width="21.88671875" customWidth="1"/>
  </cols>
  <sheetData>
    <row r="1" spans="1:7">
      <c r="A1" s="54" t="s">
        <v>164</v>
      </c>
      <c r="B1" s="55"/>
      <c r="C1" s="55"/>
      <c r="D1" s="55"/>
      <c r="E1" s="55"/>
      <c r="F1" s="55"/>
      <c r="G1" s="55"/>
    </row>
    <row r="2" spans="1:7">
      <c r="A2" s="56" t="s">
        <v>165</v>
      </c>
      <c r="B2" s="57" t="s">
        <v>160</v>
      </c>
      <c r="C2" s="57"/>
      <c r="D2" s="57"/>
      <c r="E2" s="58">
        <v>1841720094</v>
      </c>
      <c r="F2" s="58"/>
      <c r="G2" s="43" t="s">
        <v>166</v>
      </c>
    </row>
    <row r="3" spans="1:7">
      <c r="A3" s="56"/>
      <c r="B3" s="57" t="s">
        <v>161</v>
      </c>
      <c r="C3" s="57"/>
      <c r="D3" s="57"/>
      <c r="E3" s="58">
        <v>1841720192</v>
      </c>
      <c r="F3" s="58"/>
      <c r="G3" s="43" t="s">
        <v>166</v>
      </c>
    </row>
    <row r="4" spans="1:7">
      <c r="A4" s="56"/>
      <c r="B4" s="57" t="s">
        <v>162</v>
      </c>
      <c r="C4" s="57"/>
      <c r="D4" s="57"/>
      <c r="E4" s="58">
        <v>1841720168</v>
      </c>
      <c r="F4" s="58"/>
      <c r="G4" s="43" t="s">
        <v>166</v>
      </c>
    </row>
    <row r="5" spans="1:7">
      <c r="A5" s="56"/>
      <c r="B5" s="57" t="s">
        <v>163</v>
      </c>
      <c r="C5" s="57"/>
      <c r="D5" s="57"/>
      <c r="E5" s="58">
        <v>1841720085</v>
      </c>
      <c r="F5" s="58"/>
      <c r="G5" s="43" t="s">
        <v>166</v>
      </c>
    </row>
    <row r="21" spans="12:12">
      <c r="L21" s="53"/>
    </row>
  </sheetData>
  <mergeCells count="10">
    <mergeCell ref="A1:G1"/>
    <mergeCell ref="A2:A5"/>
    <mergeCell ref="B2:D2"/>
    <mergeCell ref="B3:D3"/>
    <mergeCell ref="B4:D4"/>
    <mergeCell ref="B5:D5"/>
    <mergeCell ref="E2:F2"/>
    <mergeCell ref="E3:F3"/>
    <mergeCell ref="E4:F4"/>
    <mergeCell ref="E5:F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06"/>
  <sheetViews>
    <sheetView topLeftCell="A31" workbookViewId="0">
      <selection activeCell="L112" sqref="L112"/>
    </sheetView>
  </sheetViews>
  <sheetFormatPr defaultColWidth="9.109375" defaultRowHeight="15.6"/>
  <cols>
    <col min="1" max="1" width="9.109375" style="14"/>
    <col min="2" max="2" width="13.109375" style="14" customWidth="1"/>
    <col min="3" max="3" width="10.5546875" style="14" bestFit="1" customWidth="1"/>
    <col min="4" max="4" width="9.109375" style="14"/>
    <col min="5" max="5" width="10" style="14" bestFit="1" customWidth="1"/>
    <col min="6" max="6" width="10.5546875" style="14" bestFit="1" customWidth="1"/>
    <col min="7" max="7" width="9.109375" style="14"/>
    <col min="8" max="8" width="12.44140625" style="14" bestFit="1" customWidth="1"/>
    <col min="9" max="9" width="11.88671875" style="14" bestFit="1" customWidth="1"/>
    <col min="10" max="10" width="9.109375" style="14"/>
    <col min="11" max="11" width="19" style="14" customWidth="1"/>
    <col min="12" max="12" width="22.44140625" style="14" bestFit="1" customWidth="1"/>
    <col min="13" max="13" width="9.109375" style="14"/>
    <col min="14" max="14" width="15.44140625" style="14" bestFit="1" customWidth="1"/>
    <col min="15" max="15" width="22.44140625" style="14" bestFit="1" customWidth="1"/>
    <col min="16" max="16" width="9.109375" style="14" customWidth="1"/>
    <col min="17" max="16384" width="9.109375" style="14"/>
  </cols>
  <sheetData>
    <row r="1" spans="1:15">
      <c r="A1" s="13"/>
      <c r="B1" s="13"/>
      <c r="C1" s="13"/>
      <c r="D1" s="13"/>
      <c r="E1" s="13"/>
      <c r="I1" s="71" t="s">
        <v>75</v>
      </c>
      <c r="J1" s="71"/>
      <c r="K1" s="71"/>
      <c r="L1" s="71"/>
    </row>
    <row r="2" spans="1:15">
      <c r="A2" s="13"/>
      <c r="B2" s="13"/>
      <c r="C2" s="13"/>
      <c r="D2" s="13"/>
      <c r="E2" s="13"/>
      <c r="I2" s="71"/>
      <c r="J2" s="71"/>
      <c r="K2" s="71"/>
      <c r="L2" s="71"/>
    </row>
    <row r="3" spans="1:15">
      <c r="I3" s="72" t="s">
        <v>76</v>
      </c>
      <c r="J3" s="72"/>
      <c r="K3" s="72"/>
      <c r="L3" s="72"/>
    </row>
    <row r="6" spans="1:15">
      <c r="A6" s="67" t="s">
        <v>77</v>
      </c>
      <c r="B6" s="73"/>
      <c r="C6" s="73"/>
      <c r="D6" s="73"/>
      <c r="E6" s="73"/>
      <c r="F6" s="68"/>
      <c r="H6" s="67" t="s">
        <v>78</v>
      </c>
      <c r="I6" s="68"/>
    </row>
    <row r="7" spans="1:15">
      <c r="A7" s="63" t="s">
        <v>79</v>
      </c>
      <c r="B7" s="63"/>
      <c r="C7" s="63" t="s">
        <v>80</v>
      </c>
      <c r="D7" s="63"/>
      <c r="E7" s="63" t="s">
        <v>81</v>
      </c>
      <c r="F7" s="63"/>
      <c r="H7" s="15" t="s">
        <v>82</v>
      </c>
      <c r="I7" s="15" t="s">
        <v>83</v>
      </c>
    </row>
    <row r="8" spans="1:15">
      <c r="A8" s="16" t="s">
        <v>84</v>
      </c>
      <c r="B8" s="16" t="s">
        <v>85</v>
      </c>
      <c r="C8" s="16" t="s">
        <v>86</v>
      </c>
      <c r="D8" s="16" t="s">
        <v>87</v>
      </c>
      <c r="E8" s="16" t="s">
        <v>88</v>
      </c>
      <c r="F8" s="16" t="s">
        <v>89</v>
      </c>
      <c r="H8" s="17">
        <v>1800</v>
      </c>
      <c r="I8" s="17">
        <v>250</v>
      </c>
    </row>
    <row r="9" spans="1:15">
      <c r="A9" s="16">
        <v>500</v>
      </c>
      <c r="B9" s="16">
        <v>2000</v>
      </c>
      <c r="C9" s="16">
        <v>100</v>
      </c>
      <c r="D9" s="16">
        <v>300</v>
      </c>
      <c r="E9" s="16">
        <v>500</v>
      </c>
      <c r="F9" s="16">
        <v>4000</v>
      </c>
    </row>
    <row r="13" spans="1:15">
      <c r="A13" s="62" t="s">
        <v>90</v>
      </c>
      <c r="B13" s="62"/>
      <c r="C13" s="62"/>
      <c r="D13" s="62"/>
      <c r="E13" s="62"/>
      <c r="F13" s="62"/>
    </row>
    <row r="15" spans="1:15">
      <c r="A15" s="65" t="s">
        <v>91</v>
      </c>
      <c r="B15" s="65"/>
      <c r="C15" s="65"/>
      <c r="D15" s="65"/>
    </row>
    <row r="16" spans="1:15">
      <c r="A16" s="16"/>
      <c r="B16" s="16" t="s">
        <v>92</v>
      </c>
      <c r="C16" s="16" t="s">
        <v>93</v>
      </c>
      <c r="K16" s="67" t="s">
        <v>94</v>
      </c>
      <c r="L16" s="68"/>
      <c r="M16" s="13"/>
      <c r="N16" s="67" t="s">
        <v>95</v>
      </c>
      <c r="O16" s="68"/>
    </row>
    <row r="17" spans="1:15">
      <c r="A17" s="16">
        <v>0</v>
      </c>
      <c r="B17" s="16">
        <v>1</v>
      </c>
      <c r="C17" s="16">
        <v>0</v>
      </c>
      <c r="K17" s="18" t="s">
        <v>3</v>
      </c>
      <c r="L17" s="18" t="s">
        <v>10</v>
      </c>
      <c r="M17" s="19"/>
      <c r="N17" s="18" t="s">
        <v>3</v>
      </c>
      <c r="O17" s="18" t="s">
        <v>10</v>
      </c>
    </row>
    <row r="18" spans="1:15">
      <c r="A18" s="16">
        <v>500</v>
      </c>
      <c r="B18" s="16">
        <v>1</v>
      </c>
      <c r="C18" s="16">
        <v>0</v>
      </c>
      <c r="K18" s="17" t="s">
        <v>96</v>
      </c>
      <c r="L18" s="17">
        <v>1</v>
      </c>
      <c r="N18" s="17" t="s">
        <v>96</v>
      </c>
      <c r="O18" s="17">
        <v>0</v>
      </c>
    </row>
    <row r="19" spans="1:15">
      <c r="A19" s="16">
        <v>2000</v>
      </c>
      <c r="B19" s="16">
        <v>0</v>
      </c>
      <c r="C19" s="16">
        <v>1</v>
      </c>
      <c r="K19" s="17" t="s">
        <v>97</v>
      </c>
      <c r="L19" s="17" t="s">
        <v>98</v>
      </c>
      <c r="N19" s="17" t="s">
        <v>97</v>
      </c>
      <c r="O19" s="17" t="s">
        <v>99</v>
      </c>
    </row>
    <row r="20" spans="1:15">
      <c r="A20" s="16">
        <v>2500</v>
      </c>
      <c r="B20" s="16">
        <v>0</v>
      </c>
      <c r="C20" s="16">
        <v>1</v>
      </c>
      <c r="K20" s="17" t="s">
        <v>100</v>
      </c>
      <c r="L20" s="17">
        <v>0</v>
      </c>
      <c r="N20" s="17" t="s">
        <v>100</v>
      </c>
      <c r="O20" s="17">
        <v>1</v>
      </c>
    </row>
    <row r="22" spans="1:15">
      <c r="K22" s="70" t="s">
        <v>101</v>
      </c>
      <c r="L22" s="70"/>
      <c r="M22" s="20"/>
      <c r="N22" s="20"/>
      <c r="O22" s="20"/>
    </row>
    <row r="23" spans="1:15">
      <c r="K23" s="21" t="s">
        <v>102</v>
      </c>
      <c r="L23" s="21">
        <f>(B9-H8)/(B9-A9)</f>
        <v>0.13333333333333333</v>
      </c>
      <c r="M23" s="20"/>
      <c r="N23" s="20"/>
      <c r="O23" s="20"/>
    </row>
    <row r="24" spans="1:15">
      <c r="K24" s="21" t="s">
        <v>103</v>
      </c>
      <c r="L24" s="21">
        <f>(H8-A9)/(B9-A9)</f>
        <v>0.8666666666666667</v>
      </c>
      <c r="M24" s="20"/>
      <c r="N24" s="20"/>
      <c r="O24" s="20"/>
    </row>
    <row r="25" spans="1:15">
      <c r="M25" s="20"/>
      <c r="N25" s="20"/>
      <c r="O25" s="20"/>
    </row>
    <row r="26" spans="1:15">
      <c r="M26" s="20"/>
      <c r="N26" s="20"/>
      <c r="O26" s="20"/>
    </row>
    <row r="32" spans="1:15">
      <c r="A32" s="65" t="s">
        <v>104</v>
      </c>
      <c r="B32" s="65"/>
      <c r="C32" s="65"/>
      <c r="D32" s="65"/>
    </row>
    <row r="33" spans="1:15">
      <c r="A33" s="16"/>
      <c r="B33" s="16" t="s">
        <v>105</v>
      </c>
      <c r="C33" s="16" t="s">
        <v>87</v>
      </c>
      <c r="K33" s="67" t="s">
        <v>106</v>
      </c>
      <c r="L33" s="68"/>
      <c r="M33" s="13"/>
      <c r="N33" s="67" t="s">
        <v>107</v>
      </c>
      <c r="O33" s="68"/>
    </row>
    <row r="34" spans="1:15">
      <c r="A34" s="16">
        <v>0</v>
      </c>
      <c r="B34" s="16">
        <v>1</v>
      </c>
      <c r="C34" s="16">
        <v>0</v>
      </c>
      <c r="K34" s="18" t="s">
        <v>4</v>
      </c>
      <c r="L34" s="18" t="s">
        <v>10</v>
      </c>
      <c r="M34" s="19"/>
      <c r="N34" s="18" t="s">
        <v>4</v>
      </c>
      <c r="O34" s="18" t="s">
        <v>10</v>
      </c>
    </row>
    <row r="35" spans="1:15">
      <c r="A35" s="16">
        <v>500</v>
      </c>
      <c r="B35" s="16">
        <v>1</v>
      </c>
      <c r="C35" s="16">
        <v>0</v>
      </c>
      <c r="K35" s="17" t="s">
        <v>108</v>
      </c>
      <c r="L35" s="17">
        <v>1</v>
      </c>
      <c r="N35" s="17" t="s">
        <v>108</v>
      </c>
      <c r="O35" s="17">
        <v>0</v>
      </c>
    </row>
    <row r="36" spans="1:15">
      <c r="A36" s="16">
        <v>4000</v>
      </c>
      <c r="B36" s="16">
        <v>0</v>
      </c>
      <c r="C36" s="16">
        <v>1</v>
      </c>
      <c r="K36" s="17" t="s">
        <v>109</v>
      </c>
      <c r="L36" s="17" t="s">
        <v>110</v>
      </c>
      <c r="N36" s="17" t="s">
        <v>109</v>
      </c>
      <c r="O36" s="17" t="s">
        <v>111</v>
      </c>
    </row>
    <row r="37" spans="1:15">
      <c r="A37" s="16">
        <v>4500</v>
      </c>
      <c r="B37" s="16">
        <v>0</v>
      </c>
      <c r="C37" s="16">
        <v>1</v>
      </c>
      <c r="K37" s="17" t="s">
        <v>112</v>
      </c>
      <c r="L37" s="17">
        <v>0</v>
      </c>
      <c r="N37" s="17" t="s">
        <v>112</v>
      </c>
      <c r="O37" s="17">
        <v>1</v>
      </c>
    </row>
    <row r="39" spans="1:15">
      <c r="K39" s="70" t="s">
        <v>101</v>
      </c>
      <c r="L39" s="70"/>
    </row>
    <row r="40" spans="1:15">
      <c r="K40" s="21" t="s">
        <v>113</v>
      </c>
      <c r="L40" s="21">
        <f>(D9-I8)/(D9-C9)</f>
        <v>0.25</v>
      </c>
    </row>
    <row r="41" spans="1:15">
      <c r="K41" s="21" t="s">
        <v>114</v>
      </c>
      <c r="L41" s="21">
        <f>(I8-C9)/(D9-C9)</f>
        <v>0.75</v>
      </c>
    </row>
    <row r="48" spans="1:15">
      <c r="A48" s="65" t="s">
        <v>115</v>
      </c>
      <c r="B48" s="65"/>
      <c r="C48" s="65"/>
      <c r="D48" s="65"/>
    </row>
    <row r="49" spans="1:15">
      <c r="A49" s="16"/>
      <c r="B49" s="16" t="s">
        <v>88</v>
      </c>
      <c r="C49" s="16" t="s">
        <v>89</v>
      </c>
      <c r="K49" s="66" t="s">
        <v>116</v>
      </c>
      <c r="L49" s="66"/>
      <c r="M49" s="13"/>
      <c r="N49" s="67" t="s">
        <v>117</v>
      </c>
      <c r="O49" s="68"/>
    </row>
    <row r="50" spans="1:15">
      <c r="A50" s="16">
        <v>0</v>
      </c>
      <c r="B50" s="16">
        <v>1</v>
      </c>
      <c r="C50" s="16">
        <v>0</v>
      </c>
      <c r="K50" s="18" t="s">
        <v>4</v>
      </c>
      <c r="L50" s="18" t="s">
        <v>10</v>
      </c>
      <c r="M50" s="19"/>
      <c r="N50" s="18" t="s">
        <v>4</v>
      </c>
      <c r="O50" s="18" t="s">
        <v>10</v>
      </c>
    </row>
    <row r="51" spans="1:15">
      <c r="A51" s="16">
        <v>1000</v>
      </c>
      <c r="B51" s="16">
        <v>1</v>
      </c>
      <c r="C51" s="16">
        <v>0</v>
      </c>
      <c r="K51" s="17" t="s">
        <v>118</v>
      </c>
      <c r="L51" s="17">
        <v>1</v>
      </c>
      <c r="N51" s="17" t="s">
        <v>118</v>
      </c>
      <c r="O51" s="17">
        <v>0</v>
      </c>
    </row>
    <row r="52" spans="1:15">
      <c r="A52" s="16">
        <v>4000</v>
      </c>
      <c r="B52" s="16">
        <v>0</v>
      </c>
      <c r="C52" s="16">
        <v>1</v>
      </c>
      <c r="K52" s="17" t="s">
        <v>119</v>
      </c>
      <c r="L52" s="17" t="s">
        <v>120</v>
      </c>
      <c r="N52" s="17" t="s">
        <v>119</v>
      </c>
      <c r="O52" s="17" t="s">
        <v>121</v>
      </c>
    </row>
    <row r="53" spans="1:15">
      <c r="A53" s="16">
        <v>4500</v>
      </c>
      <c r="B53" s="16">
        <v>0</v>
      </c>
      <c r="C53" s="16">
        <v>1</v>
      </c>
      <c r="K53" s="17" t="s">
        <v>122</v>
      </c>
      <c r="L53" s="17">
        <v>0</v>
      </c>
      <c r="N53" s="17" t="s">
        <v>122</v>
      </c>
      <c r="O53" s="17">
        <v>1</v>
      </c>
    </row>
    <row r="66" spans="1:6">
      <c r="A66" s="62" t="s">
        <v>123</v>
      </c>
      <c r="B66" s="62"/>
      <c r="C66" s="62"/>
      <c r="D66" s="62"/>
      <c r="E66" s="62"/>
      <c r="F66" s="62"/>
    </row>
    <row r="68" spans="1:6">
      <c r="A68" s="22" t="s">
        <v>124</v>
      </c>
      <c r="B68" s="22" t="s">
        <v>3</v>
      </c>
      <c r="C68" s="22" t="s">
        <v>4</v>
      </c>
      <c r="D68" s="63" t="s">
        <v>5</v>
      </c>
      <c r="E68" s="63"/>
      <c r="F68" s="63"/>
    </row>
    <row r="69" spans="1:6">
      <c r="A69" s="17" t="s">
        <v>125</v>
      </c>
      <c r="B69" s="17" t="s">
        <v>92</v>
      </c>
      <c r="C69" s="17" t="s">
        <v>126</v>
      </c>
      <c r="D69" s="69" t="s">
        <v>88</v>
      </c>
      <c r="E69" s="69"/>
      <c r="F69" s="69"/>
    </row>
    <row r="70" spans="1:6">
      <c r="A70" s="17" t="s">
        <v>127</v>
      </c>
      <c r="B70" s="17" t="s">
        <v>92</v>
      </c>
      <c r="C70" s="17" t="s">
        <v>128</v>
      </c>
      <c r="D70" s="69" t="s">
        <v>88</v>
      </c>
      <c r="E70" s="69"/>
      <c r="F70" s="69"/>
    </row>
    <row r="71" spans="1:6">
      <c r="A71" s="17" t="s">
        <v>129</v>
      </c>
      <c r="B71" s="17" t="s">
        <v>93</v>
      </c>
      <c r="C71" s="17" t="s">
        <v>126</v>
      </c>
      <c r="D71" s="69" t="s">
        <v>89</v>
      </c>
      <c r="E71" s="69"/>
      <c r="F71" s="69"/>
    </row>
    <row r="72" spans="1:6">
      <c r="A72" s="17" t="s">
        <v>130</v>
      </c>
      <c r="B72" s="17" t="s">
        <v>93</v>
      </c>
      <c r="C72" s="17" t="s">
        <v>128</v>
      </c>
      <c r="D72" s="69" t="s">
        <v>89</v>
      </c>
      <c r="E72" s="69"/>
      <c r="F72" s="69"/>
    </row>
    <row r="74" spans="1:6">
      <c r="A74" s="23"/>
      <c r="B74" s="23"/>
    </row>
    <row r="75" spans="1:6">
      <c r="A75" s="24" t="s">
        <v>125</v>
      </c>
      <c r="B75" s="59" t="s">
        <v>131</v>
      </c>
      <c r="C75" s="59"/>
      <c r="D75" s="59"/>
      <c r="E75" s="60"/>
      <c r="F75" s="25"/>
    </row>
    <row r="76" spans="1:6">
      <c r="A76" s="26"/>
      <c r="B76" s="26" t="s">
        <v>132</v>
      </c>
      <c r="C76" s="61">
        <f>MIN(L23,L41)</f>
        <v>0.13333333333333333</v>
      </c>
      <c r="D76" s="61"/>
      <c r="E76" s="27"/>
      <c r="F76" s="28"/>
    </row>
    <row r="77" spans="1:6">
      <c r="A77" s="29"/>
      <c r="B77" s="29" t="s">
        <v>133</v>
      </c>
      <c r="C77" s="29">
        <f>F9-(C76*(F9-E9))</f>
        <v>3533.3333333333335</v>
      </c>
      <c r="D77" s="29"/>
      <c r="E77" s="30"/>
      <c r="F77" s="28"/>
    </row>
    <row r="78" spans="1:6">
      <c r="A78" s="26"/>
      <c r="B78" s="26"/>
      <c r="C78" s="26"/>
      <c r="D78" s="26"/>
      <c r="E78" s="28"/>
      <c r="F78" s="28"/>
    </row>
    <row r="79" spans="1:6">
      <c r="A79" s="31" t="s">
        <v>127</v>
      </c>
      <c r="B79" s="59" t="s">
        <v>134</v>
      </c>
      <c r="C79" s="59"/>
      <c r="D79" s="59"/>
      <c r="E79" s="60"/>
      <c r="F79" s="28"/>
    </row>
    <row r="80" spans="1:6">
      <c r="A80" s="26"/>
      <c r="B80" s="26" t="s">
        <v>132</v>
      </c>
      <c r="C80" s="61">
        <f>MIN(L23,L40)</f>
        <v>0.13333333333333333</v>
      </c>
      <c r="D80" s="61"/>
      <c r="E80" s="27"/>
    </row>
    <row r="81" spans="1:6">
      <c r="A81" s="29"/>
      <c r="B81" s="29" t="s">
        <v>135</v>
      </c>
      <c r="C81" s="29">
        <f>F9-(C80*(F9-E9))</f>
        <v>3533.3333333333335</v>
      </c>
      <c r="D81" s="29"/>
      <c r="E81" s="30"/>
    </row>
    <row r="83" spans="1:6">
      <c r="A83" s="31" t="s">
        <v>129</v>
      </c>
      <c r="B83" s="59" t="s">
        <v>136</v>
      </c>
      <c r="C83" s="59"/>
      <c r="D83" s="59"/>
      <c r="E83" s="60"/>
    </row>
    <row r="84" spans="1:6">
      <c r="A84" s="26"/>
      <c r="B84" s="26" t="s">
        <v>132</v>
      </c>
      <c r="C84" s="61">
        <f>MIN(L24,L41)</f>
        <v>0.75</v>
      </c>
      <c r="D84" s="61"/>
      <c r="E84" s="27"/>
    </row>
    <row r="85" spans="1:6">
      <c r="A85" s="29"/>
      <c r="B85" s="29" t="s">
        <v>137</v>
      </c>
      <c r="C85" s="29">
        <f>(C84*(F9-E9)+E9)</f>
        <v>3125</v>
      </c>
      <c r="D85" s="29"/>
      <c r="E85" s="30"/>
    </row>
    <row r="87" spans="1:6">
      <c r="A87" s="31" t="s">
        <v>130</v>
      </c>
      <c r="B87" s="59" t="s">
        <v>138</v>
      </c>
      <c r="C87" s="59"/>
      <c r="D87" s="59"/>
      <c r="E87" s="60"/>
    </row>
    <row r="88" spans="1:6">
      <c r="A88" s="26"/>
      <c r="B88" s="26" t="s">
        <v>132</v>
      </c>
      <c r="C88" s="61">
        <f>MIN(L24,L40)</f>
        <v>0.25</v>
      </c>
      <c r="D88" s="61"/>
      <c r="E88" s="27"/>
    </row>
    <row r="89" spans="1:6">
      <c r="A89" s="29"/>
      <c r="B89" s="29" t="s">
        <v>139</v>
      </c>
      <c r="C89" s="29">
        <f>(C88*(F9-E9)+E9)</f>
        <v>1375</v>
      </c>
      <c r="D89" s="29"/>
      <c r="E89" s="30"/>
    </row>
    <row r="93" spans="1:6">
      <c r="A93" s="62" t="s">
        <v>140</v>
      </c>
      <c r="B93" s="62"/>
      <c r="C93" s="62"/>
      <c r="D93" s="62"/>
      <c r="E93" s="62"/>
      <c r="F93" s="62"/>
    </row>
    <row r="94" spans="1:6">
      <c r="B94" s="32"/>
      <c r="C94" s="33" t="s">
        <v>141</v>
      </c>
      <c r="D94" s="33" t="s">
        <v>142</v>
      </c>
    </row>
    <row r="95" spans="1:6">
      <c r="B95" s="33" t="s">
        <v>125</v>
      </c>
      <c r="C95" s="34">
        <f>MIN(L23,L41)</f>
        <v>0.13333333333333333</v>
      </c>
      <c r="D95" s="35">
        <f>F9-(C76*(F9-E9))</f>
        <v>3533.3333333333335</v>
      </c>
    </row>
    <row r="96" spans="1:6">
      <c r="B96" s="33" t="s">
        <v>127</v>
      </c>
      <c r="C96" s="34">
        <f>MIN(L23,L40)</f>
        <v>0.13333333333333333</v>
      </c>
      <c r="D96" s="35">
        <f>F9-(C80*(F9-E9))</f>
        <v>3533.3333333333335</v>
      </c>
    </row>
    <row r="97" spans="1:6">
      <c r="B97" s="33" t="s">
        <v>129</v>
      </c>
      <c r="C97" s="36">
        <f>MIN(L24,L41)</f>
        <v>0.75</v>
      </c>
      <c r="D97" s="35">
        <f>(C84*(F9-E9)+E9)</f>
        <v>3125</v>
      </c>
    </row>
    <row r="98" spans="1:6">
      <c r="B98" s="33" t="s">
        <v>130</v>
      </c>
      <c r="C98" s="36">
        <f>MIN(L24,L40)</f>
        <v>0.25</v>
      </c>
      <c r="D98" s="35">
        <f>(C88*(F9-E9)+E9)</f>
        <v>1375</v>
      </c>
    </row>
    <row r="100" spans="1:6">
      <c r="A100" s="62" t="s">
        <v>143</v>
      </c>
      <c r="B100" s="62"/>
      <c r="C100" s="62"/>
      <c r="D100" s="62"/>
      <c r="E100" s="62"/>
      <c r="F100" s="62"/>
    </row>
    <row r="101" spans="1:6">
      <c r="B101" s="63" t="s">
        <v>144</v>
      </c>
      <c r="C101" s="64">
        <f>((C76*C77)+(C80*C81)+(C84*C85)+(C88*C89))/(C76+C80+C84+C88)</f>
        <v>2865.5701754385964</v>
      </c>
      <c r="D101" s="64"/>
    </row>
    <row r="102" spans="1:6">
      <c r="B102" s="63"/>
      <c r="C102" s="64"/>
      <c r="D102" s="64"/>
    </row>
    <row r="103" spans="1:6">
      <c r="B103" s="63"/>
      <c r="C103" s="64"/>
      <c r="D103" s="64"/>
    </row>
    <row r="105" spans="1:6">
      <c r="B105" s="19" t="s">
        <v>145</v>
      </c>
      <c r="C105" s="14" t="s">
        <v>146</v>
      </c>
    </row>
    <row r="106" spans="1:6">
      <c r="C106" s="14" t="s">
        <v>147</v>
      </c>
    </row>
  </sheetData>
  <mergeCells count="37">
    <mergeCell ref="A32:D32"/>
    <mergeCell ref="I1:L2"/>
    <mergeCell ref="I3:L3"/>
    <mergeCell ref="A6:F6"/>
    <mergeCell ref="H6:I6"/>
    <mergeCell ref="A7:B7"/>
    <mergeCell ref="C7:D7"/>
    <mergeCell ref="E7:F7"/>
    <mergeCell ref="A13:F13"/>
    <mergeCell ref="A15:D15"/>
    <mergeCell ref="K16:L16"/>
    <mergeCell ref="N16:O16"/>
    <mergeCell ref="K22:L22"/>
    <mergeCell ref="K33:L33"/>
    <mergeCell ref="N33:O33"/>
    <mergeCell ref="K39:L39"/>
    <mergeCell ref="A48:D48"/>
    <mergeCell ref="K49:L49"/>
    <mergeCell ref="N49:O49"/>
    <mergeCell ref="C84:D84"/>
    <mergeCell ref="A66:F66"/>
    <mergeCell ref="D68:F68"/>
    <mergeCell ref="D69:F69"/>
    <mergeCell ref="D70:F70"/>
    <mergeCell ref="D71:F71"/>
    <mergeCell ref="D72:F72"/>
    <mergeCell ref="B75:E75"/>
    <mergeCell ref="C76:D76"/>
    <mergeCell ref="B79:E79"/>
    <mergeCell ref="C80:D80"/>
    <mergeCell ref="B83:E83"/>
    <mergeCell ref="B87:E87"/>
    <mergeCell ref="C88:D88"/>
    <mergeCell ref="A93:F93"/>
    <mergeCell ref="A100:F100"/>
    <mergeCell ref="B101:B103"/>
    <mergeCell ref="C101:D10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7:K228"/>
  <sheetViews>
    <sheetView zoomScale="69" zoomScaleNormal="70" workbookViewId="0">
      <selection activeCell="G181" sqref="G181"/>
    </sheetView>
  </sheetViews>
  <sheetFormatPr defaultRowHeight="14.4"/>
  <cols>
    <col min="2" max="2" width="28.6640625" customWidth="1"/>
    <col min="3" max="3" width="28.44140625" customWidth="1"/>
    <col min="4" max="4" width="31.88671875" customWidth="1"/>
    <col min="5" max="5" width="14.33203125" customWidth="1"/>
    <col min="6" max="6" width="24.109375" customWidth="1"/>
    <col min="7" max="7" width="59.5546875" customWidth="1"/>
    <col min="10" max="10" width="29.88671875" customWidth="1"/>
  </cols>
  <sheetData>
    <row r="27" spans="2:4">
      <c r="B27" s="2" t="s">
        <v>0</v>
      </c>
      <c r="C27" s="2" t="s">
        <v>1</v>
      </c>
      <c r="D27" s="2" t="s">
        <v>2</v>
      </c>
    </row>
    <row r="28" spans="2:4">
      <c r="B28" s="2" t="s">
        <v>3</v>
      </c>
      <c r="C28" s="2">
        <v>5000</v>
      </c>
      <c r="D28" s="2">
        <v>1000</v>
      </c>
    </row>
    <row r="29" spans="2:4">
      <c r="B29" s="2" t="s">
        <v>4</v>
      </c>
      <c r="C29" s="2">
        <v>600</v>
      </c>
      <c r="D29" s="2">
        <v>100</v>
      </c>
    </row>
    <row r="30" spans="2:4">
      <c r="B30" s="2" t="s">
        <v>5</v>
      </c>
      <c r="C30" s="2">
        <v>7000</v>
      </c>
      <c r="D30" s="2">
        <v>2000</v>
      </c>
    </row>
    <row r="31" spans="2:4">
      <c r="B31" s="1"/>
      <c r="C31" s="1"/>
      <c r="D31" s="1"/>
    </row>
    <row r="32" spans="2:4">
      <c r="B32" s="2" t="s">
        <v>6</v>
      </c>
      <c r="C32" s="2">
        <v>3500</v>
      </c>
      <c r="D32" s="2" t="s">
        <v>7</v>
      </c>
    </row>
    <row r="33" spans="2:9">
      <c r="B33" s="2" t="s">
        <v>4</v>
      </c>
      <c r="C33" s="2">
        <v>250</v>
      </c>
      <c r="D33" s="2" t="s">
        <v>7</v>
      </c>
    </row>
    <row r="37" spans="2:9">
      <c r="B37" s="77" t="s">
        <v>8</v>
      </c>
      <c r="C37" s="77"/>
      <c r="D37" s="77"/>
      <c r="E37" s="77"/>
      <c r="F37" s="77"/>
      <c r="G37" s="77"/>
      <c r="H37" s="77"/>
      <c r="I37" s="77"/>
    </row>
    <row r="51" spans="2:9">
      <c r="B51" s="78" t="s">
        <v>9</v>
      </c>
      <c r="C51" s="78"/>
      <c r="D51" s="3"/>
      <c r="F51" s="78" t="s">
        <v>15</v>
      </c>
      <c r="G51" s="78"/>
    </row>
    <row r="52" spans="2:9">
      <c r="B52" s="5" t="s">
        <v>3</v>
      </c>
      <c r="C52" s="5" t="s">
        <v>10</v>
      </c>
      <c r="F52" s="5" t="s">
        <v>3</v>
      </c>
      <c r="G52" s="5" t="s">
        <v>10</v>
      </c>
    </row>
    <row r="53" spans="2:9">
      <c r="B53" s="4" t="s">
        <v>11</v>
      </c>
      <c r="C53" s="4">
        <v>1</v>
      </c>
      <c r="F53" s="4" t="s">
        <v>11</v>
      </c>
      <c r="G53" s="4">
        <v>0</v>
      </c>
    </row>
    <row r="54" spans="2:9">
      <c r="B54" s="4" t="s">
        <v>12</v>
      </c>
      <c r="C54" s="4" t="s">
        <v>13</v>
      </c>
      <c r="F54" s="4" t="s">
        <v>12</v>
      </c>
      <c r="G54" s="4" t="s">
        <v>16</v>
      </c>
    </row>
    <row r="55" spans="2:9">
      <c r="B55" s="4" t="s">
        <v>14</v>
      </c>
      <c r="C55" s="4">
        <v>0</v>
      </c>
      <c r="F55" s="4" t="s">
        <v>14</v>
      </c>
      <c r="G55" s="4">
        <v>1</v>
      </c>
    </row>
    <row r="58" spans="2:9">
      <c r="B58" s="79" t="s">
        <v>17</v>
      </c>
      <c r="C58" s="79"/>
      <c r="D58" s="79"/>
      <c r="E58" s="79"/>
      <c r="F58" s="79"/>
      <c r="G58" s="79"/>
    </row>
    <row r="60" spans="2:9">
      <c r="B60" s="6" t="s">
        <v>18</v>
      </c>
      <c r="C60" t="s">
        <v>19</v>
      </c>
      <c r="F60" s="6" t="s">
        <v>42</v>
      </c>
      <c r="G60" s="6" t="s">
        <v>21</v>
      </c>
    </row>
    <row r="61" spans="2:9">
      <c r="C61" t="s">
        <v>20</v>
      </c>
      <c r="G61" t="s">
        <v>22</v>
      </c>
    </row>
    <row r="62" spans="2:9">
      <c r="C62" s="7">
        <v>0.375</v>
      </c>
      <c r="G62" s="7">
        <v>0.625</v>
      </c>
    </row>
    <row r="64" spans="2:9">
      <c r="B64" s="80" t="s">
        <v>167</v>
      </c>
      <c r="C64" s="80"/>
      <c r="D64" s="80"/>
      <c r="E64" s="80"/>
      <c r="F64" s="80"/>
      <c r="G64" s="80"/>
      <c r="H64" s="80"/>
      <c r="I64" s="80"/>
    </row>
    <row r="79" spans="2:7">
      <c r="B79" s="78" t="s">
        <v>36</v>
      </c>
      <c r="C79" s="78"/>
      <c r="D79" s="3"/>
      <c r="F79" s="78" t="s">
        <v>37</v>
      </c>
      <c r="G79" s="78"/>
    </row>
    <row r="80" spans="2:7">
      <c r="B80" s="5" t="s">
        <v>4</v>
      </c>
      <c r="C80" s="5" t="s">
        <v>10</v>
      </c>
      <c r="F80" s="5" t="s">
        <v>4</v>
      </c>
      <c r="G80" s="5" t="s">
        <v>10</v>
      </c>
    </row>
    <row r="81" spans="2:9">
      <c r="B81" s="4" t="s">
        <v>25</v>
      </c>
      <c r="C81" s="4">
        <v>1</v>
      </c>
      <c r="F81" s="4" t="s">
        <v>27</v>
      </c>
      <c r="G81" s="4">
        <v>0</v>
      </c>
    </row>
    <row r="82" spans="2:9">
      <c r="B82" s="4" t="s">
        <v>26</v>
      </c>
      <c r="C82" s="4" t="s">
        <v>23</v>
      </c>
      <c r="F82" s="4" t="s">
        <v>28</v>
      </c>
      <c r="G82" s="4" t="s">
        <v>29</v>
      </c>
    </row>
    <row r="83" spans="2:9">
      <c r="B83" s="4" t="s">
        <v>24</v>
      </c>
      <c r="C83" s="4">
        <v>0</v>
      </c>
      <c r="F83" s="4" t="s">
        <v>24</v>
      </c>
      <c r="G83" s="4">
        <v>1</v>
      </c>
    </row>
    <row r="86" spans="2:9">
      <c r="B86" s="79" t="s">
        <v>38</v>
      </c>
      <c r="C86" s="79"/>
      <c r="D86" s="79"/>
      <c r="E86" s="79"/>
      <c r="F86" s="79"/>
      <c r="G86" s="79"/>
    </row>
    <row r="88" spans="2:9">
      <c r="B88" s="6" t="s">
        <v>34</v>
      </c>
      <c r="C88" t="s">
        <v>30</v>
      </c>
      <c r="F88" s="6" t="s">
        <v>35</v>
      </c>
      <c r="G88" s="6" t="s">
        <v>32</v>
      </c>
    </row>
    <row r="89" spans="2:9">
      <c r="C89" t="s">
        <v>31</v>
      </c>
      <c r="G89" t="s">
        <v>33</v>
      </c>
    </row>
    <row r="90" spans="2:9">
      <c r="C90" s="7">
        <v>0.7</v>
      </c>
      <c r="G90" s="7">
        <v>0.3</v>
      </c>
    </row>
    <row r="92" spans="2:9">
      <c r="B92" s="80" t="s">
        <v>168</v>
      </c>
      <c r="C92" s="80"/>
      <c r="D92" s="80"/>
      <c r="E92" s="80"/>
      <c r="F92" s="80"/>
      <c r="G92" s="80"/>
      <c r="H92" s="80"/>
      <c r="I92" s="80"/>
    </row>
    <row r="111" spans="2:9">
      <c r="B111" s="77" t="s">
        <v>39</v>
      </c>
      <c r="C111" s="77"/>
      <c r="D111" s="77"/>
      <c r="E111" s="77"/>
      <c r="F111" s="77"/>
      <c r="G111" s="77"/>
      <c r="H111" s="77"/>
      <c r="I111" s="77"/>
    </row>
    <row r="121" spans="2:10">
      <c r="B121" s="81" t="s">
        <v>40</v>
      </c>
      <c r="C121" s="81"/>
      <c r="D121" s="81"/>
      <c r="E121" s="81"/>
      <c r="F121" s="8"/>
      <c r="G121" s="81" t="s">
        <v>46</v>
      </c>
      <c r="H121" s="81"/>
      <c r="I121" s="81"/>
      <c r="J121" s="81"/>
    </row>
    <row r="123" spans="2:10">
      <c r="B123" t="s">
        <v>41</v>
      </c>
      <c r="G123" t="s">
        <v>47</v>
      </c>
    </row>
    <row r="124" spans="2:10">
      <c r="B124" t="s">
        <v>43</v>
      </c>
      <c r="G124" t="s">
        <v>48</v>
      </c>
    </row>
    <row r="125" spans="2:10">
      <c r="B125" s="7">
        <f>MIN(0.375,0.3)</f>
        <v>0.3</v>
      </c>
      <c r="G125" s="7">
        <f>MIN(0.625,0.3)</f>
        <v>0.3</v>
      </c>
    </row>
    <row r="128" spans="2:10">
      <c r="B128" s="81" t="s">
        <v>44</v>
      </c>
      <c r="C128" s="81"/>
      <c r="D128" s="81"/>
      <c r="E128" s="81"/>
      <c r="G128" s="81" t="s">
        <v>49</v>
      </c>
      <c r="H128" s="81"/>
      <c r="I128" s="81"/>
      <c r="J128" s="81"/>
    </row>
    <row r="130" spans="2:9">
      <c r="B130" t="s">
        <v>41</v>
      </c>
      <c r="G130" t="s">
        <v>50</v>
      </c>
    </row>
    <row r="131" spans="2:9">
      <c r="B131" t="s">
        <v>45</v>
      </c>
      <c r="G131" t="s">
        <v>51</v>
      </c>
    </row>
    <row r="132" spans="2:9">
      <c r="B132" s="7">
        <f>MIN(0.375,0.7)</f>
        <v>0.375</v>
      </c>
      <c r="G132" s="7">
        <f>MIN(0.625,0.7)</f>
        <v>0.625</v>
      </c>
    </row>
    <row r="135" spans="2:9">
      <c r="B135" s="77" t="s">
        <v>52</v>
      </c>
      <c r="C135" s="77"/>
      <c r="D135" s="77"/>
      <c r="E135" s="77"/>
      <c r="F135" s="77"/>
      <c r="G135" s="77"/>
      <c r="H135" s="77"/>
      <c r="I135" s="77"/>
    </row>
    <row r="137" spans="2:9">
      <c r="B137" s="86" t="s">
        <v>53</v>
      </c>
      <c r="C137" s="87"/>
      <c r="D137" s="87"/>
      <c r="E137" s="87"/>
      <c r="F137" s="88"/>
    </row>
    <row r="138" spans="2:9">
      <c r="B138" s="89"/>
      <c r="C138" s="90"/>
      <c r="D138" s="90"/>
      <c r="E138" s="90"/>
      <c r="F138" s="91"/>
    </row>
    <row r="139" spans="2:9">
      <c r="B139" s="82" t="s">
        <v>54</v>
      </c>
      <c r="C139" s="83"/>
      <c r="D139" s="84" t="s">
        <v>55</v>
      </c>
      <c r="E139" s="84"/>
      <c r="F139" s="85"/>
    </row>
    <row r="140" spans="2:9">
      <c r="B140" s="10">
        <f>MAX(0.3,0.375)</f>
        <v>0.375</v>
      </c>
      <c r="C140" s="12"/>
      <c r="D140" s="11"/>
      <c r="E140" s="11"/>
      <c r="F140" s="12">
        <f>MAX(0.3,0.625)</f>
        <v>0.625</v>
      </c>
    </row>
    <row r="150" spans="2:4">
      <c r="B150" t="s">
        <v>56</v>
      </c>
      <c r="D150" t="s">
        <v>62</v>
      </c>
    </row>
    <row r="151" spans="2:4">
      <c r="B151" t="s">
        <v>57</v>
      </c>
      <c r="D151" t="s">
        <v>63</v>
      </c>
    </row>
    <row r="152" spans="2:4">
      <c r="B152" t="s">
        <v>58</v>
      </c>
      <c r="D152" t="s">
        <v>64</v>
      </c>
    </row>
    <row r="153" spans="2:4">
      <c r="B153" t="s">
        <v>59</v>
      </c>
      <c r="D153" t="s">
        <v>65</v>
      </c>
    </row>
    <row r="154" spans="2:4">
      <c r="B154" t="s">
        <v>60</v>
      </c>
      <c r="D154" t="s">
        <v>67</v>
      </c>
    </row>
    <row r="155" spans="2:4">
      <c r="B155" t="s">
        <v>61</v>
      </c>
      <c r="D155" t="s">
        <v>66</v>
      </c>
    </row>
    <row r="157" spans="2:4">
      <c r="B157" s="2" t="s">
        <v>68</v>
      </c>
      <c r="C157" s="2" t="s">
        <v>10</v>
      </c>
    </row>
    <row r="158" spans="2:4">
      <c r="B158" s="4" t="s">
        <v>69</v>
      </c>
      <c r="C158" s="4">
        <v>0.375</v>
      </c>
    </row>
    <row r="159" spans="2:4">
      <c r="B159" s="4" t="s">
        <v>70</v>
      </c>
      <c r="C159" s="4" t="s">
        <v>71</v>
      </c>
    </row>
    <row r="160" spans="2:4">
      <c r="B160" s="4" t="s">
        <v>72</v>
      </c>
      <c r="C160" s="4">
        <v>0.625</v>
      </c>
    </row>
    <row r="163" spans="2:9">
      <c r="B163" s="77" t="s">
        <v>73</v>
      </c>
      <c r="C163" s="77"/>
      <c r="D163" s="77"/>
      <c r="E163" s="77"/>
      <c r="F163" s="77"/>
      <c r="G163" s="77"/>
      <c r="H163" s="77"/>
      <c r="I163" s="77"/>
    </row>
    <row r="185" spans="2:3">
      <c r="B185" s="9" t="s">
        <v>74</v>
      </c>
    </row>
    <row r="187" spans="2:3">
      <c r="B187" s="2" t="s">
        <v>68</v>
      </c>
      <c r="C187" s="2" t="s">
        <v>10</v>
      </c>
    </row>
    <row r="188" spans="2:3">
      <c r="B188" s="4" t="s">
        <v>69</v>
      </c>
      <c r="C188" s="4">
        <v>0.375</v>
      </c>
    </row>
    <row r="189" spans="2:3">
      <c r="B189" s="4" t="s">
        <v>70</v>
      </c>
      <c r="C189" s="4" t="s">
        <v>71</v>
      </c>
    </row>
    <row r="190" spans="2:3">
      <c r="B190" s="4" t="s">
        <v>72</v>
      </c>
      <c r="C190" s="4">
        <v>0.625</v>
      </c>
    </row>
    <row r="193" spans="2:11" ht="15.6">
      <c r="B193" s="76" t="s">
        <v>143</v>
      </c>
      <c r="C193" s="76"/>
      <c r="D193" s="76"/>
      <c r="E193" s="76"/>
      <c r="F193" s="76"/>
      <c r="G193" s="76"/>
      <c r="H193" s="14"/>
      <c r="I193" s="14"/>
      <c r="J193" s="14"/>
      <c r="K193" s="14"/>
    </row>
    <row r="194" spans="2:11" ht="15.6">
      <c r="B194" s="14"/>
      <c r="C194" s="14"/>
      <c r="D194" s="14"/>
      <c r="E194" s="14"/>
      <c r="F194" s="14"/>
      <c r="G194" s="14"/>
      <c r="H194" s="14"/>
      <c r="I194" s="14"/>
      <c r="J194" s="14"/>
      <c r="K194" s="14"/>
    </row>
    <row r="195" spans="2:11" ht="15.6">
      <c r="B195" s="65" t="s">
        <v>148</v>
      </c>
      <c r="C195" s="65"/>
      <c r="D195" s="65"/>
      <c r="E195" s="65"/>
      <c r="F195" s="14"/>
      <c r="G195" s="14"/>
      <c r="H195" s="14"/>
      <c r="I195" s="14"/>
      <c r="J195" s="14"/>
      <c r="K195" s="14"/>
    </row>
    <row r="196" spans="2:11" ht="15.6">
      <c r="B196" s="14"/>
      <c r="C196" s="14"/>
      <c r="D196" s="14"/>
      <c r="E196" s="14"/>
      <c r="F196" s="14"/>
      <c r="G196" s="14"/>
      <c r="H196" s="14"/>
      <c r="I196" s="14"/>
      <c r="J196" s="14"/>
      <c r="K196" s="14"/>
    </row>
    <row r="197" spans="2:11" ht="15.6">
      <c r="B197" s="63" t="s">
        <v>149</v>
      </c>
      <c r="C197" s="63"/>
      <c r="D197" s="69"/>
      <c r="E197" s="69"/>
      <c r="F197" s="69"/>
      <c r="G197" s="14"/>
      <c r="H197" s="14"/>
      <c r="I197" s="14"/>
      <c r="J197" s="14"/>
      <c r="K197" s="14"/>
    </row>
    <row r="198" spans="2:11" ht="15.6">
      <c r="B198" s="63"/>
      <c r="C198" s="63"/>
      <c r="D198" s="69"/>
      <c r="E198" s="69"/>
      <c r="F198" s="69"/>
      <c r="G198" s="14"/>
      <c r="H198" s="14"/>
      <c r="I198" s="14"/>
      <c r="J198" s="14"/>
      <c r="K198" s="14"/>
    </row>
    <row r="199" spans="2:11" ht="15.6">
      <c r="B199" s="63"/>
      <c r="C199" s="63"/>
      <c r="D199" s="69"/>
      <c r="E199" s="69"/>
      <c r="F199" s="69"/>
      <c r="G199" s="14"/>
      <c r="H199" s="14"/>
      <c r="I199" s="14"/>
      <c r="J199" s="14"/>
      <c r="K199" s="14"/>
    </row>
    <row r="200" spans="2:11" ht="15.6">
      <c r="B200" s="63" t="s">
        <v>150</v>
      </c>
      <c r="C200" s="63"/>
      <c r="D200" s="74">
        <v>2815429.6875</v>
      </c>
      <c r="E200" s="74"/>
      <c r="F200" s="74"/>
      <c r="G200" s="37"/>
      <c r="H200" s="14"/>
      <c r="I200" s="14"/>
      <c r="J200" s="14"/>
      <c r="K200" s="14"/>
    </row>
    <row r="201" spans="2:11" ht="15.6">
      <c r="B201" s="14"/>
      <c r="C201" s="14"/>
      <c r="D201" s="14"/>
      <c r="E201" s="14"/>
      <c r="F201" s="14"/>
      <c r="G201" s="14"/>
      <c r="H201" s="14"/>
      <c r="I201" s="14"/>
      <c r="J201" s="14"/>
      <c r="K201" s="14"/>
    </row>
    <row r="202" spans="2:11" ht="15.6">
      <c r="B202" s="63" t="s">
        <v>151</v>
      </c>
      <c r="C202" s="63"/>
      <c r="D202" s="69"/>
      <c r="E202" s="69"/>
      <c r="F202" s="69"/>
      <c r="G202" s="14"/>
      <c r="H202" s="14"/>
      <c r="I202" s="14"/>
      <c r="J202" s="14"/>
      <c r="K202" s="14"/>
    </row>
    <row r="203" spans="2:11" ht="15.6">
      <c r="B203" s="63"/>
      <c r="C203" s="63"/>
      <c r="D203" s="69"/>
      <c r="E203" s="69"/>
      <c r="F203" s="69"/>
      <c r="G203" s="14"/>
      <c r="H203" s="14"/>
      <c r="I203" s="14"/>
      <c r="J203" s="14"/>
      <c r="K203" s="14"/>
    </row>
    <row r="204" spans="2:11" ht="15.6">
      <c r="B204" s="63"/>
      <c r="C204" s="63"/>
      <c r="D204" s="69"/>
      <c r="E204" s="69"/>
      <c r="F204" s="69"/>
      <c r="G204" s="14"/>
      <c r="H204" s="14"/>
      <c r="I204" s="14"/>
      <c r="J204" s="14"/>
      <c r="K204" s="14"/>
    </row>
    <row r="205" spans="2:11" ht="15.6">
      <c r="B205" s="63" t="s">
        <v>150</v>
      </c>
      <c r="C205" s="63"/>
      <c r="D205" s="75">
        <v>4870052.0833333302</v>
      </c>
      <c r="E205" s="75"/>
      <c r="F205" s="75"/>
      <c r="G205" s="14"/>
      <c r="H205" s="14"/>
      <c r="I205" s="14"/>
      <c r="J205" s="14"/>
      <c r="K205" s="14"/>
    </row>
    <row r="206" spans="2:11" ht="15.6">
      <c r="B206" s="14"/>
      <c r="C206" s="14"/>
      <c r="D206" s="14"/>
      <c r="E206" s="14"/>
      <c r="F206" s="14"/>
      <c r="G206" s="14"/>
      <c r="H206" s="14"/>
      <c r="I206" s="14"/>
      <c r="J206" s="14"/>
      <c r="K206" s="14"/>
    </row>
    <row r="207" spans="2:11" ht="15.6">
      <c r="B207" s="63" t="s">
        <v>152</v>
      </c>
      <c r="C207" s="63"/>
      <c r="D207" s="69"/>
      <c r="E207" s="69"/>
      <c r="F207" s="69"/>
      <c r="G207" s="14"/>
      <c r="H207" s="14"/>
      <c r="I207" s="14"/>
      <c r="J207" s="14"/>
      <c r="K207" s="14"/>
    </row>
    <row r="208" spans="2:11" ht="15.6">
      <c r="B208" s="63"/>
      <c r="C208" s="63"/>
      <c r="D208" s="69"/>
      <c r="E208" s="69"/>
      <c r="F208" s="69"/>
      <c r="G208" s="14"/>
      <c r="H208" s="14"/>
      <c r="I208" s="14"/>
      <c r="J208" s="14"/>
      <c r="K208" s="14"/>
    </row>
    <row r="209" spans="2:11" ht="15.6">
      <c r="B209" s="63"/>
      <c r="C209" s="63"/>
      <c r="D209" s="69"/>
      <c r="E209" s="69"/>
      <c r="F209" s="69"/>
      <c r="G209" s="14"/>
      <c r="H209" s="14"/>
      <c r="I209" s="14"/>
      <c r="J209" s="14"/>
      <c r="K209" s="14"/>
    </row>
    <row r="210" spans="2:11" ht="15.6">
      <c r="B210" s="63" t="s">
        <v>150</v>
      </c>
      <c r="C210" s="63"/>
      <c r="D210" s="74">
        <v>7104492.1875</v>
      </c>
      <c r="E210" s="74"/>
      <c r="F210" s="74"/>
      <c r="G210" s="14"/>
      <c r="H210" s="14"/>
      <c r="I210" s="14"/>
      <c r="J210" s="14"/>
      <c r="K210" s="14"/>
    </row>
    <row r="211" spans="2:11" ht="15.6">
      <c r="B211" s="14"/>
      <c r="C211" s="38"/>
      <c r="D211" s="14"/>
      <c r="E211" s="14"/>
      <c r="F211" s="14"/>
      <c r="G211" s="14"/>
      <c r="H211" s="14"/>
      <c r="I211" s="14"/>
      <c r="J211" s="14"/>
      <c r="K211" s="14"/>
    </row>
    <row r="212" spans="2:11" ht="15.6">
      <c r="B212" s="65" t="s">
        <v>153</v>
      </c>
      <c r="C212" s="65"/>
      <c r="D212" s="65"/>
      <c r="E212" s="65"/>
      <c r="F212" s="14"/>
      <c r="G212" s="14"/>
      <c r="H212" s="14"/>
      <c r="I212" s="14"/>
      <c r="J212" s="14"/>
      <c r="K212" s="14"/>
    </row>
    <row r="213" spans="2:11" ht="15.6">
      <c r="B213" s="14"/>
      <c r="C213" s="14"/>
      <c r="D213" s="14"/>
      <c r="E213" s="14"/>
      <c r="F213" s="14"/>
      <c r="G213" s="14"/>
      <c r="H213" s="14"/>
      <c r="I213" s="14"/>
      <c r="J213" s="14"/>
      <c r="K213" s="14"/>
    </row>
    <row r="214" spans="2:11" ht="15.6">
      <c r="B214" s="63" t="s">
        <v>154</v>
      </c>
      <c r="C214" s="64">
        <f>3875*0.375</f>
        <v>1453.125</v>
      </c>
      <c r="D214" s="64"/>
      <c r="E214" s="14"/>
      <c r="F214" s="14"/>
      <c r="G214" s="14"/>
      <c r="H214" s="14"/>
      <c r="I214" s="14"/>
      <c r="J214" s="14"/>
      <c r="K214" s="14"/>
    </row>
    <row r="215" spans="2:11" ht="15.6">
      <c r="B215" s="63"/>
      <c r="C215" s="64"/>
      <c r="D215" s="64"/>
      <c r="E215" s="14"/>
      <c r="F215" s="14"/>
      <c r="G215" s="14"/>
      <c r="H215" s="14"/>
      <c r="I215" s="14"/>
      <c r="J215" s="14"/>
      <c r="K215" s="14"/>
    </row>
    <row r="216" spans="2:11" ht="15.6">
      <c r="B216" s="63" t="s">
        <v>155</v>
      </c>
      <c r="C216" s="64">
        <f>(5000^2/10000-0.4*5125)-(3875^2/10000-0.4*3875)</f>
        <v>498.4375</v>
      </c>
      <c r="D216" s="64"/>
      <c r="E216" s="14"/>
      <c r="F216" s="14"/>
      <c r="G216" s="14"/>
      <c r="H216" s="14"/>
      <c r="I216" s="14"/>
      <c r="J216" s="14"/>
      <c r="K216" s="14"/>
    </row>
    <row r="217" spans="2:11" ht="15.6">
      <c r="B217" s="63"/>
      <c r="C217" s="64"/>
      <c r="D217" s="64"/>
      <c r="E217" s="14"/>
      <c r="F217" s="14"/>
      <c r="G217" s="14"/>
      <c r="H217" s="14"/>
      <c r="I217" s="14"/>
      <c r="J217" s="14"/>
      <c r="K217" s="14"/>
    </row>
    <row r="218" spans="2:11" ht="15.6">
      <c r="B218" s="63" t="s">
        <v>156</v>
      </c>
      <c r="C218" s="64">
        <f>(F140*7000)-(F140*5125)</f>
        <v>1171.875</v>
      </c>
      <c r="D218" s="64"/>
      <c r="E218" s="14"/>
      <c r="F218" s="14"/>
      <c r="G218" s="14"/>
      <c r="H218" s="14"/>
      <c r="I218" s="14"/>
      <c r="J218" s="14"/>
      <c r="K218" s="14"/>
    </row>
    <row r="219" spans="2:11" ht="15.6">
      <c r="B219" s="63"/>
      <c r="C219" s="64"/>
      <c r="D219" s="64"/>
      <c r="E219" s="14"/>
      <c r="F219" s="14"/>
      <c r="G219" s="14"/>
      <c r="H219" s="14"/>
      <c r="I219" s="14"/>
      <c r="J219" s="14"/>
      <c r="K219" s="14"/>
    </row>
    <row r="220" spans="2:11" ht="15.6">
      <c r="B220" s="14"/>
      <c r="C220" s="14"/>
      <c r="D220" s="14"/>
      <c r="E220" s="14"/>
      <c r="F220" s="14"/>
      <c r="G220" s="14"/>
      <c r="H220" s="14"/>
      <c r="I220" s="14"/>
      <c r="J220" s="14"/>
      <c r="K220" s="14"/>
    </row>
    <row r="221" spans="2:11" ht="15.6">
      <c r="B221" s="65" t="s">
        <v>157</v>
      </c>
      <c r="C221" s="65"/>
      <c r="D221" s="65"/>
      <c r="E221" s="65"/>
      <c r="F221" s="14"/>
      <c r="G221" s="14"/>
      <c r="H221" s="14"/>
      <c r="I221" s="14"/>
      <c r="J221" s="14"/>
      <c r="K221" s="14"/>
    </row>
    <row r="222" spans="2:11" ht="15.6">
      <c r="B222" s="14"/>
      <c r="C222" s="14"/>
      <c r="D222" s="14"/>
      <c r="E222" s="14"/>
      <c r="F222" s="14"/>
      <c r="G222" s="14"/>
      <c r="H222" s="14"/>
      <c r="I222" s="14"/>
      <c r="J222" s="14"/>
      <c r="K222" s="14"/>
    </row>
    <row r="223" spans="2:11" ht="15.6">
      <c r="B223" s="63" t="s">
        <v>142</v>
      </c>
      <c r="C223" s="64">
        <f>SUM(D200,D205,D210)/SUM(C214:C218)</f>
        <v>4735.1592462898107</v>
      </c>
      <c r="D223" s="64"/>
      <c r="E223" s="14"/>
      <c r="F223" s="14"/>
      <c r="G223" s="14"/>
      <c r="H223" s="14"/>
      <c r="I223" s="14"/>
      <c r="J223" s="14"/>
      <c r="K223" s="14"/>
    </row>
    <row r="224" spans="2:11" ht="15.6">
      <c r="B224" s="63"/>
      <c r="C224" s="64"/>
      <c r="D224" s="64"/>
      <c r="E224" s="14"/>
      <c r="F224" s="14"/>
      <c r="G224" s="14"/>
      <c r="H224" s="14"/>
      <c r="I224" s="14"/>
      <c r="J224" s="14"/>
      <c r="K224" s="14"/>
    </row>
    <row r="225" spans="2:11" ht="15.6">
      <c r="B225" s="14"/>
      <c r="C225" s="14"/>
      <c r="D225" s="14"/>
      <c r="E225" s="14"/>
      <c r="F225" s="14"/>
      <c r="G225" s="14"/>
      <c r="H225" s="14"/>
      <c r="I225" s="14"/>
      <c r="J225" s="14"/>
      <c r="K225" s="14"/>
    </row>
    <row r="226" spans="2:11" ht="15.6">
      <c r="B226" s="14"/>
      <c r="C226" s="19" t="s">
        <v>145</v>
      </c>
      <c r="D226" s="14" t="s">
        <v>158</v>
      </c>
      <c r="E226" s="14"/>
      <c r="F226" s="14"/>
      <c r="G226" s="14"/>
      <c r="H226" s="14"/>
      <c r="I226" s="14"/>
      <c r="J226" s="14"/>
      <c r="K226" s="14"/>
    </row>
    <row r="227" spans="2:11" ht="15.6">
      <c r="B227" s="14"/>
      <c r="C227" s="14"/>
      <c r="D227" s="14" t="s">
        <v>159</v>
      </c>
      <c r="E227" s="14"/>
      <c r="F227" s="14"/>
      <c r="G227" s="14"/>
      <c r="H227" s="14"/>
      <c r="I227" s="14"/>
      <c r="J227" s="14"/>
      <c r="K227" s="14"/>
    </row>
    <row r="228" spans="2:11" ht="15.6">
      <c r="B228" s="14"/>
      <c r="C228" s="14"/>
      <c r="D228" s="14"/>
      <c r="E228" s="14"/>
      <c r="F228" s="14"/>
      <c r="G228" s="14"/>
      <c r="H228" s="14"/>
      <c r="I228" s="14"/>
      <c r="J228" s="14"/>
      <c r="K228" s="14"/>
    </row>
  </sheetData>
  <mergeCells count="43">
    <mergeCell ref="B163:I163"/>
    <mergeCell ref="G121:J121"/>
    <mergeCell ref="G128:J128"/>
    <mergeCell ref="B135:I135"/>
    <mergeCell ref="B139:C139"/>
    <mergeCell ref="D139:F139"/>
    <mergeCell ref="B137:F138"/>
    <mergeCell ref="B111:I111"/>
    <mergeCell ref="B121:E121"/>
    <mergeCell ref="B128:E128"/>
    <mergeCell ref="B64:I64"/>
    <mergeCell ref="B79:C79"/>
    <mergeCell ref="F79:G79"/>
    <mergeCell ref="B86:G86"/>
    <mergeCell ref="B37:I37"/>
    <mergeCell ref="B51:C51"/>
    <mergeCell ref="F51:G51"/>
    <mergeCell ref="B58:G58"/>
    <mergeCell ref="B92:I92"/>
    <mergeCell ref="B193:G193"/>
    <mergeCell ref="B195:E195"/>
    <mergeCell ref="B197:C199"/>
    <mergeCell ref="D197:F199"/>
    <mergeCell ref="B200:C200"/>
    <mergeCell ref="D200:F200"/>
    <mergeCell ref="B202:C204"/>
    <mergeCell ref="D202:F204"/>
    <mergeCell ref="B205:C205"/>
    <mergeCell ref="D205:F205"/>
    <mergeCell ref="B207:C209"/>
    <mergeCell ref="D207:F209"/>
    <mergeCell ref="B210:C210"/>
    <mergeCell ref="D210:F210"/>
    <mergeCell ref="B212:E212"/>
    <mergeCell ref="B214:B215"/>
    <mergeCell ref="C214:D215"/>
    <mergeCell ref="B223:B224"/>
    <mergeCell ref="C223:D224"/>
    <mergeCell ref="B216:B217"/>
    <mergeCell ref="C216:D217"/>
    <mergeCell ref="B218:B219"/>
    <mergeCell ref="C218:D219"/>
    <mergeCell ref="B221:E22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82"/>
  <sheetViews>
    <sheetView tabSelected="1" zoomScale="130" zoomScaleNormal="130" workbookViewId="0">
      <selection activeCell="H54" sqref="H54"/>
    </sheetView>
  </sheetViews>
  <sheetFormatPr defaultColWidth="9.109375" defaultRowHeight="15.6"/>
  <cols>
    <col min="1" max="1" width="9.109375" style="14"/>
    <col min="2" max="2" width="14" style="14" bestFit="1" customWidth="1"/>
    <col min="3" max="3" width="13.109375" style="14" bestFit="1" customWidth="1"/>
    <col min="4" max="4" width="9.109375" style="14"/>
    <col min="5" max="5" width="11" style="14" bestFit="1" customWidth="1"/>
    <col min="6" max="6" width="12" style="14" bestFit="1" customWidth="1"/>
    <col min="7" max="7" width="9.109375" style="14"/>
    <col min="8" max="9" width="20.5546875" style="14" bestFit="1" customWidth="1"/>
    <col min="10" max="10" width="9.109375" style="14"/>
    <col min="11" max="11" width="21" style="14" bestFit="1" customWidth="1"/>
    <col min="12" max="12" width="37" style="14" bestFit="1" customWidth="1"/>
    <col min="13" max="13" width="9.109375" style="14"/>
    <col min="14" max="14" width="21" style="14" bestFit="1" customWidth="1"/>
    <col min="15" max="15" width="37" style="14" bestFit="1" customWidth="1"/>
    <col min="16" max="16384" width="9.109375" style="14"/>
  </cols>
  <sheetData>
    <row r="1" spans="1:15">
      <c r="A1" s="19"/>
      <c r="B1" s="19"/>
      <c r="C1" s="19"/>
      <c r="D1" s="96" t="s">
        <v>169</v>
      </c>
      <c r="E1" s="96"/>
      <c r="F1" s="96"/>
      <c r="G1" s="96"/>
      <c r="H1" s="96"/>
      <c r="I1" s="96"/>
    </row>
    <row r="2" spans="1:15">
      <c r="A2" s="19"/>
      <c r="B2" s="19"/>
      <c r="C2" s="19"/>
      <c r="D2" s="96"/>
      <c r="E2" s="96"/>
      <c r="F2" s="96"/>
      <c r="G2" s="96"/>
      <c r="H2" s="96"/>
      <c r="I2" s="96"/>
    </row>
    <row r="3" spans="1:15">
      <c r="D3" s="97" t="s">
        <v>170</v>
      </c>
      <c r="E3" s="97"/>
      <c r="F3" s="97"/>
      <c r="G3" s="97"/>
      <c r="H3" s="97"/>
      <c r="I3" s="97"/>
    </row>
    <row r="6" spans="1:15">
      <c r="A6" s="67" t="s">
        <v>77</v>
      </c>
      <c r="B6" s="73"/>
      <c r="C6" s="73"/>
      <c r="D6" s="73"/>
      <c r="E6" s="73"/>
      <c r="F6" s="68"/>
      <c r="H6" s="67" t="s">
        <v>78</v>
      </c>
      <c r="I6" s="68"/>
    </row>
    <row r="7" spans="1:15">
      <c r="A7" s="63" t="s">
        <v>79</v>
      </c>
      <c r="B7" s="63"/>
      <c r="C7" s="63" t="s">
        <v>80</v>
      </c>
      <c r="D7" s="63"/>
      <c r="E7" s="63" t="s">
        <v>81</v>
      </c>
      <c r="F7" s="63"/>
      <c r="H7" s="42" t="s">
        <v>82</v>
      </c>
      <c r="I7" s="42" t="s">
        <v>83</v>
      </c>
    </row>
    <row r="8" spans="1:15">
      <c r="A8" s="40" t="s">
        <v>84</v>
      </c>
      <c r="B8" s="40" t="s">
        <v>85</v>
      </c>
      <c r="C8" s="40" t="s">
        <v>86</v>
      </c>
      <c r="D8" s="40" t="s">
        <v>87</v>
      </c>
      <c r="E8" s="40" t="s">
        <v>88</v>
      </c>
      <c r="F8" s="40" t="s">
        <v>89</v>
      </c>
      <c r="H8" s="17">
        <v>1777</v>
      </c>
      <c r="I8" s="17">
        <v>235</v>
      </c>
    </row>
    <row r="9" spans="1:15">
      <c r="A9" s="40">
        <v>500</v>
      </c>
      <c r="B9" s="40">
        <v>2000</v>
      </c>
      <c r="C9" s="40">
        <v>100</v>
      </c>
      <c r="D9" s="40">
        <v>300</v>
      </c>
      <c r="E9" s="40">
        <v>500</v>
      </c>
      <c r="F9" s="40">
        <v>4000</v>
      </c>
    </row>
    <row r="13" spans="1:15">
      <c r="A13" s="95" t="s">
        <v>90</v>
      </c>
      <c r="B13" s="95"/>
      <c r="C13" s="95"/>
      <c r="D13" s="95"/>
      <c r="E13" s="95"/>
      <c r="F13" s="95"/>
    </row>
    <row r="15" spans="1:15">
      <c r="A15" s="65" t="s">
        <v>91</v>
      </c>
      <c r="B15" s="65"/>
      <c r="C15" s="65"/>
      <c r="D15" s="65"/>
    </row>
    <row r="16" spans="1:15">
      <c r="A16" s="40"/>
      <c r="B16" s="40" t="s">
        <v>92</v>
      </c>
      <c r="C16" s="40" t="s">
        <v>93</v>
      </c>
      <c r="K16" s="66" t="s">
        <v>94</v>
      </c>
      <c r="L16" s="66"/>
      <c r="M16" s="19"/>
      <c r="N16" s="66" t="s">
        <v>95</v>
      </c>
      <c r="O16" s="66"/>
    </row>
    <row r="17" spans="1:15">
      <c r="A17" s="40">
        <v>0</v>
      </c>
      <c r="B17" s="40">
        <v>1</v>
      </c>
      <c r="C17" s="40">
        <v>0</v>
      </c>
      <c r="K17" s="18" t="s">
        <v>3</v>
      </c>
      <c r="L17" s="18" t="s">
        <v>10</v>
      </c>
      <c r="M17" s="19"/>
      <c r="N17" s="18" t="s">
        <v>3</v>
      </c>
      <c r="O17" s="18" t="s">
        <v>10</v>
      </c>
    </row>
    <row r="18" spans="1:15">
      <c r="A18" s="40">
        <v>500</v>
      </c>
      <c r="B18" s="40">
        <v>1</v>
      </c>
      <c r="C18" s="40">
        <v>0</v>
      </c>
      <c r="K18" s="44" t="s">
        <v>96</v>
      </c>
      <c r="L18" s="44">
        <v>1</v>
      </c>
      <c r="N18" s="44" t="s">
        <v>96</v>
      </c>
      <c r="O18" s="17">
        <v>0</v>
      </c>
    </row>
    <row r="19" spans="1:15">
      <c r="A19" s="40">
        <v>2000</v>
      </c>
      <c r="B19" s="40">
        <v>0</v>
      </c>
      <c r="C19" s="40">
        <v>1</v>
      </c>
      <c r="K19" s="17" t="s">
        <v>97</v>
      </c>
      <c r="L19" s="17" t="s">
        <v>98</v>
      </c>
      <c r="N19" s="17" t="s">
        <v>97</v>
      </c>
      <c r="O19" s="17" t="s">
        <v>99</v>
      </c>
    </row>
    <row r="20" spans="1:15">
      <c r="A20" s="40">
        <v>2500</v>
      </c>
      <c r="B20" s="40">
        <v>0</v>
      </c>
      <c r="C20" s="40">
        <v>1</v>
      </c>
      <c r="K20" s="17" t="s">
        <v>100</v>
      </c>
      <c r="L20" s="17">
        <v>0</v>
      </c>
      <c r="N20" s="17" t="s">
        <v>100</v>
      </c>
      <c r="O20" s="17">
        <v>1</v>
      </c>
    </row>
    <row r="22" spans="1:15">
      <c r="K22" s="70" t="s">
        <v>101</v>
      </c>
      <c r="L22" s="70"/>
    </row>
    <row r="23" spans="1:15">
      <c r="K23" s="41" t="s">
        <v>102</v>
      </c>
      <c r="L23" s="41">
        <f>(B9-H8)/(B9-A9)</f>
        <v>0.14866666666666667</v>
      </c>
    </row>
    <row r="24" spans="1:15">
      <c r="K24" s="41" t="s">
        <v>103</v>
      </c>
      <c r="L24" s="41">
        <f>(H8-A9)/(B9-A9)</f>
        <v>0.85133333333333339</v>
      </c>
    </row>
    <row r="32" spans="1:15">
      <c r="A32" s="65" t="s">
        <v>104</v>
      </c>
      <c r="B32" s="65"/>
      <c r="C32" s="65"/>
      <c r="D32" s="65"/>
    </row>
    <row r="33" spans="1:15">
      <c r="A33" s="40"/>
      <c r="B33" s="40" t="s">
        <v>92</v>
      </c>
      <c r="C33" s="40" t="s">
        <v>93</v>
      </c>
      <c r="K33" s="66" t="s">
        <v>106</v>
      </c>
      <c r="L33" s="66"/>
      <c r="M33" s="19"/>
      <c r="N33" s="66" t="s">
        <v>107</v>
      </c>
      <c r="O33" s="66"/>
    </row>
    <row r="34" spans="1:15">
      <c r="A34" s="40">
        <v>0</v>
      </c>
      <c r="B34" s="40">
        <v>1</v>
      </c>
      <c r="C34" s="40">
        <v>0</v>
      </c>
      <c r="K34" s="18" t="s">
        <v>4</v>
      </c>
      <c r="L34" s="18" t="s">
        <v>10</v>
      </c>
      <c r="M34" s="19"/>
      <c r="N34" s="18" t="s">
        <v>4</v>
      </c>
      <c r="O34" s="18" t="s">
        <v>10</v>
      </c>
    </row>
    <row r="35" spans="1:15">
      <c r="A35" s="40">
        <v>100</v>
      </c>
      <c r="B35" s="40">
        <v>1</v>
      </c>
      <c r="C35" s="40">
        <v>0</v>
      </c>
      <c r="K35" s="17" t="s">
        <v>108</v>
      </c>
      <c r="L35" s="17">
        <v>1</v>
      </c>
      <c r="N35" s="17" t="s">
        <v>108</v>
      </c>
      <c r="O35" s="17">
        <v>0</v>
      </c>
    </row>
    <row r="36" spans="1:15">
      <c r="A36" s="40">
        <v>300</v>
      </c>
      <c r="B36" s="40">
        <v>0</v>
      </c>
      <c r="C36" s="40">
        <v>1</v>
      </c>
      <c r="K36" s="17" t="s">
        <v>171</v>
      </c>
      <c r="L36" s="17" t="s">
        <v>110</v>
      </c>
      <c r="N36" s="17" t="s">
        <v>171</v>
      </c>
      <c r="O36" s="17" t="s">
        <v>111</v>
      </c>
    </row>
    <row r="37" spans="1:15">
      <c r="A37" s="40">
        <v>400</v>
      </c>
      <c r="B37" s="40">
        <v>0</v>
      </c>
      <c r="C37" s="40">
        <v>1</v>
      </c>
      <c r="K37" s="17" t="s">
        <v>112</v>
      </c>
      <c r="L37" s="17">
        <v>0</v>
      </c>
      <c r="N37" s="17" t="s">
        <v>112</v>
      </c>
      <c r="O37" s="17">
        <v>1</v>
      </c>
    </row>
    <row r="39" spans="1:15">
      <c r="K39" s="70" t="s">
        <v>101</v>
      </c>
      <c r="L39" s="70"/>
    </row>
    <row r="40" spans="1:15">
      <c r="K40" s="41" t="s">
        <v>113</v>
      </c>
      <c r="L40" s="41">
        <f>(D9-I8)/(D9-C9)</f>
        <v>0.32500000000000001</v>
      </c>
    </row>
    <row r="41" spans="1:15">
      <c r="K41" s="41" t="s">
        <v>114</v>
      </c>
      <c r="L41" s="41">
        <f>(I8-C9)/(D9-C9)</f>
        <v>0.67500000000000004</v>
      </c>
    </row>
    <row r="48" spans="1:15">
      <c r="A48" s="95" t="s">
        <v>172</v>
      </c>
      <c r="B48" s="95"/>
      <c r="C48" s="95"/>
      <c r="D48" s="95"/>
      <c r="E48" s="95"/>
      <c r="F48" s="95"/>
    </row>
    <row r="50" spans="1:9">
      <c r="A50" s="39" t="s">
        <v>124</v>
      </c>
      <c r="B50" s="39" t="s">
        <v>3</v>
      </c>
      <c r="C50" s="39" t="s">
        <v>4</v>
      </c>
      <c r="D50" s="63" t="s">
        <v>5</v>
      </c>
      <c r="E50" s="63"/>
      <c r="F50" s="63"/>
      <c r="G50" s="45"/>
      <c r="H50" s="45"/>
    </row>
    <row r="51" spans="1:9">
      <c r="A51" s="17" t="s">
        <v>125</v>
      </c>
      <c r="B51" s="17" t="s">
        <v>92</v>
      </c>
      <c r="C51" s="17" t="s">
        <v>126</v>
      </c>
      <c r="D51" s="69" t="s">
        <v>173</v>
      </c>
      <c r="E51" s="69"/>
      <c r="F51" s="69"/>
      <c r="G51" s="46"/>
      <c r="H51" s="46"/>
    </row>
    <row r="52" spans="1:9">
      <c r="A52" s="17" t="s">
        <v>127</v>
      </c>
      <c r="B52" s="17" t="s">
        <v>92</v>
      </c>
      <c r="C52" s="17" t="s">
        <v>128</v>
      </c>
      <c r="D52" s="69" t="s">
        <v>82</v>
      </c>
      <c r="E52" s="69"/>
      <c r="F52" s="69"/>
      <c r="G52" s="46"/>
      <c r="H52" s="46"/>
    </row>
    <row r="53" spans="1:9">
      <c r="A53" s="17" t="s">
        <v>129</v>
      </c>
      <c r="B53" s="17" t="s">
        <v>93</v>
      </c>
      <c r="C53" s="17" t="s">
        <v>126</v>
      </c>
      <c r="D53" s="69" t="s">
        <v>82</v>
      </c>
      <c r="E53" s="69"/>
      <c r="F53" s="69"/>
      <c r="G53" s="46"/>
      <c r="H53" s="46"/>
    </row>
    <row r="54" spans="1:9">
      <c r="A54" s="17" t="s">
        <v>130</v>
      </c>
      <c r="B54" s="17" t="s">
        <v>93</v>
      </c>
      <c r="C54" s="17" t="s">
        <v>128</v>
      </c>
      <c r="D54" s="69" t="s">
        <v>174</v>
      </c>
      <c r="E54" s="69"/>
      <c r="F54" s="69"/>
      <c r="G54" s="46"/>
      <c r="H54" s="46"/>
    </row>
    <row r="57" spans="1:9">
      <c r="A57" s="47" t="s">
        <v>125</v>
      </c>
      <c r="B57" s="93" t="s">
        <v>131</v>
      </c>
      <c r="C57" s="93"/>
      <c r="D57" s="93"/>
      <c r="E57" s="94"/>
      <c r="F57" s="48"/>
      <c r="G57" s="48"/>
      <c r="H57" s="48"/>
      <c r="I57" s="48"/>
    </row>
    <row r="58" spans="1:9">
      <c r="B58" s="14" t="s">
        <v>132</v>
      </c>
      <c r="C58" s="65">
        <f>MIN(L23,L41)</f>
        <v>0.14866666666666667</v>
      </c>
      <c r="D58" s="65"/>
      <c r="E58" s="49"/>
    </row>
    <row r="59" spans="1:9">
      <c r="A59" s="50"/>
      <c r="B59" s="50" t="s">
        <v>133</v>
      </c>
      <c r="C59" s="50">
        <f>H8-I8</f>
        <v>1542</v>
      </c>
      <c r="D59" s="50"/>
      <c r="E59" s="51"/>
    </row>
    <row r="61" spans="1:9">
      <c r="A61" s="52" t="s">
        <v>127</v>
      </c>
      <c r="B61" s="93" t="s">
        <v>134</v>
      </c>
      <c r="C61" s="93"/>
      <c r="D61" s="93"/>
      <c r="E61" s="94"/>
    </row>
    <row r="62" spans="1:9">
      <c r="B62" s="14" t="s">
        <v>132</v>
      </c>
      <c r="C62" s="65">
        <f>MIN(L23,L40)</f>
        <v>0.14866666666666667</v>
      </c>
      <c r="D62" s="65"/>
      <c r="E62" s="49"/>
    </row>
    <row r="63" spans="1:9">
      <c r="A63" s="50"/>
      <c r="B63" s="50" t="s">
        <v>135</v>
      </c>
      <c r="C63" s="50">
        <f>H8</f>
        <v>1777</v>
      </c>
      <c r="D63" s="50"/>
      <c r="E63" s="51"/>
    </row>
    <row r="65" spans="1:6">
      <c r="A65" s="52" t="s">
        <v>129</v>
      </c>
      <c r="B65" s="93" t="s">
        <v>136</v>
      </c>
      <c r="C65" s="93"/>
      <c r="D65" s="93"/>
      <c r="E65" s="94"/>
    </row>
    <row r="66" spans="1:6">
      <c r="B66" s="14" t="s">
        <v>132</v>
      </c>
      <c r="C66" s="65">
        <f>MIN(L24,L41)</f>
        <v>0.67500000000000004</v>
      </c>
      <c r="D66" s="65"/>
      <c r="E66" s="49"/>
    </row>
    <row r="67" spans="1:6">
      <c r="A67" s="50"/>
      <c r="B67" s="50" t="s">
        <v>137</v>
      </c>
      <c r="C67" s="50">
        <f>H8</f>
        <v>1777</v>
      </c>
      <c r="D67" s="50"/>
      <c r="E67" s="51"/>
    </row>
    <row r="69" spans="1:6">
      <c r="A69" s="52" t="s">
        <v>130</v>
      </c>
      <c r="B69" s="93" t="s">
        <v>138</v>
      </c>
      <c r="C69" s="93"/>
      <c r="D69" s="93"/>
      <c r="E69" s="94"/>
    </row>
    <row r="70" spans="1:6">
      <c r="B70" s="14" t="s">
        <v>132</v>
      </c>
      <c r="C70" s="65">
        <f>MIN(L24,L40)</f>
        <v>0.32500000000000001</v>
      </c>
      <c r="D70" s="65"/>
      <c r="E70" s="49"/>
    </row>
    <row r="71" spans="1:6">
      <c r="A71" s="50"/>
      <c r="B71" s="50" t="s">
        <v>139</v>
      </c>
      <c r="C71" s="50">
        <f>(1.25*H8)-I8</f>
        <v>1986.25</v>
      </c>
      <c r="D71" s="50"/>
      <c r="E71" s="51"/>
    </row>
    <row r="75" spans="1:6">
      <c r="A75" s="95" t="s">
        <v>175</v>
      </c>
      <c r="B75" s="95"/>
      <c r="C75" s="95"/>
      <c r="D75" s="95"/>
      <c r="E75" s="95"/>
      <c r="F75" s="95"/>
    </row>
    <row r="77" spans="1:6">
      <c r="A77" s="63" t="s">
        <v>144</v>
      </c>
      <c r="B77" s="64">
        <f>((C58*C59)+(C62*C63)+(C66*C67)+(C70*C71))/(C58+C62+C66+C70)</f>
        <v>1802.490429085303</v>
      </c>
      <c r="C77" s="64"/>
    </row>
    <row r="78" spans="1:6">
      <c r="A78" s="63"/>
      <c r="B78" s="64"/>
      <c r="C78" s="64"/>
    </row>
    <row r="79" spans="1:6">
      <c r="A79" s="63"/>
      <c r="B79" s="64"/>
      <c r="C79" s="64"/>
    </row>
    <row r="81" spans="2:3">
      <c r="B81" s="92" t="s">
        <v>145</v>
      </c>
      <c r="C81" s="92"/>
    </row>
    <row r="82" spans="2:3">
      <c r="B82" t="s">
        <v>176</v>
      </c>
    </row>
  </sheetData>
  <mergeCells count="34">
    <mergeCell ref="A32:D32"/>
    <mergeCell ref="D1:I2"/>
    <mergeCell ref="D3:I3"/>
    <mergeCell ref="A6:F6"/>
    <mergeCell ref="H6:I6"/>
    <mergeCell ref="A7:B7"/>
    <mergeCell ref="C7:D7"/>
    <mergeCell ref="E7:F7"/>
    <mergeCell ref="A13:F13"/>
    <mergeCell ref="A15:D15"/>
    <mergeCell ref="K16:L16"/>
    <mergeCell ref="N16:O16"/>
    <mergeCell ref="K22:L22"/>
    <mergeCell ref="B61:E61"/>
    <mergeCell ref="K33:L33"/>
    <mergeCell ref="N33:O33"/>
    <mergeCell ref="K39:L39"/>
    <mergeCell ref="A48:F48"/>
    <mergeCell ref="D50:F50"/>
    <mergeCell ref="D51:F51"/>
    <mergeCell ref="D52:F52"/>
    <mergeCell ref="D53:F53"/>
    <mergeCell ref="D54:F54"/>
    <mergeCell ref="B57:E57"/>
    <mergeCell ref="C58:D58"/>
    <mergeCell ref="A77:A79"/>
    <mergeCell ref="B77:C79"/>
    <mergeCell ref="B81:C81"/>
    <mergeCell ref="C62:D62"/>
    <mergeCell ref="B65:E65"/>
    <mergeCell ref="C66:D66"/>
    <mergeCell ref="B69:E69"/>
    <mergeCell ref="C70:D70"/>
    <mergeCell ref="A75:F7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ANGGOTA</vt:lpstr>
      <vt:lpstr>TSUKAMOTO</vt:lpstr>
      <vt:lpstr>MAMDANI</vt:lpstr>
      <vt:lpstr>SUGENO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Falaah Azmi</dc:creator>
  <cp:lastModifiedBy>MSI GAMING</cp:lastModifiedBy>
  <dcterms:created xsi:type="dcterms:W3CDTF">2021-06-01T11:08:57Z</dcterms:created>
  <dcterms:modified xsi:type="dcterms:W3CDTF">2021-06-07T02:08:26Z</dcterms:modified>
</cp:coreProperties>
</file>