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Datatable" sheetId="1" r:id="rId1"/>
    <sheet name="Critical Ratio" sheetId="2" r:id="rId2"/>
  </sheets>
  <calcPr calcId="144525"/>
</workbook>
</file>

<file path=xl/sharedStrings.xml><?xml version="1.0" encoding="utf-8"?>
<sst xmlns="http://schemas.openxmlformats.org/spreadsheetml/2006/main" count="18">
  <si>
    <t>Mean</t>
  </si>
  <si>
    <t>Apple Price</t>
  </si>
  <si>
    <t>sd</t>
  </si>
  <si>
    <t>cost</t>
  </si>
  <si>
    <t>Ordering Quantity</t>
  </si>
  <si>
    <t>Comulative Probability</t>
  </si>
  <si>
    <t>Expected Demand</t>
  </si>
  <si>
    <t>Interval Probability</t>
  </si>
  <si>
    <t>total expected profit</t>
  </si>
  <si>
    <t>Apple juice</t>
  </si>
  <si>
    <t>salvage</t>
  </si>
  <si>
    <t>B</t>
  </si>
  <si>
    <t>Cs (Cost Shortage)</t>
  </si>
  <si>
    <t>Ce (Cost Excess)</t>
  </si>
  <si>
    <t>CR (Critical Ratio)</t>
  </si>
  <si>
    <t>Q*</t>
  </si>
  <si>
    <t>Q* discount</t>
  </si>
  <si>
    <t>Q* with discount and penality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</si>
</sst>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S27"/>
  <sheetViews>
    <sheetView workbookViewId="0">
      <selection activeCell="G26" sqref="G26"/>
    </sheetView>
  </sheetViews>
  <sheetFormatPr defaultColWidth="9" defaultRowHeight="14"/>
  <cols>
    <col min="1" max="1" width="6.90625" customWidth="1"/>
    <col min="2" max="2" width="11.1875" customWidth="1"/>
    <col min="3" max="3" width="11.3203125" customWidth="1"/>
    <col min="4" max="4" width="10.8125" customWidth="1"/>
    <col min="5" max="18" width="6.25" customWidth="1"/>
    <col min="19" max="19" width="4.9453125" customWidth="1"/>
  </cols>
  <sheetData>
    <row r="3" spans="1:5">
      <c r="A3" s="2" t="s">
        <v>0</v>
      </c>
      <c r="B3">
        <v>50</v>
      </c>
      <c r="D3" s="2" t="s">
        <v>1</v>
      </c>
      <c r="E3">
        <v>3</v>
      </c>
    </row>
    <row r="4" spans="1:5">
      <c r="A4" s="2" t="s">
        <v>2</v>
      </c>
      <c r="B4">
        <v>10</v>
      </c>
      <c r="D4" s="2" t="s">
        <v>3</v>
      </c>
      <c r="E4">
        <v>1.2</v>
      </c>
    </row>
    <row r="5" spans="5:19">
      <c r="E5" s="4" t="s">
        <v>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="1" customFormat="1" ht="36" customHeight="1" spans="2:19">
      <c r="B6" s="3" t="s">
        <v>5</v>
      </c>
      <c r="C6" s="3" t="s">
        <v>6</v>
      </c>
      <c r="D6" s="3" t="s">
        <v>7</v>
      </c>
      <c r="E6" s="6">
        <v>5</v>
      </c>
      <c r="F6" s="6">
        <v>10</v>
      </c>
      <c r="G6" s="6">
        <v>15</v>
      </c>
      <c r="H6" s="6">
        <v>20</v>
      </c>
      <c r="I6" s="6">
        <v>25</v>
      </c>
      <c r="J6" s="6">
        <v>30</v>
      </c>
      <c r="K6" s="6">
        <v>35</v>
      </c>
      <c r="L6" s="6">
        <v>40</v>
      </c>
      <c r="M6" s="6">
        <v>45</v>
      </c>
      <c r="N6" s="7">
        <v>50</v>
      </c>
      <c r="O6" s="7">
        <v>55</v>
      </c>
      <c r="P6" s="6">
        <v>60</v>
      </c>
      <c r="Q6" s="6">
        <v>65</v>
      </c>
      <c r="R6" s="6">
        <v>70</v>
      </c>
      <c r="S6" s="6">
        <v>75</v>
      </c>
    </row>
    <row r="7" spans="1:19">
      <c r="A7">
        <v>5</v>
      </c>
      <c r="B7">
        <f>A7/100</f>
        <v>0.05</v>
      </c>
      <c r="C7">
        <f>ROUND(NORMINV(B7,$B$3,$B$4),0)</f>
        <v>34</v>
      </c>
      <c r="D7">
        <f>B7</f>
        <v>0.05</v>
      </c>
      <c r="E7">
        <f>MIN($C7,E$6)*$E$3-$E$4*E$6</f>
        <v>9</v>
      </c>
      <c r="F7">
        <f t="shared" ref="F7:S7" si="0">MIN($C7,F$6)*$E$3-$E$4*F$6</f>
        <v>18</v>
      </c>
      <c r="G7">
        <f t="shared" si="0"/>
        <v>27</v>
      </c>
      <c r="H7">
        <f t="shared" si="0"/>
        <v>36</v>
      </c>
      <c r="I7">
        <f t="shared" si="0"/>
        <v>45</v>
      </c>
      <c r="J7">
        <f t="shared" si="0"/>
        <v>54</v>
      </c>
      <c r="K7">
        <f t="shared" si="0"/>
        <v>60</v>
      </c>
      <c r="L7">
        <f t="shared" si="0"/>
        <v>54</v>
      </c>
      <c r="M7">
        <f t="shared" si="0"/>
        <v>48</v>
      </c>
      <c r="N7">
        <f t="shared" si="0"/>
        <v>42</v>
      </c>
      <c r="O7">
        <f t="shared" si="0"/>
        <v>36</v>
      </c>
      <c r="P7">
        <f t="shared" si="0"/>
        <v>30</v>
      </c>
      <c r="Q7">
        <f t="shared" si="0"/>
        <v>24</v>
      </c>
      <c r="R7">
        <f t="shared" si="0"/>
        <v>18</v>
      </c>
      <c r="S7">
        <f t="shared" si="0"/>
        <v>12</v>
      </c>
    </row>
    <row r="8" spans="1:19">
      <c r="A8">
        <v>10</v>
      </c>
      <c r="B8">
        <f t="shared" ref="B8:B26" si="1">A8/100</f>
        <v>0.1</v>
      </c>
      <c r="C8">
        <f t="shared" ref="C8:C26" si="2">ROUND(NORMINV(B8,$B$3,$B$4),0)</f>
        <v>37</v>
      </c>
      <c r="D8">
        <f>B8-B7</f>
        <v>0.05</v>
      </c>
      <c r="E8">
        <f t="shared" ref="E8:E26" si="3">MIN($C8,E$6)*$E$3-$E$4*E$6</f>
        <v>9</v>
      </c>
      <c r="F8">
        <f t="shared" ref="F8:S8" si="4">MIN($C8,F$6)*$E$3-$E$4*F$6</f>
        <v>18</v>
      </c>
      <c r="G8">
        <f t="shared" si="4"/>
        <v>27</v>
      </c>
      <c r="H8">
        <f t="shared" si="4"/>
        <v>36</v>
      </c>
      <c r="I8">
        <f t="shared" si="4"/>
        <v>45</v>
      </c>
      <c r="J8">
        <f t="shared" si="4"/>
        <v>54</v>
      </c>
      <c r="K8">
        <f t="shared" si="4"/>
        <v>63</v>
      </c>
      <c r="L8">
        <f t="shared" si="4"/>
        <v>63</v>
      </c>
      <c r="M8">
        <f t="shared" si="4"/>
        <v>57</v>
      </c>
      <c r="N8">
        <f t="shared" si="4"/>
        <v>51</v>
      </c>
      <c r="O8">
        <f t="shared" si="4"/>
        <v>45</v>
      </c>
      <c r="P8">
        <f t="shared" si="4"/>
        <v>39</v>
      </c>
      <c r="Q8">
        <f t="shared" si="4"/>
        <v>33</v>
      </c>
      <c r="R8">
        <f t="shared" si="4"/>
        <v>27</v>
      </c>
      <c r="S8">
        <f t="shared" si="4"/>
        <v>21</v>
      </c>
    </row>
    <row r="9" spans="1:19">
      <c r="A9">
        <v>15</v>
      </c>
      <c r="B9">
        <f t="shared" si="1"/>
        <v>0.15</v>
      </c>
      <c r="C9">
        <f t="shared" si="2"/>
        <v>40</v>
      </c>
      <c r="D9">
        <f t="shared" ref="D9:D26" si="5">B9-B8</f>
        <v>0.05</v>
      </c>
      <c r="E9">
        <f t="shared" si="3"/>
        <v>9</v>
      </c>
      <c r="F9">
        <f t="shared" ref="F9:S9" si="6">MIN($C9,F$6)*$E$3-$E$4*F$6</f>
        <v>18</v>
      </c>
      <c r="G9">
        <f t="shared" si="6"/>
        <v>27</v>
      </c>
      <c r="H9">
        <f t="shared" si="6"/>
        <v>36</v>
      </c>
      <c r="I9">
        <f t="shared" si="6"/>
        <v>45</v>
      </c>
      <c r="J9">
        <f t="shared" si="6"/>
        <v>54</v>
      </c>
      <c r="K9">
        <f t="shared" si="6"/>
        <v>63</v>
      </c>
      <c r="L9">
        <f t="shared" si="6"/>
        <v>72</v>
      </c>
      <c r="M9">
        <f t="shared" si="6"/>
        <v>66</v>
      </c>
      <c r="N9">
        <f t="shared" si="6"/>
        <v>60</v>
      </c>
      <c r="O9">
        <f t="shared" si="6"/>
        <v>54</v>
      </c>
      <c r="P9">
        <f t="shared" si="6"/>
        <v>48</v>
      </c>
      <c r="Q9">
        <f t="shared" si="6"/>
        <v>42</v>
      </c>
      <c r="R9">
        <f t="shared" si="6"/>
        <v>36</v>
      </c>
      <c r="S9">
        <f t="shared" si="6"/>
        <v>30</v>
      </c>
    </row>
    <row r="10" spans="1:19">
      <c r="A10">
        <v>20</v>
      </c>
      <c r="B10">
        <f t="shared" si="1"/>
        <v>0.2</v>
      </c>
      <c r="C10">
        <f t="shared" si="2"/>
        <v>42</v>
      </c>
      <c r="D10">
        <f t="shared" si="5"/>
        <v>0.05</v>
      </c>
      <c r="E10">
        <f t="shared" si="3"/>
        <v>9</v>
      </c>
      <c r="F10">
        <f t="shared" ref="F10:S10" si="7">MIN($C10,F$6)*$E$3-$E$4*F$6</f>
        <v>18</v>
      </c>
      <c r="G10">
        <f t="shared" si="7"/>
        <v>27</v>
      </c>
      <c r="H10">
        <f t="shared" si="7"/>
        <v>36</v>
      </c>
      <c r="I10">
        <f t="shared" si="7"/>
        <v>45</v>
      </c>
      <c r="J10">
        <f t="shared" si="7"/>
        <v>54</v>
      </c>
      <c r="K10">
        <f t="shared" si="7"/>
        <v>63</v>
      </c>
      <c r="L10">
        <f t="shared" si="7"/>
        <v>72</v>
      </c>
      <c r="M10">
        <f t="shared" si="7"/>
        <v>72</v>
      </c>
      <c r="N10">
        <f t="shared" si="7"/>
        <v>66</v>
      </c>
      <c r="O10">
        <f t="shared" si="7"/>
        <v>60</v>
      </c>
      <c r="P10">
        <f t="shared" si="7"/>
        <v>54</v>
      </c>
      <c r="Q10">
        <f t="shared" si="7"/>
        <v>48</v>
      </c>
      <c r="R10">
        <f t="shared" si="7"/>
        <v>42</v>
      </c>
      <c r="S10">
        <f t="shared" si="7"/>
        <v>36</v>
      </c>
    </row>
    <row r="11" spans="1:19">
      <c r="A11">
        <v>25</v>
      </c>
      <c r="B11">
        <f t="shared" si="1"/>
        <v>0.25</v>
      </c>
      <c r="C11">
        <f t="shared" si="2"/>
        <v>43</v>
      </c>
      <c r="D11">
        <f t="shared" si="5"/>
        <v>0.05</v>
      </c>
      <c r="E11">
        <f t="shared" si="3"/>
        <v>9</v>
      </c>
      <c r="F11">
        <f t="shared" ref="F11:S11" si="8">MIN($C11,F$6)*$E$3-$E$4*F$6</f>
        <v>18</v>
      </c>
      <c r="G11">
        <f t="shared" si="8"/>
        <v>27</v>
      </c>
      <c r="H11">
        <f t="shared" si="8"/>
        <v>36</v>
      </c>
      <c r="I11">
        <f t="shared" si="8"/>
        <v>45</v>
      </c>
      <c r="J11">
        <f t="shared" si="8"/>
        <v>54</v>
      </c>
      <c r="K11">
        <f t="shared" si="8"/>
        <v>63</v>
      </c>
      <c r="L11">
        <f t="shared" si="8"/>
        <v>72</v>
      </c>
      <c r="M11">
        <f t="shared" si="8"/>
        <v>75</v>
      </c>
      <c r="N11">
        <f t="shared" si="8"/>
        <v>69</v>
      </c>
      <c r="O11">
        <f t="shared" si="8"/>
        <v>63</v>
      </c>
      <c r="P11">
        <f t="shared" si="8"/>
        <v>57</v>
      </c>
      <c r="Q11">
        <f t="shared" si="8"/>
        <v>51</v>
      </c>
      <c r="R11">
        <f t="shared" si="8"/>
        <v>45</v>
      </c>
      <c r="S11">
        <f t="shared" si="8"/>
        <v>39</v>
      </c>
    </row>
    <row r="12" spans="1:19">
      <c r="A12">
        <v>30</v>
      </c>
      <c r="B12">
        <f t="shared" si="1"/>
        <v>0.3</v>
      </c>
      <c r="C12">
        <f t="shared" si="2"/>
        <v>45</v>
      </c>
      <c r="D12">
        <f t="shared" si="5"/>
        <v>0.05</v>
      </c>
      <c r="E12">
        <f t="shared" si="3"/>
        <v>9</v>
      </c>
      <c r="F12">
        <f t="shared" ref="F12:S12" si="9">MIN($C12,F$6)*$E$3-$E$4*F$6</f>
        <v>18</v>
      </c>
      <c r="G12">
        <f t="shared" si="9"/>
        <v>27</v>
      </c>
      <c r="H12">
        <f t="shared" si="9"/>
        <v>36</v>
      </c>
      <c r="I12">
        <f t="shared" si="9"/>
        <v>45</v>
      </c>
      <c r="J12">
        <f t="shared" si="9"/>
        <v>54</v>
      </c>
      <c r="K12">
        <f t="shared" si="9"/>
        <v>63</v>
      </c>
      <c r="L12">
        <f t="shared" si="9"/>
        <v>72</v>
      </c>
      <c r="M12">
        <f t="shared" si="9"/>
        <v>81</v>
      </c>
      <c r="N12">
        <f t="shared" si="9"/>
        <v>75</v>
      </c>
      <c r="O12">
        <f t="shared" si="9"/>
        <v>69</v>
      </c>
      <c r="P12">
        <f t="shared" si="9"/>
        <v>63</v>
      </c>
      <c r="Q12">
        <f t="shared" si="9"/>
        <v>57</v>
      </c>
      <c r="R12">
        <f t="shared" si="9"/>
        <v>51</v>
      </c>
      <c r="S12">
        <f t="shared" si="9"/>
        <v>45</v>
      </c>
    </row>
    <row r="13" spans="1:19">
      <c r="A13">
        <v>35</v>
      </c>
      <c r="B13">
        <f t="shared" si="1"/>
        <v>0.35</v>
      </c>
      <c r="C13">
        <f t="shared" si="2"/>
        <v>46</v>
      </c>
      <c r="D13">
        <f t="shared" si="5"/>
        <v>0.05</v>
      </c>
      <c r="E13">
        <f t="shared" si="3"/>
        <v>9</v>
      </c>
      <c r="F13">
        <f t="shared" ref="F13:S13" si="10">MIN($C13,F$6)*$E$3-$E$4*F$6</f>
        <v>18</v>
      </c>
      <c r="G13">
        <f t="shared" si="10"/>
        <v>27</v>
      </c>
      <c r="H13">
        <f t="shared" si="10"/>
        <v>36</v>
      </c>
      <c r="I13">
        <f t="shared" si="10"/>
        <v>45</v>
      </c>
      <c r="J13">
        <f t="shared" si="10"/>
        <v>54</v>
      </c>
      <c r="K13">
        <f t="shared" si="10"/>
        <v>63</v>
      </c>
      <c r="L13">
        <f t="shared" si="10"/>
        <v>72</v>
      </c>
      <c r="M13">
        <f t="shared" si="10"/>
        <v>81</v>
      </c>
      <c r="N13">
        <f t="shared" si="10"/>
        <v>78</v>
      </c>
      <c r="O13">
        <f t="shared" si="10"/>
        <v>72</v>
      </c>
      <c r="P13">
        <f t="shared" si="10"/>
        <v>66</v>
      </c>
      <c r="Q13">
        <f t="shared" si="10"/>
        <v>60</v>
      </c>
      <c r="R13">
        <f t="shared" si="10"/>
        <v>54</v>
      </c>
      <c r="S13">
        <f t="shared" si="10"/>
        <v>48</v>
      </c>
    </row>
    <row r="14" spans="1:19">
      <c r="A14">
        <v>40</v>
      </c>
      <c r="B14">
        <f t="shared" si="1"/>
        <v>0.4</v>
      </c>
      <c r="C14">
        <f t="shared" si="2"/>
        <v>47</v>
      </c>
      <c r="D14">
        <f t="shared" si="5"/>
        <v>0.05</v>
      </c>
      <c r="E14">
        <f t="shared" si="3"/>
        <v>9</v>
      </c>
      <c r="F14">
        <f t="shared" ref="F14:S14" si="11">MIN($C14,F$6)*$E$3-$E$4*F$6</f>
        <v>18</v>
      </c>
      <c r="G14">
        <f t="shared" si="11"/>
        <v>27</v>
      </c>
      <c r="H14">
        <f t="shared" si="11"/>
        <v>36</v>
      </c>
      <c r="I14">
        <f t="shared" si="11"/>
        <v>45</v>
      </c>
      <c r="J14">
        <f t="shared" si="11"/>
        <v>54</v>
      </c>
      <c r="K14">
        <f t="shared" si="11"/>
        <v>63</v>
      </c>
      <c r="L14">
        <f t="shared" si="11"/>
        <v>72</v>
      </c>
      <c r="M14">
        <f t="shared" si="11"/>
        <v>81</v>
      </c>
      <c r="N14">
        <f t="shared" si="11"/>
        <v>81</v>
      </c>
      <c r="O14">
        <f t="shared" si="11"/>
        <v>75</v>
      </c>
      <c r="P14">
        <f t="shared" si="11"/>
        <v>69</v>
      </c>
      <c r="Q14">
        <f t="shared" si="11"/>
        <v>63</v>
      </c>
      <c r="R14">
        <f t="shared" si="11"/>
        <v>57</v>
      </c>
      <c r="S14">
        <f t="shared" si="11"/>
        <v>51</v>
      </c>
    </row>
    <row r="15" spans="1:19">
      <c r="A15">
        <v>45</v>
      </c>
      <c r="B15">
        <f t="shared" si="1"/>
        <v>0.45</v>
      </c>
      <c r="C15">
        <f t="shared" si="2"/>
        <v>49</v>
      </c>
      <c r="D15">
        <f t="shared" si="5"/>
        <v>0.05</v>
      </c>
      <c r="E15">
        <f t="shared" si="3"/>
        <v>9</v>
      </c>
      <c r="F15">
        <f t="shared" ref="F15:S15" si="12">MIN($C15,F$6)*$E$3-$E$4*F$6</f>
        <v>18</v>
      </c>
      <c r="G15">
        <f t="shared" si="12"/>
        <v>27</v>
      </c>
      <c r="H15">
        <f t="shared" si="12"/>
        <v>36</v>
      </c>
      <c r="I15">
        <f t="shared" si="12"/>
        <v>45</v>
      </c>
      <c r="J15">
        <f t="shared" si="12"/>
        <v>54</v>
      </c>
      <c r="K15">
        <f t="shared" si="12"/>
        <v>63</v>
      </c>
      <c r="L15">
        <f t="shared" si="12"/>
        <v>72</v>
      </c>
      <c r="M15">
        <f t="shared" si="12"/>
        <v>81</v>
      </c>
      <c r="N15">
        <f t="shared" si="12"/>
        <v>87</v>
      </c>
      <c r="O15">
        <f t="shared" si="12"/>
        <v>81</v>
      </c>
      <c r="P15">
        <f t="shared" si="12"/>
        <v>75</v>
      </c>
      <c r="Q15">
        <f t="shared" si="12"/>
        <v>69</v>
      </c>
      <c r="R15">
        <f t="shared" si="12"/>
        <v>63</v>
      </c>
      <c r="S15">
        <f t="shared" si="12"/>
        <v>57</v>
      </c>
    </row>
    <row r="16" spans="1:19">
      <c r="A16">
        <v>50</v>
      </c>
      <c r="B16">
        <f t="shared" si="1"/>
        <v>0.5</v>
      </c>
      <c r="C16">
        <f t="shared" si="2"/>
        <v>50</v>
      </c>
      <c r="D16">
        <f t="shared" si="5"/>
        <v>0.05</v>
      </c>
      <c r="E16">
        <f t="shared" si="3"/>
        <v>9</v>
      </c>
      <c r="F16">
        <f t="shared" ref="F16:S16" si="13">MIN($C16,F$6)*$E$3-$E$4*F$6</f>
        <v>18</v>
      </c>
      <c r="G16">
        <f t="shared" si="13"/>
        <v>27</v>
      </c>
      <c r="H16">
        <f t="shared" si="13"/>
        <v>36</v>
      </c>
      <c r="I16">
        <f t="shared" si="13"/>
        <v>45</v>
      </c>
      <c r="J16">
        <f t="shared" si="13"/>
        <v>54</v>
      </c>
      <c r="K16">
        <f t="shared" si="13"/>
        <v>63</v>
      </c>
      <c r="L16">
        <f t="shared" si="13"/>
        <v>72</v>
      </c>
      <c r="M16">
        <f t="shared" si="13"/>
        <v>81</v>
      </c>
      <c r="N16">
        <f t="shared" si="13"/>
        <v>90</v>
      </c>
      <c r="O16">
        <f t="shared" si="13"/>
        <v>84</v>
      </c>
      <c r="P16">
        <f t="shared" si="13"/>
        <v>78</v>
      </c>
      <c r="Q16">
        <f t="shared" si="13"/>
        <v>72</v>
      </c>
      <c r="R16">
        <f t="shared" si="13"/>
        <v>66</v>
      </c>
      <c r="S16">
        <f t="shared" si="13"/>
        <v>60</v>
      </c>
    </row>
    <row r="17" spans="1:19">
      <c r="A17">
        <v>55</v>
      </c>
      <c r="B17">
        <f t="shared" si="1"/>
        <v>0.55</v>
      </c>
      <c r="C17">
        <f t="shared" si="2"/>
        <v>51</v>
      </c>
      <c r="D17">
        <f t="shared" si="5"/>
        <v>0.05</v>
      </c>
      <c r="E17">
        <f t="shared" si="3"/>
        <v>9</v>
      </c>
      <c r="F17">
        <f t="shared" ref="F17:S17" si="14">MIN($C17,F$6)*$E$3-$E$4*F$6</f>
        <v>18</v>
      </c>
      <c r="G17">
        <f t="shared" si="14"/>
        <v>27</v>
      </c>
      <c r="H17">
        <f t="shared" si="14"/>
        <v>36</v>
      </c>
      <c r="I17">
        <f t="shared" si="14"/>
        <v>45</v>
      </c>
      <c r="J17">
        <f t="shared" si="14"/>
        <v>54</v>
      </c>
      <c r="K17">
        <f t="shared" si="14"/>
        <v>63</v>
      </c>
      <c r="L17">
        <f t="shared" si="14"/>
        <v>72</v>
      </c>
      <c r="M17">
        <f t="shared" si="14"/>
        <v>81</v>
      </c>
      <c r="N17">
        <f t="shared" si="14"/>
        <v>90</v>
      </c>
      <c r="O17">
        <f t="shared" si="14"/>
        <v>87</v>
      </c>
      <c r="P17">
        <f t="shared" si="14"/>
        <v>81</v>
      </c>
      <c r="Q17">
        <f t="shared" si="14"/>
        <v>75</v>
      </c>
      <c r="R17">
        <f t="shared" si="14"/>
        <v>69</v>
      </c>
      <c r="S17">
        <f t="shared" si="14"/>
        <v>63</v>
      </c>
    </row>
    <row r="18" spans="1:19">
      <c r="A18">
        <v>60</v>
      </c>
      <c r="B18">
        <f t="shared" si="1"/>
        <v>0.6</v>
      </c>
      <c r="C18">
        <f t="shared" si="2"/>
        <v>53</v>
      </c>
      <c r="D18">
        <f t="shared" si="5"/>
        <v>0.0499999999999999</v>
      </c>
      <c r="E18">
        <f t="shared" si="3"/>
        <v>9</v>
      </c>
      <c r="F18">
        <f t="shared" ref="F18:S18" si="15">MIN($C18,F$6)*$E$3-$E$4*F$6</f>
        <v>18</v>
      </c>
      <c r="G18">
        <f t="shared" si="15"/>
        <v>27</v>
      </c>
      <c r="H18">
        <f t="shared" si="15"/>
        <v>36</v>
      </c>
      <c r="I18">
        <f t="shared" si="15"/>
        <v>45</v>
      </c>
      <c r="J18">
        <f t="shared" si="15"/>
        <v>54</v>
      </c>
      <c r="K18">
        <f t="shared" si="15"/>
        <v>63</v>
      </c>
      <c r="L18">
        <f t="shared" si="15"/>
        <v>72</v>
      </c>
      <c r="M18">
        <f t="shared" si="15"/>
        <v>81</v>
      </c>
      <c r="N18">
        <f t="shared" si="15"/>
        <v>90</v>
      </c>
      <c r="O18">
        <f t="shared" si="15"/>
        <v>93</v>
      </c>
      <c r="P18">
        <f t="shared" si="15"/>
        <v>87</v>
      </c>
      <c r="Q18">
        <f t="shared" si="15"/>
        <v>81</v>
      </c>
      <c r="R18">
        <f t="shared" si="15"/>
        <v>75</v>
      </c>
      <c r="S18">
        <f t="shared" si="15"/>
        <v>69</v>
      </c>
    </row>
    <row r="19" spans="1:19">
      <c r="A19">
        <v>65</v>
      </c>
      <c r="B19">
        <f t="shared" si="1"/>
        <v>0.65</v>
      </c>
      <c r="C19">
        <f t="shared" si="2"/>
        <v>54</v>
      </c>
      <c r="D19">
        <f t="shared" si="5"/>
        <v>0.05</v>
      </c>
      <c r="E19">
        <f t="shared" si="3"/>
        <v>9</v>
      </c>
      <c r="F19">
        <f t="shared" ref="F19:S19" si="16">MIN($C19,F$6)*$E$3-$E$4*F$6</f>
        <v>18</v>
      </c>
      <c r="G19">
        <f t="shared" si="16"/>
        <v>27</v>
      </c>
      <c r="H19">
        <f t="shared" si="16"/>
        <v>36</v>
      </c>
      <c r="I19">
        <f t="shared" si="16"/>
        <v>45</v>
      </c>
      <c r="J19">
        <f t="shared" si="16"/>
        <v>54</v>
      </c>
      <c r="K19">
        <f t="shared" si="16"/>
        <v>63</v>
      </c>
      <c r="L19">
        <f t="shared" si="16"/>
        <v>72</v>
      </c>
      <c r="M19">
        <f t="shared" si="16"/>
        <v>81</v>
      </c>
      <c r="N19">
        <f t="shared" si="16"/>
        <v>90</v>
      </c>
      <c r="O19">
        <f t="shared" si="16"/>
        <v>96</v>
      </c>
      <c r="P19">
        <f t="shared" si="16"/>
        <v>90</v>
      </c>
      <c r="Q19">
        <f t="shared" si="16"/>
        <v>84</v>
      </c>
      <c r="R19">
        <f t="shared" si="16"/>
        <v>78</v>
      </c>
      <c r="S19">
        <f t="shared" si="16"/>
        <v>72</v>
      </c>
    </row>
    <row r="20" spans="1:19">
      <c r="A20">
        <v>70</v>
      </c>
      <c r="B20">
        <f t="shared" si="1"/>
        <v>0.7</v>
      </c>
      <c r="C20">
        <f t="shared" si="2"/>
        <v>55</v>
      </c>
      <c r="D20">
        <f t="shared" si="5"/>
        <v>0.0499999999999999</v>
      </c>
      <c r="E20">
        <f t="shared" si="3"/>
        <v>9</v>
      </c>
      <c r="F20">
        <f t="shared" ref="F20:S20" si="17">MIN($C20,F$6)*$E$3-$E$4*F$6</f>
        <v>18</v>
      </c>
      <c r="G20">
        <f t="shared" si="17"/>
        <v>27</v>
      </c>
      <c r="H20">
        <f t="shared" si="17"/>
        <v>36</v>
      </c>
      <c r="I20">
        <f t="shared" si="17"/>
        <v>45</v>
      </c>
      <c r="J20">
        <f t="shared" si="17"/>
        <v>54</v>
      </c>
      <c r="K20">
        <f t="shared" si="17"/>
        <v>63</v>
      </c>
      <c r="L20">
        <f t="shared" si="17"/>
        <v>72</v>
      </c>
      <c r="M20">
        <f t="shared" si="17"/>
        <v>81</v>
      </c>
      <c r="N20">
        <f t="shared" si="17"/>
        <v>90</v>
      </c>
      <c r="O20">
        <f t="shared" si="17"/>
        <v>99</v>
      </c>
      <c r="P20">
        <f t="shared" si="17"/>
        <v>93</v>
      </c>
      <c r="Q20">
        <f t="shared" si="17"/>
        <v>87</v>
      </c>
      <c r="R20">
        <f t="shared" si="17"/>
        <v>81</v>
      </c>
      <c r="S20">
        <f t="shared" si="17"/>
        <v>75</v>
      </c>
    </row>
    <row r="21" spans="1:19">
      <c r="A21">
        <v>75</v>
      </c>
      <c r="B21">
        <f t="shared" si="1"/>
        <v>0.75</v>
      </c>
      <c r="C21">
        <f t="shared" si="2"/>
        <v>57</v>
      </c>
      <c r="D21">
        <f t="shared" si="5"/>
        <v>0.05</v>
      </c>
      <c r="E21">
        <f t="shared" si="3"/>
        <v>9</v>
      </c>
      <c r="F21">
        <f t="shared" ref="F21:S21" si="18">MIN($C21,F$6)*$E$3-$E$4*F$6</f>
        <v>18</v>
      </c>
      <c r="G21">
        <f t="shared" si="18"/>
        <v>27</v>
      </c>
      <c r="H21">
        <f t="shared" si="18"/>
        <v>36</v>
      </c>
      <c r="I21">
        <f t="shared" si="18"/>
        <v>45</v>
      </c>
      <c r="J21">
        <f t="shared" si="18"/>
        <v>54</v>
      </c>
      <c r="K21">
        <f t="shared" si="18"/>
        <v>63</v>
      </c>
      <c r="L21">
        <f t="shared" si="18"/>
        <v>72</v>
      </c>
      <c r="M21">
        <f t="shared" si="18"/>
        <v>81</v>
      </c>
      <c r="N21">
        <f t="shared" si="18"/>
        <v>90</v>
      </c>
      <c r="O21">
        <f t="shared" si="18"/>
        <v>99</v>
      </c>
      <c r="P21">
        <f t="shared" si="18"/>
        <v>99</v>
      </c>
      <c r="Q21">
        <f t="shared" si="18"/>
        <v>93</v>
      </c>
      <c r="R21">
        <f t="shared" si="18"/>
        <v>87</v>
      </c>
      <c r="S21">
        <f t="shared" si="18"/>
        <v>81</v>
      </c>
    </row>
    <row r="22" spans="1:19">
      <c r="A22">
        <v>80</v>
      </c>
      <c r="B22">
        <f t="shared" si="1"/>
        <v>0.8</v>
      </c>
      <c r="C22">
        <f t="shared" si="2"/>
        <v>58</v>
      </c>
      <c r="D22">
        <f t="shared" si="5"/>
        <v>0.05</v>
      </c>
      <c r="E22">
        <f t="shared" si="3"/>
        <v>9</v>
      </c>
      <c r="F22">
        <f t="shared" ref="F22:S22" si="19">MIN($C22,F$6)*$E$3-$E$4*F$6</f>
        <v>18</v>
      </c>
      <c r="G22">
        <f t="shared" si="19"/>
        <v>27</v>
      </c>
      <c r="H22">
        <f t="shared" si="19"/>
        <v>36</v>
      </c>
      <c r="I22">
        <f t="shared" si="19"/>
        <v>45</v>
      </c>
      <c r="J22">
        <f t="shared" si="19"/>
        <v>54</v>
      </c>
      <c r="K22">
        <f t="shared" si="19"/>
        <v>63</v>
      </c>
      <c r="L22">
        <f t="shared" si="19"/>
        <v>72</v>
      </c>
      <c r="M22">
        <f t="shared" si="19"/>
        <v>81</v>
      </c>
      <c r="N22">
        <f t="shared" si="19"/>
        <v>90</v>
      </c>
      <c r="O22">
        <f t="shared" si="19"/>
        <v>99</v>
      </c>
      <c r="P22">
        <f t="shared" si="19"/>
        <v>102</v>
      </c>
      <c r="Q22">
        <f t="shared" si="19"/>
        <v>96</v>
      </c>
      <c r="R22">
        <f t="shared" si="19"/>
        <v>90</v>
      </c>
      <c r="S22">
        <f t="shared" si="19"/>
        <v>84</v>
      </c>
    </row>
    <row r="23" spans="1:19">
      <c r="A23">
        <v>85</v>
      </c>
      <c r="B23">
        <f t="shared" si="1"/>
        <v>0.85</v>
      </c>
      <c r="C23">
        <f t="shared" si="2"/>
        <v>60</v>
      </c>
      <c r="D23">
        <f t="shared" si="5"/>
        <v>0.0499999999999999</v>
      </c>
      <c r="E23">
        <f t="shared" si="3"/>
        <v>9</v>
      </c>
      <c r="F23">
        <f t="shared" ref="F23:S23" si="20">MIN($C23,F$6)*$E$3-$E$4*F$6</f>
        <v>18</v>
      </c>
      <c r="G23">
        <f t="shared" si="20"/>
        <v>27</v>
      </c>
      <c r="H23">
        <f t="shared" si="20"/>
        <v>36</v>
      </c>
      <c r="I23">
        <f t="shared" si="20"/>
        <v>45</v>
      </c>
      <c r="J23">
        <f t="shared" si="20"/>
        <v>54</v>
      </c>
      <c r="K23">
        <f t="shared" si="20"/>
        <v>63</v>
      </c>
      <c r="L23">
        <f t="shared" si="20"/>
        <v>72</v>
      </c>
      <c r="M23">
        <f t="shared" si="20"/>
        <v>81</v>
      </c>
      <c r="N23">
        <f t="shared" si="20"/>
        <v>90</v>
      </c>
      <c r="O23">
        <f t="shared" si="20"/>
        <v>99</v>
      </c>
      <c r="P23">
        <f t="shared" si="20"/>
        <v>108</v>
      </c>
      <c r="Q23">
        <f t="shared" si="20"/>
        <v>102</v>
      </c>
      <c r="R23">
        <f t="shared" si="20"/>
        <v>96</v>
      </c>
      <c r="S23">
        <f t="shared" si="20"/>
        <v>90</v>
      </c>
    </row>
    <row r="24" spans="1:19">
      <c r="A24">
        <v>90</v>
      </c>
      <c r="B24">
        <f t="shared" si="1"/>
        <v>0.9</v>
      </c>
      <c r="C24">
        <f t="shared" si="2"/>
        <v>63</v>
      </c>
      <c r="D24">
        <f t="shared" si="5"/>
        <v>0.05</v>
      </c>
      <c r="E24">
        <f t="shared" si="3"/>
        <v>9</v>
      </c>
      <c r="F24">
        <f t="shared" ref="F24:S24" si="21">MIN($C24,F$6)*$E$3-$E$4*F$6</f>
        <v>18</v>
      </c>
      <c r="G24">
        <f t="shared" si="21"/>
        <v>27</v>
      </c>
      <c r="H24">
        <f t="shared" si="21"/>
        <v>36</v>
      </c>
      <c r="I24">
        <f t="shared" si="21"/>
        <v>45</v>
      </c>
      <c r="J24">
        <f t="shared" si="21"/>
        <v>54</v>
      </c>
      <c r="K24">
        <f t="shared" si="21"/>
        <v>63</v>
      </c>
      <c r="L24">
        <f t="shared" si="21"/>
        <v>72</v>
      </c>
      <c r="M24">
        <f t="shared" si="21"/>
        <v>81</v>
      </c>
      <c r="N24">
        <f t="shared" si="21"/>
        <v>90</v>
      </c>
      <c r="O24">
        <f t="shared" si="21"/>
        <v>99</v>
      </c>
      <c r="P24">
        <f t="shared" si="21"/>
        <v>108</v>
      </c>
      <c r="Q24">
        <f t="shared" si="21"/>
        <v>111</v>
      </c>
      <c r="R24">
        <f t="shared" si="21"/>
        <v>105</v>
      </c>
      <c r="S24">
        <f t="shared" si="21"/>
        <v>99</v>
      </c>
    </row>
    <row r="25" spans="1:19">
      <c r="A25">
        <v>95</v>
      </c>
      <c r="B25">
        <f t="shared" si="1"/>
        <v>0.95</v>
      </c>
      <c r="C25">
        <f t="shared" si="2"/>
        <v>66</v>
      </c>
      <c r="D25">
        <f t="shared" si="5"/>
        <v>0.0499999999999999</v>
      </c>
      <c r="E25">
        <f t="shared" si="3"/>
        <v>9</v>
      </c>
      <c r="F25">
        <f t="shared" ref="F25:S25" si="22">MIN($C25,F$6)*$E$3-$E$4*F$6</f>
        <v>18</v>
      </c>
      <c r="G25">
        <f t="shared" si="22"/>
        <v>27</v>
      </c>
      <c r="H25">
        <f t="shared" si="22"/>
        <v>36</v>
      </c>
      <c r="I25">
        <f t="shared" si="22"/>
        <v>45</v>
      </c>
      <c r="J25">
        <f t="shared" si="22"/>
        <v>54</v>
      </c>
      <c r="K25">
        <f t="shared" si="22"/>
        <v>63</v>
      </c>
      <c r="L25">
        <f t="shared" si="22"/>
        <v>72</v>
      </c>
      <c r="M25">
        <f t="shared" si="22"/>
        <v>81</v>
      </c>
      <c r="N25">
        <f t="shared" si="22"/>
        <v>90</v>
      </c>
      <c r="O25">
        <f t="shared" si="22"/>
        <v>99</v>
      </c>
      <c r="P25">
        <f t="shared" si="22"/>
        <v>108</v>
      </c>
      <c r="Q25">
        <f t="shared" si="22"/>
        <v>117</v>
      </c>
      <c r="R25">
        <f t="shared" si="22"/>
        <v>114</v>
      </c>
      <c r="S25">
        <f t="shared" si="22"/>
        <v>108</v>
      </c>
    </row>
    <row r="26" spans="1:19">
      <c r="A26">
        <v>100</v>
      </c>
      <c r="B26">
        <v>0.99</v>
      </c>
      <c r="C26">
        <f t="shared" si="2"/>
        <v>73</v>
      </c>
      <c r="D26">
        <f t="shared" si="5"/>
        <v>0.04</v>
      </c>
      <c r="E26">
        <f t="shared" si="3"/>
        <v>9</v>
      </c>
      <c r="F26">
        <f t="shared" ref="F26:S26" si="23">MIN($C26,F$6)*$E$3-$E$4*F$6</f>
        <v>18</v>
      </c>
      <c r="G26">
        <f t="shared" si="23"/>
        <v>27</v>
      </c>
      <c r="H26">
        <f t="shared" si="23"/>
        <v>36</v>
      </c>
      <c r="I26">
        <f t="shared" si="23"/>
        <v>45</v>
      </c>
      <c r="J26">
        <f t="shared" si="23"/>
        <v>54</v>
      </c>
      <c r="K26">
        <f t="shared" si="23"/>
        <v>63</v>
      </c>
      <c r="L26">
        <f t="shared" si="23"/>
        <v>72</v>
      </c>
      <c r="M26">
        <f t="shared" si="23"/>
        <v>81</v>
      </c>
      <c r="N26">
        <f t="shared" si="23"/>
        <v>90</v>
      </c>
      <c r="O26">
        <f t="shared" si="23"/>
        <v>99</v>
      </c>
      <c r="P26">
        <f t="shared" si="23"/>
        <v>108</v>
      </c>
      <c r="Q26">
        <f t="shared" si="23"/>
        <v>117</v>
      </c>
      <c r="R26">
        <f t="shared" si="23"/>
        <v>126</v>
      </c>
      <c r="S26">
        <f t="shared" si="23"/>
        <v>129</v>
      </c>
    </row>
    <row r="27" ht="42" spans="4:19">
      <c r="D27" s="3" t="s">
        <v>8</v>
      </c>
      <c r="E27">
        <f>SUMPRODUCT($D$7:$D$26,E7:E26)</f>
        <v>8.91</v>
      </c>
      <c r="F27">
        <f t="shared" ref="F27:S27" si="24">SUMPRODUCT($D$7:$D$26,F7:F26)</f>
        <v>17.82</v>
      </c>
      <c r="G27">
        <f t="shared" si="24"/>
        <v>26.73</v>
      </c>
      <c r="H27">
        <f t="shared" si="24"/>
        <v>35.64</v>
      </c>
      <c r="I27">
        <f t="shared" si="24"/>
        <v>44.55</v>
      </c>
      <c r="J27">
        <f t="shared" si="24"/>
        <v>53.46</v>
      </c>
      <c r="K27">
        <f t="shared" si="24"/>
        <v>62.22</v>
      </c>
      <c r="L27">
        <f t="shared" si="24"/>
        <v>69.93</v>
      </c>
      <c r="M27">
        <f t="shared" si="24"/>
        <v>75.84</v>
      </c>
      <c r="N27" s="8">
        <f t="shared" si="24"/>
        <v>79.05</v>
      </c>
      <c r="O27" s="9">
        <f t="shared" si="24"/>
        <v>79.41</v>
      </c>
      <c r="P27">
        <f t="shared" si="24"/>
        <v>77.07</v>
      </c>
      <c r="Q27">
        <f t="shared" si="24"/>
        <v>72.93</v>
      </c>
      <c r="R27">
        <f t="shared" si="24"/>
        <v>67.74</v>
      </c>
      <c r="S27">
        <f t="shared" si="24"/>
        <v>62.16</v>
      </c>
    </row>
  </sheetData>
  <mergeCells count="1">
    <mergeCell ref="E5:S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20"/>
  <sheetViews>
    <sheetView tabSelected="1" workbookViewId="0">
      <selection activeCell="D20" sqref="D20"/>
    </sheetView>
  </sheetViews>
  <sheetFormatPr defaultColWidth="9" defaultRowHeight="14" outlineLevelCol="4"/>
  <cols>
    <col min="1" max="1" width="16.5390625" customWidth="1"/>
    <col min="2" max="2" width="12.6875"/>
  </cols>
  <sheetData>
    <row r="3" spans="1:1">
      <c r="A3" t="s">
        <v>9</v>
      </c>
    </row>
    <row r="5" spans="1:5">
      <c r="A5" t="s">
        <v>0</v>
      </c>
      <c r="B5">
        <v>50</v>
      </c>
      <c r="D5" t="s">
        <v>1</v>
      </c>
      <c r="E5">
        <v>3</v>
      </c>
    </row>
    <row r="6" spans="1:5">
      <c r="A6" t="s">
        <v>2</v>
      </c>
      <c r="B6">
        <v>10</v>
      </c>
      <c r="D6" t="s">
        <v>3</v>
      </c>
      <c r="E6">
        <v>1.2</v>
      </c>
    </row>
    <row r="7" spans="4:5">
      <c r="D7" t="s">
        <v>10</v>
      </c>
      <c r="E7">
        <v>0.7</v>
      </c>
    </row>
    <row r="8" spans="4:5">
      <c r="D8" t="s">
        <v>11</v>
      </c>
      <c r="E8">
        <v>0.3</v>
      </c>
    </row>
    <row r="9" spans="1:2">
      <c r="A9" t="s">
        <v>12</v>
      </c>
      <c r="B9">
        <f>E5-E6</f>
        <v>1.8</v>
      </c>
    </row>
    <row r="10" spans="1:2">
      <c r="A10" t="s">
        <v>13</v>
      </c>
      <c r="B10">
        <f>E6</f>
        <v>1.2</v>
      </c>
    </row>
    <row r="12" spans="1:2">
      <c r="A12" t="s">
        <v>14</v>
      </c>
      <c r="B12">
        <f>B9/(B9+B10)</f>
        <v>0.6</v>
      </c>
    </row>
    <row r="13" spans="1:2">
      <c r="A13" t="s">
        <v>15</v>
      </c>
      <c r="B13">
        <f>NORMINV(B12,B5,B6)</f>
        <v>52.533471031358</v>
      </c>
    </row>
    <row r="15" spans="1:2">
      <c r="A15" t="s">
        <v>14</v>
      </c>
      <c r="B15">
        <f>B9/(B9+B10-E7)</f>
        <v>0.782608695652174</v>
      </c>
    </row>
    <row r="16" spans="1:2">
      <c r="A16" t="s">
        <v>16</v>
      </c>
      <c r="B16">
        <f>NORMINV(B15,B5,B6)</f>
        <v>57.8103381152271</v>
      </c>
    </row>
    <row r="19" spans="1:2">
      <c r="A19" t="s">
        <v>14</v>
      </c>
      <c r="B19">
        <f>(B9+E8)/(B9+B10+E8-E7)</f>
        <v>0.807692307692308</v>
      </c>
    </row>
    <row r="20" ht="28" spans="1:2">
      <c r="A20" s="1" t="s">
        <v>17</v>
      </c>
      <c r="B20">
        <f>NORMINV(B19,B5,B6)</f>
        <v>58.6942377328889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Datatable</vt:lpstr>
      <vt:lpstr>Critical 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dcterms:created xsi:type="dcterms:W3CDTF">2021-07-15T14:51:08Z</dcterms:created>
  <dcterms:modified xsi:type="dcterms:W3CDTF">2021-07-15T15:49:48Z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