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tailieu\"/>
    </mc:Choice>
  </mc:AlternateContent>
  <xr:revisionPtr revIDLastSave="0" documentId="13_ncr:1_{78FD332C-6D1B-47C1-BFC7-9B1DBAD742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6" i="1" l="1"/>
  <c r="P76" i="1"/>
  <c r="S75" i="1"/>
  <c r="Q76" i="1"/>
  <c r="G76" i="1"/>
  <c r="G75" i="1"/>
  <c r="Y75" i="1"/>
  <c r="I75" i="1"/>
  <c r="J75" i="1"/>
  <c r="K75" i="1"/>
  <c r="L75" i="1"/>
  <c r="M75" i="1"/>
  <c r="M76" i="1" s="1"/>
  <c r="N75" i="1"/>
  <c r="O75" i="1"/>
  <c r="P75" i="1"/>
  <c r="Q75" i="1"/>
  <c r="R75" i="1"/>
  <c r="T75" i="1"/>
  <c r="U75" i="1"/>
  <c r="V75" i="1"/>
  <c r="W75" i="1"/>
  <c r="X75" i="1"/>
  <c r="X76" i="1"/>
  <c r="AB67" i="3"/>
  <c r="AA67" i="3"/>
  <c r="W67" i="3"/>
  <c r="W66" i="3"/>
  <c r="V67" i="3"/>
  <c r="S66" i="3"/>
  <c r="S67" i="3"/>
  <c r="R67" i="3"/>
  <c r="Q67" i="3"/>
  <c r="Q66" i="3"/>
  <c r="P67" i="3"/>
  <c r="M67" i="3"/>
  <c r="K66" i="3"/>
  <c r="K67" i="3"/>
  <c r="J67" i="3"/>
  <c r="J76" i="1"/>
  <c r="V66" i="2"/>
  <c r="S66" i="2"/>
  <c r="S65" i="2"/>
  <c r="R66" i="2"/>
  <c r="P66" i="2"/>
  <c r="K66" i="2"/>
  <c r="J66" i="2"/>
  <c r="K65" i="2"/>
  <c r="D8" i="2"/>
  <c r="W76" i="1"/>
  <c r="I76" i="1"/>
  <c r="Y76" i="1"/>
  <c r="U76" i="1"/>
  <c r="S76" i="1"/>
  <c r="T76" i="1"/>
  <c r="K76" i="1"/>
  <c r="L76" i="1"/>
  <c r="N76" i="1"/>
  <c r="O76" i="1"/>
  <c r="V76" i="1"/>
  <c r="M66" i="3"/>
  <c r="E12" i="1" l="1"/>
  <c r="E11" i="1"/>
  <c r="E10" i="1"/>
  <c r="E9" i="1"/>
  <c r="E12" i="3"/>
  <c r="E11" i="3"/>
  <c r="E10" i="3"/>
  <c r="E9" i="3"/>
  <c r="D9" i="3"/>
  <c r="E12" i="2"/>
  <c r="E11" i="2"/>
  <c r="E10" i="2"/>
  <c r="E9" i="2"/>
  <c r="D12" i="2"/>
  <c r="D11" i="2"/>
  <c r="D10" i="2"/>
  <c r="D9" i="2"/>
  <c r="D10" i="3"/>
  <c r="D12" i="3"/>
  <c r="D11" i="3"/>
  <c r="E8" i="3"/>
  <c r="D8" i="3"/>
  <c r="AC67" i="3"/>
  <c r="AC66" i="3"/>
  <c r="E8" i="1"/>
  <c r="E8" i="2"/>
  <c r="L66" i="2"/>
  <c r="G66" i="3" l="1"/>
  <c r="I66" i="3"/>
  <c r="J66" i="3"/>
  <c r="L66" i="3"/>
  <c r="N66" i="3"/>
  <c r="O66" i="3"/>
  <c r="P66" i="3"/>
  <c r="R66" i="3"/>
  <c r="T66" i="3"/>
  <c r="U66" i="3"/>
  <c r="V66" i="3"/>
  <c r="X66" i="3"/>
  <c r="Y66" i="3"/>
  <c r="Z66" i="3"/>
  <c r="AA66" i="3"/>
  <c r="AB66" i="3"/>
  <c r="G67" i="3"/>
  <c r="I67" i="3"/>
  <c r="L67" i="3"/>
  <c r="N67" i="3"/>
  <c r="O67" i="3"/>
  <c r="T67" i="3"/>
  <c r="U67" i="3"/>
  <c r="X67" i="3"/>
  <c r="Y67" i="3"/>
  <c r="Z67" i="3"/>
  <c r="D8" i="1" l="1"/>
  <c r="D12" i="1" l="1"/>
  <c r="D11" i="1"/>
  <c r="D10" i="1"/>
  <c r="D9" i="1"/>
  <c r="C4" i="4" l="1"/>
  <c r="T66" i="2" l="1"/>
  <c r="N66" i="2"/>
  <c r="O66" i="2"/>
  <c r="O65" i="2"/>
  <c r="Q66" i="2"/>
  <c r="R65" i="2"/>
  <c r="Y66" i="2"/>
  <c r="Y65" i="2"/>
  <c r="U66" i="2"/>
  <c r="U65" i="2"/>
  <c r="Q65" i="2"/>
  <c r="N65" i="2"/>
  <c r="M66" i="2"/>
  <c r="W66" i="2"/>
  <c r="X66" i="2"/>
  <c r="J65" i="2"/>
  <c r="L65" i="2"/>
  <c r="M65" i="2"/>
  <c r="P65" i="2"/>
  <c r="T65" i="2"/>
  <c r="V65" i="2"/>
  <c r="W65" i="2"/>
  <c r="X65" i="2"/>
  <c r="I66" i="2"/>
  <c r="I65" i="2"/>
  <c r="G66" i="2"/>
  <c r="G65" i="2"/>
  <c r="G6" i="4" l="1"/>
  <c r="K6" i="4"/>
  <c r="I6" i="4"/>
  <c r="E6" i="4"/>
  <c r="C6" i="4"/>
  <c r="J6" i="4"/>
  <c r="J4" i="4"/>
  <c r="H6" i="4"/>
  <c r="H4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7" i="4" l="1"/>
  <c r="D7" i="4"/>
  <c r="K7" i="4"/>
  <c r="B7" i="4"/>
  <c r="C7" i="4"/>
  <c r="G7" i="4"/>
  <c r="J7" i="4"/>
  <c r="E7" i="4"/>
  <c r="I7" i="4"/>
  <c r="H7" i="4"/>
  <c r="E13" i="3"/>
  <c r="D13" i="3"/>
  <c r="E13" i="2"/>
  <c r="D13" i="2"/>
  <c r="E13" i="1"/>
  <c r="D13" i="1"/>
  <c r="F11" i="4" l="1"/>
  <c r="F12" i="4"/>
</calcChain>
</file>

<file path=xl/sharedStrings.xml><?xml version="1.0" encoding="utf-8"?>
<sst xmlns="http://schemas.openxmlformats.org/spreadsheetml/2006/main" count="382" uniqueCount="177">
  <si>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</si>
  <si>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</si>
  <si>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</si>
  <si>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</si>
  <si>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</si>
  <si>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</si>
  <si>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</si>
  <si>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</si>
  <si>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</si>
  <si>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</si>
  <si>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</si>
  <si>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</si>
  <si>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</si>
  <si>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</si>
  <si>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</si>
  <si>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</si>
  <si>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</si>
  <si>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đổi mật khẩu</t>
  </si>
  <si>
    <t>User interface design</t>
  </si>
  <si>
    <t>Thiết kế trường kiểm thử cho đăng nhập</t>
  </si>
  <si>
    <t>Thiết kế trường kiểm thử cho đổi mật khẩu</t>
  </si>
  <si>
    <t>Review all test case of sprint 1</t>
  </si>
  <si>
    <t>Review all user interfaces of sprint 1</t>
  </si>
  <si>
    <t>Design test case</t>
  </si>
  <si>
    <t>Code back-end cho đăng nhập</t>
  </si>
  <si>
    <t>Code back-end cho đổi mật khẩu</t>
  </si>
  <si>
    <t xml:space="preserve">Integrate code </t>
  </si>
  <si>
    <t>Coding</t>
  </si>
  <si>
    <t>Kiểm tra đăng nhập</t>
  </si>
  <si>
    <t>Kiểm tra đổi mật khẩu</t>
  </si>
  <si>
    <t>Testing</t>
  </si>
  <si>
    <t>Sửa lỗi đăng nhập</t>
  </si>
  <si>
    <t>Sửa lỗi đổi mật khẩu</t>
  </si>
  <si>
    <t>Fix Bug</t>
  </si>
  <si>
    <t>Sprint 1 review meeting</t>
  </si>
  <si>
    <t>Sprint 1 retrospective</t>
  </si>
  <si>
    <t>Release Sprint 1</t>
  </si>
  <si>
    <t>Sprint 2</t>
  </si>
  <si>
    <t>Sprint 3</t>
  </si>
  <si>
    <t>SPRINT 3 REPORT</t>
  </si>
  <si>
    <t>SPRINT 2 REPORT</t>
  </si>
  <si>
    <t>Release Sprint 2</t>
  </si>
  <si>
    <t>Re-testing</t>
  </si>
  <si>
    <t>Kiểm tra lại đăng nhập</t>
  </si>
  <si>
    <t>Sprint 2 review meeting</t>
  </si>
  <si>
    <t>Sprint 2 retrospective</t>
  </si>
  <si>
    <t>Tạo Sprint Backlog 2</t>
  </si>
  <si>
    <t>Tạo Sprint Backlog 3</t>
  </si>
  <si>
    <t>Review all user interfaces of sprint 3</t>
  </si>
  <si>
    <t>Review all user interfaces of sprint 2</t>
  </si>
  <si>
    <t>Review all test case of sprint 2</t>
  </si>
  <si>
    <t>Sprint 3 review meeting</t>
  </si>
  <si>
    <t>Sprint 3 retrospective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</si>
  <si>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</si>
  <si>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</si>
  <si>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</si>
  <si>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</si>
  <si>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</si>
  <si>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</si>
  <si>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</si>
  <si>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</si>
  <si>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</si>
  <si>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</si>
  <si>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</si>
  <si>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Giao diện đăng xuất</t>
  </si>
  <si>
    <t>Thiết kế trường kiểm thử cho đăng xuất</t>
  </si>
  <si>
    <t>Mạnh</t>
  </si>
  <si>
    <t>Lộc</t>
  </si>
  <si>
    <t>Phương</t>
  </si>
  <si>
    <t>Hoàng</t>
  </si>
  <si>
    <t>Code back-end cho đăng xuất</t>
  </si>
  <si>
    <t>Thành</t>
  </si>
  <si>
    <t>Kiểm tra đăng xuất</t>
  </si>
  <si>
    <t>Sửa lỗi đăng xuất</t>
  </si>
  <si>
    <t>Kiểm tra lại đăng xuất</t>
  </si>
  <si>
    <t>Xây dựng website quản lý phòng trọ hỗ trợ realtime chat bằng socket và thanh toán VNPAY</t>
  </si>
  <si>
    <t>Nguyễn Văn Gia Huy</t>
  </si>
  <si>
    <t>Nguyễn Thị Mỹ Tuyết</t>
  </si>
  <si>
    <t>Nguyễn Thị Trúc An</t>
  </si>
  <si>
    <t>Nguyễn Lê Quang Sáng</t>
  </si>
  <si>
    <t>Nguyễn Công Trình</t>
  </si>
  <si>
    <t>Giao diện đăng ký</t>
  </si>
  <si>
    <t>Tuyết</t>
  </si>
  <si>
    <t>Huy,An</t>
  </si>
  <si>
    <t>Tuyết,Sáng,Trình</t>
  </si>
  <si>
    <t>Thiết kế trường kiểm thử cho đăng ký</t>
  </si>
  <si>
    <t>An,Trình</t>
  </si>
  <si>
    <t>Code back-end cho đăng ký</t>
  </si>
  <si>
    <t>Thiết kế front-end cho đổi mật khẩu</t>
  </si>
  <si>
    <t>Thiết kế front-end cho đăng ký</t>
  </si>
  <si>
    <t>Thiết kế front-end cho đăng xuất</t>
  </si>
  <si>
    <t>Thiết kế front-end cho đăng nhập</t>
  </si>
  <si>
    <t>Sáng</t>
  </si>
  <si>
    <t>Huy</t>
  </si>
  <si>
    <t>Kiểm tra đăng ký</t>
  </si>
  <si>
    <t>An,Tuyết</t>
  </si>
  <si>
    <t>Trình,Tuyết</t>
  </si>
  <si>
    <t>An,Trình,Tuyết,Sáng</t>
  </si>
  <si>
    <t>Sửa lỗi đăng ký</t>
  </si>
  <si>
    <t>Kiểm tra lại đăng ký</t>
  </si>
  <si>
    <t>Kiểm tra lại đổi mật khẩu</t>
  </si>
  <si>
    <t>Tạo tài liệu kiểm thử cho Sprint 2</t>
  </si>
  <si>
    <t>An,Huy</t>
  </si>
  <si>
    <t>Trình,Sáng,Tuyết</t>
  </si>
  <si>
    <t>Giao diện tìm kiếm</t>
  </si>
  <si>
    <t>Giao diện quản lý trạng thái phòng</t>
  </si>
  <si>
    <t>Giao diện quản lý tiện ích</t>
  </si>
  <si>
    <t>Giao diện quản lý cơ sở vật chất</t>
  </si>
  <si>
    <t>Thiết kế trường kiểm thử cho tìm kiếm</t>
  </si>
  <si>
    <t>Thiết kế trường kiểm thử cho trạng thái phòng</t>
  </si>
  <si>
    <t>Thiết kế trường kiểm thử cho quản lý tiện ích</t>
  </si>
  <si>
    <t>Thiết kế trường kiểm thử cho quản lý cơ sở vật chất</t>
  </si>
  <si>
    <t>Code back-end cho tìm kiếm</t>
  </si>
  <si>
    <t>Code back-end cho quản lý trạng thái phòng</t>
  </si>
  <si>
    <t>Code back-end cho quản lý tiện ích</t>
  </si>
  <si>
    <t>Thiết kế front-end cho tìm kiếm</t>
  </si>
  <si>
    <t>Thiết kế front-end cho quản lý trạng thái phòng</t>
  </si>
  <si>
    <t>Thiết kế front-end cho quản lý tiện ích</t>
  </si>
  <si>
    <t>Thiết kế front-end cho quản lý cơ sở vật chất</t>
  </si>
  <si>
    <t>Code back-end cho quản lý cơ sở vật chất</t>
  </si>
  <si>
    <t>Kiểm tra tìm kiếm</t>
  </si>
  <si>
    <t>Kiểm tra quản lý trạng thái phòng</t>
  </si>
  <si>
    <t>Kiểm tra quản lý tiện ích</t>
  </si>
  <si>
    <t>Kiểm tra quản lý cơ sở vật chất</t>
  </si>
  <si>
    <t>Sửa lỗi tìm kiếm</t>
  </si>
  <si>
    <t>Sửa lỗi quản lý trạng thái phòng</t>
  </si>
  <si>
    <t>Sửa lỗi quản lý tiện ích</t>
  </si>
  <si>
    <t>Sửa lỗi quản lý cơ sở vật chất</t>
  </si>
  <si>
    <t>Kiểm tra lại tìm kiếm</t>
  </si>
  <si>
    <t>Kiểm tra lại quản lý trạng thái phòng</t>
  </si>
  <si>
    <t>Kiểm tra lại quản lý tiện ích</t>
  </si>
  <si>
    <t>Kiểm tra lại quản lý cơ sở vật chất</t>
  </si>
  <si>
    <t>Sáng,Tuyết</t>
  </si>
  <si>
    <t>Giao diện quản lý hợp đồng</t>
  </si>
  <si>
    <t>Giao diện quản lý thanh toán</t>
  </si>
  <si>
    <t>Giao diện quản lý thống kê và báo cáo</t>
  </si>
  <si>
    <t>Chat Realtime và thông báo</t>
  </si>
  <si>
    <t>Giao diện quản lý tài khoản</t>
  </si>
  <si>
    <t>Thiết kế trường kiểm thử cho quản lý hợp đồng</t>
  </si>
  <si>
    <t>Thiết kế trường kiểm thử cho quản lý thanh toán</t>
  </si>
  <si>
    <t>Thiết kế trường kiểm thử chat Realtime và thông báo</t>
  </si>
  <si>
    <t>Thiết kế trường kiểm thử cho quản lý thống kê và báo cáo</t>
  </si>
  <si>
    <t>Thiết kế trường kiểm thử quản lý tài khoản</t>
  </si>
  <si>
    <t>Thiết kế front-end cho quản lý hợp đồng</t>
  </si>
  <si>
    <t>Thiết kế front-end cho quản lý thống kê và báo cáo</t>
  </si>
  <si>
    <t>Thiết kế front-end cho quản lý thanh toán</t>
  </si>
  <si>
    <t>Code back-end cho quản lý hợp đồng</t>
  </si>
  <si>
    <t>Code back-end cho quản lý thống kế và báo cáo</t>
  </si>
  <si>
    <t>Thiết kế front-end cho quản lý tài khoản</t>
  </si>
  <si>
    <t>Code back-end cho quản lý tài khoản</t>
  </si>
  <si>
    <t>Kiểm tra quản lý hợp đồng</t>
  </si>
  <si>
    <t>Kiểm tra quản lý thanh toán</t>
  </si>
  <si>
    <t>Kiểm tra quản lý thống kê và báo cáo</t>
  </si>
  <si>
    <t>Kiểm tra chat Realtime và thông báo</t>
  </si>
  <si>
    <t>Code back-end cho chat Realtime và thông báo</t>
  </si>
  <si>
    <t>Thiết kế front-end cho chat Realtime và thông báo</t>
  </si>
  <si>
    <t>Trình,An</t>
  </si>
  <si>
    <t>Trình</t>
  </si>
  <si>
    <t>Tuyết,Sáng</t>
  </si>
  <si>
    <t>Sửa lỗi quản lý hợp đồng</t>
  </si>
  <si>
    <t>Sửa lỗi quản lý thanh toán</t>
  </si>
  <si>
    <t>Sửa lỗi quản lý thống kê và báo cáo</t>
  </si>
  <si>
    <t>Sửa lỗi chat Realtime và thông báo</t>
  </si>
  <si>
    <t>Sửa lỗi quản lý tài khoản</t>
  </si>
  <si>
    <t>Kiểm tra lại quản lý hợp đồng</t>
  </si>
  <si>
    <t>Kiểm tra lại quản lý thanh toán</t>
  </si>
  <si>
    <t>Kiểm tra lại quản lý thống kê và báo cáo</t>
  </si>
  <si>
    <t>Kiểm tra lại chat Realtime và thông báo</t>
  </si>
  <si>
    <t>Kiểm tra lại quản lý tài khoản</t>
  </si>
  <si>
    <t>Kiểm tra quản lý tài khoản</t>
  </si>
  <si>
    <t>Thiết kê front-end cho quản lý thông tin người dùng</t>
  </si>
  <si>
    <t>Code back-end cho quản lý thông tin người dùng</t>
  </si>
  <si>
    <t>Kiểm tra quản lý thông tin người dùng</t>
  </si>
  <si>
    <t>Sửa lỗi quản lý thông tin người dùng</t>
  </si>
  <si>
    <t>Kiểm tra lại quản lý thông tin người dùng</t>
  </si>
  <si>
    <t>Thiết kế trường kiểm thử cho quản lý thông tin người dùng</t>
  </si>
  <si>
    <t>Giao diện quản lý thông tin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</si>
</sst>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9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8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1" fillId="11" borderId="8" xfId="0" applyFont="1" applyFill="1" applyBorder="1"/>
    <xf numFmtId="0" fontId="1" fillId="0" borderId="9" xfId="0" applyFont="1" applyBorder="1"/>
    <xf numFmtId="0" fontId="1" fillId="11" borderId="10" xfId="0" applyFont="1" applyFill="1" applyBorder="1"/>
    <xf numFmtId="0" fontId="1" fillId="0" borderId="12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0" fontId="3" fillId="13" borderId="1" xfId="0" applyFont="1" applyFill="1" applyBorder="1"/>
    <xf numFmtId="0" fontId="3" fillId="4" borderId="1" xfId="0" applyFont="1" applyFill="1" applyBorder="1"/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1" fillId="0" borderId="16" xfId="0" applyFont="1" applyBorder="1"/>
    <xf numFmtId="0" fontId="1" fillId="0" borderId="17" xfId="0" applyFont="1" applyBorder="1"/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36876553382528"/>
          <c:y val="5.925155672967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74173562425132E-2"/>
          <c:y val="0.13626271785677696"/>
          <c:w val="0.83346986752141139"/>
          <c:h val="0.79629352120151331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1'!$E$75:$F$75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1'!$I$15:$Y$15</c:f>
              <c:numCache>
                <c:formatCode>dd/mm</c:formatCode>
                <c:ptCount val="17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45747</c:v>
                </c:pt>
                <c:pt idx="6">
                  <c:v>45748</c:v>
                </c:pt>
                <c:pt idx="7">
                  <c:v>45749</c:v>
                </c:pt>
                <c:pt idx="8">
                  <c:v>45750</c:v>
                </c:pt>
                <c:pt idx="9">
                  <c:v>45751</c:v>
                </c:pt>
                <c:pt idx="10">
                  <c:v>45752</c:v>
                </c:pt>
                <c:pt idx="11">
                  <c:v>45753</c:v>
                </c:pt>
                <c:pt idx="12">
                  <c:v>45754</c:v>
                </c:pt>
                <c:pt idx="13">
                  <c:v>45755</c:v>
                </c:pt>
                <c:pt idx="14">
                  <c:v>45756</c:v>
                </c:pt>
                <c:pt idx="15">
                  <c:v>45757</c:v>
                </c:pt>
                <c:pt idx="16">
                  <c:v>45758</c:v>
                </c:pt>
              </c:numCache>
            </c:numRef>
          </c:cat>
          <c:val>
            <c:numRef>
              <c:f>'Sprint 1'!$I$75:$Y$75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132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92</c:v>
                </c:pt>
                <c:pt idx="8">
                  <c:v>75</c:v>
                </c:pt>
                <c:pt idx="9">
                  <c:v>70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5-43C3-9DBA-2DFA33EDFF2A}"/>
            </c:ext>
          </c:extLst>
        </c:ser>
        <c:ser>
          <c:idx val="1"/>
          <c:order val="1"/>
          <c:tx>
            <c:strRef>
              <c:f>'Sprint 1'!$E$76:$F$76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1'!$I$76:$Y$76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130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95</c:v>
                </c:pt>
                <c:pt idx="8">
                  <c:v>78</c:v>
                </c:pt>
                <c:pt idx="9">
                  <c:v>71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5-43C3-9DBA-2DFA33ED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1920"/>
        <c:axId val="162410160"/>
      </c:lineChart>
      <c:dateAx>
        <c:axId val="1623919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160"/>
        <c:crosses val="autoZero"/>
        <c:auto val="1"/>
        <c:lblOffset val="100"/>
        <c:baseTimeUnit val="days"/>
      </c:dateAx>
      <c:valAx>
        <c:axId val="162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15942542683823"/>
          <c:y val="0.45093941562428319"/>
          <c:w val="0.11309501256869939"/>
          <c:h val="0.21731938391439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2'!$E$65:$F$65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2'!$I$65:$Y$65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106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C-4A45-8256-CB4502D0DB4A}"/>
            </c:ext>
          </c:extLst>
        </c:ser>
        <c:ser>
          <c:idx val="1"/>
          <c:order val="1"/>
          <c:tx>
            <c:strRef>
              <c:f>'Sprint 2'!$E$66:$F$66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2'!$I$66:$Y$66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105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C-4A45-8256-CB4502D0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7600"/>
        <c:axId val="162388560"/>
      </c:lineChart>
      <c:dateAx>
        <c:axId val="162387600"/>
        <c:scaling>
          <c:orientation val="minMax"/>
          <c:min val="45758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8560"/>
        <c:crosses val="autoZero"/>
        <c:auto val="1"/>
        <c:lblOffset val="100"/>
        <c:baseTimeUnit val="days"/>
      </c:dateAx>
      <c:valAx>
        <c:axId val="1623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3'!$E$66:$F$66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3'!$I$66:$AC$66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A-4125-87CD-90679ACBEE6F}"/>
            </c:ext>
          </c:extLst>
        </c:ser>
        <c:ser>
          <c:idx val="1"/>
          <c:order val="1"/>
          <c:tx>
            <c:strRef>
              <c:f>'Sprint 3'!$E$67:$F$67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3'!$I$67:$AC$67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A-4125-87CD-90679ACB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383792"/>
        <c:axId val="858407312"/>
      </c:lineChart>
      <c:dateAx>
        <c:axId val="858383792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7312"/>
        <c:crosses val="autoZero"/>
        <c:auto val="1"/>
        <c:lblOffset val="100"/>
        <c:baseTimeUnit val="days"/>
      </c:dateAx>
      <c:valAx>
        <c:axId val="858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1425965</xdr:colOff>
      <xdr:row>81</xdr:row>
      <xdr:rowOff>0</xdr:rowOff>
    </xdr:from>
    <xdr:to>
      <xdr:col>19</xdr:col>
      <xdr:colOff>367632</xdr:colOff>
      <xdr:row>106</xdr:row>
      <xdr:rowOff>66842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F5BA-931B-8175-D0B7-27E46B87F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517071</xdr:colOff>
      <xdr:row>68</xdr:row>
      <xdr:rowOff>75292</xdr:rowOff>
    </xdr:from>
    <xdr:to>
      <xdr:col>12</xdr:col>
      <xdr:colOff>117929</xdr:colOff>
      <xdr:row>100</xdr:row>
      <xdr:rowOff>36285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798D4-979F-5817-096F-3CC055BD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70</xdr:row>
      <xdr:rowOff>48078</xdr:rowOff>
    </xdr:from>
    <xdr:to>
      <xdr:col>11</xdr:col>
      <xdr:colOff>317500</xdr:colOff>
      <xdr:row>91</xdr:row>
      <xdr:rowOff>90713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0B34B-BDF1-2CBA-3E04-CC4E2C46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abSelected="1" topLeftCell="B60" zoomScale="55" zoomScaleNormal="85" workbookViewId="0">
      <selection activeCell="Q76" sqref="Q76"/>
    </sheetView>
  </sheetViews>
  <sheetFormatPr defaultColWidth="9.08984375" defaultRowHeight="16.5" x14ac:dyDescent="0.35"/>
  <cols>
    <col min="1" max="1" width="16" style="1" customWidth="1"/>
    <col min="2" max="2" width="20.36328125" style="1" customWidth="1"/>
    <col min="3" max="3" width="55.453125" style="1" customWidth="1"/>
    <col min="4" max="5" width="11" style="1" customWidth="1"/>
    <col min="6" max="6" width="20.54296875" style="1" customWidth="1"/>
    <col min="7" max="8" width="6.08984375" style="1" customWidth="1"/>
    <col min="9" max="9" width="6" style="1" customWidth="1"/>
    <col min="10" max="13" width="6.08984375" style="1" customWidth="1"/>
    <col min="14" max="14" width="6" style="1" customWidth="1"/>
    <col min="15" max="15" width="6.08984375" style="1" customWidth="1"/>
    <col min="16" max="20" width="6" style="1" customWidth="1"/>
    <col min="21" max="23" width="6.08984375" style="1" customWidth="1"/>
    <col min="24" max="24" width="6" style="1" customWidth="1"/>
    <col min="25" max="25" width="6.08984375" style="1" customWidth="1"/>
    <col min="26" max="16384" width="9.08984375" style="1"/>
  </cols>
  <sheetData>
    <row r="1" spans="1:25" ht="33.5" thickBot="1" x14ac:dyDescent="0.4">
      <c r="A1" s="56" t="s">
        <v>3</v>
      </c>
      <c r="B1" s="56"/>
      <c r="C1" s="35" t="s">
        <v>75</v>
      </c>
      <c r="E1" s="9"/>
      <c r="F1" s="10" t="s">
        <v>63</v>
      </c>
    </row>
    <row r="2" spans="1:25" ht="17" thickBot="1" x14ac:dyDescent="0.4">
      <c r="A2" s="56" t="s">
        <v>2</v>
      </c>
      <c r="B2" s="56"/>
      <c r="C2" s="3" t="s">
        <v>4</v>
      </c>
      <c r="E2" s="13"/>
      <c r="F2" s="12" t="s">
        <v>60</v>
      </c>
    </row>
    <row r="3" spans="1:25" ht="17" thickBot="1" x14ac:dyDescent="0.4">
      <c r="A3" s="56" t="s">
        <v>1</v>
      </c>
      <c r="B3" s="56"/>
      <c r="C3" s="36">
        <v>45742</v>
      </c>
      <c r="E3" s="15"/>
      <c r="F3" s="16" t="s">
        <v>58</v>
      </c>
    </row>
    <row r="4" spans="1:25" ht="17.25" customHeight="1" thickBot="1" x14ac:dyDescent="0.4">
      <c r="A4" s="56" t="s">
        <v>0</v>
      </c>
      <c r="B4" s="56"/>
      <c r="C4" s="36">
        <v>45757</v>
      </c>
    </row>
    <row r="5" spans="1:25" ht="16.5" customHeight="1" thickBot="1" x14ac:dyDescent="0.4"/>
    <row r="6" spans="1:25" ht="17" thickBot="1" x14ac:dyDescent="0.4">
      <c r="B6" s="57" t="s">
        <v>5</v>
      </c>
      <c r="C6" s="57"/>
      <c r="D6" s="57"/>
      <c r="E6" s="57"/>
    </row>
    <row r="7" spans="1:25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5" ht="17" thickBot="1" x14ac:dyDescent="0.4">
      <c r="B8" s="7">
        <v>1</v>
      </c>
      <c r="C8" s="3" t="s">
        <v>76</v>
      </c>
      <c r="D8" s="3">
        <f ca="1">SUMIF($E$16:$F$74,"Thành",$G$16:$G$74)+SUMIF($E$16:$F$74,"All team",$G$16:$G$74)/5+SUMIF($E$16:$F$74,"Thành,Mạnh",$G$16:$G$74)/2</f>
        <v>5.6</v>
      </c>
      <c r="E8" s="3">
        <f ca="1">SUMIF($E$16:$F$74,"Thành",$H$16:$H$74)+SUMIF($E$16:$F$74,"All team",$H$16:$H$74)/5+SUMIF($E$16:$F$74,"Thành,Mạnh",$H$16:$H$74)/2</f>
        <v>6</v>
      </c>
    </row>
    <row r="9" spans="1:25" ht="17" thickBot="1" x14ac:dyDescent="0.4">
      <c r="B9" s="7">
        <v>2</v>
      </c>
      <c r="C9" s="3" t="s">
        <v>77</v>
      </c>
      <c r="D9" s="3">
        <f ca="1">SUMIF($E$16:$F$74,"Mạnh",$G$16:$G$74)+SUMIF($E$16:$F$74,"All team",$G$16:$G$74)/5+SUMIF($E$16:$F$74,"Thành,Mạnh",$G$16:$G$74)/2+SUMIF($E$16:$F$74,"Mạnh,Phương",$G$16:$G$74)/2+SUMIF($E$16:$F$74,"Mạnh,Lộc,Phương,Hoàng",$G$16:$G$74)/4</f>
        <v>5.6</v>
      </c>
      <c r="E9" s="3">
        <f ca="1">SUMIF($E$16:$F$74,"Mạnh",$H$16:$H$74)+SUMIF($E$16:$F$74,"All team",$H$16:$H$74)/5+SUMIF($E$16:$F$74,"Thành,Mạnh",$H$16:$H$74)/2+SUMIF($E$16:$F$74,"Mạnh,Phương",$H$16:$H$74)/2+SUMIF($E$16:$F$74,"Mạnh,Lộc,Phương,Hoàng",$H$16:$H$74)/4</f>
        <v>6</v>
      </c>
    </row>
    <row r="10" spans="1:25" ht="17" thickBot="1" x14ac:dyDescent="0.4">
      <c r="B10" s="7">
        <v>3</v>
      </c>
      <c r="C10" s="3" t="s">
        <v>78</v>
      </c>
      <c r="D10" s="3">
        <f ca="1">SUMIF($E$16:$F$74,"Phương",$G$16:$G$74)+SUMIF($E$16:$F$74,"All team",$G$16:$G$74)/5+SUMIF($E$16:$F$74,"Mạnh,Phương",$G$16:$G$74)/2+SUMIF($E$16:$F$74,"Mạnh,Lộc,Phương,Hoàng",$G$16:$G$74)/4</f>
        <v>5.6</v>
      </c>
      <c r="E10" s="3">
        <f ca="1">SUMIF($E$16:$F$74,"Phương",$H$16:$H$74)+SUMIF($E$16:$F$74,"All team",$H$16:$H$74)/5+SUMIF($E$16:$F$74,"Mạnh,Phương",$H$16:$H$74)/2+SUMIF($E$16:$F$74,"Mạnh,Lộc,Phương,Hoàng",$H$16:$H$74)/4</f>
        <v>6</v>
      </c>
    </row>
    <row r="11" spans="1:25" ht="17" thickBot="1" x14ac:dyDescent="0.4">
      <c r="B11" s="7">
        <v>4</v>
      </c>
      <c r="C11" s="3" t="s">
        <v>79</v>
      </c>
      <c r="D11" s="3">
        <f ca="1">SUMIF($E$16:$F$74,"Lộc",$G$16:$G$74)+SUMIF($E$16:$F$74,"All team",$G$16:$G$74)/5+SUMIF($E$16:$F$74,"Mạnh,Lộc,Phương,Hoàng",$G$16:$G$74)/4</f>
        <v>5.6</v>
      </c>
      <c r="E11" s="3">
        <f ca="1">SUMIF($E$16:$F$74,"Lộc",$H$16:$H$74)+SUMIF($E$16:$F$74,"All team",$H$16:$H$74)/5+SUMIF($E$16:$F$74,"Mạnh,Lộc,Phương,Hoàng",$H$16:$H$74)/4</f>
        <v>6</v>
      </c>
    </row>
    <row r="12" spans="1:25" ht="17" thickBot="1" x14ac:dyDescent="0.4">
      <c r="B12" s="7">
        <v>5</v>
      </c>
      <c r="C12" s="3" t="s">
        <v>80</v>
      </c>
      <c r="D12" s="3">
        <f ca="1">SUMIF($E$16:$F$74,"Hoàng",$G$16:$G$74)+SUMIF($E$16:$F$74,"All team",$G$16:$G$74)/5+SUMIF($E$16:$F$74,"Mạnh,Lộc,Phương,Hoàng",$G$16:$G$74)/4</f>
        <v>5.6</v>
      </c>
      <c r="E12" s="3">
        <f ca="1">SUMIF($E$16:$F$74,"Hoàng",$H$16:$H$74)+SUMIF($E$16:$F$74,"All team",$H$16:$H$74)/5+SUMIF($E$16:$F$74,"Mạnh,Lộc,Phương,Hoàng",$H$16:$H$74)/4</f>
        <v>6</v>
      </c>
    </row>
    <row r="13" spans="1:25" ht="17" thickBot="1" x14ac:dyDescent="0.4">
      <c r="B13" s="57" t="s">
        <v>12</v>
      </c>
      <c r="C13" s="57"/>
      <c r="D13" s="4">
        <f ca="1">SUM(D8:D12)</f>
        <v>28</v>
      </c>
      <c r="E13" s="4">
        <f ca="1">SUM(E8:E12)</f>
        <v>30</v>
      </c>
    </row>
    <row r="15" spans="1:25" ht="62.25" customHeight="1" x14ac:dyDescent="0.35">
      <c r="A15" s="17" t="s">
        <v>7</v>
      </c>
      <c r="B15" s="17" t="s">
        <v>8</v>
      </c>
      <c r="C15" s="40" t="s">
        <v>9</v>
      </c>
      <c r="D15" s="41"/>
      <c r="E15" s="40" t="s">
        <v>10</v>
      </c>
      <c r="F15" s="41"/>
      <c r="G15" s="18" t="s">
        <v>11</v>
      </c>
      <c r="H15" s="18" t="s">
        <v>54</v>
      </c>
      <c r="I15" s="19">
        <v>45742</v>
      </c>
      <c r="J15" s="19">
        <v>45743</v>
      </c>
      <c r="K15" s="19">
        <v>45744</v>
      </c>
      <c r="L15" s="19">
        <v>45745</v>
      </c>
      <c r="M15" s="19">
        <v>45746</v>
      </c>
      <c r="N15" s="19">
        <v>45747</v>
      </c>
      <c r="O15" s="19">
        <v>45748</v>
      </c>
      <c r="P15" s="19">
        <v>45749</v>
      </c>
      <c r="Q15" s="19">
        <v>45750</v>
      </c>
      <c r="R15" s="19">
        <v>45751</v>
      </c>
      <c r="S15" s="19">
        <v>45752</v>
      </c>
      <c r="T15" s="19">
        <v>45753</v>
      </c>
      <c r="U15" s="19">
        <v>45754</v>
      </c>
      <c r="V15" s="19">
        <v>45755</v>
      </c>
      <c r="W15" s="19">
        <v>45756</v>
      </c>
      <c r="X15" s="19">
        <v>45757</v>
      </c>
      <c r="Y15" s="19">
        <v>45758</v>
      </c>
    </row>
    <row r="16" spans="1:25" x14ac:dyDescent="0.35">
      <c r="A16" s="51" t="s">
        <v>4</v>
      </c>
      <c r="B16" s="42" t="s">
        <v>13</v>
      </c>
      <c r="C16" s="48"/>
      <c r="D16" s="43"/>
      <c r="E16" s="44" t="s">
        <v>53</v>
      </c>
      <c r="F16" s="45"/>
      <c r="G16" s="20">
        <v>10</v>
      </c>
      <c r="H16" s="20">
        <v>10</v>
      </c>
      <c r="I16" s="37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x14ac:dyDescent="0.35">
      <c r="A17" s="52"/>
      <c r="B17" s="42" t="s">
        <v>14</v>
      </c>
      <c r="C17" s="48"/>
      <c r="D17" s="43"/>
      <c r="E17" s="44" t="s">
        <v>83</v>
      </c>
      <c r="F17" s="45"/>
      <c r="G17" s="20">
        <v>4</v>
      </c>
      <c r="H17" s="20">
        <v>4</v>
      </c>
      <c r="I17" s="20">
        <v>4</v>
      </c>
      <c r="J17" s="37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x14ac:dyDescent="0.35">
      <c r="A18" s="52"/>
      <c r="B18" s="42" t="s">
        <v>15</v>
      </c>
      <c r="C18" s="48"/>
      <c r="D18" s="43"/>
      <c r="E18" s="44" t="s">
        <v>84</v>
      </c>
      <c r="F18" s="45"/>
      <c r="G18" s="20">
        <v>6</v>
      </c>
      <c r="H18" s="20">
        <v>6</v>
      </c>
      <c r="I18" s="20">
        <v>6</v>
      </c>
      <c r="J18" s="37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x14ac:dyDescent="0.35">
      <c r="A19" s="52"/>
      <c r="B19" s="51" t="s">
        <v>18</v>
      </c>
      <c r="C19" s="42" t="s">
        <v>16</v>
      </c>
      <c r="D19" s="43"/>
      <c r="E19" s="44" t="s">
        <v>82</v>
      </c>
      <c r="F19" s="45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x14ac:dyDescent="0.35">
      <c r="A20" s="52"/>
      <c r="B20" s="52"/>
      <c r="C20" s="42" t="s">
        <v>64</v>
      </c>
      <c r="D20" s="43"/>
      <c r="E20" s="44" t="s">
        <v>82</v>
      </c>
      <c r="F20" s="45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x14ac:dyDescent="0.35">
      <c r="A21" s="52"/>
      <c r="B21" s="52"/>
      <c r="C21" s="42" t="s">
        <v>81</v>
      </c>
      <c r="D21" s="43"/>
      <c r="E21" s="44" t="s">
        <v>82</v>
      </c>
      <c r="F21" s="45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x14ac:dyDescent="0.35">
      <c r="A22" s="52"/>
      <c r="B22" s="52"/>
      <c r="C22" s="42" t="s">
        <v>17</v>
      </c>
      <c r="D22" s="43"/>
      <c r="E22" s="44" t="s">
        <v>82</v>
      </c>
      <c r="F22" s="45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38">
        <v>2</v>
      </c>
      <c r="M22" s="20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x14ac:dyDescent="0.35">
      <c r="A23" s="52"/>
      <c r="B23" s="52"/>
      <c r="C23" s="42" t="s">
        <v>176</v>
      </c>
      <c r="D23" s="43"/>
      <c r="E23" s="44" t="s">
        <v>82</v>
      </c>
      <c r="F23" s="45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37">
        <v>2</v>
      </c>
      <c r="M23" s="20">
        <v>2</v>
      </c>
      <c r="N23" s="20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x14ac:dyDescent="0.35">
      <c r="A24" s="52"/>
      <c r="B24" s="52"/>
      <c r="C24" s="42" t="s">
        <v>22</v>
      </c>
      <c r="D24" s="43"/>
      <c r="E24" s="44" t="s">
        <v>53</v>
      </c>
      <c r="F24" s="45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20">
        <v>5</v>
      </c>
      <c r="N24" s="20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</row>
    <row r="25" spans="1:25" x14ac:dyDescent="0.35">
      <c r="A25" s="52"/>
      <c r="B25" s="53"/>
      <c r="C25" s="42"/>
      <c r="D25" s="43"/>
      <c r="E25" s="44"/>
      <c r="F25" s="45"/>
      <c r="G25" s="20"/>
      <c r="H25" s="20"/>
      <c r="I25" s="20"/>
      <c r="J25" s="20"/>
      <c r="K25" s="20"/>
      <c r="L25" s="20"/>
      <c r="M25" s="20"/>
      <c r="N25" s="20"/>
      <c r="O25" s="37"/>
      <c r="P25" s="37"/>
      <c r="Q25" s="22">
        <v>-1</v>
      </c>
      <c r="R25" s="20"/>
      <c r="S25" s="20"/>
      <c r="T25" s="20"/>
      <c r="U25" s="20"/>
      <c r="V25" s="20"/>
      <c r="W25" s="20"/>
      <c r="X25" s="20"/>
      <c r="Y25" s="20"/>
    </row>
    <row r="26" spans="1:25" x14ac:dyDescent="0.35">
      <c r="A26" s="52"/>
      <c r="B26" s="51" t="s">
        <v>23</v>
      </c>
      <c r="C26" s="42" t="s">
        <v>19</v>
      </c>
      <c r="D26" s="43"/>
      <c r="E26" s="44" t="s">
        <v>86</v>
      </c>
      <c r="F26" s="45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x14ac:dyDescent="0.35">
      <c r="A27" s="52"/>
      <c r="B27" s="52"/>
      <c r="C27" s="42" t="s">
        <v>65</v>
      </c>
      <c r="D27" s="43"/>
      <c r="E27" s="44" t="s">
        <v>86</v>
      </c>
      <c r="F27" s="45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x14ac:dyDescent="0.35">
      <c r="A28" s="52"/>
      <c r="B28" s="52"/>
      <c r="C28" s="42" t="s">
        <v>85</v>
      </c>
      <c r="D28" s="43"/>
      <c r="E28" s="44" t="s">
        <v>86</v>
      </c>
      <c r="F28" s="45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x14ac:dyDescent="0.35">
      <c r="A29" s="52"/>
      <c r="B29" s="52"/>
      <c r="C29" s="42" t="s">
        <v>20</v>
      </c>
      <c r="D29" s="43"/>
      <c r="E29" s="44" t="s">
        <v>86</v>
      </c>
      <c r="F29" s="45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20">
        <v>4</v>
      </c>
      <c r="O29" s="21">
        <v>0</v>
      </c>
      <c r="P29" s="37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x14ac:dyDescent="0.35">
      <c r="A30" s="52"/>
      <c r="B30" s="52"/>
      <c r="C30" s="42" t="s">
        <v>175</v>
      </c>
      <c r="D30" s="43"/>
      <c r="E30" s="44" t="s">
        <v>86</v>
      </c>
      <c r="F30" s="45"/>
      <c r="G30" s="20">
        <v>4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20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</row>
    <row r="31" spans="1:25" x14ac:dyDescent="0.35">
      <c r="A31" s="52"/>
      <c r="B31" s="52"/>
      <c r="C31" s="42" t="s">
        <v>21</v>
      </c>
      <c r="D31" s="43"/>
      <c r="E31" s="44" t="s">
        <v>53</v>
      </c>
      <c r="F31" s="45"/>
      <c r="G31" s="20">
        <v>4</v>
      </c>
      <c r="H31" s="20">
        <v>5</v>
      </c>
      <c r="I31" s="20">
        <v>5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5</v>
      </c>
      <c r="P31" s="20">
        <v>5</v>
      </c>
      <c r="Q31" s="21">
        <v>0</v>
      </c>
      <c r="R31" s="37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x14ac:dyDescent="0.35">
      <c r="A32" s="52"/>
      <c r="B32" s="53"/>
      <c r="C32" s="42"/>
      <c r="D32" s="43"/>
      <c r="E32" s="44"/>
      <c r="F32" s="45"/>
      <c r="G32" s="20"/>
      <c r="H32" s="20"/>
      <c r="I32" s="20"/>
      <c r="J32" s="20"/>
      <c r="K32" s="20"/>
      <c r="L32" s="20"/>
      <c r="M32" s="20"/>
      <c r="N32" s="20"/>
      <c r="O32" s="20"/>
      <c r="Q32" s="39">
        <v>-1</v>
      </c>
      <c r="R32" s="37"/>
      <c r="S32" s="20"/>
      <c r="T32" s="20"/>
      <c r="U32" s="20"/>
      <c r="V32" s="20"/>
      <c r="W32" s="20"/>
      <c r="X32" s="20"/>
      <c r="Y32" s="20"/>
    </row>
    <row r="33" spans="1:25" x14ac:dyDescent="0.35">
      <c r="A33" s="52"/>
      <c r="B33" s="51" t="s">
        <v>27</v>
      </c>
      <c r="C33" s="42" t="s">
        <v>91</v>
      </c>
      <c r="D33" s="43"/>
      <c r="E33" s="44" t="s">
        <v>92</v>
      </c>
      <c r="F33" s="45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1">
        <v>0</v>
      </c>
      <c r="N33" s="20">
        <v>0</v>
      </c>
      <c r="O33" s="20">
        <v>0</v>
      </c>
      <c r="P33" s="20">
        <v>0</v>
      </c>
      <c r="Q33" s="20">
        <v>0</v>
      </c>
      <c r="R33" s="37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x14ac:dyDescent="0.35">
      <c r="A34" s="52"/>
      <c r="B34" s="52"/>
      <c r="C34" s="42" t="s">
        <v>24</v>
      </c>
      <c r="D34" s="43"/>
      <c r="E34" s="44" t="s">
        <v>93</v>
      </c>
      <c r="F34" s="45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37">
        <v>0</v>
      </c>
      <c r="N34" s="21">
        <v>0</v>
      </c>
      <c r="O34" s="20">
        <v>0</v>
      </c>
      <c r="P34" s="20">
        <v>0</v>
      </c>
      <c r="Q34" s="20">
        <v>0</v>
      </c>
      <c r="R34" s="37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x14ac:dyDescent="0.35">
      <c r="A35" s="52"/>
      <c r="B35" s="52"/>
      <c r="C35" s="42" t="s">
        <v>90</v>
      </c>
      <c r="D35" s="43"/>
      <c r="E35" s="44" t="s">
        <v>92</v>
      </c>
      <c r="F35" s="45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4</v>
      </c>
      <c r="O35" s="21">
        <v>0</v>
      </c>
      <c r="P35" s="20">
        <v>0</v>
      </c>
      <c r="Q35" s="20">
        <v>0</v>
      </c>
      <c r="R35" s="20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</row>
    <row r="36" spans="1:25" x14ac:dyDescent="0.35">
      <c r="A36" s="52"/>
      <c r="B36" s="52"/>
      <c r="C36" s="42" t="s">
        <v>70</v>
      </c>
      <c r="D36" s="43"/>
      <c r="E36" s="44" t="s">
        <v>93</v>
      </c>
      <c r="F36" s="45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37">
        <v>0</v>
      </c>
      <c r="P36" s="21">
        <v>0</v>
      </c>
      <c r="Q36" s="20">
        <v>0</v>
      </c>
      <c r="R36" s="20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x14ac:dyDescent="0.35">
      <c r="A37" s="52"/>
      <c r="B37" s="52"/>
      <c r="C37" s="42" t="s">
        <v>89</v>
      </c>
      <c r="D37" s="43"/>
      <c r="E37" s="44" t="s">
        <v>92</v>
      </c>
      <c r="F37" s="45"/>
      <c r="G37" s="20">
        <v>3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0">
        <v>4</v>
      </c>
      <c r="Q37" s="21">
        <v>0</v>
      </c>
      <c r="R37" s="20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x14ac:dyDescent="0.35">
      <c r="A38" s="52"/>
      <c r="B38" s="52"/>
      <c r="C38" s="42"/>
      <c r="D38" s="43"/>
      <c r="E38" s="44"/>
      <c r="F38" s="45"/>
      <c r="G38" s="20"/>
      <c r="H38" s="20"/>
      <c r="I38" s="20"/>
      <c r="J38" s="20"/>
      <c r="K38" s="20"/>
      <c r="L38" s="20"/>
      <c r="M38" s="20"/>
      <c r="N38" s="20"/>
      <c r="O38" s="20"/>
      <c r="Q38" s="22">
        <v>-1</v>
      </c>
      <c r="R38" s="20"/>
      <c r="S38" s="20"/>
      <c r="T38" s="37"/>
      <c r="U38" s="20"/>
      <c r="V38" s="20"/>
      <c r="W38" s="20"/>
      <c r="X38" s="20"/>
      <c r="Y38" s="20"/>
    </row>
    <row r="39" spans="1:25" x14ac:dyDescent="0.35">
      <c r="A39" s="52"/>
      <c r="B39" s="52"/>
      <c r="C39" s="42" t="s">
        <v>87</v>
      </c>
      <c r="D39" s="43"/>
      <c r="E39" s="44" t="s">
        <v>93</v>
      </c>
      <c r="F39" s="45"/>
      <c r="G39" s="20">
        <v>5</v>
      </c>
      <c r="H39" s="20">
        <v>4</v>
      </c>
      <c r="I39" s="20">
        <v>4</v>
      </c>
      <c r="J39" s="20">
        <v>4</v>
      </c>
      <c r="K39" s="20">
        <v>4</v>
      </c>
      <c r="L39" s="20">
        <v>4</v>
      </c>
      <c r="M39" s="20">
        <v>4</v>
      </c>
      <c r="N39" s="20">
        <v>4</v>
      </c>
      <c r="O39" s="20">
        <v>4</v>
      </c>
      <c r="P39" s="20">
        <v>4</v>
      </c>
      <c r="Q39" s="20">
        <v>4</v>
      </c>
      <c r="R39" s="37">
        <v>4</v>
      </c>
      <c r="S39" s="21">
        <v>0</v>
      </c>
      <c r="T39" s="37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x14ac:dyDescent="0.35">
      <c r="A40" s="52"/>
      <c r="B40" s="52"/>
      <c r="C40" s="42"/>
      <c r="D40" s="43"/>
      <c r="E40" s="44"/>
      <c r="F40" s="45"/>
      <c r="G40" s="20"/>
      <c r="H40" s="20"/>
      <c r="I40" s="20"/>
      <c r="J40" s="20"/>
      <c r="K40" s="20"/>
      <c r="L40" s="20"/>
      <c r="M40" s="20"/>
      <c r="N40" s="20"/>
      <c r="O40" s="20"/>
      <c r="P40" s="37"/>
      <c r="Q40" s="37"/>
      <c r="S40" s="23">
        <v>1</v>
      </c>
      <c r="T40" s="37"/>
      <c r="U40" s="20"/>
      <c r="V40" s="20"/>
      <c r="W40" s="20"/>
      <c r="X40" s="20"/>
      <c r="Y40" s="20"/>
    </row>
    <row r="41" spans="1:25" x14ac:dyDescent="0.35">
      <c r="A41" s="52"/>
      <c r="B41" s="52"/>
      <c r="C41" s="42" t="s">
        <v>88</v>
      </c>
      <c r="D41" s="43"/>
      <c r="E41" s="44" t="s">
        <v>92</v>
      </c>
      <c r="F41" s="45"/>
      <c r="G41" s="20">
        <v>2</v>
      </c>
      <c r="H41" s="20">
        <v>2</v>
      </c>
      <c r="I41" s="20">
        <v>2</v>
      </c>
      <c r="J41" s="20">
        <v>2</v>
      </c>
      <c r="K41" s="20">
        <v>2</v>
      </c>
      <c r="L41" s="20">
        <v>2</v>
      </c>
      <c r="M41" s="20">
        <v>2</v>
      </c>
      <c r="N41" s="20">
        <v>2</v>
      </c>
      <c r="O41" s="20">
        <v>2</v>
      </c>
      <c r="P41" s="20">
        <v>2</v>
      </c>
      <c r="Q41" s="20">
        <v>2</v>
      </c>
      <c r="R41" s="21">
        <v>0</v>
      </c>
      <c r="S41" s="20">
        <v>0</v>
      </c>
      <c r="T41" s="20">
        <v>0</v>
      </c>
      <c r="U41" s="37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x14ac:dyDescent="0.35">
      <c r="A42" s="52"/>
      <c r="B42" s="52"/>
      <c r="C42" s="42" t="s">
        <v>25</v>
      </c>
      <c r="D42" s="43"/>
      <c r="E42" s="44" t="s">
        <v>93</v>
      </c>
      <c r="F42" s="45"/>
      <c r="G42" s="20">
        <v>2</v>
      </c>
      <c r="H42" s="20">
        <v>2</v>
      </c>
      <c r="I42" s="20">
        <v>2</v>
      </c>
      <c r="J42" s="20">
        <v>2</v>
      </c>
      <c r="K42" s="20">
        <v>2</v>
      </c>
      <c r="L42" s="20">
        <v>2</v>
      </c>
      <c r="M42" s="20">
        <v>2</v>
      </c>
      <c r="N42" s="20">
        <v>2</v>
      </c>
      <c r="O42" s="20">
        <v>2</v>
      </c>
      <c r="P42" s="20">
        <v>2</v>
      </c>
      <c r="Q42" s="20">
        <v>2</v>
      </c>
      <c r="R42" s="37">
        <v>2</v>
      </c>
      <c r="S42" s="20">
        <v>2</v>
      </c>
      <c r="T42" s="21">
        <v>0</v>
      </c>
      <c r="U42" s="37">
        <v>0</v>
      </c>
      <c r="V42" s="20">
        <v>0</v>
      </c>
      <c r="W42" s="20">
        <v>0</v>
      </c>
      <c r="X42" s="20">
        <v>0</v>
      </c>
      <c r="Y42" s="20">
        <v>0</v>
      </c>
    </row>
    <row r="43" spans="1:25" x14ac:dyDescent="0.35">
      <c r="A43" s="52"/>
      <c r="B43" s="52"/>
      <c r="C43" s="42" t="s">
        <v>170</v>
      </c>
      <c r="D43" s="43"/>
      <c r="E43" s="44" t="s">
        <v>92</v>
      </c>
      <c r="F43" s="45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1">
        <v>0</v>
      </c>
      <c r="U43" s="37">
        <v>0</v>
      </c>
      <c r="V43" s="37">
        <v>0</v>
      </c>
      <c r="W43" s="20">
        <v>0</v>
      </c>
      <c r="X43" s="20">
        <v>0</v>
      </c>
      <c r="Y43" s="20">
        <v>0</v>
      </c>
    </row>
    <row r="44" spans="1:25" x14ac:dyDescent="0.35">
      <c r="A44" s="52"/>
      <c r="B44" s="52"/>
      <c r="C44" s="42" t="s">
        <v>171</v>
      </c>
      <c r="D44" s="43"/>
      <c r="E44" s="44" t="s">
        <v>93</v>
      </c>
      <c r="F44" s="45"/>
      <c r="G44" s="20">
        <v>4</v>
      </c>
      <c r="H44" s="20">
        <v>4</v>
      </c>
      <c r="I44" s="20">
        <v>4</v>
      </c>
      <c r="J44" s="20">
        <v>4</v>
      </c>
      <c r="K44" s="20">
        <v>4</v>
      </c>
      <c r="L44" s="20">
        <v>4</v>
      </c>
      <c r="M44" s="20">
        <v>4</v>
      </c>
      <c r="N44" s="20">
        <v>4</v>
      </c>
      <c r="O44" s="20">
        <v>4</v>
      </c>
      <c r="P44" s="20">
        <v>4</v>
      </c>
      <c r="Q44" s="20">
        <v>4</v>
      </c>
      <c r="R44" s="20">
        <v>4</v>
      </c>
      <c r="S44" s="20">
        <v>4</v>
      </c>
      <c r="T44" s="21">
        <v>0</v>
      </c>
      <c r="U44" s="37">
        <v>0</v>
      </c>
      <c r="V44" s="37">
        <v>0</v>
      </c>
      <c r="W44" s="20">
        <v>0</v>
      </c>
      <c r="X44" s="20">
        <v>0</v>
      </c>
      <c r="Y44" s="20">
        <v>0</v>
      </c>
    </row>
    <row r="45" spans="1:25" x14ac:dyDescent="0.35">
      <c r="A45" s="52"/>
      <c r="B45" s="52"/>
      <c r="C45" s="42" t="s">
        <v>26</v>
      </c>
      <c r="D45" s="43"/>
      <c r="E45" s="44" t="s">
        <v>93</v>
      </c>
      <c r="F45" s="45"/>
      <c r="G45" s="20">
        <v>1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Q45" s="20">
        <v>2</v>
      </c>
      <c r="R45" s="20">
        <v>2</v>
      </c>
      <c r="S45" s="20">
        <v>2</v>
      </c>
      <c r="T45" s="20">
        <v>2</v>
      </c>
      <c r="U45" s="21">
        <v>0</v>
      </c>
      <c r="V45" s="20">
        <v>0</v>
      </c>
      <c r="W45" s="20">
        <v>0</v>
      </c>
      <c r="X45" s="20">
        <v>0</v>
      </c>
      <c r="Y45" s="37">
        <v>0</v>
      </c>
    </row>
    <row r="46" spans="1:25" x14ac:dyDescent="0.35">
      <c r="A46" s="52"/>
      <c r="B46" s="53"/>
      <c r="C46" s="44"/>
      <c r="D46" s="45"/>
      <c r="E46" s="44"/>
      <c r="F46" s="45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U46" s="22">
        <v>-1</v>
      </c>
      <c r="V46" s="20"/>
      <c r="W46" s="20"/>
      <c r="X46" s="20"/>
      <c r="Y46" s="37"/>
    </row>
    <row r="47" spans="1:25" x14ac:dyDescent="0.35">
      <c r="A47" s="52"/>
      <c r="B47" s="51" t="s">
        <v>30</v>
      </c>
      <c r="C47" s="42" t="s">
        <v>28</v>
      </c>
      <c r="D47" s="43"/>
      <c r="E47" s="44" t="s">
        <v>95</v>
      </c>
      <c r="F47" s="45"/>
      <c r="G47" s="20">
        <v>3</v>
      </c>
      <c r="H47" s="20">
        <v>3</v>
      </c>
      <c r="I47" s="20">
        <v>3</v>
      </c>
      <c r="J47" s="20">
        <v>3</v>
      </c>
      <c r="K47" s="20">
        <v>3</v>
      </c>
      <c r="L47" s="20">
        <v>3</v>
      </c>
      <c r="M47" s="20">
        <v>3</v>
      </c>
      <c r="N47" s="20">
        <v>3</v>
      </c>
      <c r="O47" s="20">
        <v>3</v>
      </c>
      <c r="P47" s="20">
        <v>3</v>
      </c>
      <c r="Q47" s="20">
        <v>3</v>
      </c>
      <c r="R47" s="21">
        <v>0</v>
      </c>
      <c r="S47" s="20">
        <v>0</v>
      </c>
      <c r="T47" s="20">
        <v>0</v>
      </c>
      <c r="U47" s="20">
        <v>0</v>
      </c>
      <c r="V47" s="37">
        <v>0</v>
      </c>
      <c r="W47" s="20">
        <v>0</v>
      </c>
      <c r="X47" s="20">
        <v>0</v>
      </c>
      <c r="Y47" s="20">
        <v>0</v>
      </c>
    </row>
    <row r="48" spans="1:25" x14ac:dyDescent="0.35">
      <c r="A48" s="52"/>
      <c r="B48" s="52"/>
      <c r="C48" s="42" t="s">
        <v>72</v>
      </c>
      <c r="D48" s="43"/>
      <c r="E48" s="44" t="s">
        <v>95</v>
      </c>
      <c r="F48" s="45"/>
      <c r="G48" s="20">
        <v>3</v>
      </c>
      <c r="H48" s="20">
        <v>3</v>
      </c>
      <c r="I48" s="20">
        <v>3</v>
      </c>
      <c r="J48" s="20">
        <v>3</v>
      </c>
      <c r="K48" s="20">
        <v>3</v>
      </c>
      <c r="L48" s="20">
        <v>3</v>
      </c>
      <c r="M48" s="20">
        <v>3</v>
      </c>
      <c r="N48" s="20">
        <v>3</v>
      </c>
      <c r="O48" s="20">
        <v>3</v>
      </c>
      <c r="P48" s="20">
        <v>3</v>
      </c>
      <c r="Q48" s="20">
        <v>3</v>
      </c>
      <c r="R48" s="20">
        <v>3</v>
      </c>
      <c r="S48" s="21">
        <v>0</v>
      </c>
      <c r="T48" s="20">
        <v>0</v>
      </c>
      <c r="U48" s="20">
        <v>0</v>
      </c>
      <c r="V48" s="37">
        <v>0</v>
      </c>
      <c r="W48" s="37">
        <v>0</v>
      </c>
      <c r="X48" s="37">
        <v>0</v>
      </c>
      <c r="Y48" s="20">
        <v>0</v>
      </c>
    </row>
    <row r="49" spans="1:25" x14ac:dyDescent="0.35">
      <c r="A49" s="52"/>
      <c r="B49" s="52"/>
      <c r="C49" s="42" t="s">
        <v>94</v>
      </c>
      <c r="D49" s="43"/>
      <c r="E49" s="44" t="s">
        <v>96</v>
      </c>
      <c r="F49" s="45"/>
      <c r="G49" s="20">
        <v>3</v>
      </c>
      <c r="H49" s="20">
        <v>3</v>
      </c>
      <c r="I49" s="20">
        <v>3</v>
      </c>
      <c r="J49" s="20">
        <v>3</v>
      </c>
      <c r="K49" s="20">
        <v>3</v>
      </c>
      <c r="L49" s="20">
        <v>3</v>
      </c>
      <c r="M49" s="20">
        <v>3</v>
      </c>
      <c r="N49" s="20">
        <v>3</v>
      </c>
      <c r="O49" s="20">
        <v>3</v>
      </c>
      <c r="P49" s="20">
        <v>3</v>
      </c>
      <c r="Q49" s="20">
        <v>3</v>
      </c>
      <c r="R49" s="21">
        <v>0</v>
      </c>
      <c r="S49" s="20">
        <v>0</v>
      </c>
      <c r="T49" s="20">
        <v>0</v>
      </c>
      <c r="U49" s="20">
        <v>0</v>
      </c>
      <c r="V49" s="37">
        <v>0</v>
      </c>
      <c r="W49" s="37">
        <v>0</v>
      </c>
      <c r="X49" s="37">
        <v>0</v>
      </c>
      <c r="Y49" s="20">
        <v>0</v>
      </c>
    </row>
    <row r="50" spans="1:25" x14ac:dyDescent="0.35">
      <c r="A50" s="52"/>
      <c r="B50" s="52"/>
      <c r="C50" s="42" t="s">
        <v>29</v>
      </c>
      <c r="D50" s="43"/>
      <c r="E50" s="44" t="s">
        <v>96</v>
      </c>
      <c r="F50" s="45"/>
      <c r="G50" s="20">
        <v>3</v>
      </c>
      <c r="H50" s="20">
        <v>3</v>
      </c>
      <c r="I50" s="20">
        <v>3</v>
      </c>
      <c r="J50" s="20">
        <v>3</v>
      </c>
      <c r="K50" s="20">
        <v>3</v>
      </c>
      <c r="L50" s="20">
        <v>3</v>
      </c>
      <c r="M50" s="20">
        <v>3</v>
      </c>
      <c r="N50" s="20">
        <v>3</v>
      </c>
      <c r="O50" s="20">
        <v>3</v>
      </c>
      <c r="P50" s="20">
        <v>3</v>
      </c>
      <c r="Q50" s="20">
        <v>3</v>
      </c>
      <c r="R50" s="20">
        <v>3</v>
      </c>
      <c r="S50" s="21">
        <v>0</v>
      </c>
      <c r="T50" s="20">
        <v>0</v>
      </c>
      <c r="U50" s="20">
        <v>0</v>
      </c>
      <c r="V50" s="37">
        <v>0</v>
      </c>
      <c r="W50" s="37">
        <v>0</v>
      </c>
      <c r="X50" s="37">
        <v>0</v>
      </c>
      <c r="Y50" s="20">
        <v>0</v>
      </c>
    </row>
    <row r="51" spans="1:25" x14ac:dyDescent="0.35">
      <c r="A51" s="52"/>
      <c r="B51" s="52"/>
      <c r="C51" s="42" t="s">
        <v>172</v>
      </c>
      <c r="D51" s="43"/>
      <c r="E51" s="44" t="s">
        <v>97</v>
      </c>
      <c r="F51" s="45"/>
      <c r="G51" s="20">
        <v>8</v>
      </c>
      <c r="H51" s="20">
        <v>16</v>
      </c>
      <c r="I51" s="20">
        <v>16</v>
      </c>
      <c r="J51" s="20">
        <v>16</v>
      </c>
      <c r="K51" s="20">
        <v>16</v>
      </c>
      <c r="L51" s="20">
        <v>16</v>
      </c>
      <c r="M51" s="20">
        <v>16</v>
      </c>
      <c r="N51" s="20">
        <v>16</v>
      </c>
      <c r="O51" s="20">
        <v>16</v>
      </c>
      <c r="P51" s="20">
        <v>16</v>
      </c>
      <c r="Q51" s="20">
        <v>16</v>
      </c>
      <c r="R51" s="20">
        <v>16</v>
      </c>
      <c r="S51" s="20">
        <v>16</v>
      </c>
      <c r="T51" s="20">
        <v>16</v>
      </c>
      <c r="U51" s="21">
        <v>0</v>
      </c>
      <c r="V51" s="37">
        <v>0</v>
      </c>
      <c r="W51" s="37">
        <v>0</v>
      </c>
      <c r="X51" s="37">
        <v>0</v>
      </c>
      <c r="Y51" s="20">
        <v>0</v>
      </c>
    </row>
    <row r="52" spans="1:25" x14ac:dyDescent="0.35">
      <c r="A52" s="52"/>
      <c r="B52" s="53"/>
      <c r="C52" s="42"/>
      <c r="D52" s="43"/>
      <c r="E52" s="44"/>
      <c r="F52" s="45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U52" s="22">
        <v>-8</v>
      </c>
      <c r="V52" s="20"/>
      <c r="W52" s="20"/>
      <c r="X52" s="37"/>
      <c r="Y52" s="20"/>
    </row>
    <row r="53" spans="1:25" x14ac:dyDescent="0.35">
      <c r="A53" s="52"/>
      <c r="B53" s="51" t="s">
        <v>33</v>
      </c>
      <c r="C53" s="42" t="s">
        <v>31</v>
      </c>
      <c r="D53" s="43"/>
      <c r="E53" s="44" t="s">
        <v>93</v>
      </c>
      <c r="F53" s="45"/>
      <c r="G53" s="20">
        <v>0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1">
        <v>0</v>
      </c>
      <c r="W53" s="20">
        <v>0</v>
      </c>
      <c r="X53" s="20">
        <v>0</v>
      </c>
      <c r="Y53" s="20">
        <v>0</v>
      </c>
    </row>
    <row r="54" spans="1:25" x14ac:dyDescent="0.35">
      <c r="A54" s="52"/>
      <c r="B54" s="52"/>
      <c r="C54" s="44"/>
      <c r="D54" s="45"/>
      <c r="E54" s="44"/>
      <c r="F54" s="4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V54" s="22">
        <v>-1</v>
      </c>
      <c r="W54" s="20"/>
      <c r="X54" s="20"/>
      <c r="Y54" s="20"/>
    </row>
    <row r="55" spans="1:25" x14ac:dyDescent="0.35">
      <c r="A55" s="52"/>
      <c r="B55" s="52"/>
      <c r="C55" s="42" t="s">
        <v>73</v>
      </c>
      <c r="D55" s="43"/>
      <c r="E55" s="44" t="s">
        <v>93</v>
      </c>
      <c r="F55" s="45"/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1">
        <v>0</v>
      </c>
      <c r="W55" s="20">
        <v>0</v>
      </c>
      <c r="X55" s="20">
        <v>0</v>
      </c>
      <c r="Y55" s="20">
        <v>0</v>
      </c>
    </row>
    <row r="56" spans="1:25" x14ac:dyDescent="0.35">
      <c r="A56" s="52"/>
      <c r="B56" s="52"/>
      <c r="C56" s="44"/>
      <c r="D56" s="45"/>
      <c r="E56" s="44"/>
      <c r="F56" s="45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-1</v>
      </c>
      <c r="W56" s="20"/>
      <c r="X56" s="20"/>
      <c r="Y56" s="20"/>
    </row>
    <row r="57" spans="1:25" x14ac:dyDescent="0.35">
      <c r="A57" s="52"/>
      <c r="B57" s="52"/>
      <c r="C57" s="42" t="s">
        <v>98</v>
      </c>
      <c r="D57" s="43"/>
      <c r="E57" s="44" t="s">
        <v>93</v>
      </c>
      <c r="F57" s="45"/>
      <c r="G57" s="20">
        <v>0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>
        <v>1</v>
      </c>
      <c r="U57" s="20">
        <v>1</v>
      </c>
      <c r="V57" s="20">
        <v>1</v>
      </c>
      <c r="W57" s="21">
        <v>0</v>
      </c>
      <c r="X57" s="20">
        <v>0</v>
      </c>
      <c r="Y57" s="20">
        <v>0</v>
      </c>
    </row>
    <row r="58" spans="1:25" x14ac:dyDescent="0.35">
      <c r="A58" s="52"/>
      <c r="B58" s="52"/>
      <c r="C58" s="44"/>
      <c r="D58" s="45"/>
      <c r="E58" s="44"/>
      <c r="F58" s="4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-1</v>
      </c>
      <c r="X58" s="20"/>
      <c r="Y58" s="20"/>
    </row>
    <row r="59" spans="1:25" x14ac:dyDescent="0.35">
      <c r="A59" s="52"/>
      <c r="B59" s="52"/>
      <c r="C59" s="42" t="s">
        <v>32</v>
      </c>
      <c r="D59" s="43"/>
      <c r="E59" s="44" t="s">
        <v>93</v>
      </c>
      <c r="F59" s="45"/>
      <c r="G59" s="20">
        <v>0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1">
        <v>0</v>
      </c>
      <c r="X59" s="20">
        <v>0</v>
      </c>
      <c r="Y59" s="20">
        <v>0</v>
      </c>
    </row>
    <row r="60" spans="1:25" x14ac:dyDescent="0.35">
      <c r="A60" s="52"/>
      <c r="B60" s="52"/>
      <c r="C60" s="44"/>
      <c r="D60" s="45"/>
      <c r="E60" s="44"/>
      <c r="F60" s="4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W60" s="22">
        <v>-1</v>
      </c>
      <c r="X60" s="20"/>
      <c r="Y60" s="20"/>
    </row>
    <row r="61" spans="1:25" x14ac:dyDescent="0.35">
      <c r="A61" s="52"/>
      <c r="B61" s="52"/>
      <c r="C61" s="49" t="s">
        <v>173</v>
      </c>
      <c r="D61" s="50"/>
      <c r="E61" s="44" t="s">
        <v>93</v>
      </c>
      <c r="F61" s="45"/>
      <c r="G61" s="20">
        <v>0</v>
      </c>
      <c r="H61" s="20">
        <v>2</v>
      </c>
      <c r="I61" s="20">
        <v>2</v>
      </c>
      <c r="J61" s="20">
        <v>2</v>
      </c>
      <c r="K61" s="20">
        <v>2</v>
      </c>
      <c r="L61" s="20">
        <v>2</v>
      </c>
      <c r="M61" s="20">
        <v>2</v>
      </c>
      <c r="N61" s="20">
        <v>2</v>
      </c>
      <c r="O61" s="20">
        <v>2</v>
      </c>
      <c r="P61" s="20">
        <v>2</v>
      </c>
      <c r="Q61" s="20">
        <v>2</v>
      </c>
      <c r="R61" s="20">
        <v>2</v>
      </c>
      <c r="S61" s="20">
        <v>2</v>
      </c>
      <c r="T61" s="20">
        <v>2</v>
      </c>
      <c r="U61" s="20">
        <v>2</v>
      </c>
      <c r="V61" s="20">
        <v>2</v>
      </c>
      <c r="W61" s="20">
        <v>2</v>
      </c>
      <c r="X61" s="21">
        <v>0</v>
      </c>
      <c r="Y61" s="20">
        <v>0</v>
      </c>
    </row>
    <row r="62" spans="1:25" x14ac:dyDescent="0.35">
      <c r="A62" s="52"/>
      <c r="B62" s="53"/>
      <c r="C62" s="44"/>
      <c r="D62" s="45"/>
      <c r="E62" s="44"/>
      <c r="F62" s="45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-2</v>
      </c>
      <c r="Y62" s="20"/>
    </row>
    <row r="63" spans="1:25" x14ac:dyDescent="0.35">
      <c r="A63" s="52"/>
      <c r="B63" s="51" t="s">
        <v>42</v>
      </c>
      <c r="C63" s="42" t="s">
        <v>43</v>
      </c>
      <c r="D63" s="43"/>
      <c r="E63" s="44" t="s">
        <v>95</v>
      </c>
      <c r="F63" s="45"/>
      <c r="G63" s="20">
        <v>0</v>
      </c>
      <c r="H63" s="20">
        <v>2</v>
      </c>
      <c r="I63" s="20">
        <v>2</v>
      </c>
      <c r="J63" s="20">
        <v>2</v>
      </c>
      <c r="K63" s="20">
        <v>2</v>
      </c>
      <c r="L63" s="20">
        <v>2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2</v>
      </c>
      <c r="S63" s="20">
        <v>2</v>
      </c>
      <c r="T63" s="20">
        <v>2</v>
      </c>
      <c r="U63" s="20">
        <v>2</v>
      </c>
      <c r="V63" s="21">
        <v>0</v>
      </c>
      <c r="W63" s="20">
        <v>0</v>
      </c>
      <c r="X63" s="20">
        <v>0</v>
      </c>
      <c r="Y63" s="20">
        <v>0</v>
      </c>
    </row>
    <row r="64" spans="1:25" x14ac:dyDescent="0.35">
      <c r="A64" s="52"/>
      <c r="B64" s="52"/>
      <c r="C64" s="44"/>
      <c r="D64" s="45"/>
      <c r="E64" s="44"/>
      <c r="F64" s="45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V64" s="22">
        <v>-2</v>
      </c>
      <c r="W64" s="20"/>
      <c r="X64" s="20"/>
      <c r="Y64" s="20"/>
    </row>
    <row r="65" spans="1:25" x14ac:dyDescent="0.35">
      <c r="A65" s="52"/>
      <c r="B65" s="52"/>
      <c r="C65" s="42" t="s">
        <v>74</v>
      </c>
      <c r="D65" s="43"/>
      <c r="E65" s="44" t="s">
        <v>95</v>
      </c>
      <c r="F65" s="45"/>
      <c r="G65" s="20">
        <v>0</v>
      </c>
      <c r="H65" s="20">
        <v>2</v>
      </c>
      <c r="I65" s="20">
        <v>2</v>
      </c>
      <c r="J65" s="20">
        <v>2</v>
      </c>
      <c r="K65" s="20">
        <v>2</v>
      </c>
      <c r="L65" s="20">
        <v>2</v>
      </c>
      <c r="M65" s="20">
        <v>2</v>
      </c>
      <c r="N65" s="20">
        <v>2</v>
      </c>
      <c r="O65" s="20">
        <v>2</v>
      </c>
      <c r="P65" s="20">
        <v>2</v>
      </c>
      <c r="Q65" s="20">
        <v>2</v>
      </c>
      <c r="R65" s="20">
        <v>2</v>
      </c>
      <c r="S65" s="20">
        <v>2</v>
      </c>
      <c r="T65" s="20">
        <v>2</v>
      </c>
      <c r="U65" s="20">
        <v>2</v>
      </c>
      <c r="V65" s="21">
        <v>0</v>
      </c>
      <c r="W65" s="20">
        <v>0</v>
      </c>
      <c r="X65" s="20">
        <v>0</v>
      </c>
      <c r="Y65" s="20">
        <v>0</v>
      </c>
    </row>
    <row r="66" spans="1:25" x14ac:dyDescent="0.35">
      <c r="A66" s="52"/>
      <c r="B66" s="52"/>
      <c r="C66" s="44"/>
      <c r="D66" s="45"/>
      <c r="E66" s="44"/>
      <c r="F66" s="45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V66" s="22">
        <v>-2</v>
      </c>
      <c r="W66" s="20"/>
      <c r="X66" s="20"/>
      <c r="Y66" s="20"/>
    </row>
    <row r="67" spans="1:25" x14ac:dyDescent="0.35">
      <c r="A67" s="52"/>
      <c r="B67" s="52"/>
      <c r="C67" s="42" t="s">
        <v>99</v>
      </c>
      <c r="D67" s="43"/>
      <c r="E67" s="44" t="s">
        <v>96</v>
      </c>
      <c r="F67" s="45"/>
      <c r="G67" s="20">
        <v>0</v>
      </c>
      <c r="H67" s="20">
        <v>2</v>
      </c>
      <c r="I67" s="20">
        <v>2</v>
      </c>
      <c r="J67" s="20">
        <v>2</v>
      </c>
      <c r="K67" s="20">
        <v>2</v>
      </c>
      <c r="L67" s="20">
        <v>2</v>
      </c>
      <c r="M67" s="20">
        <v>2</v>
      </c>
      <c r="N67" s="20">
        <v>2</v>
      </c>
      <c r="O67" s="20">
        <v>2</v>
      </c>
      <c r="P67" s="20">
        <v>2</v>
      </c>
      <c r="Q67" s="20">
        <v>2</v>
      </c>
      <c r="R67" s="20">
        <v>2</v>
      </c>
      <c r="S67" s="20">
        <v>2</v>
      </c>
      <c r="T67" s="20">
        <v>2</v>
      </c>
      <c r="U67" s="20">
        <v>2</v>
      </c>
      <c r="V67" s="20">
        <v>2</v>
      </c>
      <c r="W67" s="21">
        <v>0</v>
      </c>
      <c r="X67" s="20">
        <v>0</v>
      </c>
      <c r="Y67" s="20">
        <v>0</v>
      </c>
    </row>
    <row r="68" spans="1:25" x14ac:dyDescent="0.35">
      <c r="A68" s="52"/>
      <c r="B68" s="52"/>
      <c r="C68" s="44"/>
      <c r="D68" s="45"/>
      <c r="E68" s="44"/>
      <c r="F68" s="45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W68" s="22">
        <v>-2</v>
      </c>
      <c r="X68" s="20"/>
      <c r="Y68" s="20"/>
    </row>
    <row r="69" spans="1:25" x14ac:dyDescent="0.35">
      <c r="A69" s="52"/>
      <c r="B69" s="52"/>
      <c r="C69" s="42" t="s">
        <v>100</v>
      </c>
      <c r="D69" s="43"/>
      <c r="E69" s="44" t="s">
        <v>96</v>
      </c>
      <c r="F69" s="45"/>
      <c r="G69" s="20">
        <v>0</v>
      </c>
      <c r="H69" s="20">
        <v>2</v>
      </c>
      <c r="I69" s="20">
        <v>2</v>
      </c>
      <c r="J69" s="20">
        <v>2</v>
      </c>
      <c r="K69" s="20">
        <v>2</v>
      </c>
      <c r="L69" s="20">
        <v>2</v>
      </c>
      <c r="M69" s="20">
        <v>2</v>
      </c>
      <c r="N69" s="20">
        <v>2</v>
      </c>
      <c r="O69" s="20">
        <v>2</v>
      </c>
      <c r="P69" s="20">
        <v>2</v>
      </c>
      <c r="Q69" s="20">
        <v>2</v>
      </c>
      <c r="R69" s="20">
        <v>2</v>
      </c>
      <c r="S69" s="20">
        <v>2</v>
      </c>
      <c r="T69" s="20">
        <v>2</v>
      </c>
      <c r="U69" s="20">
        <v>2</v>
      </c>
      <c r="V69" s="20">
        <v>2</v>
      </c>
      <c r="W69" s="21">
        <v>0</v>
      </c>
      <c r="X69" s="20">
        <v>0</v>
      </c>
      <c r="Y69" s="20">
        <v>0</v>
      </c>
    </row>
    <row r="70" spans="1:25" x14ac:dyDescent="0.35">
      <c r="A70" s="52"/>
      <c r="B70" s="52"/>
      <c r="C70" s="44"/>
      <c r="D70" s="45"/>
      <c r="E70" s="44"/>
      <c r="F70" s="45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W70" s="22">
        <v>-2</v>
      </c>
      <c r="X70" s="20"/>
      <c r="Y70" s="20"/>
    </row>
    <row r="71" spans="1:25" x14ac:dyDescent="0.35">
      <c r="A71" s="52"/>
      <c r="B71" s="52"/>
      <c r="C71" s="42" t="s">
        <v>174</v>
      </c>
      <c r="D71" s="43"/>
      <c r="E71" s="44" t="s">
        <v>97</v>
      </c>
      <c r="F71" s="45"/>
      <c r="G71" s="20">
        <v>0</v>
      </c>
      <c r="H71" s="20">
        <v>8</v>
      </c>
      <c r="I71" s="20">
        <v>8</v>
      </c>
      <c r="J71" s="20">
        <v>8</v>
      </c>
      <c r="K71" s="20">
        <v>8</v>
      </c>
      <c r="L71" s="20">
        <v>8</v>
      </c>
      <c r="M71" s="20">
        <v>8</v>
      </c>
      <c r="N71" s="20">
        <v>8</v>
      </c>
      <c r="O71" s="20">
        <v>8</v>
      </c>
      <c r="P71" s="20">
        <v>8</v>
      </c>
      <c r="Q71" s="20">
        <v>8</v>
      </c>
      <c r="R71" s="20">
        <v>8</v>
      </c>
      <c r="S71" s="20">
        <v>8</v>
      </c>
      <c r="T71" s="20">
        <v>8</v>
      </c>
      <c r="U71" s="20">
        <v>8</v>
      </c>
      <c r="V71" s="20">
        <v>8</v>
      </c>
      <c r="W71" s="20">
        <v>8</v>
      </c>
      <c r="X71" s="21">
        <v>0</v>
      </c>
      <c r="Y71" s="20">
        <v>0</v>
      </c>
    </row>
    <row r="72" spans="1:25" x14ac:dyDescent="0.35">
      <c r="A72" s="52"/>
      <c r="B72" s="53"/>
      <c r="C72" s="42"/>
      <c r="D72" s="43"/>
      <c r="E72" s="44"/>
      <c r="F72" s="45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X72" s="22">
        <v>-8</v>
      </c>
      <c r="Y72" s="20"/>
    </row>
    <row r="73" spans="1:25" x14ac:dyDescent="0.35">
      <c r="A73" s="52"/>
      <c r="B73" s="51" t="s">
        <v>36</v>
      </c>
      <c r="C73" s="42" t="s">
        <v>34</v>
      </c>
      <c r="D73" s="43"/>
      <c r="E73" s="54" t="s">
        <v>53</v>
      </c>
      <c r="F73" s="55"/>
      <c r="G73" s="20">
        <v>5</v>
      </c>
      <c r="H73" s="20">
        <v>5</v>
      </c>
      <c r="I73" s="20">
        <v>5</v>
      </c>
      <c r="J73" s="20">
        <v>5</v>
      </c>
      <c r="K73" s="20">
        <v>5</v>
      </c>
      <c r="L73" s="20">
        <v>5</v>
      </c>
      <c r="M73" s="20">
        <v>5</v>
      </c>
      <c r="N73" s="20">
        <v>5</v>
      </c>
      <c r="O73" s="20">
        <v>5</v>
      </c>
      <c r="P73" s="20">
        <v>5</v>
      </c>
      <c r="Q73" s="20">
        <v>5</v>
      </c>
      <c r="R73" s="20">
        <v>5</v>
      </c>
      <c r="S73" s="20">
        <v>5</v>
      </c>
      <c r="T73" s="20">
        <v>5</v>
      </c>
      <c r="U73" s="20">
        <v>5</v>
      </c>
      <c r="V73" s="20">
        <v>5</v>
      </c>
      <c r="W73" s="20">
        <v>5</v>
      </c>
      <c r="X73" s="20">
        <v>5</v>
      </c>
      <c r="Y73" s="21">
        <v>0</v>
      </c>
    </row>
    <row r="74" spans="1:25" x14ac:dyDescent="0.35">
      <c r="A74" s="52"/>
      <c r="B74" s="53"/>
      <c r="C74" s="42" t="s">
        <v>35</v>
      </c>
      <c r="D74" s="43"/>
      <c r="E74" s="54" t="s">
        <v>53</v>
      </c>
      <c r="F74" s="55"/>
      <c r="G74" s="20">
        <v>5</v>
      </c>
      <c r="H74" s="20">
        <v>5</v>
      </c>
      <c r="I74" s="20">
        <v>5</v>
      </c>
      <c r="J74" s="20">
        <v>5</v>
      </c>
      <c r="K74" s="20">
        <v>5</v>
      </c>
      <c r="L74" s="20">
        <v>5</v>
      </c>
      <c r="M74" s="20">
        <v>5</v>
      </c>
      <c r="N74" s="20">
        <v>5</v>
      </c>
      <c r="O74" s="20">
        <v>5</v>
      </c>
      <c r="P74" s="20">
        <v>5</v>
      </c>
      <c r="Q74" s="20">
        <v>5</v>
      </c>
      <c r="R74" s="20">
        <v>5</v>
      </c>
      <c r="S74" s="20">
        <v>5</v>
      </c>
      <c r="T74" s="20">
        <v>5</v>
      </c>
      <c r="U74" s="20">
        <v>5</v>
      </c>
      <c r="V74" s="20">
        <v>5</v>
      </c>
      <c r="W74" s="20">
        <v>5</v>
      </c>
      <c r="X74" s="20">
        <v>5</v>
      </c>
      <c r="Y74" s="21">
        <v>0</v>
      </c>
    </row>
    <row r="75" spans="1:25" x14ac:dyDescent="0.35">
      <c r="A75" s="52"/>
      <c r="B75" s="58" t="s">
        <v>12</v>
      </c>
      <c r="C75" s="59"/>
      <c r="D75" s="60"/>
      <c r="E75" s="46" t="s">
        <v>11</v>
      </c>
      <c r="F75" s="47"/>
      <c r="G75" s="46">
        <f>SUM(G16:G74)</f>
        <v>125</v>
      </c>
      <c r="H75" s="47"/>
      <c r="I75" s="20">
        <f t="shared" ref="I75:X75" si="0">SUM(I16:I74)</f>
        <v>158</v>
      </c>
      <c r="J75" s="20">
        <f t="shared" si="0"/>
        <v>148</v>
      </c>
      <c r="K75" s="20">
        <f t="shared" si="0"/>
        <v>138</v>
      </c>
      <c r="L75" s="20">
        <f t="shared" si="0"/>
        <v>132</v>
      </c>
      <c r="M75" s="20">
        <f t="shared" si="0"/>
        <v>118</v>
      </c>
      <c r="N75" s="20">
        <f t="shared" si="0"/>
        <v>112</v>
      </c>
      <c r="O75" s="20">
        <f t="shared" si="0"/>
        <v>98</v>
      </c>
      <c r="P75" s="20">
        <f t="shared" si="0"/>
        <v>92</v>
      </c>
      <c r="Q75" s="20">
        <f t="shared" si="0"/>
        <v>75</v>
      </c>
      <c r="R75" s="20">
        <f t="shared" si="0"/>
        <v>70</v>
      </c>
      <c r="S75" s="20">
        <f>SUM(S16:S74)</f>
        <v>61</v>
      </c>
      <c r="T75" s="20">
        <f t="shared" si="0"/>
        <v>50</v>
      </c>
      <c r="U75" s="20">
        <f t="shared" si="0"/>
        <v>23</v>
      </c>
      <c r="V75" s="20">
        <f t="shared" si="0"/>
        <v>20</v>
      </c>
      <c r="W75" s="20">
        <f t="shared" si="0"/>
        <v>14</v>
      </c>
      <c r="X75" s="20">
        <f t="shared" si="0"/>
        <v>0</v>
      </c>
      <c r="Y75" s="20">
        <f>SUM(AB91)</f>
        <v>0</v>
      </c>
    </row>
    <row r="76" spans="1:25" x14ac:dyDescent="0.35">
      <c r="A76" s="53"/>
      <c r="B76" s="61"/>
      <c r="C76" s="62"/>
      <c r="D76" s="63"/>
      <c r="E76" s="46" t="s">
        <v>54</v>
      </c>
      <c r="F76" s="47"/>
      <c r="G76" s="46">
        <f>SUM(H16:H74)</f>
        <v>158</v>
      </c>
      <c r="H76" s="47"/>
      <c r="I76" s="20">
        <f>SUM(I16:I74)</f>
        <v>158</v>
      </c>
      <c r="J76" s="20">
        <f>SUM(J16:J74)</f>
        <v>148</v>
      </c>
      <c r="K76" s="20">
        <f>SUM(K16:K74)</f>
        <v>138</v>
      </c>
      <c r="L76" s="20">
        <f>SUM(L16:L74)-L22</f>
        <v>130</v>
      </c>
      <c r="M76" s="20">
        <f>M75</f>
        <v>118</v>
      </c>
      <c r="N76" s="20">
        <f>SUM(N16:N74)-N25</f>
        <v>112</v>
      </c>
      <c r="O76" s="20">
        <f>SUM(O16:O74)</f>
        <v>98</v>
      </c>
      <c r="P76" s="20">
        <f>SUM(P16:P74)-Q25-Q32-Q38</f>
        <v>95</v>
      </c>
      <c r="Q76" s="20">
        <f>Q75-Q38-Q32-Q25</f>
        <v>78</v>
      </c>
      <c r="R76" s="20">
        <f>SUM(R16:R74)+S40</f>
        <v>71</v>
      </c>
      <c r="S76" s="20">
        <f>SUM(S16:S74)</f>
        <v>61</v>
      </c>
      <c r="T76" s="20">
        <f>SUM(T16:T74)-T40-T38</f>
        <v>50</v>
      </c>
      <c r="U76" s="20">
        <f>SUM(U16:U74)</f>
        <v>23</v>
      </c>
      <c r="V76" s="20">
        <f>SUM(V16:V74)</f>
        <v>20</v>
      </c>
      <c r="W76" s="20">
        <f>SUM(W16:W74)</f>
        <v>14</v>
      </c>
      <c r="X76" s="20">
        <f>SUM(X16:X74)</f>
        <v>0</v>
      </c>
      <c r="Y76" s="20">
        <f>SUM(Y16:Y74)</f>
        <v>0</v>
      </c>
    </row>
  </sheetData>
  <mergeCells count="139">
    <mergeCell ref="E69:F69"/>
    <mergeCell ref="B53:B62"/>
    <mergeCell ref="C62:D62"/>
    <mergeCell ref="E62:F62"/>
    <mergeCell ref="C64:D64"/>
    <mergeCell ref="E64:F64"/>
    <mergeCell ref="C66:D66"/>
    <mergeCell ref="E66:F66"/>
    <mergeCell ref="C68:D68"/>
    <mergeCell ref="E68:F68"/>
    <mergeCell ref="E67:F67"/>
    <mergeCell ref="C54:D54"/>
    <mergeCell ref="E54:F54"/>
    <mergeCell ref="C56:D56"/>
    <mergeCell ref="E56:F56"/>
    <mergeCell ref="C58:D58"/>
    <mergeCell ref="E58:F58"/>
    <mergeCell ref="C60:D60"/>
    <mergeCell ref="E60:F60"/>
    <mergeCell ref="E55:F55"/>
    <mergeCell ref="E35:F35"/>
    <mergeCell ref="E36:F36"/>
    <mergeCell ref="E47:F47"/>
    <mergeCell ref="E46:F46"/>
    <mergeCell ref="E45:F45"/>
    <mergeCell ref="B75:D76"/>
    <mergeCell ref="B63:B72"/>
    <mergeCell ref="B73:B74"/>
    <mergeCell ref="C48:D48"/>
    <mergeCell ref="C51:D51"/>
    <mergeCell ref="C52:D52"/>
    <mergeCell ref="C59:D59"/>
    <mergeCell ref="C57:D57"/>
    <mergeCell ref="C53:D53"/>
    <mergeCell ref="C74:D74"/>
    <mergeCell ref="B47:B52"/>
    <mergeCell ref="E75:F75"/>
    <mergeCell ref="E74:F74"/>
    <mergeCell ref="E76:F76"/>
    <mergeCell ref="E63:F63"/>
    <mergeCell ref="E65:F65"/>
    <mergeCell ref="C70:D70"/>
    <mergeCell ref="E70:F70"/>
    <mergeCell ref="E24:F24"/>
    <mergeCell ref="E26:F26"/>
    <mergeCell ref="E25:F25"/>
    <mergeCell ref="A16:A76"/>
    <mergeCell ref="E59:F59"/>
    <mergeCell ref="E30:F30"/>
    <mergeCell ref="E31:F31"/>
    <mergeCell ref="C34:D34"/>
    <mergeCell ref="C31:D31"/>
    <mergeCell ref="C32:D32"/>
    <mergeCell ref="C33:D33"/>
    <mergeCell ref="C27:D27"/>
    <mergeCell ref="C28:D28"/>
    <mergeCell ref="C29:D29"/>
    <mergeCell ref="C30:D30"/>
    <mergeCell ref="E34:F34"/>
    <mergeCell ref="E32:F32"/>
    <mergeCell ref="E33:F33"/>
    <mergeCell ref="E57:F57"/>
    <mergeCell ref="E53:F53"/>
    <mergeCell ref="E51:F51"/>
    <mergeCell ref="E52:F52"/>
    <mergeCell ref="C55:D55"/>
    <mergeCell ref="E72:F72"/>
    <mergeCell ref="E38:F38"/>
    <mergeCell ref="E42:F42"/>
    <mergeCell ref="C38:D38"/>
    <mergeCell ref="E37:F37"/>
    <mergeCell ref="A1:B1"/>
    <mergeCell ref="A2:B2"/>
    <mergeCell ref="A3:B3"/>
    <mergeCell ref="A4:B4"/>
    <mergeCell ref="B6:E6"/>
    <mergeCell ref="B13:C13"/>
    <mergeCell ref="B19:B25"/>
    <mergeCell ref="E27:F27"/>
    <mergeCell ref="E29:F29"/>
    <mergeCell ref="C26:D26"/>
    <mergeCell ref="B26:B32"/>
    <mergeCell ref="C22:D22"/>
    <mergeCell ref="E22:F22"/>
    <mergeCell ref="E16:F16"/>
    <mergeCell ref="E17:F17"/>
    <mergeCell ref="E18:F18"/>
    <mergeCell ref="E19:F19"/>
    <mergeCell ref="E20:F20"/>
    <mergeCell ref="E21:F21"/>
    <mergeCell ref="E23:F23"/>
    <mergeCell ref="B16:D16"/>
    <mergeCell ref="E48:F48"/>
    <mergeCell ref="E28:F28"/>
    <mergeCell ref="G76:H76"/>
    <mergeCell ref="B33:B46"/>
    <mergeCell ref="C73:D73"/>
    <mergeCell ref="C72:D72"/>
    <mergeCell ref="C69:D69"/>
    <mergeCell ref="C67:D67"/>
    <mergeCell ref="C65:D65"/>
    <mergeCell ref="C63:D63"/>
    <mergeCell ref="C39:D39"/>
    <mergeCell ref="C40:D40"/>
    <mergeCell ref="C41:D41"/>
    <mergeCell ref="C35:D35"/>
    <mergeCell ref="C36:D36"/>
    <mergeCell ref="C45:D45"/>
    <mergeCell ref="C42:D42"/>
    <mergeCell ref="E39:F39"/>
    <mergeCell ref="E40:F40"/>
    <mergeCell ref="E43:F43"/>
    <mergeCell ref="E73:F73"/>
    <mergeCell ref="E44:F44"/>
    <mergeCell ref="E41:F41"/>
    <mergeCell ref="E15:F15"/>
    <mergeCell ref="C15:D15"/>
    <mergeCell ref="C71:D71"/>
    <mergeCell ref="E71:F71"/>
    <mergeCell ref="G75:H75"/>
    <mergeCell ref="C25:D25"/>
    <mergeCell ref="C24:D24"/>
    <mergeCell ref="C23:D23"/>
    <mergeCell ref="C21:D21"/>
    <mergeCell ref="C20:D20"/>
    <mergeCell ref="C19:D19"/>
    <mergeCell ref="B18:D18"/>
    <mergeCell ref="C37:D37"/>
    <mergeCell ref="C46:D46"/>
    <mergeCell ref="C47:D47"/>
    <mergeCell ref="C49:D49"/>
    <mergeCell ref="C50:D50"/>
    <mergeCell ref="E49:F49"/>
    <mergeCell ref="E50:F50"/>
    <mergeCell ref="C61:D61"/>
    <mergeCell ref="E61:F61"/>
    <mergeCell ref="C43:D43"/>
    <mergeCell ref="C44:D44"/>
    <mergeCell ref="B17:D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87"/>
  <sheetViews>
    <sheetView topLeftCell="A53" zoomScale="70" zoomScaleNormal="70" workbookViewId="0">
      <selection activeCell="Y63" sqref="Y63"/>
    </sheetView>
  </sheetViews>
  <sheetFormatPr defaultRowHeight="14.5" x14ac:dyDescent="0.35"/>
  <cols>
    <col min="1" max="1" width="13.54296875" customWidth="1"/>
    <col min="2" max="2" width="21.08984375" customWidth="1"/>
    <col min="3" max="3" width="55.90625" customWidth="1"/>
    <col min="4" max="4" width="12" customWidth="1"/>
    <col min="5" max="5" width="10.36328125" customWidth="1"/>
    <col min="6" max="6" width="20.08984375" customWidth="1"/>
    <col min="7" max="8" width="6.08984375" customWidth="1"/>
    <col min="9" max="19" width="6" customWidth="1"/>
    <col min="20" max="20" width="6.08984375" customWidth="1"/>
    <col min="21" max="25" width="6" customWidth="1"/>
  </cols>
  <sheetData>
    <row r="1" spans="1:54" ht="33.5" thickBot="1" x14ac:dyDescent="0.4">
      <c r="A1" s="56" t="s">
        <v>3</v>
      </c>
      <c r="B1" s="56"/>
      <c r="C1" s="35" t="s">
        <v>75</v>
      </c>
      <c r="D1" s="1"/>
      <c r="E1" s="9"/>
      <c r="F1" s="10" t="s">
        <v>62</v>
      </c>
    </row>
    <row r="2" spans="1:54" ht="17" thickBot="1" x14ac:dyDescent="0.4">
      <c r="A2" s="56" t="s">
        <v>2</v>
      </c>
      <c r="B2" s="56"/>
      <c r="C2" s="3" t="s">
        <v>37</v>
      </c>
      <c r="D2" s="1"/>
      <c r="E2" s="11"/>
      <c r="F2" s="12" t="s">
        <v>61</v>
      </c>
    </row>
    <row r="3" spans="1:54" ht="17" thickBot="1" x14ac:dyDescent="0.4">
      <c r="A3" s="56" t="s">
        <v>1</v>
      </c>
      <c r="B3" s="56"/>
      <c r="C3" s="36">
        <v>45758</v>
      </c>
      <c r="D3" s="1"/>
      <c r="E3" s="13"/>
      <c r="F3" s="12" t="s">
        <v>60</v>
      </c>
    </row>
    <row r="4" spans="1:54" ht="18" customHeight="1" thickBot="1" x14ac:dyDescent="0.4">
      <c r="A4" s="71" t="s">
        <v>0</v>
      </c>
      <c r="B4" s="72"/>
      <c r="C4" s="36">
        <v>45773</v>
      </c>
      <c r="D4" s="1"/>
      <c r="E4" s="14"/>
      <c r="F4" s="12" t="s">
        <v>59</v>
      </c>
    </row>
    <row r="5" spans="1:54" ht="18" customHeight="1" thickBot="1" x14ac:dyDescent="0.4">
      <c r="A5" s="1"/>
      <c r="B5" s="1"/>
      <c r="C5" s="1"/>
      <c r="D5" s="1"/>
      <c r="E5" s="15"/>
      <c r="F5" s="16" t="s">
        <v>58</v>
      </c>
    </row>
    <row r="6" spans="1:54" ht="17" thickBot="1" x14ac:dyDescent="0.4">
      <c r="A6" s="1"/>
      <c r="B6" s="73" t="s">
        <v>40</v>
      </c>
      <c r="C6" s="73"/>
      <c r="D6" s="73"/>
      <c r="E6" s="74"/>
    </row>
    <row r="7" spans="1:54" ht="17" thickBot="1" x14ac:dyDescent="0.4">
      <c r="A7" s="1"/>
      <c r="B7" s="5" t="s">
        <v>6</v>
      </c>
      <c r="C7" s="5" t="s">
        <v>55</v>
      </c>
      <c r="D7" s="5" t="s">
        <v>11</v>
      </c>
      <c r="E7" s="5" t="s">
        <v>54</v>
      </c>
    </row>
    <row r="8" spans="1:54" ht="17" thickBot="1" x14ac:dyDescent="0.4">
      <c r="A8" s="1"/>
      <c r="B8" s="7">
        <v>1</v>
      </c>
      <c r="C8" s="3" t="s">
        <v>76</v>
      </c>
      <c r="D8" s="3">
        <f ca="1">SUMIF($E$16:$F$64,"Thành",$G$16:$G$64)+SUMIF($E$16:$F$64,"All team",$G$16:$G$64)/5+SUMIF($E$16:$F$64,"Thành,Phương",$G$16:$G$64)/2</f>
        <v>5.6</v>
      </c>
      <c r="E8" s="3">
        <f ca="1">SUMIF($E$16:$F$64,"Thành",$H$16:$H$64)+SUMIF($E$16:$F$64,"All team",$H$16:$H$64)/5+SUMIF($E$16:$F$64,"Mạnh,Hoàng",$H$16:$H$64)/2</f>
        <v>6</v>
      </c>
    </row>
    <row r="9" spans="1:54" ht="17" thickBot="1" x14ac:dyDescent="0.4">
      <c r="A9" s="1"/>
      <c r="B9" s="7">
        <v>2</v>
      </c>
      <c r="C9" s="3" t="s">
        <v>77</v>
      </c>
      <c r="D9" s="3">
        <f ca="1">SUMIF($E$16:$F$64,"Mạnh",$G$16:$G$64)+SUMIF($E$16:$F$64,"All team",$G$16:$G$64)/5+SUMIF($E$16:$F$64,"Mạnh,Hoàng",$G$16:$G$64)/2+SUMIF($E$16:$F$64,"Mạnh,Lộc,Phương,Hoàng",$G$16:$G$64)/4</f>
        <v>5.6</v>
      </c>
      <c r="E9" s="3">
        <f ca="1">SUMIF($E$16:$F$64,"Mạnh",$H$16:$H$64)+SUMIF($E$16:$F$64,"All team",$H$16:$H$64)/5+SUMIF($E$16:$F$64,"Mạnh,Hoàng",$H$16:$H$64)/2+SUMIF($E$16:$F$64,"Mạnh,Lộc,Phương,Hoàng",$H$16:$H$64)/4</f>
        <v>6</v>
      </c>
    </row>
    <row r="10" spans="1:54" ht="17" thickBot="1" x14ac:dyDescent="0.4">
      <c r="A10" s="1"/>
      <c r="B10" s="7">
        <v>3</v>
      </c>
      <c r="C10" s="3" t="s">
        <v>78</v>
      </c>
      <c r="D10" s="3">
        <f ca="1">SUMIF($E$16:$F$64,"Phương",$G$16:$G$64)+SUMIF($E$16:$F$64,"All team",$G$16:$G$64)/5+SUMIF($E$16:$F$64,"Thành,Phương",$G$16:$G$64)/2+SUMIF($E$16:$F$64,"Mạnh,Lộc,Phương,Hoàng",$G$16:$G$64)/4</f>
        <v>5.6</v>
      </c>
      <c r="E10" s="3">
        <f ca="1">SUMIF($E$16:$F$64,"Phương",$H$16:$H$64)+SUMIF($E$16:$F$64,"All team",$H$16:$H$64)/5+SUMIF($E$16:$F$64,"Thành,Phương",$H$16:$H$64)/2+SUMIF($E$16:$F$64,"Mạnh,Lộc,Phương,Hoàng",$H$16:$H$64)/4</f>
        <v>6</v>
      </c>
    </row>
    <row r="11" spans="1:54" ht="17" thickBot="1" x14ac:dyDescent="0.4">
      <c r="A11" s="1"/>
      <c r="B11" s="7">
        <v>4</v>
      </c>
      <c r="C11" s="3" t="s">
        <v>79</v>
      </c>
      <c r="D11" s="3">
        <f ca="1">SUMIF($E$16:$F$64,"Lộc",$G$16:$G$64)+SUMIF($E$16:$F$64,"All team",$G$16:$G$64)/5+SUMIF($E$16:$F$64,"Mạnh,Lộc,Phương,Hoàng",$G$16:$G$64)/4</f>
        <v>5.6</v>
      </c>
      <c r="E11" s="3">
        <f ca="1">SUMIF($E$16:$F$64,"Lộc",$H$16:$H$64)+SUMIF($E$16:$F$64,"All team",$H$16:$H$64)/5+SUMIF($E$16:$F$64,"Mạnh,Lộc,Phương,Hoàng",$H$16:$H$64)/4</f>
        <v>6</v>
      </c>
    </row>
    <row r="12" spans="1:54" ht="17" thickBot="1" x14ac:dyDescent="0.4">
      <c r="A12" s="1"/>
      <c r="B12" s="7">
        <v>5</v>
      </c>
      <c r="C12" s="3" t="s">
        <v>80</v>
      </c>
      <c r="D12" s="3">
        <f ca="1">SUMIF($E$16:$F$64,"Hoàng",$G$16:$G$64)+SUMIF($E$16:$F$64,"All team",$G$16:$G$64)/5+SUMIF($E$16:$F$64,"Mạnh,Hoàng",$G$16:$G$64)/2+SUMIF($E$16:$F$64,"Mạnh,Lộc,Phương,Hoàng",$G$16:$G$64)/4</f>
        <v>5.6</v>
      </c>
      <c r="E12" s="3">
        <f ca="1">SUMIF($E$16:$F$64,"Hoàng",$H$16:$H$64)+SUMIF($E$16:$F$64,"All team",$H$16:$H$64)/5+SUMIF($E$16:$F$64,"Mạnh,Hoàng",$H$16:$H$64)/2+SUMIF($E$16:$F$64,"Mạnh,Lộc,Phương,Hoàng",$H$16:$H$64)/4</f>
        <v>6</v>
      </c>
    </row>
    <row r="13" spans="1:54" ht="17" thickBot="1" x14ac:dyDescent="0.4">
      <c r="A13" s="1"/>
      <c r="B13" s="57" t="s">
        <v>12</v>
      </c>
      <c r="C13" s="57"/>
      <c r="D13" s="4">
        <f ca="1">SUM(D8:D12)</f>
        <v>28</v>
      </c>
      <c r="E13" s="4">
        <f ca="1">SUM(E8:E12)</f>
        <v>30</v>
      </c>
    </row>
    <row r="15" spans="1:54" ht="63.75" customHeight="1" x14ac:dyDescent="0.35">
      <c r="A15" s="24" t="s">
        <v>7</v>
      </c>
      <c r="B15" s="24" t="s">
        <v>8</v>
      </c>
      <c r="C15" s="70" t="s">
        <v>9</v>
      </c>
      <c r="D15" s="70"/>
      <c r="E15" s="70" t="s">
        <v>10</v>
      </c>
      <c r="F15" s="70"/>
      <c r="G15" s="18" t="s">
        <v>11</v>
      </c>
      <c r="H15" s="18" t="s">
        <v>54</v>
      </c>
      <c r="I15" s="19">
        <v>45758</v>
      </c>
      <c r="J15" s="19">
        <v>45759</v>
      </c>
      <c r="K15" s="19">
        <v>45760</v>
      </c>
      <c r="L15" s="19">
        <v>45761</v>
      </c>
      <c r="M15" s="19">
        <v>45762</v>
      </c>
      <c r="N15" s="19">
        <v>45763</v>
      </c>
      <c r="O15" s="19">
        <v>45764</v>
      </c>
      <c r="P15" s="19">
        <v>45765</v>
      </c>
      <c r="Q15" s="19">
        <v>45766</v>
      </c>
      <c r="R15" s="19">
        <v>45767</v>
      </c>
      <c r="S15" s="19">
        <v>45768</v>
      </c>
      <c r="T15" s="19">
        <v>45769</v>
      </c>
      <c r="U15" s="19">
        <v>45770</v>
      </c>
      <c r="V15" s="19">
        <v>45771</v>
      </c>
      <c r="W15" s="19">
        <v>45741</v>
      </c>
      <c r="X15" s="19">
        <v>45773</v>
      </c>
      <c r="Y15" s="19">
        <v>45774</v>
      </c>
      <c r="Z15" s="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ht="16.5" x14ac:dyDescent="0.35">
      <c r="A16" s="67" t="s">
        <v>37</v>
      </c>
      <c r="B16" s="65" t="s">
        <v>13</v>
      </c>
      <c r="C16" s="65"/>
      <c r="D16" s="65"/>
      <c r="E16" s="64" t="s">
        <v>53</v>
      </c>
      <c r="F16" s="64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ht="16.5" x14ac:dyDescent="0.35">
      <c r="A17" s="67"/>
      <c r="B17" s="65" t="s">
        <v>46</v>
      </c>
      <c r="C17" s="65"/>
      <c r="D17" s="65"/>
      <c r="E17" s="64" t="s">
        <v>102</v>
      </c>
      <c r="F17" s="64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ht="16.5" x14ac:dyDescent="0.35">
      <c r="A18" s="67"/>
      <c r="B18" s="65" t="s">
        <v>101</v>
      </c>
      <c r="C18" s="65"/>
      <c r="D18" s="65"/>
      <c r="E18" s="64" t="s">
        <v>103</v>
      </c>
      <c r="F18" s="64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37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ht="17.25" customHeight="1" x14ac:dyDescent="0.35">
      <c r="A19" s="67"/>
      <c r="B19" s="67" t="s">
        <v>18</v>
      </c>
      <c r="C19" s="65" t="s">
        <v>104</v>
      </c>
      <c r="D19" s="65"/>
      <c r="E19" s="64" t="s">
        <v>82</v>
      </c>
      <c r="F19" s="64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37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ht="16.5" x14ac:dyDescent="0.35">
      <c r="A20" s="67"/>
      <c r="B20" s="67"/>
      <c r="C20" s="65" t="s">
        <v>105</v>
      </c>
      <c r="D20" s="65"/>
      <c r="E20" s="64" t="s">
        <v>82</v>
      </c>
      <c r="F20" s="64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ht="16.5" x14ac:dyDescent="0.35">
      <c r="A21" s="67"/>
      <c r="B21" s="67"/>
      <c r="C21" s="65" t="s">
        <v>106</v>
      </c>
      <c r="D21" s="65"/>
      <c r="E21" s="64" t="s">
        <v>82</v>
      </c>
      <c r="F21" s="64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37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ht="16.5" x14ac:dyDescent="0.35">
      <c r="A22" s="67"/>
      <c r="B22" s="67"/>
      <c r="C22" s="65" t="s">
        <v>107</v>
      </c>
      <c r="D22" s="65"/>
      <c r="E22" s="64" t="s">
        <v>82</v>
      </c>
      <c r="F22" s="64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ht="16.5" x14ac:dyDescent="0.35">
      <c r="A23" s="67"/>
      <c r="B23" s="67"/>
      <c r="C23" s="65" t="s">
        <v>49</v>
      </c>
      <c r="D23" s="65"/>
      <c r="E23" s="64" t="s">
        <v>53</v>
      </c>
      <c r="F23" s="64"/>
      <c r="G23" s="20">
        <v>4</v>
      </c>
      <c r="H23" s="20">
        <v>5</v>
      </c>
      <c r="I23" s="20">
        <v>5</v>
      </c>
      <c r="J23" s="20">
        <v>5</v>
      </c>
      <c r="K23" s="20">
        <v>5</v>
      </c>
      <c r="L23" s="20">
        <v>5</v>
      </c>
      <c r="M23" s="20">
        <v>5</v>
      </c>
      <c r="N23" s="20">
        <v>5</v>
      </c>
      <c r="O23" s="37">
        <v>5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ht="16.5" x14ac:dyDescent="0.35">
      <c r="A24" s="67"/>
      <c r="B24" s="67"/>
      <c r="C24" s="64"/>
      <c r="D24" s="64"/>
      <c r="E24" s="64"/>
      <c r="F24" s="64"/>
      <c r="G24" s="20"/>
      <c r="H24" s="20"/>
      <c r="I24" s="20"/>
      <c r="J24" s="20"/>
      <c r="K24" s="20"/>
      <c r="L24" s="20"/>
      <c r="M24" s="20"/>
      <c r="N24" s="8"/>
      <c r="P24" s="22">
        <v>-1</v>
      </c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6.5" x14ac:dyDescent="0.35">
      <c r="A25" s="67"/>
      <c r="B25" s="67" t="s">
        <v>23</v>
      </c>
      <c r="C25" s="65" t="s">
        <v>108</v>
      </c>
      <c r="D25" s="65"/>
      <c r="E25" s="64" t="s">
        <v>86</v>
      </c>
      <c r="F25" s="64"/>
      <c r="G25" s="20">
        <v>4</v>
      </c>
      <c r="H25" s="20">
        <v>4</v>
      </c>
      <c r="I25" s="20">
        <v>4</v>
      </c>
      <c r="J25" s="20">
        <v>4</v>
      </c>
      <c r="K25" s="20">
        <v>4</v>
      </c>
      <c r="L25" s="21">
        <v>0</v>
      </c>
      <c r="M25" s="20">
        <v>0</v>
      </c>
      <c r="N25" s="20">
        <v>0</v>
      </c>
      <c r="O25" s="20">
        <v>0</v>
      </c>
      <c r="P25" s="37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</row>
    <row r="26" spans="1:25" ht="16.5" x14ac:dyDescent="0.35">
      <c r="A26" s="67"/>
      <c r="B26" s="67"/>
      <c r="C26" s="65" t="s">
        <v>109</v>
      </c>
      <c r="D26" s="65"/>
      <c r="E26" s="64" t="s">
        <v>86</v>
      </c>
      <c r="F26" s="64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0">
        <v>4</v>
      </c>
      <c r="M26" s="21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ht="16.5" x14ac:dyDescent="0.35">
      <c r="A27" s="67"/>
      <c r="B27" s="67"/>
      <c r="C27" s="65" t="s">
        <v>110</v>
      </c>
      <c r="D27" s="65"/>
      <c r="E27" s="64" t="s">
        <v>86</v>
      </c>
      <c r="F27" s="64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0">
        <v>4</v>
      </c>
      <c r="N27" s="21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ht="16.5" x14ac:dyDescent="0.35">
      <c r="A28" s="67"/>
      <c r="B28" s="67"/>
      <c r="C28" s="65" t="s">
        <v>111</v>
      </c>
      <c r="D28" s="65"/>
      <c r="E28" s="64" t="s">
        <v>86</v>
      </c>
      <c r="F28" s="64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0">
        <v>4</v>
      </c>
      <c r="O28" s="21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ht="16.5" x14ac:dyDescent="0.35">
      <c r="A29" s="67"/>
      <c r="B29" s="67"/>
      <c r="C29" s="65" t="s">
        <v>50</v>
      </c>
      <c r="D29" s="65"/>
      <c r="E29" s="64" t="s">
        <v>53</v>
      </c>
      <c r="F29" s="64"/>
      <c r="G29" s="20">
        <v>4</v>
      </c>
      <c r="H29" s="20">
        <v>5</v>
      </c>
      <c r="I29" s="20">
        <v>5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5</v>
      </c>
      <c r="P29" s="21">
        <v>0</v>
      </c>
      <c r="Q29" s="20">
        <v>0</v>
      </c>
      <c r="R29" s="37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ht="16.5" x14ac:dyDescent="0.35">
      <c r="A30" s="67"/>
      <c r="B30" s="67"/>
      <c r="C30" s="64"/>
      <c r="D30" s="64"/>
      <c r="E30" s="64"/>
      <c r="F30" s="64"/>
      <c r="G30" s="20"/>
      <c r="H30" s="20"/>
      <c r="I30" s="20"/>
      <c r="J30" s="20"/>
      <c r="K30" s="20"/>
      <c r="L30" s="20"/>
      <c r="M30" s="20"/>
      <c r="N30" s="20"/>
      <c r="P30" s="22">
        <v>-1</v>
      </c>
      <c r="Q30" s="8"/>
      <c r="R30" s="37"/>
      <c r="S30" s="20"/>
      <c r="T30" s="20"/>
      <c r="U30" s="20"/>
      <c r="V30" s="20"/>
      <c r="W30" s="20"/>
      <c r="X30" s="20"/>
      <c r="Y30" s="20"/>
    </row>
    <row r="31" spans="1:25" ht="16.5" x14ac:dyDescent="0.35">
      <c r="A31" s="67"/>
      <c r="B31" s="67" t="s">
        <v>27</v>
      </c>
      <c r="C31" s="65" t="s">
        <v>115</v>
      </c>
      <c r="D31" s="65"/>
      <c r="E31" s="64" t="s">
        <v>92</v>
      </c>
      <c r="F31" s="64"/>
      <c r="G31" s="20">
        <v>4</v>
      </c>
      <c r="H31" s="20">
        <v>4</v>
      </c>
      <c r="I31" s="20">
        <v>4</v>
      </c>
      <c r="J31" s="20">
        <v>4</v>
      </c>
      <c r="K31" s="20">
        <v>4</v>
      </c>
      <c r="L31" s="20">
        <v>4</v>
      </c>
      <c r="M31" s="21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37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ht="16.5" x14ac:dyDescent="0.35">
      <c r="A32" s="67"/>
      <c r="B32" s="67"/>
      <c r="C32" s="65" t="s">
        <v>112</v>
      </c>
      <c r="D32" s="65"/>
      <c r="E32" s="64" t="s">
        <v>93</v>
      </c>
      <c r="F32" s="64"/>
      <c r="G32" s="20">
        <v>4</v>
      </c>
      <c r="H32" s="20">
        <v>4</v>
      </c>
      <c r="I32" s="20">
        <v>4</v>
      </c>
      <c r="J32" s="20">
        <v>4</v>
      </c>
      <c r="K32" s="20">
        <v>4</v>
      </c>
      <c r="L32" s="20">
        <v>4</v>
      </c>
      <c r="M32" s="20">
        <v>4</v>
      </c>
      <c r="N32" s="21">
        <v>0</v>
      </c>
      <c r="O32" s="20">
        <v>0</v>
      </c>
      <c r="P32" s="20">
        <v>0</v>
      </c>
      <c r="Q32" s="20">
        <v>0</v>
      </c>
      <c r="R32" s="20">
        <v>0</v>
      </c>
      <c r="S32" s="37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</row>
    <row r="33" spans="1:25" ht="16.5" x14ac:dyDescent="0.35">
      <c r="A33" s="67"/>
      <c r="B33" s="67"/>
      <c r="C33" s="65" t="s">
        <v>116</v>
      </c>
      <c r="D33" s="65"/>
      <c r="E33" s="64" t="s">
        <v>92</v>
      </c>
      <c r="F33" s="64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0">
        <v>4</v>
      </c>
      <c r="N33" s="20">
        <v>4</v>
      </c>
      <c r="O33" s="21">
        <v>0</v>
      </c>
      <c r="P33" s="20">
        <v>0</v>
      </c>
      <c r="Q33" s="20">
        <v>0</v>
      </c>
      <c r="R33" s="20">
        <v>0</v>
      </c>
      <c r="S33" s="37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ht="16.5" x14ac:dyDescent="0.35">
      <c r="A34" s="67"/>
      <c r="B34" s="67"/>
      <c r="C34" s="65" t="s">
        <v>113</v>
      </c>
      <c r="D34" s="65"/>
      <c r="E34" s="64" t="s">
        <v>93</v>
      </c>
      <c r="F34" s="64"/>
      <c r="G34" s="20">
        <v>5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4</v>
      </c>
      <c r="N34" s="20">
        <v>4</v>
      </c>
      <c r="O34" s="20">
        <v>4</v>
      </c>
      <c r="P34" s="21">
        <v>0</v>
      </c>
      <c r="Q34" s="20">
        <v>0</v>
      </c>
      <c r="R34" s="20">
        <v>0</v>
      </c>
      <c r="S34" s="20">
        <v>0</v>
      </c>
      <c r="T34" s="37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ht="16.5" x14ac:dyDescent="0.35">
      <c r="A35" s="67"/>
      <c r="B35" s="67"/>
      <c r="C35" s="68"/>
      <c r="D35" s="68"/>
      <c r="E35" s="64"/>
      <c r="F35" s="64"/>
      <c r="G35" s="20"/>
      <c r="H35" s="20"/>
      <c r="I35" s="20"/>
      <c r="J35" s="20"/>
      <c r="K35" s="20"/>
      <c r="L35" s="20"/>
      <c r="M35" s="20"/>
      <c r="N35" s="20"/>
      <c r="P35" s="23">
        <v>1</v>
      </c>
      <c r="Q35" s="20"/>
      <c r="R35" s="20"/>
      <c r="S35" s="8"/>
      <c r="T35" s="37"/>
      <c r="U35" s="20"/>
      <c r="V35" s="20"/>
      <c r="W35" s="20"/>
      <c r="X35" s="20"/>
      <c r="Y35" s="20"/>
    </row>
    <row r="36" spans="1:25" ht="16.5" x14ac:dyDescent="0.35">
      <c r="A36" s="67"/>
      <c r="B36" s="67"/>
      <c r="C36" s="65" t="s">
        <v>117</v>
      </c>
      <c r="D36" s="65"/>
      <c r="E36" s="64" t="s">
        <v>92</v>
      </c>
      <c r="F36" s="64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4</v>
      </c>
      <c r="P36" s="20">
        <v>4</v>
      </c>
      <c r="Q36" s="21">
        <v>0</v>
      </c>
      <c r="R36" s="20">
        <v>0</v>
      </c>
      <c r="S36" s="20">
        <v>0</v>
      </c>
      <c r="T36" s="37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ht="16.5" x14ac:dyDescent="0.35">
      <c r="A37" s="67"/>
      <c r="B37" s="67"/>
      <c r="C37" s="65" t="s">
        <v>114</v>
      </c>
      <c r="D37" s="65"/>
      <c r="E37" s="64" t="s">
        <v>93</v>
      </c>
      <c r="F37" s="64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2</v>
      </c>
      <c r="M37" s="20">
        <v>4</v>
      </c>
      <c r="N37" s="20">
        <v>4</v>
      </c>
      <c r="O37" s="20">
        <v>4</v>
      </c>
      <c r="P37" s="20">
        <v>4</v>
      </c>
      <c r="Q37" s="20">
        <v>4</v>
      </c>
      <c r="R37" s="21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ht="16.5" x14ac:dyDescent="0.35">
      <c r="A38" s="67"/>
      <c r="B38" s="67"/>
      <c r="C38" s="65" t="s">
        <v>118</v>
      </c>
      <c r="D38" s="65"/>
      <c r="E38" s="64" t="s">
        <v>92</v>
      </c>
      <c r="F38" s="64"/>
      <c r="G38" s="20">
        <v>6</v>
      </c>
      <c r="H38" s="20">
        <v>6</v>
      </c>
      <c r="I38" s="20">
        <v>6</v>
      </c>
      <c r="J38" s="20">
        <v>6</v>
      </c>
      <c r="K38" s="20">
        <v>6</v>
      </c>
      <c r="L38" s="20">
        <v>6</v>
      </c>
      <c r="M38" s="20">
        <v>6</v>
      </c>
      <c r="N38" s="20">
        <v>6</v>
      </c>
      <c r="O38" s="20">
        <v>6</v>
      </c>
      <c r="P38" s="20">
        <v>6</v>
      </c>
      <c r="Q38" s="20">
        <v>6</v>
      </c>
      <c r="R38" s="20">
        <v>6</v>
      </c>
      <c r="S38" s="21">
        <v>0</v>
      </c>
      <c r="T38" s="20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</row>
    <row r="39" spans="1:25" ht="16.5" x14ac:dyDescent="0.35">
      <c r="A39" s="67"/>
      <c r="B39" s="67"/>
      <c r="C39" s="65" t="s">
        <v>119</v>
      </c>
      <c r="D39" s="65"/>
      <c r="E39" s="64" t="s">
        <v>93</v>
      </c>
      <c r="F39" s="64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0">
        <v>6</v>
      </c>
      <c r="S39" s="20">
        <v>6</v>
      </c>
      <c r="T39" s="21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ht="16.5" x14ac:dyDescent="0.35">
      <c r="A40" s="67"/>
      <c r="B40" s="67"/>
      <c r="C40" s="65" t="s">
        <v>26</v>
      </c>
      <c r="D40" s="65"/>
      <c r="E40" s="64" t="s">
        <v>93</v>
      </c>
      <c r="F40" s="64"/>
      <c r="G40" s="20">
        <v>2</v>
      </c>
      <c r="H40" s="20">
        <v>2</v>
      </c>
      <c r="I40" s="20">
        <v>2</v>
      </c>
      <c r="J40" s="20">
        <v>2</v>
      </c>
      <c r="K40" s="20">
        <v>2</v>
      </c>
      <c r="L40" s="20">
        <v>2</v>
      </c>
      <c r="M40" s="20">
        <v>2</v>
      </c>
      <c r="N40" s="20">
        <v>2</v>
      </c>
      <c r="O40" s="20">
        <v>2</v>
      </c>
      <c r="P40" s="20">
        <v>2</v>
      </c>
      <c r="Q40" s="20">
        <v>2</v>
      </c>
      <c r="R40" s="20">
        <v>2</v>
      </c>
      <c r="S40" s="20">
        <v>2</v>
      </c>
      <c r="T40" s="20">
        <v>2</v>
      </c>
      <c r="U40" s="21">
        <v>0</v>
      </c>
      <c r="V40" s="20">
        <v>0</v>
      </c>
      <c r="W40" s="20">
        <v>0</v>
      </c>
      <c r="X40" s="20">
        <v>0</v>
      </c>
      <c r="Y40" s="37">
        <v>0</v>
      </c>
    </row>
    <row r="41" spans="1:25" ht="16.5" x14ac:dyDescent="0.35">
      <c r="A41" s="67"/>
      <c r="B41" s="67" t="s">
        <v>30</v>
      </c>
      <c r="C41" s="65" t="s">
        <v>120</v>
      </c>
      <c r="D41" s="65"/>
      <c r="E41" s="64" t="s">
        <v>86</v>
      </c>
      <c r="F41" s="64"/>
      <c r="G41" s="20">
        <v>4</v>
      </c>
      <c r="H41" s="20">
        <v>8</v>
      </c>
      <c r="I41" s="20">
        <v>8</v>
      </c>
      <c r="J41" s="20">
        <v>8</v>
      </c>
      <c r="K41" s="20">
        <v>8</v>
      </c>
      <c r="L41" s="20">
        <v>8</v>
      </c>
      <c r="M41" s="20">
        <v>8</v>
      </c>
      <c r="N41" s="20">
        <v>8</v>
      </c>
      <c r="O41" s="20">
        <v>8</v>
      </c>
      <c r="P41" s="20">
        <v>8</v>
      </c>
      <c r="Q41" s="20">
        <v>8</v>
      </c>
      <c r="R41" s="21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ht="16.5" x14ac:dyDescent="0.35">
      <c r="A42" s="67"/>
      <c r="B42" s="67"/>
      <c r="C42" s="44"/>
      <c r="D42" s="45"/>
      <c r="E42" s="44"/>
      <c r="F42" s="45"/>
      <c r="G42" s="20"/>
      <c r="H42" s="20"/>
      <c r="I42" s="20"/>
      <c r="J42" s="20"/>
      <c r="K42" s="20"/>
      <c r="L42" s="20"/>
      <c r="M42" s="20"/>
      <c r="N42" s="20"/>
      <c r="O42" s="20"/>
      <c r="P42" s="20"/>
      <c r="R42" s="22">
        <v>-4</v>
      </c>
      <c r="S42" s="20"/>
      <c r="T42" s="20"/>
      <c r="U42" s="20"/>
      <c r="V42" s="20"/>
      <c r="W42" s="20"/>
      <c r="X42" s="20"/>
      <c r="Y42" s="20"/>
    </row>
    <row r="43" spans="1:25" ht="16.5" x14ac:dyDescent="0.35">
      <c r="A43" s="67"/>
      <c r="B43" s="67"/>
      <c r="C43" s="65" t="s">
        <v>121</v>
      </c>
      <c r="D43" s="65"/>
      <c r="E43" s="64" t="s">
        <v>82</v>
      </c>
      <c r="F43" s="64"/>
      <c r="G43" s="20">
        <v>6</v>
      </c>
      <c r="H43" s="20">
        <v>6</v>
      </c>
      <c r="I43" s="20">
        <v>6</v>
      </c>
      <c r="J43" s="20">
        <v>6</v>
      </c>
      <c r="K43" s="20">
        <v>6</v>
      </c>
      <c r="L43" s="20">
        <v>6</v>
      </c>
      <c r="M43" s="20">
        <v>6</v>
      </c>
      <c r="N43" s="20">
        <v>6</v>
      </c>
      <c r="O43" s="20">
        <v>6</v>
      </c>
      <c r="P43" s="20">
        <v>6</v>
      </c>
      <c r="Q43" s="20">
        <v>6</v>
      </c>
      <c r="R43" s="20">
        <v>6</v>
      </c>
      <c r="S43" s="21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</row>
    <row r="44" spans="1:25" ht="16.5" x14ac:dyDescent="0.35">
      <c r="A44" s="67"/>
      <c r="B44" s="67"/>
      <c r="C44" s="49" t="s">
        <v>122</v>
      </c>
      <c r="D44" s="50"/>
      <c r="E44" s="64" t="s">
        <v>86</v>
      </c>
      <c r="F44" s="64"/>
      <c r="G44" s="20">
        <v>6</v>
      </c>
      <c r="H44" s="20">
        <v>8</v>
      </c>
      <c r="I44" s="20">
        <v>8</v>
      </c>
      <c r="J44" s="20">
        <v>8</v>
      </c>
      <c r="K44" s="20">
        <v>8</v>
      </c>
      <c r="L44" s="20">
        <v>8</v>
      </c>
      <c r="M44" s="20">
        <v>8</v>
      </c>
      <c r="N44" s="20">
        <v>8</v>
      </c>
      <c r="O44" s="20">
        <v>8</v>
      </c>
      <c r="P44" s="20">
        <v>8</v>
      </c>
      <c r="Q44" s="20">
        <v>8</v>
      </c>
      <c r="R44" s="20">
        <v>8</v>
      </c>
      <c r="S44" s="20">
        <v>8</v>
      </c>
      <c r="T44" s="21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</row>
    <row r="45" spans="1:25" ht="16.5" x14ac:dyDescent="0.35">
      <c r="A45" s="67"/>
      <c r="B45" s="67"/>
      <c r="C45" s="44"/>
      <c r="D45" s="45"/>
      <c r="E45" s="44"/>
      <c r="F45" s="45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T45" s="22">
        <v>-2</v>
      </c>
      <c r="U45" s="20"/>
      <c r="V45" s="20"/>
      <c r="W45" s="20"/>
      <c r="X45" s="20"/>
      <c r="Y45" s="20"/>
    </row>
    <row r="46" spans="1:25" ht="16.5" x14ac:dyDescent="0.35">
      <c r="A46" s="67"/>
      <c r="B46" s="67"/>
      <c r="C46" s="65" t="s">
        <v>123</v>
      </c>
      <c r="D46" s="65"/>
      <c r="E46" s="64" t="s">
        <v>132</v>
      </c>
      <c r="F46" s="64"/>
      <c r="G46" s="20">
        <v>8</v>
      </c>
      <c r="H46" s="20">
        <v>8</v>
      </c>
      <c r="I46" s="20">
        <v>8</v>
      </c>
      <c r="J46" s="20">
        <v>8</v>
      </c>
      <c r="K46" s="20">
        <v>8</v>
      </c>
      <c r="L46" s="20">
        <v>8</v>
      </c>
      <c r="M46" s="20">
        <v>8</v>
      </c>
      <c r="N46" s="20">
        <v>8</v>
      </c>
      <c r="O46" s="20">
        <v>8</v>
      </c>
      <c r="P46" s="20">
        <v>8</v>
      </c>
      <c r="Q46" s="20">
        <v>8</v>
      </c>
      <c r="R46" s="20">
        <v>8</v>
      </c>
      <c r="S46" s="20">
        <v>8</v>
      </c>
      <c r="T46" s="20">
        <v>8</v>
      </c>
      <c r="U46" s="21">
        <v>0</v>
      </c>
      <c r="V46" s="20">
        <v>0</v>
      </c>
      <c r="W46" s="20">
        <v>0</v>
      </c>
      <c r="X46" s="20">
        <v>0</v>
      </c>
      <c r="Y46" s="20">
        <v>0</v>
      </c>
    </row>
    <row r="47" spans="1:25" ht="16.5" x14ac:dyDescent="0.35">
      <c r="A47" s="67"/>
      <c r="B47" s="51" t="s">
        <v>33</v>
      </c>
      <c r="C47" s="65" t="s">
        <v>124</v>
      </c>
      <c r="D47" s="65"/>
      <c r="E47" s="64" t="s">
        <v>93</v>
      </c>
      <c r="F47" s="64"/>
      <c r="G47" s="20">
        <v>0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1">
        <v>0</v>
      </c>
      <c r="W47" s="20">
        <v>0</v>
      </c>
      <c r="X47" s="20">
        <v>0</v>
      </c>
      <c r="Y47" s="20">
        <v>0</v>
      </c>
    </row>
    <row r="48" spans="1:25" ht="16.5" x14ac:dyDescent="0.35">
      <c r="A48" s="67"/>
      <c r="B48" s="52"/>
      <c r="C48" s="44"/>
      <c r="D48" s="45"/>
      <c r="E48" s="44"/>
      <c r="F48" s="45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V48" s="22">
        <v>-1</v>
      </c>
      <c r="W48" s="20"/>
      <c r="X48" s="20"/>
      <c r="Y48" s="20"/>
    </row>
    <row r="49" spans="1:25" ht="16.5" x14ac:dyDescent="0.35">
      <c r="A49" s="67"/>
      <c r="B49" s="52"/>
      <c r="C49" s="65" t="s">
        <v>125</v>
      </c>
      <c r="D49" s="65"/>
      <c r="E49" s="64" t="s">
        <v>93</v>
      </c>
      <c r="F49" s="64"/>
      <c r="G49" s="20">
        <v>0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1">
        <v>0</v>
      </c>
      <c r="W49" s="20">
        <v>0</v>
      </c>
      <c r="X49" s="20">
        <v>0</v>
      </c>
      <c r="Y49" s="20">
        <v>0</v>
      </c>
    </row>
    <row r="50" spans="1:25" ht="16.5" x14ac:dyDescent="0.35">
      <c r="A50" s="67"/>
      <c r="B50" s="52"/>
      <c r="C50" s="44"/>
      <c r="D50" s="45"/>
      <c r="E50" s="44"/>
      <c r="F50" s="45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V50" s="22">
        <v>-1</v>
      </c>
      <c r="W50" s="20"/>
      <c r="X50" s="20"/>
      <c r="Y50" s="20"/>
    </row>
    <row r="51" spans="1:25" ht="16.5" x14ac:dyDescent="0.35">
      <c r="A51" s="67"/>
      <c r="B51" s="52"/>
      <c r="C51" s="65" t="s">
        <v>126</v>
      </c>
      <c r="D51" s="65"/>
      <c r="E51" s="64" t="s">
        <v>93</v>
      </c>
      <c r="F51" s="64"/>
      <c r="G51" s="20">
        <v>0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0">
        <v>2</v>
      </c>
      <c r="V51" s="20">
        <v>2</v>
      </c>
      <c r="W51" s="21">
        <v>0</v>
      </c>
      <c r="X51" s="20">
        <v>0</v>
      </c>
      <c r="Y51" s="20">
        <v>0</v>
      </c>
    </row>
    <row r="52" spans="1:25" ht="16.5" x14ac:dyDescent="0.35">
      <c r="A52" s="67"/>
      <c r="B52" s="52"/>
      <c r="C52" s="44"/>
      <c r="D52" s="45"/>
      <c r="E52" s="44"/>
      <c r="F52" s="45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W52" s="22">
        <v>-2</v>
      </c>
      <c r="X52" s="20"/>
      <c r="Y52" s="20"/>
    </row>
    <row r="53" spans="1:25" ht="16.5" x14ac:dyDescent="0.35">
      <c r="A53" s="67"/>
      <c r="B53" s="52"/>
      <c r="C53" s="65" t="s">
        <v>127</v>
      </c>
      <c r="D53" s="65"/>
      <c r="E53" s="64" t="s">
        <v>93</v>
      </c>
      <c r="F53" s="64"/>
      <c r="G53" s="20">
        <v>0</v>
      </c>
      <c r="H53" s="20">
        <v>2</v>
      </c>
      <c r="I53" s="20">
        <v>2</v>
      </c>
      <c r="J53" s="20">
        <v>2</v>
      </c>
      <c r="K53" s="20">
        <v>2</v>
      </c>
      <c r="L53" s="20">
        <v>2</v>
      </c>
      <c r="M53" s="20">
        <v>2</v>
      </c>
      <c r="N53" s="20">
        <v>2</v>
      </c>
      <c r="O53" s="20">
        <v>2</v>
      </c>
      <c r="P53" s="20">
        <v>2</v>
      </c>
      <c r="Q53" s="20">
        <v>2</v>
      </c>
      <c r="R53" s="20">
        <v>2</v>
      </c>
      <c r="S53" s="20">
        <v>2</v>
      </c>
      <c r="T53" s="20">
        <v>2</v>
      </c>
      <c r="U53" s="20">
        <v>2</v>
      </c>
      <c r="V53" s="20">
        <v>2</v>
      </c>
      <c r="W53" s="20">
        <v>2</v>
      </c>
      <c r="X53" s="21">
        <v>0</v>
      </c>
      <c r="Y53" s="20">
        <v>0</v>
      </c>
    </row>
    <row r="54" spans="1:25" ht="16.5" x14ac:dyDescent="0.35">
      <c r="A54" s="67"/>
      <c r="B54" s="53"/>
      <c r="C54" s="44"/>
      <c r="D54" s="45"/>
      <c r="E54" s="44"/>
      <c r="F54" s="4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X54" s="22">
        <v>-2</v>
      </c>
      <c r="Y54" s="20"/>
    </row>
    <row r="55" spans="1:25" ht="16.5" x14ac:dyDescent="0.35">
      <c r="A55" s="67"/>
      <c r="B55" s="67" t="s">
        <v>42</v>
      </c>
      <c r="C55" s="65" t="s">
        <v>128</v>
      </c>
      <c r="D55" s="65"/>
      <c r="E55" s="64" t="s">
        <v>86</v>
      </c>
      <c r="F55" s="64"/>
      <c r="G55" s="20">
        <v>0</v>
      </c>
      <c r="H55" s="20">
        <v>4</v>
      </c>
      <c r="I55" s="20">
        <v>4</v>
      </c>
      <c r="J55" s="20">
        <v>4</v>
      </c>
      <c r="K55" s="20">
        <v>4</v>
      </c>
      <c r="L55" s="20">
        <v>4</v>
      </c>
      <c r="M55" s="20">
        <v>4</v>
      </c>
      <c r="N55" s="20">
        <v>4</v>
      </c>
      <c r="O55" s="20">
        <v>4</v>
      </c>
      <c r="P55" s="20">
        <v>4</v>
      </c>
      <c r="Q55" s="20">
        <v>4</v>
      </c>
      <c r="R55" s="20">
        <v>4</v>
      </c>
      <c r="S55" s="20">
        <v>4</v>
      </c>
      <c r="T55" s="20">
        <v>4</v>
      </c>
      <c r="U55" s="20">
        <v>4</v>
      </c>
      <c r="V55" s="21">
        <v>0</v>
      </c>
      <c r="W55" s="20">
        <v>0</v>
      </c>
      <c r="X55" s="20">
        <v>0</v>
      </c>
      <c r="Y55" s="20">
        <v>0</v>
      </c>
    </row>
    <row r="56" spans="1:25" ht="16.5" x14ac:dyDescent="0.35">
      <c r="A56" s="67"/>
      <c r="B56" s="67"/>
      <c r="C56" s="44"/>
      <c r="D56" s="45"/>
      <c r="E56" s="44"/>
      <c r="F56" s="45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-4</v>
      </c>
      <c r="W56" s="20"/>
      <c r="X56" s="20"/>
      <c r="Y56" s="20"/>
    </row>
    <row r="57" spans="1:25" ht="16.5" x14ac:dyDescent="0.35">
      <c r="A57" s="67"/>
      <c r="B57" s="67"/>
      <c r="C57" s="65" t="s">
        <v>129</v>
      </c>
      <c r="D57" s="65"/>
      <c r="E57" s="64" t="s">
        <v>82</v>
      </c>
      <c r="F57" s="64"/>
      <c r="G57" s="20">
        <v>0</v>
      </c>
      <c r="H57" s="20">
        <v>4</v>
      </c>
      <c r="I57" s="20">
        <v>4</v>
      </c>
      <c r="J57" s="20">
        <v>4</v>
      </c>
      <c r="K57" s="20">
        <v>4</v>
      </c>
      <c r="L57" s="20">
        <v>4</v>
      </c>
      <c r="M57" s="20">
        <v>4</v>
      </c>
      <c r="N57" s="20">
        <v>4</v>
      </c>
      <c r="O57" s="20">
        <v>4</v>
      </c>
      <c r="P57" s="20">
        <v>4</v>
      </c>
      <c r="Q57" s="20">
        <v>4</v>
      </c>
      <c r="R57" s="20">
        <v>4</v>
      </c>
      <c r="S57" s="20">
        <v>4</v>
      </c>
      <c r="T57" s="20">
        <v>4</v>
      </c>
      <c r="U57" s="20">
        <v>4</v>
      </c>
      <c r="V57" s="20">
        <v>4</v>
      </c>
      <c r="W57" s="21">
        <v>0</v>
      </c>
      <c r="X57" s="20">
        <v>0</v>
      </c>
      <c r="Y57" s="20">
        <v>0</v>
      </c>
    </row>
    <row r="58" spans="1:25" ht="16.5" x14ac:dyDescent="0.35">
      <c r="A58" s="67"/>
      <c r="B58" s="67"/>
      <c r="C58" s="64"/>
      <c r="D58" s="64"/>
      <c r="E58" s="66"/>
      <c r="F58" s="66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-4</v>
      </c>
      <c r="X58" s="20"/>
      <c r="Y58" s="20"/>
    </row>
    <row r="59" spans="1:25" ht="16.5" x14ac:dyDescent="0.35">
      <c r="A59" s="67"/>
      <c r="B59" s="67"/>
      <c r="C59" s="65" t="s">
        <v>130</v>
      </c>
      <c r="D59" s="65"/>
      <c r="E59" s="64" t="s">
        <v>86</v>
      </c>
      <c r="F59" s="64"/>
      <c r="G59" s="20">
        <v>0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0">
        <v>2</v>
      </c>
      <c r="V59" s="20">
        <v>2</v>
      </c>
      <c r="W59" s="20">
        <v>2</v>
      </c>
      <c r="X59" s="21">
        <v>0</v>
      </c>
      <c r="Y59" s="20">
        <v>0</v>
      </c>
    </row>
    <row r="60" spans="1:25" ht="16.5" x14ac:dyDescent="0.35">
      <c r="A60" s="67"/>
      <c r="B60" s="67"/>
      <c r="C60" s="44"/>
      <c r="D60" s="45"/>
      <c r="E60" s="44"/>
      <c r="F60" s="4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X60" s="22">
        <v>-2</v>
      </c>
      <c r="Y60" s="20"/>
    </row>
    <row r="61" spans="1:25" ht="16.5" x14ac:dyDescent="0.35">
      <c r="A61" s="67"/>
      <c r="B61" s="67"/>
      <c r="C61" s="65" t="s">
        <v>131</v>
      </c>
      <c r="D61" s="65"/>
      <c r="E61" s="64" t="s">
        <v>132</v>
      </c>
      <c r="F61" s="64"/>
      <c r="G61" s="20">
        <v>0</v>
      </c>
      <c r="H61" s="20">
        <v>4</v>
      </c>
      <c r="I61" s="20">
        <v>4</v>
      </c>
      <c r="J61" s="20">
        <v>4</v>
      </c>
      <c r="K61" s="20">
        <v>4</v>
      </c>
      <c r="L61" s="20">
        <v>4</v>
      </c>
      <c r="M61" s="20">
        <v>4</v>
      </c>
      <c r="N61" s="20">
        <v>4</v>
      </c>
      <c r="O61" s="20">
        <v>4</v>
      </c>
      <c r="P61" s="20">
        <v>4</v>
      </c>
      <c r="Q61" s="20">
        <v>4</v>
      </c>
      <c r="R61" s="20">
        <v>4</v>
      </c>
      <c r="S61" s="20">
        <v>4</v>
      </c>
      <c r="T61" s="20">
        <v>4</v>
      </c>
      <c r="U61" s="20">
        <v>4</v>
      </c>
      <c r="V61" s="20">
        <v>4</v>
      </c>
      <c r="W61" s="20">
        <v>4</v>
      </c>
      <c r="X61" s="21">
        <v>0</v>
      </c>
      <c r="Y61" s="20">
        <v>0</v>
      </c>
    </row>
    <row r="62" spans="1:25" ht="16.5" x14ac:dyDescent="0.35">
      <c r="A62" s="67"/>
      <c r="B62" s="67"/>
      <c r="C62" s="64"/>
      <c r="D62" s="64"/>
      <c r="E62" s="66"/>
      <c r="F62" s="6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-4</v>
      </c>
      <c r="Y62" s="20"/>
    </row>
    <row r="63" spans="1:25" ht="16.5" x14ac:dyDescent="0.35">
      <c r="A63" s="67"/>
      <c r="B63" s="67" t="s">
        <v>41</v>
      </c>
      <c r="C63" s="65" t="s">
        <v>44</v>
      </c>
      <c r="D63" s="65"/>
      <c r="E63" s="64" t="s">
        <v>53</v>
      </c>
      <c r="F63" s="64"/>
      <c r="G63" s="20">
        <v>5</v>
      </c>
      <c r="H63" s="20">
        <v>5</v>
      </c>
      <c r="I63" s="20">
        <v>5</v>
      </c>
      <c r="J63" s="20">
        <v>5</v>
      </c>
      <c r="K63" s="20">
        <v>5</v>
      </c>
      <c r="L63" s="20">
        <v>5</v>
      </c>
      <c r="M63" s="20">
        <v>5</v>
      </c>
      <c r="N63" s="20">
        <v>5</v>
      </c>
      <c r="O63" s="20">
        <v>5</v>
      </c>
      <c r="P63" s="20">
        <v>5</v>
      </c>
      <c r="Q63" s="20">
        <v>5</v>
      </c>
      <c r="R63" s="20">
        <v>5</v>
      </c>
      <c r="S63" s="20">
        <v>5</v>
      </c>
      <c r="T63" s="20">
        <v>5</v>
      </c>
      <c r="U63" s="20">
        <v>5</v>
      </c>
      <c r="V63" s="20">
        <v>5</v>
      </c>
      <c r="W63" s="20">
        <v>5</v>
      </c>
      <c r="X63" s="20">
        <v>5</v>
      </c>
      <c r="Y63" s="21">
        <v>0</v>
      </c>
    </row>
    <row r="64" spans="1:25" ht="16.5" x14ac:dyDescent="0.35">
      <c r="A64" s="67"/>
      <c r="B64" s="67"/>
      <c r="C64" s="65" t="s">
        <v>45</v>
      </c>
      <c r="D64" s="65"/>
      <c r="E64" s="64" t="s">
        <v>53</v>
      </c>
      <c r="F64" s="64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0">
        <v>5</v>
      </c>
      <c r="U64" s="20">
        <v>5</v>
      </c>
      <c r="V64" s="20">
        <v>5</v>
      </c>
      <c r="W64" s="20">
        <v>5</v>
      </c>
      <c r="X64" s="20">
        <v>5</v>
      </c>
      <c r="Y64" s="21">
        <v>0</v>
      </c>
    </row>
    <row r="65" spans="1:25" ht="16.5" x14ac:dyDescent="0.35">
      <c r="A65" s="67"/>
      <c r="B65" s="76" t="s">
        <v>12</v>
      </c>
      <c r="C65" s="76"/>
      <c r="D65" s="76"/>
      <c r="E65" s="75" t="s">
        <v>11</v>
      </c>
      <c r="F65" s="75"/>
      <c r="G65" s="64">
        <f>SUM(G16:G64)</f>
        <v>125</v>
      </c>
      <c r="H65" s="64"/>
      <c r="I65" s="20">
        <f t="shared" ref="I65:N65" si="0">SUM(I16:I64)</f>
        <v>152</v>
      </c>
      <c r="J65" s="20">
        <f t="shared" si="0"/>
        <v>142</v>
      </c>
      <c r="K65" s="20">
        <f t="shared" si="0"/>
        <v>132</v>
      </c>
      <c r="L65" s="20">
        <f t="shared" si="0"/>
        <v>124</v>
      </c>
      <c r="M65" s="20">
        <f t="shared" si="0"/>
        <v>116</v>
      </c>
      <c r="N65" s="20">
        <f t="shared" si="0"/>
        <v>106</v>
      </c>
      <c r="O65" s="20">
        <f>SUM(O16:O64)-P24</f>
        <v>97</v>
      </c>
      <c r="P65" s="20">
        <f>SUM(P16:P64)</f>
        <v>81</v>
      </c>
      <c r="Q65" s="20">
        <f>SUM(Q16:Q64)</f>
        <v>78</v>
      </c>
      <c r="R65" s="20">
        <f>SUM(R16:R64)-R30</f>
        <v>62</v>
      </c>
      <c r="S65" s="20">
        <f t="shared" ref="S65:Y65" si="1">SUM(S16:S64)</f>
        <v>54</v>
      </c>
      <c r="T65" s="20">
        <f t="shared" si="1"/>
        <v>38</v>
      </c>
      <c r="U65" s="20">
        <f t="shared" si="1"/>
        <v>30</v>
      </c>
      <c r="V65" s="20">
        <f t="shared" si="1"/>
        <v>18</v>
      </c>
      <c r="W65" s="20">
        <f t="shared" si="1"/>
        <v>12</v>
      </c>
      <c r="X65" s="20">
        <f t="shared" si="1"/>
        <v>2</v>
      </c>
      <c r="Y65" s="20">
        <f t="shared" si="1"/>
        <v>0</v>
      </c>
    </row>
    <row r="66" spans="1:25" ht="16.5" x14ac:dyDescent="0.35">
      <c r="A66" s="67"/>
      <c r="B66" s="76"/>
      <c r="C66" s="76"/>
      <c r="D66" s="76"/>
      <c r="E66" s="75" t="s">
        <v>54</v>
      </c>
      <c r="F66" s="75"/>
      <c r="G66" s="64">
        <f>SUM(H16:H64)</f>
        <v>152</v>
      </c>
      <c r="H66" s="64"/>
      <c r="I66" s="20">
        <f>SUM(I16:I64)</f>
        <v>152</v>
      </c>
      <c r="J66" s="20">
        <f>SUM(J16:J64)</f>
        <v>142</v>
      </c>
      <c r="K66" s="20">
        <f>SUM(K16:K64)</f>
        <v>132</v>
      </c>
      <c r="L66" s="20">
        <f>SUM(L16:L64)</f>
        <v>124</v>
      </c>
      <c r="M66" s="20">
        <f>SUM(M16:M64)</f>
        <v>116</v>
      </c>
      <c r="N66" s="20">
        <f>SUM(N16:N64)+P24</f>
        <v>105</v>
      </c>
      <c r="O66" s="20">
        <f>SUM(O16:O64)-P24</f>
        <v>97</v>
      </c>
      <c r="P66" s="20">
        <f>SUM(P16:P64)</f>
        <v>81</v>
      </c>
      <c r="Q66" s="20">
        <f>SUM(Q16:Q64)+R30</f>
        <v>78</v>
      </c>
      <c r="R66" s="20">
        <f>SUM(R16:R64)</f>
        <v>62</v>
      </c>
      <c r="S66" s="20">
        <f>SUM(S16:S64)</f>
        <v>54</v>
      </c>
      <c r="T66" s="20">
        <f>SUM(T16:T64)-T35</f>
        <v>38</v>
      </c>
      <c r="U66" s="20">
        <f>SUM(U16:U64)</f>
        <v>30</v>
      </c>
      <c r="V66" s="20">
        <f>SUM(V16:V64)</f>
        <v>18</v>
      </c>
      <c r="W66" s="20">
        <f>SUM(W16:W64)</f>
        <v>12</v>
      </c>
      <c r="X66" s="20">
        <f>SUM(X16:X64)</f>
        <v>2</v>
      </c>
      <c r="Y66" s="20">
        <f>SUM(Y16:Y64)</f>
        <v>0</v>
      </c>
    </row>
    <row r="87" spans="3:4" x14ac:dyDescent="0.35">
      <c r="C87" s="69"/>
      <c r="D87" s="69"/>
    </row>
  </sheetData>
  <mergeCells count="120">
    <mergeCell ref="E60:F60"/>
    <mergeCell ref="E48:F48"/>
    <mergeCell ref="C50:D50"/>
    <mergeCell ref="E50:F50"/>
    <mergeCell ref="C52:D52"/>
    <mergeCell ref="E52:F52"/>
    <mergeCell ref="C54:D54"/>
    <mergeCell ref="E54:F54"/>
    <mergeCell ref="B47:B54"/>
    <mergeCell ref="C56:D56"/>
    <mergeCell ref="E56:F56"/>
    <mergeCell ref="A1:B1"/>
    <mergeCell ref="A2:B2"/>
    <mergeCell ref="A3:B3"/>
    <mergeCell ref="A4:B4"/>
    <mergeCell ref="B6:E6"/>
    <mergeCell ref="A16:A66"/>
    <mergeCell ref="E65:F65"/>
    <mergeCell ref="E66:F66"/>
    <mergeCell ref="C49:D49"/>
    <mergeCell ref="C53:D53"/>
    <mergeCell ref="E29:F29"/>
    <mergeCell ref="E31:F31"/>
    <mergeCell ref="E32:F32"/>
    <mergeCell ref="E33:F33"/>
    <mergeCell ref="E25:F25"/>
    <mergeCell ref="E26:F26"/>
    <mergeCell ref="E27:F27"/>
    <mergeCell ref="E39:F39"/>
    <mergeCell ref="B65:D66"/>
    <mergeCell ref="B19:B24"/>
    <mergeCell ref="C24:D24"/>
    <mergeCell ref="E24:F24"/>
    <mergeCell ref="B13:C13"/>
    <mergeCell ref="E16:F16"/>
    <mergeCell ref="E17:F17"/>
    <mergeCell ref="E18:F18"/>
    <mergeCell ref="E19:F19"/>
    <mergeCell ref="E41:F41"/>
    <mergeCell ref="E43:F43"/>
    <mergeCell ref="E46:F46"/>
    <mergeCell ref="C23:D23"/>
    <mergeCell ref="C15:D15"/>
    <mergeCell ref="E15:F15"/>
    <mergeCell ref="B16:D16"/>
    <mergeCell ref="B17:D17"/>
    <mergeCell ref="B18:D18"/>
    <mergeCell ref="C19:D19"/>
    <mergeCell ref="E20:F20"/>
    <mergeCell ref="E21:F21"/>
    <mergeCell ref="E22:F22"/>
    <mergeCell ref="E23:F23"/>
    <mergeCell ref="C20:D20"/>
    <mergeCell ref="C21:D21"/>
    <mergeCell ref="C22:D22"/>
    <mergeCell ref="B31:B40"/>
    <mergeCell ref="C25:D25"/>
    <mergeCell ref="C37:D37"/>
    <mergeCell ref="C38:D38"/>
    <mergeCell ref="B63:B64"/>
    <mergeCell ref="C61:D61"/>
    <mergeCell ref="C63:D63"/>
    <mergeCell ref="C64:D64"/>
    <mergeCell ref="C55:D55"/>
    <mergeCell ref="B55:B62"/>
    <mergeCell ref="B41:B46"/>
    <mergeCell ref="C57:D57"/>
    <mergeCell ref="C59:D59"/>
    <mergeCell ref="C43:D43"/>
    <mergeCell ref="C46:D46"/>
    <mergeCell ref="C48:D48"/>
    <mergeCell ref="C60:D60"/>
    <mergeCell ref="C31:D31"/>
    <mergeCell ref="C32:D32"/>
    <mergeCell ref="C87:D87"/>
    <mergeCell ref="C40:D40"/>
    <mergeCell ref="C41:D41"/>
    <mergeCell ref="C36:D36"/>
    <mergeCell ref="C33:D33"/>
    <mergeCell ref="C34:D34"/>
    <mergeCell ref="E40:F40"/>
    <mergeCell ref="E34:F34"/>
    <mergeCell ref="E36:F36"/>
    <mergeCell ref="E37:F37"/>
    <mergeCell ref="E38:F38"/>
    <mergeCell ref="C44:D44"/>
    <mergeCell ref="E45:F45"/>
    <mergeCell ref="E63:F63"/>
    <mergeCell ref="E64:F64"/>
    <mergeCell ref="E57:F57"/>
    <mergeCell ref="E55:F55"/>
    <mergeCell ref="E59:F59"/>
    <mergeCell ref="E47:F47"/>
    <mergeCell ref="E49:F49"/>
    <mergeCell ref="E53:F53"/>
    <mergeCell ref="E61:F61"/>
    <mergeCell ref="G65:H65"/>
    <mergeCell ref="G66:H66"/>
    <mergeCell ref="C51:D51"/>
    <mergeCell ref="C58:D58"/>
    <mergeCell ref="C62:D62"/>
    <mergeCell ref="E62:F62"/>
    <mergeCell ref="E58:F58"/>
    <mergeCell ref="B25:B30"/>
    <mergeCell ref="C30:D30"/>
    <mergeCell ref="E30:F30"/>
    <mergeCell ref="C35:D35"/>
    <mergeCell ref="E35:F35"/>
    <mergeCell ref="C47:D47"/>
    <mergeCell ref="E28:F28"/>
    <mergeCell ref="C26:D26"/>
    <mergeCell ref="C27:D27"/>
    <mergeCell ref="C28:D28"/>
    <mergeCell ref="C42:D42"/>
    <mergeCell ref="E42:F42"/>
    <mergeCell ref="C45:D45"/>
    <mergeCell ref="C39:D39"/>
    <mergeCell ref="E51:F51"/>
    <mergeCell ref="E44:F44"/>
    <mergeCell ref="C29:D29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7"/>
  <sheetViews>
    <sheetView topLeftCell="C65" zoomScale="70" zoomScaleNormal="70" workbookViewId="0">
      <selection activeCell="Y72" sqref="Y72"/>
    </sheetView>
  </sheetViews>
  <sheetFormatPr defaultColWidth="9.08984375" defaultRowHeight="16.5" x14ac:dyDescent="0.35"/>
  <cols>
    <col min="1" max="1" width="19.54296875" style="1" customWidth="1"/>
    <col min="2" max="2" width="19" style="1" customWidth="1"/>
    <col min="3" max="3" width="54.6328125" style="1" customWidth="1"/>
    <col min="4" max="4" width="11.54296875" style="1" customWidth="1"/>
    <col min="5" max="5" width="9.54296875" style="1" customWidth="1"/>
    <col min="6" max="6" width="19.36328125" style="1" customWidth="1"/>
    <col min="7" max="7" width="6" style="1" customWidth="1"/>
    <col min="8" max="8" width="6.08984375" style="1" customWidth="1"/>
    <col min="9" max="12" width="6" style="1" customWidth="1"/>
    <col min="13" max="13" width="6.08984375" style="1" customWidth="1"/>
    <col min="14" max="17" width="6" style="1" customWidth="1"/>
    <col min="18" max="18" width="6.08984375" style="1" customWidth="1"/>
    <col min="19" max="21" width="6" style="1" customWidth="1"/>
    <col min="22" max="24" width="6.08984375" style="1" customWidth="1"/>
    <col min="25" max="26" width="6" style="1" customWidth="1"/>
    <col min="27" max="27" width="6.08984375" style="1" customWidth="1"/>
    <col min="28" max="28" width="6" style="1" customWidth="1"/>
    <col min="29" max="16384" width="9.08984375" style="1"/>
  </cols>
  <sheetData>
    <row r="1" spans="1:29" ht="33.5" thickBot="1" x14ac:dyDescent="0.4">
      <c r="A1" s="56" t="s">
        <v>3</v>
      </c>
      <c r="B1" s="56"/>
      <c r="C1" s="35" t="s">
        <v>75</v>
      </c>
      <c r="E1" s="9"/>
      <c r="F1" s="10" t="s">
        <v>62</v>
      </c>
    </row>
    <row r="2" spans="1:29" ht="17" thickBot="1" x14ac:dyDescent="0.4">
      <c r="A2" s="56" t="s">
        <v>2</v>
      </c>
      <c r="B2" s="56"/>
      <c r="C2" s="3" t="s">
        <v>38</v>
      </c>
      <c r="E2" s="11"/>
      <c r="F2" s="12" t="s">
        <v>61</v>
      </c>
    </row>
    <row r="3" spans="1:29" ht="17" thickBot="1" x14ac:dyDescent="0.4">
      <c r="A3" s="56" t="s">
        <v>1</v>
      </c>
      <c r="B3" s="56"/>
      <c r="C3" s="36">
        <v>45774</v>
      </c>
      <c r="E3" s="13"/>
      <c r="F3" s="12" t="s">
        <v>60</v>
      </c>
    </row>
    <row r="4" spans="1:29" ht="18" customHeight="1" thickBot="1" x14ac:dyDescent="0.4">
      <c r="A4" s="56" t="s">
        <v>0</v>
      </c>
      <c r="B4" s="56"/>
      <c r="C4" s="36">
        <v>45793</v>
      </c>
      <c r="E4" s="14"/>
      <c r="F4" s="12" t="s">
        <v>59</v>
      </c>
    </row>
    <row r="5" spans="1:29" ht="18" customHeight="1" thickBot="1" x14ac:dyDescent="0.4">
      <c r="E5" s="15"/>
      <c r="F5" s="16" t="s">
        <v>58</v>
      </c>
    </row>
    <row r="6" spans="1:29" ht="17" thickBot="1" x14ac:dyDescent="0.4">
      <c r="B6" s="57" t="s">
        <v>39</v>
      </c>
      <c r="C6" s="57"/>
      <c r="D6" s="57"/>
      <c r="E6" s="77"/>
    </row>
    <row r="7" spans="1:29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9" ht="17" thickBot="1" x14ac:dyDescent="0.4">
      <c r="B8" s="7">
        <v>1</v>
      </c>
      <c r="C8" s="3" t="s">
        <v>76</v>
      </c>
      <c r="D8" s="3">
        <f ca="1">SUMIF($E$16:$F$65,"Thành",$G$16:$G$65)+SUMIF($E$16:$F$65,"All team",$G$16:$G$65)/5+SUMIF($E$16:$F$65,"Thành,Hoàng",$G$16:$G$65)/2</f>
        <v>5.6</v>
      </c>
      <c r="E8" s="3">
        <f ca="1">SUMIF($E$16:$F$65,"Thành",$H$16:$H$65)+SUMIF($E$16:$F$65,"ALL team",$H$16:$H$65)/5+SUMIF($E$16:$F$65,"Thành,Hoàng",$H$16:$H$65)/2</f>
        <v>6</v>
      </c>
    </row>
    <row r="9" spans="1:29" ht="17" thickBot="1" x14ac:dyDescent="0.4">
      <c r="B9" s="7">
        <v>2</v>
      </c>
      <c r="C9" s="3" t="s">
        <v>77</v>
      </c>
      <c r="D9" s="3">
        <f ca="1">SUMIF($E$16:$F$65,"Mạnh",$G$16:$G$65)+SUMIF($E$16:$F$65,"All team",$G$16:$G$65)/5+SUMIF($E$16:$F$65,"Mạnh,Lộc",$G$16:$G$65)/2+SUMIF($E$16:$F$65,"Mạnh,Lộc,Phương,Hoàng",$G$16:$G$65)/4</f>
        <v>5.6</v>
      </c>
      <c r="E9" s="3">
        <f ca="1">SUMIF($E$16:$F$65,"Mạnh",$H$16:$H$65)+SUMIF($E$16:$F$65,"ALL team",$H$16:$H$65)/5+SUMIF($E$16:$F$65,"Mạnh,Lộc",$H$16:$H$65)/2+SUMIF($E$16:$F$65,"Mạnh,Lộc,Phương,Hoàng",$H$16:$H$65)/4</f>
        <v>6</v>
      </c>
    </row>
    <row r="10" spans="1:29" ht="17" thickBot="1" x14ac:dyDescent="0.4">
      <c r="B10" s="7">
        <v>3</v>
      </c>
      <c r="C10" s="3" t="s">
        <v>78</v>
      </c>
      <c r="D10" s="3">
        <f ca="1">SUMIF($E$16:$F$65,"Phương",$G$16:$G$65)+SUMIF($E$16:$F$65,"All team",$G$16:$G$65)/5+SUMIF($E$16:$F$65,"Mạnh,Lộc,Phương,Hoàng",$G$16:$G$65)/4</f>
        <v>5.6</v>
      </c>
      <c r="E10" s="3">
        <f ca="1">SUMIF($E$16:$F$65,"Phương",$H$16:$H$65)+SUMIF($E$16:$F$65,"ALL team",$H$16:$H$65)/5+SUMIF($E$16:$F$65,"Mạnh,Lộc,Phương,Hoàng",$H$16:$H$65)/4</f>
        <v>6</v>
      </c>
    </row>
    <row r="11" spans="1:29" ht="17" thickBot="1" x14ac:dyDescent="0.4">
      <c r="B11" s="7">
        <v>4</v>
      </c>
      <c r="C11" s="3" t="s">
        <v>79</v>
      </c>
      <c r="D11" s="3">
        <f ca="1">SUMIF($E$16:$F$65,"Lộc",$G$16:$G$65)+SUMIF($E$16:$F$65,"All team",$G$16:$G$65)/5+SUMIF($E$16:$F$65,"Mạnh,Lộc",$G$16:$G$65)/2+SUMIF($E$16:$F$65,"Mạnh,Lộc,Phương,Hoàng",$G$16:$G$65)/4</f>
        <v>5.6</v>
      </c>
      <c r="E11" s="3">
        <f ca="1">SUMIF($E$16:$F$65,"Hoàng",$H$16:$H$65)+SUMIF($E$16:$F$65,"ALL team",$H$16:$H$65)/5+SUMIF($E$16:$F$65,"Mạnh,Lộc",$H$16:$H$65)/2+SUMIF($E$16:$F$65,"Mạnh,Lộc,Phương,Hoàng",$H$16:$H$65)/4</f>
        <v>6</v>
      </c>
    </row>
    <row r="12" spans="1:29" ht="17" thickBot="1" x14ac:dyDescent="0.4">
      <c r="B12" s="7">
        <v>5</v>
      </c>
      <c r="C12" s="3" t="s">
        <v>80</v>
      </c>
      <c r="D12" s="3">
        <f ca="1">SUMIF($E$16:$F$65,"Hoàng",$G$16:$G$65)+SUMIF($E$16:$F$65,"All team",$G$16:$G$65)/5+SUMIF($E$16:$F$65,"Thành,Hoàng",$G$16:$G$65)/2+SUMIF($E$16:$F$65,"Mạnh,Lộc,Phương,Hoàng",$G$16:$G$65)/4</f>
        <v>5.6</v>
      </c>
      <c r="E12" s="3">
        <f ca="1">SUMIF($E$16:$F$65,"Hoàng",$H$16:$H$65)+SUMIF($E$16:$F$65,"ALL team",$H$16:$H$65)/5+SUMIF($E$16:$F$65,"Thành,Hoàng",$H$16:$H$65)/2+SUMIF($E$16:$F$65,"Mạnh,Lộc,Phương,Hoàng",$H$16:$H$65)/4</f>
        <v>6</v>
      </c>
    </row>
    <row r="13" spans="1:29" ht="17" thickBot="1" x14ac:dyDescent="0.4">
      <c r="B13" s="57" t="s">
        <v>12</v>
      </c>
      <c r="C13" s="57"/>
      <c r="D13" s="4">
        <f ca="1">SUM(D8:D12)</f>
        <v>28</v>
      </c>
      <c r="E13" s="4">
        <f ca="1">SUM(E8:E12)</f>
        <v>30</v>
      </c>
    </row>
    <row r="15" spans="1:29" ht="63.75" customHeight="1" x14ac:dyDescent="0.35">
      <c r="A15" s="17" t="s">
        <v>7</v>
      </c>
      <c r="B15" s="17" t="s">
        <v>8</v>
      </c>
      <c r="C15" s="40" t="s">
        <v>9</v>
      </c>
      <c r="D15" s="41"/>
      <c r="E15" s="40" t="s">
        <v>10</v>
      </c>
      <c r="F15" s="41"/>
      <c r="G15" s="18" t="s">
        <v>11</v>
      </c>
      <c r="H15" s="18" t="s">
        <v>54</v>
      </c>
      <c r="I15" s="19">
        <v>45774</v>
      </c>
      <c r="J15" s="19">
        <v>45775</v>
      </c>
      <c r="K15" s="19">
        <v>45776</v>
      </c>
      <c r="L15" s="19">
        <v>45777</v>
      </c>
      <c r="M15" s="19">
        <v>45778</v>
      </c>
      <c r="N15" s="19">
        <v>45779</v>
      </c>
      <c r="O15" s="19">
        <v>45780</v>
      </c>
      <c r="P15" s="19">
        <v>45781</v>
      </c>
      <c r="Q15" s="19">
        <v>45782</v>
      </c>
      <c r="R15" s="19">
        <v>45783</v>
      </c>
      <c r="S15" s="19">
        <v>45784</v>
      </c>
      <c r="T15" s="19">
        <v>45785</v>
      </c>
      <c r="U15" s="19">
        <v>45786</v>
      </c>
      <c r="V15" s="19">
        <v>45787</v>
      </c>
      <c r="W15" s="19">
        <v>45788</v>
      </c>
      <c r="X15" s="19">
        <v>45789</v>
      </c>
      <c r="Y15" s="19">
        <v>45790</v>
      </c>
      <c r="Z15" s="19">
        <v>45791</v>
      </c>
      <c r="AA15" s="19">
        <v>45792</v>
      </c>
      <c r="AB15" s="19">
        <v>45793</v>
      </c>
      <c r="AC15" s="19">
        <v>45794</v>
      </c>
    </row>
    <row r="16" spans="1:29" x14ac:dyDescent="0.35">
      <c r="A16" s="51" t="s">
        <v>38</v>
      </c>
      <c r="B16" s="42" t="s">
        <v>13</v>
      </c>
      <c r="C16" s="48"/>
      <c r="D16" s="43"/>
      <c r="E16" s="44" t="s">
        <v>53</v>
      </c>
      <c r="F16" s="45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</row>
    <row r="17" spans="1:29" x14ac:dyDescent="0.35">
      <c r="A17" s="52"/>
      <c r="B17" s="42" t="s">
        <v>47</v>
      </c>
      <c r="C17" s="48"/>
      <c r="D17" s="43"/>
      <c r="E17" s="44" t="s">
        <v>102</v>
      </c>
      <c r="F17" s="45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</row>
    <row r="18" spans="1:29" x14ac:dyDescent="0.35">
      <c r="A18" s="52"/>
      <c r="B18" s="42" t="s">
        <v>15</v>
      </c>
      <c r="C18" s="48"/>
      <c r="D18" s="43"/>
      <c r="E18" s="44" t="s">
        <v>103</v>
      </c>
      <c r="F18" s="45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</row>
    <row r="19" spans="1:29" ht="17.25" customHeight="1" x14ac:dyDescent="0.35">
      <c r="A19" s="52"/>
      <c r="B19" s="51" t="s">
        <v>18</v>
      </c>
      <c r="C19" s="42" t="s">
        <v>133</v>
      </c>
      <c r="D19" s="43"/>
      <c r="E19" s="44" t="s">
        <v>82</v>
      </c>
      <c r="F19" s="45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</row>
    <row r="20" spans="1:29" x14ac:dyDescent="0.35">
      <c r="A20" s="52"/>
      <c r="B20" s="52"/>
      <c r="C20" s="42" t="s">
        <v>134</v>
      </c>
      <c r="D20" s="43"/>
      <c r="E20" s="44" t="s">
        <v>82</v>
      </c>
      <c r="F20" s="45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</row>
    <row r="21" spans="1:29" x14ac:dyDescent="0.35">
      <c r="A21" s="52"/>
      <c r="B21" s="52"/>
      <c r="C21" s="42" t="s">
        <v>135</v>
      </c>
      <c r="D21" s="43"/>
      <c r="E21" s="44" t="s">
        <v>82</v>
      </c>
      <c r="F21" s="45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</row>
    <row r="22" spans="1:29" x14ac:dyDescent="0.35">
      <c r="A22" s="52"/>
      <c r="B22" s="52"/>
      <c r="C22" s="42" t="s">
        <v>136</v>
      </c>
      <c r="D22" s="43"/>
      <c r="E22" s="44" t="s">
        <v>82</v>
      </c>
      <c r="F22" s="45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37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</row>
    <row r="23" spans="1:29" x14ac:dyDescent="0.35">
      <c r="A23" s="52"/>
      <c r="B23" s="52"/>
      <c r="C23" s="49" t="s">
        <v>137</v>
      </c>
      <c r="D23" s="50"/>
      <c r="E23" s="44" t="s">
        <v>82</v>
      </c>
      <c r="F23" s="45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20">
        <v>2</v>
      </c>
      <c r="M23" s="37">
        <v>2</v>
      </c>
      <c r="N23" s="37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</row>
    <row r="24" spans="1:29" x14ac:dyDescent="0.35">
      <c r="A24" s="52"/>
      <c r="B24" s="52"/>
      <c r="C24" s="42" t="s">
        <v>48</v>
      </c>
      <c r="D24" s="43"/>
      <c r="E24" s="44" t="s">
        <v>53</v>
      </c>
      <c r="F24" s="45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37">
        <v>5</v>
      </c>
      <c r="N24" s="37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</row>
    <row r="25" spans="1:29" x14ac:dyDescent="0.35">
      <c r="A25" s="52"/>
      <c r="B25" s="53"/>
      <c r="C25" s="44"/>
      <c r="D25" s="45"/>
      <c r="E25" s="44"/>
      <c r="F25" s="45"/>
      <c r="G25" s="20"/>
      <c r="H25" s="20"/>
      <c r="I25" s="20"/>
      <c r="J25" s="20"/>
      <c r="K25" s="20"/>
      <c r="L25" s="20"/>
      <c r="M25" s="20"/>
      <c r="N25" s="37"/>
      <c r="O25" s="20"/>
      <c r="Q25" s="22">
        <v>-1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x14ac:dyDescent="0.35">
      <c r="A26" s="52"/>
      <c r="B26" s="51" t="s">
        <v>23</v>
      </c>
      <c r="C26" s="42" t="s">
        <v>138</v>
      </c>
      <c r="D26" s="43"/>
      <c r="E26" s="44" t="s">
        <v>86</v>
      </c>
      <c r="F26" s="45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</row>
    <row r="27" spans="1:29" x14ac:dyDescent="0.35">
      <c r="A27" s="52"/>
      <c r="B27" s="52"/>
      <c r="C27" s="42" t="s">
        <v>139</v>
      </c>
      <c r="D27" s="43"/>
      <c r="E27" s="44" t="s">
        <v>86</v>
      </c>
      <c r="F27" s="45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</row>
    <row r="28" spans="1:29" x14ac:dyDescent="0.35">
      <c r="A28" s="52"/>
      <c r="B28" s="52"/>
      <c r="C28" s="42" t="s">
        <v>141</v>
      </c>
      <c r="D28" s="43"/>
      <c r="E28" s="44" t="s">
        <v>86</v>
      </c>
      <c r="F28" s="45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</row>
    <row r="29" spans="1:29" x14ac:dyDescent="0.35">
      <c r="A29" s="52"/>
      <c r="B29" s="52"/>
      <c r="C29" s="42" t="s">
        <v>140</v>
      </c>
      <c r="D29" s="43"/>
      <c r="E29" s="44" t="s">
        <v>86</v>
      </c>
      <c r="F29" s="45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37">
        <v>4</v>
      </c>
      <c r="O29" s="21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</row>
    <row r="30" spans="1:29" x14ac:dyDescent="0.35">
      <c r="A30" s="52"/>
      <c r="B30" s="52"/>
      <c r="C30" s="42" t="s">
        <v>142</v>
      </c>
      <c r="D30" s="43"/>
      <c r="E30" s="44" t="s">
        <v>86</v>
      </c>
      <c r="F30" s="45"/>
      <c r="G30" s="20">
        <v>5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37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</row>
    <row r="31" spans="1:29" x14ac:dyDescent="0.35">
      <c r="A31" s="52"/>
      <c r="B31" s="52"/>
      <c r="C31" s="44"/>
      <c r="D31" s="45"/>
      <c r="E31" s="44"/>
      <c r="F31" s="45"/>
      <c r="G31" s="20"/>
      <c r="H31" s="20"/>
      <c r="I31" s="20"/>
      <c r="J31" s="20"/>
      <c r="K31" s="20"/>
      <c r="L31" s="20"/>
      <c r="M31" s="20"/>
      <c r="N31" s="20"/>
      <c r="P31" s="23">
        <v>1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x14ac:dyDescent="0.35">
      <c r="A32" s="52"/>
      <c r="B32" s="52"/>
      <c r="C32" s="42" t="s">
        <v>21</v>
      </c>
      <c r="D32" s="43"/>
      <c r="E32" s="44" t="s">
        <v>53</v>
      </c>
      <c r="F32" s="45"/>
      <c r="G32" s="20">
        <v>4</v>
      </c>
      <c r="H32" s="20">
        <v>5</v>
      </c>
      <c r="I32" s="20">
        <v>5</v>
      </c>
      <c r="J32" s="20">
        <v>5</v>
      </c>
      <c r="K32" s="20">
        <v>5</v>
      </c>
      <c r="L32" s="20">
        <v>5</v>
      </c>
      <c r="M32" s="20">
        <v>5</v>
      </c>
      <c r="N32" s="20">
        <v>5</v>
      </c>
      <c r="O32" s="20">
        <v>5</v>
      </c>
      <c r="P32" s="20">
        <v>5</v>
      </c>
      <c r="Q32" s="21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</row>
    <row r="33" spans="1:29" x14ac:dyDescent="0.35">
      <c r="A33" s="52"/>
      <c r="B33" s="53"/>
      <c r="C33" s="44"/>
      <c r="D33" s="45"/>
      <c r="E33" s="44"/>
      <c r="F33" s="45"/>
      <c r="G33" s="20"/>
      <c r="H33" s="20"/>
      <c r="I33" s="20"/>
      <c r="J33" s="20"/>
      <c r="K33" s="20"/>
      <c r="L33" s="20"/>
      <c r="M33" s="20"/>
      <c r="N33" s="20"/>
      <c r="O33" s="20"/>
      <c r="Q33" s="22">
        <v>-1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x14ac:dyDescent="0.35">
      <c r="A34" s="52"/>
      <c r="B34" s="51" t="s">
        <v>27</v>
      </c>
      <c r="C34" s="42" t="s">
        <v>143</v>
      </c>
      <c r="D34" s="43"/>
      <c r="E34" s="44" t="s">
        <v>92</v>
      </c>
      <c r="F34" s="45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37">
        <v>0</v>
      </c>
      <c r="S34" s="37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</row>
    <row r="35" spans="1:29" x14ac:dyDescent="0.35">
      <c r="A35" s="52"/>
      <c r="B35" s="52"/>
      <c r="C35" s="42" t="s">
        <v>146</v>
      </c>
      <c r="D35" s="43"/>
      <c r="E35" s="44" t="s">
        <v>93</v>
      </c>
      <c r="F35" s="45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0</v>
      </c>
      <c r="O35" s="20">
        <v>0</v>
      </c>
      <c r="P35" s="20">
        <v>0</v>
      </c>
      <c r="Q35" s="20">
        <v>0</v>
      </c>
      <c r="R35" s="37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</row>
    <row r="36" spans="1:29" x14ac:dyDescent="0.35">
      <c r="A36" s="52"/>
      <c r="B36" s="52"/>
      <c r="C36" s="42" t="s">
        <v>145</v>
      </c>
      <c r="D36" s="43"/>
      <c r="E36" s="44" t="s">
        <v>92</v>
      </c>
      <c r="F36" s="45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0</v>
      </c>
      <c r="P36" s="20">
        <v>0</v>
      </c>
      <c r="Q36" s="20">
        <v>0</v>
      </c>
      <c r="R36" s="37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</row>
    <row r="37" spans="1:29" x14ac:dyDescent="0.35">
      <c r="A37" s="52"/>
      <c r="B37" s="52"/>
      <c r="C37" s="42" t="s">
        <v>147</v>
      </c>
      <c r="D37" s="43"/>
      <c r="E37" s="44" t="s">
        <v>93</v>
      </c>
      <c r="F37" s="45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1">
        <v>0</v>
      </c>
      <c r="Q37" s="20">
        <v>0</v>
      </c>
      <c r="R37" s="20">
        <v>2</v>
      </c>
      <c r="S37" s="37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</row>
    <row r="38" spans="1:29" x14ac:dyDescent="0.35">
      <c r="A38" s="52"/>
      <c r="B38" s="52"/>
      <c r="C38" s="42" t="s">
        <v>144</v>
      </c>
      <c r="D38" s="43"/>
      <c r="E38" s="44" t="s">
        <v>92</v>
      </c>
      <c r="F38" s="45"/>
      <c r="G38" s="20">
        <v>4</v>
      </c>
      <c r="H38" s="20">
        <v>4</v>
      </c>
      <c r="I38" s="20">
        <v>4</v>
      </c>
      <c r="J38" s="20">
        <v>4</v>
      </c>
      <c r="K38" s="20">
        <v>4</v>
      </c>
      <c r="L38" s="20">
        <v>4</v>
      </c>
      <c r="M38" s="20">
        <v>4</v>
      </c>
      <c r="N38" s="20">
        <v>4</v>
      </c>
      <c r="O38" s="20">
        <v>4</v>
      </c>
      <c r="P38" s="20">
        <v>4</v>
      </c>
      <c r="Q38" s="21">
        <v>0</v>
      </c>
      <c r="R38" s="20">
        <v>0</v>
      </c>
      <c r="S38" s="20">
        <v>0</v>
      </c>
      <c r="T38" s="37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</row>
    <row r="39" spans="1:29" x14ac:dyDescent="0.35">
      <c r="A39" s="52"/>
      <c r="B39" s="52"/>
      <c r="C39" s="42" t="s">
        <v>147</v>
      </c>
      <c r="D39" s="43"/>
      <c r="E39" s="44" t="s">
        <v>93</v>
      </c>
      <c r="F39" s="45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1">
        <v>0</v>
      </c>
      <c r="S39" s="20">
        <v>0</v>
      </c>
      <c r="T39" s="37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</row>
    <row r="40" spans="1:29" x14ac:dyDescent="0.35">
      <c r="A40" s="52"/>
      <c r="B40" s="52"/>
      <c r="C40" s="42" t="s">
        <v>155</v>
      </c>
      <c r="D40" s="43"/>
      <c r="E40" s="44" t="s">
        <v>92</v>
      </c>
      <c r="F40" s="45"/>
      <c r="G40" s="20">
        <v>4</v>
      </c>
      <c r="H40" s="20">
        <v>6</v>
      </c>
      <c r="I40" s="20">
        <v>6</v>
      </c>
      <c r="J40" s="20">
        <v>6</v>
      </c>
      <c r="K40" s="20">
        <v>6</v>
      </c>
      <c r="L40" s="20">
        <v>6</v>
      </c>
      <c r="M40" s="20">
        <v>6</v>
      </c>
      <c r="N40" s="20">
        <v>6</v>
      </c>
      <c r="O40" s="20">
        <v>6</v>
      </c>
      <c r="P40" s="20">
        <v>6</v>
      </c>
      <c r="Q40" s="20">
        <v>6</v>
      </c>
      <c r="R40" s="20">
        <v>6</v>
      </c>
      <c r="S40" s="20">
        <v>6</v>
      </c>
      <c r="T40" s="21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</row>
    <row r="41" spans="1:29" x14ac:dyDescent="0.35">
      <c r="A41" s="52"/>
      <c r="B41" s="52"/>
      <c r="C41" s="44"/>
      <c r="D41" s="45"/>
      <c r="E41" s="44"/>
      <c r="F41" s="45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T41" s="22">
        <v>-2</v>
      </c>
      <c r="U41" s="20"/>
      <c r="V41" s="20"/>
      <c r="W41" s="20"/>
      <c r="X41" s="20"/>
      <c r="Y41" s="20"/>
      <c r="Z41" s="20"/>
      <c r="AA41" s="20"/>
      <c r="AB41" s="20"/>
      <c r="AC41" s="20"/>
    </row>
    <row r="42" spans="1:29" x14ac:dyDescent="0.35">
      <c r="A42" s="52"/>
      <c r="B42" s="52"/>
      <c r="C42" s="42" t="s">
        <v>154</v>
      </c>
      <c r="D42" s="43"/>
      <c r="E42" s="44" t="s">
        <v>93</v>
      </c>
      <c r="F42" s="45"/>
      <c r="G42" s="20">
        <v>4</v>
      </c>
      <c r="H42" s="20">
        <v>4</v>
      </c>
      <c r="I42" s="20">
        <v>4</v>
      </c>
      <c r="J42" s="20">
        <v>4</v>
      </c>
      <c r="K42" s="20">
        <v>4</v>
      </c>
      <c r="L42" s="20">
        <v>4</v>
      </c>
      <c r="M42" s="20">
        <v>4</v>
      </c>
      <c r="N42" s="20">
        <v>4</v>
      </c>
      <c r="O42" s="20">
        <v>4</v>
      </c>
      <c r="P42" s="20">
        <v>4</v>
      </c>
      <c r="Q42" s="20">
        <v>4</v>
      </c>
      <c r="R42" s="20">
        <v>4</v>
      </c>
      <c r="S42" s="20">
        <v>4</v>
      </c>
      <c r="T42" s="37">
        <v>4</v>
      </c>
      <c r="U42" s="21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</row>
    <row r="43" spans="1:29" x14ac:dyDescent="0.35">
      <c r="A43" s="52"/>
      <c r="B43" s="52"/>
      <c r="C43" s="42" t="s">
        <v>148</v>
      </c>
      <c r="D43" s="43"/>
      <c r="E43" s="44" t="s">
        <v>92</v>
      </c>
      <c r="F43" s="45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0">
        <v>4</v>
      </c>
      <c r="U43" s="20">
        <v>4</v>
      </c>
      <c r="V43" s="21">
        <v>0</v>
      </c>
      <c r="W43" s="37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</row>
    <row r="44" spans="1:29" x14ac:dyDescent="0.35">
      <c r="A44" s="52"/>
      <c r="B44" s="52"/>
      <c r="C44" s="42" t="s">
        <v>149</v>
      </c>
      <c r="D44" s="43"/>
      <c r="E44" s="44" t="s">
        <v>93</v>
      </c>
      <c r="F44" s="45"/>
      <c r="G44" s="20">
        <v>4</v>
      </c>
      <c r="H44" s="20">
        <v>2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2</v>
      </c>
      <c r="O44" s="20">
        <v>2</v>
      </c>
      <c r="P44" s="20">
        <v>2</v>
      </c>
      <c r="Q44" s="20">
        <v>2</v>
      </c>
      <c r="R44" s="20">
        <v>2</v>
      </c>
      <c r="S44" s="20">
        <v>2</v>
      </c>
      <c r="T44" s="20">
        <v>2</v>
      </c>
      <c r="U44" s="37">
        <v>2</v>
      </c>
      <c r="V44" s="20">
        <v>2</v>
      </c>
      <c r="W44" s="21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</row>
    <row r="45" spans="1:29" x14ac:dyDescent="0.35">
      <c r="A45" s="52"/>
      <c r="B45" s="52"/>
      <c r="C45" s="44"/>
      <c r="D45" s="45"/>
      <c r="E45" s="44"/>
      <c r="F45" s="45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37"/>
      <c r="W45" s="23">
        <v>2</v>
      </c>
      <c r="X45" s="20"/>
      <c r="Y45" s="20"/>
      <c r="Z45" s="20"/>
      <c r="AA45" s="20"/>
      <c r="AB45" s="20"/>
      <c r="AC45" s="20"/>
    </row>
    <row r="46" spans="1:29" x14ac:dyDescent="0.35">
      <c r="A46" s="52"/>
      <c r="B46" s="52"/>
      <c r="C46" s="42" t="s">
        <v>26</v>
      </c>
      <c r="D46" s="43"/>
      <c r="E46" s="44" t="s">
        <v>93</v>
      </c>
      <c r="F46" s="45"/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20">
        <v>2</v>
      </c>
      <c r="S46" s="20">
        <v>2</v>
      </c>
      <c r="T46" s="20">
        <v>2</v>
      </c>
      <c r="U46" s="20">
        <v>2</v>
      </c>
      <c r="V46" s="20">
        <v>2</v>
      </c>
      <c r="W46" s="21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</row>
    <row r="47" spans="1:29" x14ac:dyDescent="0.35">
      <c r="A47" s="52"/>
      <c r="B47" s="51" t="s">
        <v>30</v>
      </c>
      <c r="C47" s="42" t="s">
        <v>150</v>
      </c>
      <c r="D47" s="43"/>
      <c r="E47" s="44" t="s">
        <v>95</v>
      </c>
      <c r="F47" s="45"/>
      <c r="G47" s="20">
        <v>4</v>
      </c>
      <c r="H47" s="20">
        <v>4</v>
      </c>
      <c r="I47" s="20">
        <v>4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0">
        <v>4</v>
      </c>
      <c r="P47" s="20">
        <v>4</v>
      </c>
      <c r="Q47" s="20">
        <v>4</v>
      </c>
      <c r="R47" s="21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37">
        <v>0</v>
      </c>
      <c r="Y47" s="37">
        <v>0</v>
      </c>
      <c r="Z47" s="37">
        <v>0</v>
      </c>
      <c r="AA47" s="37">
        <v>0</v>
      </c>
      <c r="AB47" s="20">
        <v>0</v>
      </c>
      <c r="AC47" s="20">
        <v>0</v>
      </c>
    </row>
    <row r="48" spans="1:29" x14ac:dyDescent="0.35">
      <c r="A48" s="52"/>
      <c r="B48" s="52"/>
      <c r="C48" s="42" t="s">
        <v>151</v>
      </c>
      <c r="D48" s="43"/>
      <c r="E48" s="44" t="s">
        <v>95</v>
      </c>
      <c r="F48" s="45"/>
      <c r="G48" s="20">
        <v>8</v>
      </c>
      <c r="H48" s="20">
        <v>8</v>
      </c>
      <c r="I48" s="20">
        <v>8</v>
      </c>
      <c r="J48" s="20">
        <v>8</v>
      </c>
      <c r="K48" s="20">
        <v>8</v>
      </c>
      <c r="L48" s="20">
        <v>8</v>
      </c>
      <c r="M48" s="20">
        <v>8</v>
      </c>
      <c r="N48" s="20">
        <v>8</v>
      </c>
      <c r="O48" s="20">
        <v>8</v>
      </c>
      <c r="P48" s="20">
        <v>8</v>
      </c>
      <c r="Q48" s="20">
        <v>8</v>
      </c>
      <c r="R48" s="20">
        <v>8</v>
      </c>
      <c r="S48" s="20">
        <v>8</v>
      </c>
      <c r="T48" s="21">
        <v>0</v>
      </c>
      <c r="U48" s="20">
        <v>0</v>
      </c>
      <c r="V48" s="20">
        <v>0</v>
      </c>
      <c r="W48" s="20">
        <v>0</v>
      </c>
      <c r="X48" s="37">
        <v>0</v>
      </c>
      <c r="Y48" s="37">
        <v>0</v>
      </c>
      <c r="Z48" s="37">
        <v>0</v>
      </c>
      <c r="AA48" s="37">
        <v>0</v>
      </c>
      <c r="AB48" s="20">
        <v>0</v>
      </c>
      <c r="AC48" s="20">
        <v>0</v>
      </c>
    </row>
    <row r="49" spans="1:29" x14ac:dyDescent="0.35">
      <c r="A49" s="52"/>
      <c r="B49" s="52"/>
      <c r="C49" s="42" t="s">
        <v>152</v>
      </c>
      <c r="D49" s="43"/>
      <c r="E49" s="44" t="s">
        <v>157</v>
      </c>
      <c r="F49" s="45"/>
      <c r="G49" s="20">
        <v>4</v>
      </c>
      <c r="H49" s="20">
        <v>4</v>
      </c>
      <c r="I49" s="20">
        <v>4</v>
      </c>
      <c r="J49" s="20">
        <v>4</v>
      </c>
      <c r="K49" s="20">
        <v>4</v>
      </c>
      <c r="L49" s="20">
        <v>4</v>
      </c>
      <c r="M49" s="20">
        <v>4</v>
      </c>
      <c r="N49" s="20">
        <v>4</v>
      </c>
      <c r="O49" s="20">
        <v>4</v>
      </c>
      <c r="P49" s="20">
        <v>4</v>
      </c>
      <c r="Q49" s="20">
        <v>4</v>
      </c>
      <c r="R49" s="20">
        <v>4</v>
      </c>
      <c r="S49" s="21">
        <v>0</v>
      </c>
      <c r="T49" s="20">
        <v>0</v>
      </c>
      <c r="U49" s="20">
        <v>0</v>
      </c>
      <c r="V49" s="20">
        <v>0</v>
      </c>
      <c r="W49" s="20">
        <v>0</v>
      </c>
      <c r="X49" s="37">
        <v>0</v>
      </c>
      <c r="Y49" s="37">
        <v>0</v>
      </c>
      <c r="Z49" s="37">
        <v>0</v>
      </c>
      <c r="AA49" s="37">
        <v>0</v>
      </c>
      <c r="AB49" s="20">
        <v>0</v>
      </c>
      <c r="AC49" s="20">
        <v>0</v>
      </c>
    </row>
    <row r="50" spans="1:29" x14ac:dyDescent="0.35">
      <c r="A50" s="52"/>
      <c r="B50" s="52"/>
      <c r="C50" s="42" t="s">
        <v>153</v>
      </c>
      <c r="D50" s="43"/>
      <c r="E50" s="44" t="s">
        <v>156</v>
      </c>
      <c r="F50" s="45"/>
      <c r="G50" s="20">
        <v>8</v>
      </c>
      <c r="H50" s="20">
        <v>8</v>
      </c>
      <c r="I50" s="20">
        <v>8</v>
      </c>
      <c r="J50" s="20">
        <v>8</v>
      </c>
      <c r="K50" s="20">
        <v>8</v>
      </c>
      <c r="L50" s="20">
        <v>8</v>
      </c>
      <c r="M50" s="20">
        <v>8</v>
      </c>
      <c r="N50" s="20">
        <v>8</v>
      </c>
      <c r="O50" s="20">
        <v>8</v>
      </c>
      <c r="P50" s="20">
        <v>8</v>
      </c>
      <c r="Q50" s="20">
        <v>8</v>
      </c>
      <c r="R50" s="20">
        <v>8</v>
      </c>
      <c r="S50" s="20">
        <v>8</v>
      </c>
      <c r="T50" s="20">
        <v>8</v>
      </c>
      <c r="U50" s="20">
        <v>8</v>
      </c>
      <c r="V50" s="21">
        <v>0</v>
      </c>
      <c r="W50" s="20">
        <v>0</v>
      </c>
      <c r="X50" s="37">
        <v>0</v>
      </c>
      <c r="Y50" s="37">
        <v>0</v>
      </c>
      <c r="Z50" s="37">
        <v>0</v>
      </c>
      <c r="AA50" s="37">
        <v>0</v>
      </c>
      <c r="AB50" s="20">
        <v>0</v>
      </c>
      <c r="AC50" s="20">
        <v>0</v>
      </c>
    </row>
    <row r="51" spans="1:29" x14ac:dyDescent="0.35">
      <c r="A51" s="52"/>
      <c r="B51" s="52"/>
      <c r="C51" s="42" t="s">
        <v>169</v>
      </c>
      <c r="D51" s="43"/>
      <c r="E51" s="44" t="s">
        <v>158</v>
      </c>
      <c r="F51" s="45"/>
      <c r="G51" s="20">
        <v>8</v>
      </c>
      <c r="H51" s="20">
        <v>8</v>
      </c>
      <c r="I51" s="20">
        <v>8</v>
      </c>
      <c r="J51" s="20">
        <v>8</v>
      </c>
      <c r="K51" s="20">
        <v>8</v>
      </c>
      <c r="L51" s="20">
        <v>8</v>
      </c>
      <c r="M51" s="20">
        <v>8</v>
      </c>
      <c r="N51" s="20">
        <v>8</v>
      </c>
      <c r="O51" s="20">
        <v>8</v>
      </c>
      <c r="P51" s="20">
        <v>8</v>
      </c>
      <c r="Q51" s="20">
        <v>8</v>
      </c>
      <c r="R51" s="20">
        <v>8</v>
      </c>
      <c r="S51" s="20">
        <v>8</v>
      </c>
      <c r="T51" s="20">
        <v>8</v>
      </c>
      <c r="U51" s="20">
        <v>8</v>
      </c>
      <c r="V51" s="20">
        <v>8</v>
      </c>
      <c r="W51" s="21">
        <v>0</v>
      </c>
      <c r="X51" s="37">
        <v>0</v>
      </c>
      <c r="Y51" s="37">
        <v>0</v>
      </c>
      <c r="Z51" s="37">
        <v>0</v>
      </c>
      <c r="AA51" s="37">
        <v>0</v>
      </c>
      <c r="AB51" s="20">
        <v>0</v>
      </c>
      <c r="AC51" s="20">
        <v>0</v>
      </c>
    </row>
    <row r="52" spans="1:29" x14ac:dyDescent="0.35">
      <c r="A52" s="52"/>
      <c r="B52" s="51" t="s">
        <v>33</v>
      </c>
      <c r="C52" s="42" t="s">
        <v>159</v>
      </c>
      <c r="D52" s="43"/>
      <c r="E52" s="44" t="s">
        <v>93</v>
      </c>
      <c r="F52" s="45"/>
      <c r="G52" s="20">
        <v>0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1">
        <v>0</v>
      </c>
      <c r="Y52" s="20">
        <v>0</v>
      </c>
      <c r="Z52" s="37">
        <v>0</v>
      </c>
      <c r="AA52" s="20">
        <v>0</v>
      </c>
      <c r="AB52" s="20">
        <v>0</v>
      </c>
      <c r="AC52" s="20">
        <v>0</v>
      </c>
    </row>
    <row r="53" spans="1:29" x14ac:dyDescent="0.35">
      <c r="A53" s="52"/>
      <c r="B53" s="52"/>
      <c r="C53" s="44"/>
      <c r="D53" s="45"/>
      <c r="E53" s="44"/>
      <c r="F53" s="45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X53" s="22">
        <v>-1</v>
      </c>
      <c r="Y53" s="20"/>
      <c r="Z53" s="37"/>
      <c r="AA53" s="20"/>
      <c r="AB53" s="20"/>
      <c r="AC53" s="20"/>
    </row>
    <row r="54" spans="1:29" x14ac:dyDescent="0.35">
      <c r="A54" s="52"/>
      <c r="B54" s="52"/>
      <c r="C54" s="42" t="s">
        <v>160</v>
      </c>
      <c r="D54" s="43"/>
      <c r="E54" s="44" t="s">
        <v>93</v>
      </c>
      <c r="F54" s="45"/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>
        <v>1</v>
      </c>
      <c r="U54" s="20">
        <v>1</v>
      </c>
      <c r="V54" s="20">
        <v>1</v>
      </c>
      <c r="W54" s="20">
        <v>1</v>
      </c>
      <c r="X54" s="20">
        <v>1</v>
      </c>
      <c r="Y54" s="21">
        <v>0</v>
      </c>
      <c r="Z54" s="37">
        <v>0</v>
      </c>
      <c r="AA54" s="20">
        <v>0</v>
      </c>
      <c r="AB54" s="20">
        <v>0</v>
      </c>
      <c r="AC54" s="20">
        <v>0</v>
      </c>
    </row>
    <row r="55" spans="1:29" x14ac:dyDescent="0.35">
      <c r="A55" s="52"/>
      <c r="B55" s="52"/>
      <c r="C55" s="42" t="s">
        <v>161</v>
      </c>
      <c r="D55" s="43"/>
      <c r="E55" s="44" t="s">
        <v>93</v>
      </c>
      <c r="F55" s="45"/>
      <c r="G55" s="20">
        <v>2</v>
      </c>
      <c r="H55" s="20">
        <v>2</v>
      </c>
      <c r="I55" s="20">
        <v>2</v>
      </c>
      <c r="J55" s="20">
        <v>2</v>
      </c>
      <c r="K55" s="20">
        <v>2</v>
      </c>
      <c r="L55" s="20">
        <v>2</v>
      </c>
      <c r="M55" s="20">
        <v>2</v>
      </c>
      <c r="N55" s="20">
        <v>2</v>
      </c>
      <c r="O55" s="20">
        <v>2</v>
      </c>
      <c r="P55" s="20">
        <v>2</v>
      </c>
      <c r="Q55" s="20">
        <v>2</v>
      </c>
      <c r="R55" s="20">
        <v>2</v>
      </c>
      <c r="S55" s="20">
        <v>2</v>
      </c>
      <c r="T55" s="20">
        <v>2</v>
      </c>
      <c r="U55" s="20">
        <v>2</v>
      </c>
      <c r="V55" s="20">
        <v>2</v>
      </c>
      <c r="W55" s="20">
        <v>2</v>
      </c>
      <c r="X55" s="20">
        <v>2</v>
      </c>
      <c r="Y55" s="20">
        <v>2</v>
      </c>
      <c r="Z55" s="20">
        <v>2</v>
      </c>
      <c r="AA55" s="21">
        <v>0</v>
      </c>
      <c r="AB55" s="20">
        <v>0</v>
      </c>
      <c r="AC55" s="20">
        <v>0</v>
      </c>
    </row>
    <row r="56" spans="1:29" x14ac:dyDescent="0.35">
      <c r="A56" s="52"/>
      <c r="B56" s="52"/>
      <c r="C56" s="42" t="s">
        <v>162</v>
      </c>
      <c r="D56" s="43"/>
      <c r="E56" s="44" t="s">
        <v>93</v>
      </c>
      <c r="F56" s="45"/>
      <c r="G56" s="20">
        <v>4</v>
      </c>
      <c r="H56" s="20">
        <v>4</v>
      </c>
      <c r="I56" s="20">
        <v>4</v>
      </c>
      <c r="J56" s="20">
        <v>4</v>
      </c>
      <c r="K56" s="20">
        <v>4</v>
      </c>
      <c r="L56" s="20">
        <v>4</v>
      </c>
      <c r="M56" s="20">
        <v>4</v>
      </c>
      <c r="N56" s="20">
        <v>4</v>
      </c>
      <c r="O56" s="20">
        <v>4</v>
      </c>
      <c r="P56" s="20">
        <v>4</v>
      </c>
      <c r="Q56" s="20">
        <v>4</v>
      </c>
      <c r="R56" s="20">
        <v>4</v>
      </c>
      <c r="S56" s="20">
        <v>4</v>
      </c>
      <c r="T56" s="20">
        <v>4</v>
      </c>
      <c r="U56" s="20">
        <v>4</v>
      </c>
      <c r="V56" s="20">
        <v>4</v>
      </c>
      <c r="W56" s="20">
        <v>4</v>
      </c>
      <c r="X56" s="20">
        <v>4</v>
      </c>
      <c r="Y56" s="20">
        <v>4</v>
      </c>
      <c r="Z56" s="20">
        <v>4</v>
      </c>
      <c r="AA56" s="20">
        <v>4</v>
      </c>
      <c r="AB56" s="21">
        <v>0</v>
      </c>
      <c r="AC56" s="20">
        <v>0</v>
      </c>
    </row>
    <row r="57" spans="1:29" x14ac:dyDescent="0.35">
      <c r="A57" s="52"/>
      <c r="B57" s="52"/>
      <c r="C57" s="42" t="s">
        <v>163</v>
      </c>
      <c r="D57" s="43"/>
      <c r="E57" s="44" t="s">
        <v>93</v>
      </c>
      <c r="F57" s="45"/>
      <c r="G57" s="20">
        <v>2</v>
      </c>
      <c r="H57" s="20">
        <v>2</v>
      </c>
      <c r="I57" s="20">
        <v>2</v>
      </c>
      <c r="J57" s="20">
        <v>2</v>
      </c>
      <c r="K57" s="20">
        <v>2</v>
      </c>
      <c r="L57" s="20">
        <v>2</v>
      </c>
      <c r="M57" s="20">
        <v>2</v>
      </c>
      <c r="N57" s="20">
        <v>2</v>
      </c>
      <c r="O57" s="20">
        <v>2</v>
      </c>
      <c r="P57" s="20">
        <v>2</v>
      </c>
      <c r="Q57" s="20">
        <v>2</v>
      </c>
      <c r="R57" s="20">
        <v>2</v>
      </c>
      <c r="S57" s="20">
        <v>2</v>
      </c>
      <c r="T57" s="20">
        <v>2</v>
      </c>
      <c r="U57" s="20">
        <v>2</v>
      </c>
      <c r="V57" s="20">
        <v>2</v>
      </c>
      <c r="W57" s="20">
        <v>2</v>
      </c>
      <c r="X57" s="20">
        <v>2</v>
      </c>
      <c r="Y57" s="20">
        <v>2</v>
      </c>
      <c r="Z57" s="20">
        <v>2</v>
      </c>
      <c r="AA57" s="21">
        <v>0</v>
      </c>
      <c r="AB57" s="20">
        <v>0</v>
      </c>
      <c r="AC57" s="20">
        <v>0</v>
      </c>
    </row>
    <row r="58" spans="1:29" x14ac:dyDescent="0.35">
      <c r="A58" s="52"/>
      <c r="B58" s="52"/>
      <c r="C58" s="44"/>
      <c r="D58" s="45"/>
      <c r="E58" s="44"/>
      <c r="F58" s="4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3">
        <v>2</v>
      </c>
      <c r="AB58" s="20"/>
      <c r="AC58" s="20"/>
    </row>
    <row r="59" spans="1:29" x14ac:dyDescent="0.35">
      <c r="A59" s="52"/>
      <c r="B59" s="51" t="s">
        <v>42</v>
      </c>
      <c r="C59" s="42" t="s">
        <v>164</v>
      </c>
      <c r="D59" s="43"/>
      <c r="E59" s="44" t="s">
        <v>95</v>
      </c>
      <c r="F59" s="45"/>
      <c r="G59" s="20">
        <v>2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0">
        <v>2</v>
      </c>
      <c r="V59" s="20">
        <v>2</v>
      </c>
      <c r="W59" s="20">
        <v>2</v>
      </c>
      <c r="X59" s="21">
        <v>0</v>
      </c>
      <c r="Y59" s="20">
        <v>0</v>
      </c>
      <c r="Z59" s="20">
        <v>0</v>
      </c>
      <c r="AA59" s="20">
        <v>0</v>
      </c>
      <c r="AB59" s="37">
        <v>0</v>
      </c>
      <c r="AC59" s="20">
        <v>0</v>
      </c>
    </row>
    <row r="60" spans="1:29" x14ac:dyDescent="0.35">
      <c r="A60" s="52"/>
      <c r="B60" s="52"/>
      <c r="C60" s="42" t="s">
        <v>165</v>
      </c>
      <c r="D60" s="43"/>
      <c r="E60" s="44" t="s">
        <v>95</v>
      </c>
      <c r="F60" s="45"/>
      <c r="G60" s="20">
        <v>2</v>
      </c>
      <c r="H60" s="20">
        <v>2</v>
      </c>
      <c r="I60" s="20">
        <v>2</v>
      </c>
      <c r="J60" s="20">
        <v>2</v>
      </c>
      <c r="K60" s="20">
        <v>2</v>
      </c>
      <c r="L60" s="20">
        <v>2</v>
      </c>
      <c r="M60" s="20">
        <v>2</v>
      </c>
      <c r="N60" s="20">
        <v>2</v>
      </c>
      <c r="O60" s="20">
        <v>2</v>
      </c>
      <c r="P60" s="20">
        <v>2</v>
      </c>
      <c r="Q60" s="20">
        <v>2</v>
      </c>
      <c r="R60" s="20">
        <v>2</v>
      </c>
      <c r="S60" s="20">
        <v>2</v>
      </c>
      <c r="T60" s="20">
        <v>2</v>
      </c>
      <c r="U60" s="20">
        <v>2</v>
      </c>
      <c r="V60" s="20">
        <v>2</v>
      </c>
      <c r="W60" s="20">
        <v>2</v>
      </c>
      <c r="X60" s="21">
        <v>0</v>
      </c>
      <c r="Y60" s="20">
        <v>0</v>
      </c>
      <c r="Z60" s="37">
        <v>0</v>
      </c>
      <c r="AA60" s="20">
        <v>0</v>
      </c>
      <c r="AB60" s="37">
        <v>0</v>
      </c>
      <c r="AC60" s="20">
        <v>0</v>
      </c>
    </row>
    <row r="61" spans="1:29" x14ac:dyDescent="0.35">
      <c r="A61" s="52"/>
      <c r="B61" s="52"/>
      <c r="C61" s="42" t="s">
        <v>166</v>
      </c>
      <c r="D61" s="43"/>
      <c r="E61" s="44" t="s">
        <v>157</v>
      </c>
      <c r="F61" s="45"/>
      <c r="G61" s="20">
        <v>4</v>
      </c>
      <c r="H61" s="20">
        <v>4</v>
      </c>
      <c r="I61" s="20">
        <v>4</v>
      </c>
      <c r="J61" s="20">
        <v>4</v>
      </c>
      <c r="K61" s="20">
        <v>4</v>
      </c>
      <c r="L61" s="20">
        <v>4</v>
      </c>
      <c r="M61" s="20">
        <v>4</v>
      </c>
      <c r="N61" s="20">
        <v>4</v>
      </c>
      <c r="O61" s="20">
        <v>4</v>
      </c>
      <c r="P61" s="20">
        <v>4</v>
      </c>
      <c r="Q61" s="20">
        <v>4</v>
      </c>
      <c r="R61" s="20">
        <v>4</v>
      </c>
      <c r="S61" s="20">
        <v>4</v>
      </c>
      <c r="T61" s="20">
        <v>4</v>
      </c>
      <c r="U61" s="20">
        <v>4</v>
      </c>
      <c r="V61" s="20">
        <v>4</v>
      </c>
      <c r="W61" s="20">
        <v>4</v>
      </c>
      <c r="X61" s="20">
        <v>4</v>
      </c>
      <c r="Y61" s="20">
        <v>4</v>
      </c>
      <c r="Z61" s="21">
        <v>0</v>
      </c>
      <c r="AA61" s="1">
        <v>0</v>
      </c>
      <c r="AB61" s="37">
        <v>0</v>
      </c>
      <c r="AC61" s="20">
        <v>0</v>
      </c>
    </row>
    <row r="62" spans="1:29" x14ac:dyDescent="0.35">
      <c r="A62" s="52"/>
      <c r="B62" s="52"/>
      <c r="C62" s="42" t="s">
        <v>167</v>
      </c>
      <c r="D62" s="43"/>
      <c r="E62" s="44" t="s">
        <v>156</v>
      </c>
      <c r="F62" s="45"/>
      <c r="G62" s="20">
        <v>8</v>
      </c>
      <c r="H62" s="20">
        <v>8</v>
      </c>
      <c r="I62" s="20">
        <v>8</v>
      </c>
      <c r="J62" s="20">
        <v>8</v>
      </c>
      <c r="K62" s="20">
        <v>8</v>
      </c>
      <c r="L62" s="20">
        <v>8</v>
      </c>
      <c r="M62" s="20">
        <v>8</v>
      </c>
      <c r="N62" s="20">
        <v>8</v>
      </c>
      <c r="O62" s="20">
        <v>8</v>
      </c>
      <c r="P62" s="20">
        <v>8</v>
      </c>
      <c r="Q62" s="20">
        <v>8</v>
      </c>
      <c r="R62" s="20">
        <v>8</v>
      </c>
      <c r="S62" s="20">
        <v>8</v>
      </c>
      <c r="T62" s="20">
        <v>8</v>
      </c>
      <c r="U62" s="20">
        <v>8</v>
      </c>
      <c r="V62" s="20">
        <v>8</v>
      </c>
      <c r="W62" s="20">
        <v>8</v>
      </c>
      <c r="X62" s="20">
        <v>8</v>
      </c>
      <c r="Y62" s="20">
        <v>8</v>
      </c>
      <c r="Z62" s="20">
        <v>8</v>
      </c>
      <c r="AA62" s="21">
        <v>0</v>
      </c>
      <c r="AB62" s="37">
        <v>0</v>
      </c>
      <c r="AC62" s="20">
        <v>0</v>
      </c>
    </row>
    <row r="63" spans="1:29" x14ac:dyDescent="0.35">
      <c r="A63" s="52"/>
      <c r="B63" s="52"/>
      <c r="C63" s="42" t="s">
        <v>168</v>
      </c>
      <c r="D63" s="43"/>
      <c r="E63" s="44" t="s">
        <v>158</v>
      </c>
      <c r="F63" s="45"/>
      <c r="G63" s="20">
        <v>4</v>
      </c>
      <c r="H63" s="20">
        <v>4</v>
      </c>
      <c r="I63" s="20">
        <v>4</v>
      </c>
      <c r="J63" s="20">
        <v>4</v>
      </c>
      <c r="K63" s="20">
        <v>4</v>
      </c>
      <c r="L63" s="20">
        <v>4</v>
      </c>
      <c r="M63" s="20">
        <v>4</v>
      </c>
      <c r="N63" s="20">
        <v>4</v>
      </c>
      <c r="O63" s="20">
        <v>4</v>
      </c>
      <c r="P63" s="20">
        <v>4</v>
      </c>
      <c r="Q63" s="20">
        <v>4</v>
      </c>
      <c r="R63" s="20">
        <v>4</v>
      </c>
      <c r="S63" s="20">
        <v>4</v>
      </c>
      <c r="T63" s="20">
        <v>4</v>
      </c>
      <c r="U63" s="20">
        <v>4</v>
      </c>
      <c r="V63" s="20">
        <v>4</v>
      </c>
      <c r="W63" s="20">
        <v>4</v>
      </c>
      <c r="X63" s="20">
        <v>4</v>
      </c>
      <c r="Y63" s="20">
        <v>4</v>
      </c>
      <c r="Z63" s="20">
        <v>4</v>
      </c>
      <c r="AA63" s="20">
        <v>4</v>
      </c>
      <c r="AB63" s="21">
        <v>0</v>
      </c>
      <c r="AC63" s="20">
        <v>0</v>
      </c>
    </row>
    <row r="64" spans="1:29" x14ac:dyDescent="0.35">
      <c r="A64" s="52"/>
      <c r="B64" s="51" t="s">
        <v>41</v>
      </c>
      <c r="C64" s="42" t="s">
        <v>51</v>
      </c>
      <c r="D64" s="43"/>
      <c r="E64" s="44" t="s">
        <v>53</v>
      </c>
      <c r="F64" s="45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0">
        <v>5</v>
      </c>
      <c r="U64" s="20">
        <v>5</v>
      </c>
      <c r="V64" s="20">
        <v>5</v>
      </c>
      <c r="W64" s="20">
        <v>5</v>
      </c>
      <c r="X64" s="20">
        <v>5</v>
      </c>
      <c r="Y64" s="20">
        <v>5</v>
      </c>
      <c r="Z64" s="20">
        <v>5</v>
      </c>
      <c r="AA64" s="20">
        <v>5</v>
      </c>
      <c r="AB64" s="20">
        <v>5</v>
      </c>
      <c r="AC64" s="21">
        <v>0</v>
      </c>
    </row>
    <row r="65" spans="1:29" x14ac:dyDescent="0.35">
      <c r="A65" s="52"/>
      <c r="B65" s="53"/>
      <c r="C65" s="42" t="s">
        <v>52</v>
      </c>
      <c r="D65" s="43"/>
      <c r="E65" s="44" t="s">
        <v>53</v>
      </c>
      <c r="F65" s="45"/>
      <c r="G65" s="20">
        <v>5</v>
      </c>
      <c r="H65" s="20">
        <v>5</v>
      </c>
      <c r="I65" s="20">
        <v>5</v>
      </c>
      <c r="J65" s="20">
        <v>5</v>
      </c>
      <c r="K65" s="20">
        <v>5</v>
      </c>
      <c r="L65" s="20">
        <v>5</v>
      </c>
      <c r="M65" s="20">
        <v>5</v>
      </c>
      <c r="N65" s="20">
        <v>5</v>
      </c>
      <c r="O65" s="20">
        <v>5</v>
      </c>
      <c r="P65" s="20">
        <v>5</v>
      </c>
      <c r="Q65" s="20">
        <v>5</v>
      </c>
      <c r="R65" s="20">
        <v>5</v>
      </c>
      <c r="S65" s="20">
        <v>5</v>
      </c>
      <c r="T65" s="20">
        <v>5</v>
      </c>
      <c r="U65" s="20">
        <v>5</v>
      </c>
      <c r="V65" s="20">
        <v>5</v>
      </c>
      <c r="W65" s="20">
        <v>5</v>
      </c>
      <c r="X65" s="20">
        <v>5</v>
      </c>
      <c r="Y65" s="20">
        <v>5</v>
      </c>
      <c r="Z65" s="20">
        <v>5</v>
      </c>
      <c r="AA65" s="20">
        <v>5</v>
      </c>
      <c r="AB65" s="20">
        <v>5</v>
      </c>
      <c r="AC65" s="21">
        <v>0</v>
      </c>
    </row>
    <row r="66" spans="1:29" x14ac:dyDescent="0.35">
      <c r="A66" s="52"/>
      <c r="B66" s="58" t="s">
        <v>12</v>
      </c>
      <c r="C66" s="59"/>
      <c r="D66" s="60"/>
      <c r="E66" s="46" t="s">
        <v>11</v>
      </c>
      <c r="F66" s="47"/>
      <c r="G66" s="44">
        <f>SUM(G16:G65)</f>
        <v>174</v>
      </c>
      <c r="H66" s="45"/>
      <c r="I66" s="20">
        <f>SUM(I16:I65)</f>
        <v>176</v>
      </c>
      <c r="J66" s="20">
        <f>SUM(J16:J65)</f>
        <v>166</v>
      </c>
      <c r="K66" s="20">
        <f>SUM(K16:K65)</f>
        <v>156</v>
      </c>
      <c r="L66" s="20">
        <f>SUM(L16:L65)</f>
        <v>150</v>
      </c>
      <c r="M66" s="20">
        <f>SUM(M16:M65)</f>
        <v>140</v>
      </c>
      <c r="N66" s="20">
        <f>SUM(N16:N65)-N25</f>
        <v>130</v>
      </c>
      <c r="O66" s="20">
        <f t="shared" ref="O66:Y66" si="0">SUM(O16:O65)</f>
        <v>120</v>
      </c>
      <c r="P66" s="20">
        <f t="shared" si="0"/>
        <v>111</v>
      </c>
      <c r="Q66" s="20">
        <f t="shared" si="0"/>
        <v>94</v>
      </c>
      <c r="R66" s="20">
        <f t="shared" si="0"/>
        <v>88</v>
      </c>
      <c r="S66" s="20">
        <f t="shared" si="0"/>
        <v>82</v>
      </c>
      <c r="T66" s="20">
        <f t="shared" si="0"/>
        <v>66</v>
      </c>
      <c r="U66" s="20">
        <f t="shared" si="0"/>
        <v>64</v>
      </c>
      <c r="V66" s="20">
        <f t="shared" si="0"/>
        <v>52</v>
      </c>
      <c r="W66" s="20">
        <f t="shared" si="0"/>
        <v>42</v>
      </c>
      <c r="X66" s="20">
        <f t="shared" si="0"/>
        <v>34</v>
      </c>
      <c r="Y66" s="20">
        <f t="shared" si="0"/>
        <v>34</v>
      </c>
      <c r="Z66" s="20">
        <f>SUM(Z16:Z65)-Z53</f>
        <v>30</v>
      </c>
      <c r="AA66" s="20">
        <f>SUM(AA16:AA65)</f>
        <v>20</v>
      </c>
      <c r="AB66" s="20">
        <f>SUM(AB16:AB65)</f>
        <v>10</v>
      </c>
      <c r="AC66" s="20">
        <f>SUM(AC16:AC65)</f>
        <v>0</v>
      </c>
    </row>
    <row r="67" spans="1:29" x14ac:dyDescent="0.35">
      <c r="A67" s="53"/>
      <c r="B67" s="61"/>
      <c r="C67" s="62"/>
      <c r="D67" s="63"/>
      <c r="E67" s="46" t="s">
        <v>54</v>
      </c>
      <c r="F67" s="47"/>
      <c r="G67" s="44">
        <f>SUM(H16:H65)</f>
        <v>176</v>
      </c>
      <c r="H67" s="45"/>
      <c r="I67" s="20">
        <f>SUM(I16:I65)</f>
        <v>176</v>
      </c>
      <c r="J67" s="20">
        <f>SUM(J16:J65)</f>
        <v>166</v>
      </c>
      <c r="K67" s="20">
        <f>SUM(K16:K65)</f>
        <v>156</v>
      </c>
      <c r="L67" s="20">
        <f>SUM(L16:L65)</f>
        <v>150</v>
      </c>
      <c r="M67" s="20">
        <f>SUM(M16:M65)</f>
        <v>140</v>
      </c>
      <c r="N67" s="20">
        <f>SUM(N16:N65)-N25</f>
        <v>130</v>
      </c>
      <c r="O67" s="20">
        <f t="shared" ref="O67:X67" si="1">SUM(O16:O65)</f>
        <v>120</v>
      </c>
      <c r="P67" s="20">
        <f t="shared" si="1"/>
        <v>111</v>
      </c>
      <c r="Q67" s="20">
        <f t="shared" si="1"/>
        <v>94</v>
      </c>
      <c r="R67" s="20">
        <f t="shared" si="1"/>
        <v>88</v>
      </c>
      <c r="S67" s="20">
        <f t="shared" si="1"/>
        <v>82</v>
      </c>
      <c r="T67" s="20">
        <f t="shared" si="1"/>
        <v>66</v>
      </c>
      <c r="U67" s="20">
        <f t="shared" si="1"/>
        <v>64</v>
      </c>
      <c r="V67" s="20">
        <f t="shared" si="1"/>
        <v>52</v>
      </c>
      <c r="W67" s="20">
        <f t="shared" si="1"/>
        <v>42</v>
      </c>
      <c r="X67" s="20">
        <f t="shared" si="1"/>
        <v>34</v>
      </c>
      <c r="Y67" s="20">
        <f>SUM(Y16:Y65)+Z53</f>
        <v>34</v>
      </c>
      <c r="Z67" s="20">
        <f>SUM(Z16:Z65)-Z53</f>
        <v>30</v>
      </c>
      <c r="AA67" s="20">
        <f>SUM(AA16:AA65)</f>
        <v>20</v>
      </c>
      <c r="AB67" s="20">
        <f>SUM(AB16:AB65)</f>
        <v>10</v>
      </c>
      <c r="AC67" s="20">
        <f t="shared" ref="AC67" si="2">SUM(AC16:AC65)</f>
        <v>0</v>
      </c>
    </row>
  </sheetData>
  <mergeCells count="121">
    <mergeCell ref="A1:B1"/>
    <mergeCell ref="A2:B2"/>
    <mergeCell ref="A3:B3"/>
    <mergeCell ref="A4:B4"/>
    <mergeCell ref="B6:E6"/>
    <mergeCell ref="B13:C13"/>
    <mergeCell ref="E18:F18"/>
    <mergeCell ref="E19:F19"/>
    <mergeCell ref="B18:D18"/>
    <mergeCell ref="B19:B25"/>
    <mergeCell ref="C25:D25"/>
    <mergeCell ref="C19:D19"/>
    <mergeCell ref="C20:D20"/>
    <mergeCell ref="C21:D21"/>
    <mergeCell ref="C22:D22"/>
    <mergeCell ref="E20:F20"/>
    <mergeCell ref="E21:F21"/>
    <mergeCell ref="E22:F22"/>
    <mergeCell ref="E23:F23"/>
    <mergeCell ref="C24:D24"/>
    <mergeCell ref="C23:D23"/>
    <mergeCell ref="E15:F15"/>
    <mergeCell ref="C15:D15"/>
    <mergeCell ref="A16:A67"/>
    <mergeCell ref="C42:D42"/>
    <mergeCell ref="C43:D43"/>
    <mergeCell ref="C44:D44"/>
    <mergeCell ref="B47:B51"/>
    <mergeCell ref="C47:D47"/>
    <mergeCell ref="C48:D48"/>
    <mergeCell ref="C40:D40"/>
    <mergeCell ref="E64:F64"/>
    <mergeCell ref="C65:D65"/>
    <mergeCell ref="E42:F42"/>
    <mergeCell ref="C46:D46"/>
    <mergeCell ref="C62:D62"/>
    <mergeCell ref="E63:F63"/>
    <mergeCell ref="E62:F62"/>
    <mergeCell ref="C51:D51"/>
    <mergeCell ref="E51:F51"/>
    <mergeCell ref="E57:F57"/>
    <mergeCell ref="E61:F61"/>
    <mergeCell ref="G67:H67"/>
    <mergeCell ref="B52:B58"/>
    <mergeCell ref="C53:D53"/>
    <mergeCell ref="B59:B63"/>
    <mergeCell ref="C61:D61"/>
    <mergeCell ref="G66:H66"/>
    <mergeCell ref="B66:D67"/>
    <mergeCell ref="E17:F17"/>
    <mergeCell ref="E16:F16"/>
    <mergeCell ref="E65:F65"/>
    <mergeCell ref="E66:F66"/>
    <mergeCell ref="E54:F54"/>
    <mergeCell ref="E34:F34"/>
    <mergeCell ref="E32:F32"/>
    <mergeCell ref="E37:F37"/>
    <mergeCell ref="B26:B33"/>
    <mergeCell ref="E33:F33"/>
    <mergeCell ref="B34:B46"/>
    <mergeCell ref="B17:D17"/>
    <mergeCell ref="B16:D16"/>
    <mergeCell ref="E35:F35"/>
    <mergeCell ref="C59:D59"/>
    <mergeCell ref="E55:F55"/>
    <mergeCell ref="C27:D27"/>
    <mergeCell ref="C64:D64"/>
    <mergeCell ref="C60:D60"/>
    <mergeCell ref="C58:D58"/>
    <mergeCell ref="E58:F58"/>
    <mergeCell ref="E59:F59"/>
    <mergeCell ref="E60:F60"/>
    <mergeCell ref="E27:F27"/>
    <mergeCell ref="E67:F67"/>
    <mergeCell ref="E49:F49"/>
    <mergeCell ref="E53:F53"/>
    <mergeCell ref="B64:B65"/>
    <mergeCell ref="C28:D28"/>
    <mergeCell ref="C29:D29"/>
    <mergeCell ref="C30:D30"/>
    <mergeCell ref="E24:F24"/>
    <mergeCell ref="E25:F25"/>
    <mergeCell ref="C26:D26"/>
    <mergeCell ref="C63:D63"/>
    <mergeCell ref="C57:D57"/>
    <mergeCell ref="E26:F26"/>
    <mergeCell ref="E46:F46"/>
    <mergeCell ref="E47:F47"/>
    <mergeCell ref="E48:F48"/>
    <mergeCell ref="C32:D32"/>
    <mergeCell ref="C31:D31"/>
    <mergeCell ref="C45:D45"/>
    <mergeCell ref="E45:F45"/>
    <mergeCell ref="C41:D41"/>
    <mergeCell ref="E41:F41"/>
    <mergeCell ref="E31:F31"/>
    <mergeCell ref="C33:D33"/>
    <mergeCell ref="E28:F28"/>
    <mergeCell ref="E29:F29"/>
    <mergeCell ref="E36:F36"/>
    <mergeCell ref="E30:F30"/>
    <mergeCell ref="C56:D56"/>
    <mergeCell ref="C55:D55"/>
    <mergeCell ref="C54:D54"/>
    <mergeCell ref="C52:D52"/>
    <mergeCell ref="C50:D50"/>
    <mergeCell ref="C49:D49"/>
    <mergeCell ref="E50:F50"/>
    <mergeCell ref="E56:F56"/>
    <mergeCell ref="E52:F52"/>
    <mergeCell ref="E44:F44"/>
    <mergeCell ref="E38:F38"/>
    <mergeCell ref="E39:F39"/>
    <mergeCell ref="E40:F40"/>
    <mergeCell ref="E43:F43"/>
    <mergeCell ref="C34:D34"/>
    <mergeCell ref="C35:D35"/>
    <mergeCell ref="C36:D36"/>
    <mergeCell ref="C37:D37"/>
    <mergeCell ref="C38:D38"/>
    <mergeCell ref="C39:D3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B5" sqref="B5"/>
    </sheetView>
  </sheetViews>
  <sheetFormatPr defaultRowHeight="14.5" x14ac:dyDescent="0.35"/>
  <cols>
    <col min="2" max="11" width="10" customWidth="1"/>
  </cols>
  <sheetData>
    <row r="1" spans="1:11" ht="16.5" x14ac:dyDescent="0.35">
      <c r="A1" s="80" t="s">
        <v>56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6.5" x14ac:dyDescent="0.35">
      <c r="A2" s="83"/>
      <c r="B2" s="84" t="s">
        <v>71</v>
      </c>
      <c r="C2" s="84"/>
      <c r="D2" s="84" t="s">
        <v>66</v>
      </c>
      <c r="E2" s="84"/>
      <c r="F2" s="84" t="s">
        <v>68</v>
      </c>
      <c r="G2" s="84"/>
      <c r="H2" s="84" t="s">
        <v>67</v>
      </c>
      <c r="I2" s="84"/>
      <c r="J2" s="84" t="s">
        <v>69</v>
      </c>
      <c r="K2" s="85"/>
    </row>
    <row r="3" spans="1:11" ht="16.5" x14ac:dyDescent="0.35">
      <c r="A3" s="83"/>
      <c r="B3" s="25" t="s">
        <v>11</v>
      </c>
      <c r="C3" s="25" t="s">
        <v>54</v>
      </c>
      <c r="D3" s="25" t="s">
        <v>11</v>
      </c>
      <c r="E3" s="25" t="s">
        <v>54</v>
      </c>
      <c r="F3" s="25" t="s">
        <v>11</v>
      </c>
      <c r="G3" s="25" t="s">
        <v>54</v>
      </c>
      <c r="H3" s="25" t="s">
        <v>11</v>
      </c>
      <c r="I3" s="25" t="s">
        <v>54</v>
      </c>
      <c r="J3" s="25" t="s">
        <v>11</v>
      </c>
      <c r="K3" s="26" t="s">
        <v>54</v>
      </c>
    </row>
    <row r="4" spans="1:11" ht="16.5" x14ac:dyDescent="0.35">
      <c r="A4" s="29" t="s">
        <v>4</v>
      </c>
      <c r="B4" s="27">
        <f ca="1">'Sprint 1'!$D$8</f>
        <v>5.6</v>
      </c>
      <c r="C4" s="27">
        <f ca="1">'Sprint 1'!$E$8</f>
        <v>6</v>
      </c>
      <c r="D4" s="27">
        <f ca="1">'Sprint 1'!$D$9</f>
        <v>5.6</v>
      </c>
      <c r="E4" s="27">
        <f ca="1">'Sprint 1'!$E$9</f>
        <v>6</v>
      </c>
      <c r="F4" s="27">
        <f ca="1">'Sprint 1'!$D$10</f>
        <v>5.6</v>
      </c>
      <c r="G4" s="27">
        <f ca="1">'Sprint 1'!$E$10</f>
        <v>6</v>
      </c>
      <c r="H4" s="27">
        <f ca="1">'Sprint 1'!$D$11</f>
        <v>5.6</v>
      </c>
      <c r="I4" s="27">
        <f ca="1">'Sprint 1'!$E$11</f>
        <v>6</v>
      </c>
      <c r="J4" s="27">
        <f ca="1">'Sprint 1'!$D$12</f>
        <v>5.6</v>
      </c>
      <c r="K4" s="27">
        <f ca="1">'Sprint 1'!$E$12</f>
        <v>6</v>
      </c>
    </row>
    <row r="5" spans="1:11" ht="16.5" x14ac:dyDescent="0.35">
      <c r="A5" s="29" t="s">
        <v>37</v>
      </c>
      <c r="B5" s="27">
        <f ca="1">'Sprint 2'!$D$8</f>
        <v>5.6</v>
      </c>
      <c r="C5" s="27">
        <f ca="1">'Sprint 2'!$E$8</f>
        <v>6</v>
      </c>
      <c r="D5" s="27">
        <f ca="1">'Sprint 2'!$D$9</f>
        <v>5.6</v>
      </c>
      <c r="E5" s="27">
        <f ca="1">'Sprint 2'!$E$9</f>
        <v>6</v>
      </c>
      <c r="F5" s="27">
        <f ca="1">'Sprint 2'!$D$10</f>
        <v>5.6</v>
      </c>
      <c r="G5" s="27">
        <f ca="1">'Sprint 2'!$E$10</f>
        <v>6</v>
      </c>
      <c r="H5" s="27">
        <f ca="1">'Sprint 2'!$D$11</f>
        <v>5.6</v>
      </c>
      <c r="I5" s="27">
        <f ca="1">'Sprint 2'!$E$11</f>
        <v>6</v>
      </c>
      <c r="J5" s="27">
        <f ca="1">'Sprint 2'!$D$12</f>
        <v>5.6</v>
      </c>
      <c r="K5" s="27">
        <f ca="1">'Sprint 2'!$E$12</f>
        <v>6</v>
      </c>
    </row>
    <row r="6" spans="1:11" ht="16.5" x14ac:dyDescent="0.35">
      <c r="A6" s="29" t="s">
        <v>38</v>
      </c>
      <c r="B6" s="27">
        <f ca="1">'Sprint 3'!$D$8</f>
        <v>5.6</v>
      </c>
      <c r="C6" s="27">
        <f ca="1">'Sprint 3'!$E$8</f>
        <v>6</v>
      </c>
      <c r="D6" s="27">
        <f ca="1">'Sprint 3'!$D$9</f>
        <v>5.6</v>
      </c>
      <c r="E6" s="27">
        <f ca="1">'Sprint 3'!$E$9</f>
        <v>6</v>
      </c>
      <c r="F6" s="27">
        <f ca="1">'Sprint 3'!$D$10</f>
        <v>5.6</v>
      </c>
      <c r="G6" s="27">
        <f ca="1">'Sprint 3'!$E$10</f>
        <v>6</v>
      </c>
      <c r="H6" s="27">
        <f ca="1">'Sprint 3'!$D$11</f>
        <v>5.6</v>
      </c>
      <c r="I6" s="27">
        <f ca="1">'Sprint 3'!$E$11</f>
        <v>6</v>
      </c>
      <c r="J6" s="27">
        <f ca="1">'Sprint 3'!$D$12</f>
        <v>5.6</v>
      </c>
      <c r="K6" s="27">
        <f ca="1">'Sprint 3'!$E$12</f>
        <v>6</v>
      </c>
    </row>
    <row r="7" spans="1:11" ht="17" thickBot="1" x14ac:dyDescent="0.4">
      <c r="A7" s="30" t="s">
        <v>12</v>
      </c>
      <c r="B7" s="28">
        <f ca="1">SUM(B4:B6)</f>
        <v>16.799999999999997</v>
      </c>
      <c r="C7" s="28">
        <f t="shared" ref="C7:K7" ca="1" si="0">SUM(C4:C6)</f>
        <v>18</v>
      </c>
      <c r="D7" s="28">
        <f t="shared" ca="1" si="0"/>
        <v>16.799999999999997</v>
      </c>
      <c r="E7" s="28">
        <f t="shared" ca="1" si="0"/>
        <v>18</v>
      </c>
      <c r="F7" s="28">
        <f t="shared" ca="1" si="0"/>
        <v>16.799999999999997</v>
      </c>
      <c r="G7" s="28">
        <f t="shared" ca="1" si="0"/>
        <v>18</v>
      </c>
      <c r="H7" s="28">
        <f t="shared" ca="1" si="0"/>
        <v>16.799999999999997</v>
      </c>
      <c r="I7" s="28">
        <f t="shared" ca="1" si="0"/>
        <v>18</v>
      </c>
      <c r="J7" s="28">
        <f t="shared" ca="1" si="0"/>
        <v>16.799999999999997</v>
      </c>
      <c r="K7" s="28">
        <f t="shared" ca="1" si="0"/>
        <v>18</v>
      </c>
    </row>
    <row r="9" spans="1:11" ht="15" thickBot="1" x14ac:dyDescent="0.4"/>
    <row r="10" spans="1:11" ht="16.5" x14ac:dyDescent="0.35">
      <c r="E10" s="78" t="s">
        <v>57</v>
      </c>
      <c r="F10" s="79"/>
    </row>
    <row r="11" spans="1:11" ht="16.5" x14ac:dyDescent="0.35">
      <c r="E11" s="31" t="s">
        <v>11</v>
      </c>
      <c r="F11" s="32">
        <f ca="1">SUMIF($B$3:$K$3,"Thực tế",$B$7:$K$7)</f>
        <v>83.999999999999986</v>
      </c>
    </row>
    <row r="12" spans="1:11" ht="17" thickBot="1" x14ac:dyDescent="0.4">
      <c r="E12" s="33" t="s">
        <v>54</v>
      </c>
      <c r="F12" s="34">
        <f ca="1">SUMIF($B$3:$K$3,"Ước tính",$B$7:$K$7)</f>
        <v>90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Mỹ Tuyết</cp:lastModifiedBy>
  <dcterms:created xsi:type="dcterms:W3CDTF">2021-04-23T08:05:10Z</dcterms:created>
  <dcterms:modified xsi:type="dcterms:W3CDTF">2025-05-08T14:22:39Z</dcterms:modified>
</cp:coreProperties>
</file>